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80" yWindow="2160" windowWidth="20730" windowHeight="11445"/>
  </bookViews>
  <sheets>
    <sheet name="總表" sheetId="9" r:id="rId1"/>
    <sheet name="CTI" sheetId="20" r:id="rId2"/>
    <sheet name="業績" sheetId="1" r:id="rId3"/>
    <sheet name="寵兒" sheetId="8" state="hidden" r:id="rId4"/>
    <sheet name="POS" sheetId="21" r:id="rId5"/>
  </sheets>
  <calcPr calcId="145621"/>
</workbook>
</file>

<file path=xl/calcChain.xml><?xml version="1.0" encoding="utf-8"?>
<calcChain xmlns="http://schemas.openxmlformats.org/spreadsheetml/2006/main">
  <c r="R63" i="1" l="1"/>
  <c r="A2" i="21" l="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L134" i="9" l="1"/>
  <c r="K134" i="9"/>
  <c r="J134" i="9"/>
  <c r="I134" i="9"/>
  <c r="L133" i="9"/>
  <c r="K133" i="9"/>
  <c r="J133" i="9"/>
  <c r="I133" i="9"/>
  <c r="L132" i="9"/>
  <c r="K132" i="9"/>
  <c r="J132" i="9"/>
  <c r="I132" i="9"/>
  <c r="L131" i="9"/>
  <c r="K131" i="9"/>
  <c r="J131" i="9"/>
  <c r="I131" i="9"/>
  <c r="L128" i="9"/>
  <c r="K128" i="9"/>
  <c r="J128" i="9"/>
  <c r="I128" i="9"/>
  <c r="L127" i="9"/>
  <c r="K127" i="9"/>
  <c r="J127" i="9"/>
  <c r="I127" i="9"/>
  <c r="L126" i="9"/>
  <c r="K126" i="9"/>
  <c r="J126" i="9"/>
  <c r="I126" i="9"/>
  <c r="L125" i="9"/>
  <c r="K125" i="9"/>
  <c r="J125" i="9"/>
  <c r="I125" i="9"/>
  <c r="L122" i="9"/>
  <c r="K122" i="9"/>
  <c r="J122" i="9"/>
  <c r="I122" i="9"/>
  <c r="L121" i="9"/>
  <c r="K121" i="9"/>
  <c r="J121" i="9"/>
  <c r="I121" i="9"/>
  <c r="L120" i="9"/>
  <c r="K120" i="9"/>
  <c r="J120" i="9"/>
  <c r="I120" i="9"/>
  <c r="L119" i="9"/>
  <c r="K119" i="9"/>
  <c r="J119" i="9"/>
  <c r="I119" i="9"/>
  <c r="L116" i="9"/>
  <c r="K116" i="9"/>
  <c r="J116" i="9"/>
  <c r="I116" i="9"/>
  <c r="L115" i="9"/>
  <c r="K115" i="9"/>
  <c r="J115" i="9"/>
  <c r="I115" i="9"/>
  <c r="L114" i="9"/>
  <c r="K114" i="9"/>
  <c r="J114" i="9"/>
  <c r="I114" i="9"/>
  <c r="L113" i="9"/>
  <c r="K113" i="9"/>
  <c r="J113" i="9"/>
  <c r="I113" i="9"/>
  <c r="L110" i="9"/>
  <c r="K110" i="9"/>
  <c r="J110" i="9"/>
  <c r="I110" i="9"/>
  <c r="L109" i="9"/>
  <c r="K109" i="9"/>
  <c r="J109" i="9"/>
  <c r="I109" i="9"/>
  <c r="L108" i="9"/>
  <c r="K108" i="9"/>
  <c r="J108" i="9"/>
  <c r="I108" i="9"/>
  <c r="L107" i="9"/>
  <c r="K107" i="9"/>
  <c r="J107" i="9"/>
  <c r="I107" i="9"/>
  <c r="L104" i="9"/>
  <c r="K104" i="9"/>
  <c r="J104" i="9"/>
  <c r="I104" i="9"/>
  <c r="L103" i="9"/>
  <c r="K103" i="9"/>
  <c r="J103" i="9"/>
  <c r="I103" i="9"/>
  <c r="L102" i="9"/>
  <c r="K102" i="9"/>
  <c r="J102" i="9"/>
  <c r="I102" i="9"/>
  <c r="L101" i="9"/>
  <c r="K101" i="9"/>
  <c r="J101" i="9"/>
  <c r="I101" i="9"/>
  <c r="L98" i="9"/>
  <c r="K98" i="9"/>
  <c r="J98" i="9"/>
  <c r="I98" i="9"/>
  <c r="L97" i="9"/>
  <c r="K97" i="9"/>
  <c r="J97" i="9"/>
  <c r="I97" i="9"/>
  <c r="L96" i="9"/>
  <c r="K96" i="9"/>
  <c r="J96" i="9"/>
  <c r="I96" i="9"/>
  <c r="L95" i="9"/>
  <c r="K95" i="9"/>
  <c r="J95" i="9"/>
  <c r="I95" i="9"/>
  <c r="L92" i="9"/>
  <c r="K92" i="9"/>
  <c r="J92" i="9"/>
  <c r="I92" i="9"/>
  <c r="L91" i="9"/>
  <c r="K91" i="9"/>
  <c r="J91" i="9"/>
  <c r="I91" i="9"/>
  <c r="L90" i="9"/>
  <c r="K90" i="9"/>
  <c r="J90" i="9"/>
  <c r="I90" i="9"/>
  <c r="L89" i="9"/>
  <c r="K89" i="9"/>
  <c r="J89" i="9"/>
  <c r="I89" i="9"/>
  <c r="F134" i="9"/>
  <c r="E134" i="9"/>
  <c r="D134" i="9"/>
  <c r="C134" i="9"/>
  <c r="F133" i="9"/>
  <c r="E133" i="9"/>
  <c r="D133" i="9"/>
  <c r="C133" i="9"/>
  <c r="F132" i="9"/>
  <c r="E132" i="9"/>
  <c r="D132" i="9"/>
  <c r="C132" i="9"/>
  <c r="F131" i="9"/>
  <c r="E131" i="9"/>
  <c r="D131" i="9"/>
  <c r="C131" i="9"/>
  <c r="F128" i="9"/>
  <c r="E128" i="9"/>
  <c r="D128" i="9"/>
  <c r="C128" i="9"/>
  <c r="F127" i="9"/>
  <c r="E127" i="9"/>
  <c r="D127" i="9"/>
  <c r="C127" i="9"/>
  <c r="F126" i="9"/>
  <c r="E126" i="9"/>
  <c r="D126" i="9"/>
  <c r="C126" i="9"/>
  <c r="F125" i="9"/>
  <c r="E125" i="9"/>
  <c r="D125" i="9"/>
  <c r="C125" i="9"/>
  <c r="F122" i="9"/>
  <c r="E122" i="9"/>
  <c r="D122" i="9"/>
  <c r="C122" i="9"/>
  <c r="F121" i="9"/>
  <c r="E121" i="9"/>
  <c r="D121" i="9"/>
  <c r="C121" i="9"/>
  <c r="F120" i="9"/>
  <c r="E120" i="9"/>
  <c r="D120" i="9"/>
  <c r="C120" i="9"/>
  <c r="F119" i="9"/>
  <c r="E119" i="9"/>
  <c r="D119" i="9"/>
  <c r="C119" i="9"/>
  <c r="F116" i="9"/>
  <c r="E116" i="9"/>
  <c r="D116" i="9"/>
  <c r="C116" i="9"/>
  <c r="F115" i="9"/>
  <c r="E115" i="9"/>
  <c r="D115" i="9"/>
  <c r="C115" i="9"/>
  <c r="F114" i="9"/>
  <c r="E114" i="9"/>
  <c r="D114" i="9"/>
  <c r="C114" i="9"/>
  <c r="F113" i="9"/>
  <c r="E113" i="9"/>
  <c r="D113" i="9"/>
  <c r="C113" i="9"/>
  <c r="F110" i="9"/>
  <c r="E110" i="9"/>
  <c r="D110" i="9"/>
  <c r="C110" i="9"/>
  <c r="F109" i="9"/>
  <c r="E109" i="9"/>
  <c r="D109" i="9"/>
  <c r="C109" i="9"/>
  <c r="F108" i="9"/>
  <c r="E108" i="9"/>
  <c r="D108" i="9"/>
  <c r="C108" i="9"/>
  <c r="F107" i="9"/>
  <c r="E107" i="9"/>
  <c r="D107" i="9"/>
  <c r="C107" i="9"/>
  <c r="F104" i="9"/>
  <c r="E104" i="9"/>
  <c r="D104" i="9"/>
  <c r="C104" i="9"/>
  <c r="F103" i="9"/>
  <c r="E103" i="9"/>
  <c r="D103" i="9"/>
  <c r="C103" i="9"/>
  <c r="F102" i="9"/>
  <c r="E102" i="9"/>
  <c r="D102" i="9"/>
  <c r="C102" i="9"/>
  <c r="F101" i="9"/>
  <c r="E101" i="9"/>
  <c r="D101" i="9"/>
  <c r="C101" i="9"/>
  <c r="F98" i="9"/>
  <c r="E98" i="9"/>
  <c r="D98" i="9"/>
  <c r="C98" i="9"/>
  <c r="F97" i="9"/>
  <c r="E97" i="9"/>
  <c r="D97" i="9"/>
  <c r="C97" i="9"/>
  <c r="F96" i="9"/>
  <c r="E96" i="9"/>
  <c r="D96" i="9"/>
  <c r="C96" i="9"/>
  <c r="F95" i="9"/>
  <c r="E95" i="9"/>
  <c r="D95" i="9"/>
  <c r="C95" i="9"/>
  <c r="A134" i="9"/>
  <c r="A133" i="9"/>
  <c r="A128" i="9"/>
  <c r="A127" i="9"/>
  <c r="A122" i="9"/>
  <c r="A121" i="9"/>
  <c r="A116" i="9"/>
  <c r="A115" i="9"/>
  <c r="A110" i="9"/>
  <c r="A109" i="9"/>
  <c r="A91" i="9"/>
  <c r="A92" i="9"/>
  <c r="C92" i="9"/>
  <c r="D92" i="9"/>
  <c r="E92" i="9"/>
  <c r="F92" i="9"/>
  <c r="C90" i="9"/>
  <c r="D90" i="9"/>
  <c r="E90" i="9"/>
  <c r="F90" i="9"/>
  <c r="C91" i="9"/>
  <c r="D91" i="9"/>
  <c r="E91" i="9"/>
  <c r="F91" i="9"/>
  <c r="D89" i="9"/>
  <c r="E89" i="9"/>
  <c r="F89" i="9"/>
  <c r="C89" i="9"/>
  <c r="I20" i="21"/>
  <c r="A131" i="9" s="1"/>
  <c r="I21" i="21"/>
  <c r="A132" i="9" s="1"/>
  <c r="H91" i="9" l="1"/>
  <c r="H90" i="9"/>
  <c r="H92" i="9"/>
  <c r="H95" i="9"/>
  <c r="H96" i="9"/>
  <c r="H97" i="9"/>
  <c r="H98" i="9"/>
  <c r="H101" i="9"/>
  <c r="H102" i="9"/>
  <c r="H103" i="9"/>
  <c r="H104" i="9"/>
  <c r="H107" i="9"/>
  <c r="H108" i="9"/>
  <c r="H109" i="9"/>
  <c r="H110" i="9"/>
  <c r="H113" i="9"/>
  <c r="H114" i="9"/>
  <c r="H115" i="9"/>
  <c r="H116" i="9"/>
  <c r="H119" i="9"/>
  <c r="H120" i="9"/>
  <c r="H121" i="9"/>
  <c r="H122" i="9"/>
  <c r="H125" i="9"/>
  <c r="H126" i="9"/>
  <c r="H127" i="9"/>
  <c r="H128" i="9"/>
  <c r="H131" i="9"/>
  <c r="H132" i="9"/>
  <c r="H133" i="9"/>
  <c r="H134" i="9"/>
  <c r="H89" i="9"/>
  <c r="G89" i="9"/>
  <c r="G91" i="9"/>
  <c r="G95" i="9"/>
  <c r="G97" i="9"/>
  <c r="G101" i="9"/>
  <c r="G103" i="9"/>
  <c r="G107" i="9"/>
  <c r="G113" i="9"/>
  <c r="G119" i="9"/>
  <c r="G125" i="9"/>
  <c r="G131" i="9"/>
  <c r="G90" i="9"/>
  <c r="G92" i="9"/>
  <c r="G96" i="9"/>
  <c r="G98" i="9"/>
  <c r="G102" i="9"/>
  <c r="G104" i="9"/>
  <c r="G108" i="9"/>
  <c r="G114" i="9"/>
  <c r="G120" i="9"/>
  <c r="G126" i="9"/>
  <c r="G132" i="9"/>
  <c r="G109" i="9"/>
  <c r="G110" i="9"/>
  <c r="G115" i="9"/>
  <c r="G116" i="9"/>
  <c r="G121" i="9"/>
  <c r="G122" i="9"/>
  <c r="G127" i="9"/>
  <c r="G128" i="9"/>
  <c r="G133" i="9"/>
  <c r="G134" i="9"/>
  <c r="R62" i="1"/>
  <c r="R61" i="1" l="1"/>
  <c r="R60" i="1" l="1"/>
  <c r="I19" i="21"/>
  <c r="A104" i="9" s="1"/>
  <c r="H138" i="9" l="1"/>
  <c r="G138" i="9"/>
  <c r="H136" i="9"/>
  <c r="G136" i="9"/>
  <c r="H130" i="9"/>
  <c r="G130" i="9"/>
  <c r="H124" i="9"/>
  <c r="G124" i="9"/>
  <c r="H118" i="9"/>
  <c r="G118" i="9"/>
  <c r="H112" i="9"/>
  <c r="G112" i="9"/>
  <c r="H106" i="9"/>
  <c r="G106" i="9"/>
  <c r="H100" i="9"/>
  <c r="G100" i="9"/>
  <c r="H94" i="9"/>
  <c r="G94" i="9"/>
  <c r="H88" i="9"/>
  <c r="G88" i="9"/>
  <c r="H87" i="9"/>
  <c r="G87" i="9"/>
  <c r="H68" i="9"/>
  <c r="G68" i="9"/>
  <c r="H66" i="9"/>
  <c r="G66" i="9"/>
  <c r="H64" i="9"/>
  <c r="G64" i="9"/>
  <c r="H62" i="9"/>
  <c r="G62" i="9"/>
  <c r="H61" i="9"/>
  <c r="G61" i="9"/>
  <c r="H51" i="9"/>
  <c r="G51" i="9"/>
  <c r="H41" i="9"/>
  <c r="G41" i="9"/>
  <c r="H39" i="9"/>
  <c r="G39" i="9"/>
  <c r="H22" i="9"/>
  <c r="G22" i="9"/>
  <c r="A137" i="9" l="1"/>
  <c r="I2" i="21"/>
  <c r="I3" i="21"/>
  <c r="A108" i="9" s="1"/>
  <c r="I4" i="21"/>
  <c r="A89" i="9" s="1"/>
  <c r="A93" i="9" s="1"/>
  <c r="I5" i="21"/>
  <c r="A90" i="9" s="1"/>
  <c r="I6" i="21"/>
  <c r="I7" i="21"/>
  <c r="A96" i="9" s="1"/>
  <c r="I8" i="21"/>
  <c r="A97" i="9" s="1"/>
  <c r="I9" i="21"/>
  <c r="A98" i="9" s="1"/>
  <c r="I10" i="21"/>
  <c r="A113" i="9" s="1"/>
  <c r="I11" i="21"/>
  <c r="A114" i="9" s="1"/>
  <c r="I12" i="21"/>
  <c r="A119" i="9" s="1"/>
  <c r="I13" i="21"/>
  <c r="A120" i="9" s="1"/>
  <c r="I14" i="21"/>
  <c r="A125" i="9" s="1"/>
  <c r="I15" i="21"/>
  <c r="A126" i="9" s="1"/>
  <c r="I16" i="21"/>
  <c r="A101" i="9" s="1"/>
  <c r="I17" i="21"/>
  <c r="A102" i="9" s="1"/>
  <c r="I18" i="21"/>
  <c r="A103" i="9" s="1"/>
  <c r="I1" i="21"/>
  <c r="L81" i="9"/>
  <c r="K81" i="9"/>
  <c r="J81" i="9"/>
  <c r="I81" i="9"/>
  <c r="F81" i="9"/>
  <c r="E81" i="9"/>
  <c r="D81" i="9"/>
  <c r="C81" i="9"/>
  <c r="L80" i="9"/>
  <c r="K80" i="9"/>
  <c r="J80" i="9"/>
  <c r="I80" i="9"/>
  <c r="F80" i="9"/>
  <c r="E80" i="9"/>
  <c r="D80" i="9"/>
  <c r="C80" i="9"/>
  <c r="A86" i="9"/>
  <c r="L85" i="9"/>
  <c r="K85" i="9"/>
  <c r="J85" i="9"/>
  <c r="I85" i="9"/>
  <c r="F85" i="9"/>
  <c r="E85" i="9"/>
  <c r="D85" i="9"/>
  <c r="C85" i="9"/>
  <c r="A85" i="9"/>
  <c r="L84" i="9"/>
  <c r="K84" i="9"/>
  <c r="J84" i="9"/>
  <c r="I84" i="9"/>
  <c r="F84" i="9"/>
  <c r="E84" i="9"/>
  <c r="D84" i="9"/>
  <c r="C84" i="9"/>
  <c r="A84" i="9"/>
  <c r="L83" i="9"/>
  <c r="K83" i="9"/>
  <c r="J83" i="9"/>
  <c r="I83" i="9"/>
  <c r="F83" i="9"/>
  <c r="E83" i="9"/>
  <c r="D83" i="9"/>
  <c r="C83" i="9"/>
  <c r="L82" i="9"/>
  <c r="K82" i="9"/>
  <c r="J82" i="9"/>
  <c r="I82" i="9"/>
  <c r="F82" i="9"/>
  <c r="E82" i="9"/>
  <c r="D82" i="9"/>
  <c r="C82" i="9"/>
  <c r="L79" i="9"/>
  <c r="K79" i="9"/>
  <c r="J79" i="9"/>
  <c r="I79" i="9"/>
  <c r="F79" i="9"/>
  <c r="E79" i="9"/>
  <c r="D79" i="9"/>
  <c r="C79" i="9"/>
  <c r="L78" i="9"/>
  <c r="K78" i="9"/>
  <c r="J78" i="9"/>
  <c r="I78" i="9"/>
  <c r="F78" i="9"/>
  <c r="E78" i="9"/>
  <c r="D78" i="9"/>
  <c r="C78" i="9"/>
  <c r="L77" i="9"/>
  <c r="K77" i="9"/>
  <c r="J77" i="9"/>
  <c r="I77" i="9"/>
  <c r="F77" i="9"/>
  <c r="E77" i="9"/>
  <c r="D77" i="9"/>
  <c r="C77" i="9"/>
  <c r="L76" i="9"/>
  <c r="K76" i="9"/>
  <c r="J76" i="9"/>
  <c r="I76" i="9"/>
  <c r="F76" i="9"/>
  <c r="E76" i="9"/>
  <c r="D76" i="9"/>
  <c r="C76" i="9"/>
  <c r="L75" i="9"/>
  <c r="K75" i="9"/>
  <c r="J75" i="9"/>
  <c r="I75" i="9"/>
  <c r="F75" i="9"/>
  <c r="E75" i="9"/>
  <c r="D75" i="9"/>
  <c r="C75" i="9"/>
  <c r="L74" i="9"/>
  <c r="K74" i="9"/>
  <c r="J74" i="9"/>
  <c r="I74" i="9"/>
  <c r="F74" i="9"/>
  <c r="E74" i="9"/>
  <c r="D74" i="9"/>
  <c r="C74" i="9"/>
  <c r="L73" i="9"/>
  <c r="K73" i="9"/>
  <c r="J73" i="9"/>
  <c r="I73" i="9"/>
  <c r="F73" i="9"/>
  <c r="E73" i="9"/>
  <c r="D73" i="9"/>
  <c r="C73" i="9"/>
  <c r="L72" i="9"/>
  <c r="K72" i="9"/>
  <c r="J72" i="9"/>
  <c r="I72" i="9"/>
  <c r="F72" i="9"/>
  <c r="E72" i="9"/>
  <c r="D72" i="9"/>
  <c r="C72" i="9"/>
  <c r="L71" i="9"/>
  <c r="K71" i="9"/>
  <c r="J71" i="9"/>
  <c r="I71" i="9"/>
  <c r="F71" i="9"/>
  <c r="E71" i="9"/>
  <c r="D71" i="9"/>
  <c r="C71" i="9"/>
  <c r="L70" i="9"/>
  <c r="K70" i="9"/>
  <c r="J70" i="9"/>
  <c r="I70" i="9"/>
  <c r="F70" i="9"/>
  <c r="E70" i="9"/>
  <c r="D70" i="9"/>
  <c r="C70" i="9"/>
  <c r="L69" i="9"/>
  <c r="K69" i="9"/>
  <c r="J69" i="9"/>
  <c r="I69" i="9"/>
  <c r="F69" i="9"/>
  <c r="E69" i="9"/>
  <c r="D69" i="9"/>
  <c r="C69" i="9"/>
  <c r="L65" i="9"/>
  <c r="L60" i="9"/>
  <c r="L59" i="9"/>
  <c r="L58" i="9"/>
  <c r="L57" i="9"/>
  <c r="L56" i="9"/>
  <c r="L55" i="9"/>
  <c r="L54" i="9"/>
  <c r="L53" i="9"/>
  <c r="L52" i="9"/>
  <c r="L49" i="9"/>
  <c r="L48" i="9"/>
  <c r="L47" i="9"/>
  <c r="L46" i="9"/>
  <c r="L45" i="9"/>
  <c r="L44" i="9"/>
  <c r="L43" i="9"/>
  <c r="L42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K65" i="9"/>
  <c r="K60" i="9"/>
  <c r="K59" i="9"/>
  <c r="K58" i="9"/>
  <c r="K57" i="9"/>
  <c r="K56" i="9"/>
  <c r="K55" i="9"/>
  <c r="K54" i="9"/>
  <c r="K53" i="9"/>
  <c r="K52" i="9"/>
  <c r="K49" i="9"/>
  <c r="K48" i="9"/>
  <c r="K47" i="9"/>
  <c r="K46" i="9"/>
  <c r="K45" i="9"/>
  <c r="K44" i="9"/>
  <c r="K43" i="9"/>
  <c r="K42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J65" i="9"/>
  <c r="J60" i="9"/>
  <c r="J59" i="9"/>
  <c r="J58" i="9"/>
  <c r="J57" i="9"/>
  <c r="J56" i="9"/>
  <c r="J55" i="9"/>
  <c r="J54" i="9"/>
  <c r="J53" i="9"/>
  <c r="J52" i="9"/>
  <c r="J49" i="9"/>
  <c r="J48" i="9"/>
  <c r="J47" i="9"/>
  <c r="J46" i="9"/>
  <c r="J45" i="9"/>
  <c r="J44" i="9"/>
  <c r="J43" i="9"/>
  <c r="J42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I7" i="9"/>
  <c r="I65" i="9"/>
  <c r="I6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53" i="9"/>
  <c r="I54" i="9"/>
  <c r="I55" i="9"/>
  <c r="I56" i="9"/>
  <c r="I57" i="9"/>
  <c r="I58" i="9"/>
  <c r="I59" i="9"/>
  <c r="I60" i="9"/>
  <c r="I52" i="9"/>
  <c r="I43" i="9"/>
  <c r="I44" i="9"/>
  <c r="I45" i="9"/>
  <c r="I46" i="9"/>
  <c r="I47" i="9"/>
  <c r="I48" i="9"/>
  <c r="I49" i="9"/>
  <c r="I42" i="9"/>
  <c r="I31" i="9"/>
  <c r="I32" i="9"/>
  <c r="I33" i="9"/>
  <c r="I34" i="9"/>
  <c r="I35" i="9"/>
  <c r="I36" i="9"/>
  <c r="I37" i="9"/>
  <c r="I38" i="9"/>
  <c r="I30" i="9"/>
  <c r="I24" i="9"/>
  <c r="I25" i="9"/>
  <c r="I26" i="9"/>
  <c r="I27" i="9"/>
  <c r="I28" i="9"/>
  <c r="I29" i="9"/>
  <c r="I23" i="9"/>
  <c r="I5" i="9"/>
  <c r="F65" i="9"/>
  <c r="F53" i="9"/>
  <c r="F54" i="9"/>
  <c r="F55" i="9"/>
  <c r="F56" i="9"/>
  <c r="F57" i="9"/>
  <c r="F58" i="9"/>
  <c r="F59" i="9"/>
  <c r="F60" i="9"/>
  <c r="F52" i="9"/>
  <c r="F43" i="9"/>
  <c r="F44" i="9"/>
  <c r="F45" i="9"/>
  <c r="F46" i="9"/>
  <c r="F47" i="9"/>
  <c r="F48" i="9"/>
  <c r="F49" i="9"/>
  <c r="F42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23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5" i="9"/>
  <c r="E5" i="9"/>
  <c r="E1" i="9" s="1"/>
  <c r="D5" i="9"/>
  <c r="E65" i="9"/>
  <c r="E60" i="9"/>
  <c r="E59" i="9"/>
  <c r="E58" i="9"/>
  <c r="E57" i="9"/>
  <c r="E56" i="9"/>
  <c r="E55" i="9"/>
  <c r="E54" i="9"/>
  <c r="E53" i="9"/>
  <c r="E52" i="9"/>
  <c r="E49" i="9"/>
  <c r="E48" i="9"/>
  <c r="E47" i="9"/>
  <c r="E46" i="9"/>
  <c r="E45" i="9"/>
  <c r="E44" i="9"/>
  <c r="E43" i="9"/>
  <c r="E42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D65" i="9"/>
  <c r="D53" i="9"/>
  <c r="D54" i="9"/>
  <c r="D55" i="9"/>
  <c r="D56" i="9"/>
  <c r="D57" i="9"/>
  <c r="D58" i="9"/>
  <c r="D59" i="9"/>
  <c r="D60" i="9"/>
  <c r="D52" i="9"/>
  <c r="D43" i="9"/>
  <c r="D44" i="9"/>
  <c r="D45" i="9"/>
  <c r="D46" i="9"/>
  <c r="D47" i="9"/>
  <c r="D48" i="9"/>
  <c r="D49" i="9"/>
  <c r="D42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23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6" i="9"/>
  <c r="C65" i="9"/>
  <c r="A60" i="9"/>
  <c r="A38" i="9"/>
  <c r="A19" i="9"/>
  <c r="A20" i="9"/>
  <c r="R2" i="1"/>
  <c r="A65" i="9" s="1"/>
  <c r="R3" i="1"/>
  <c r="A6" i="9" s="1"/>
  <c r="R4" i="1"/>
  <c r="A7" i="9" s="1"/>
  <c r="R5" i="1"/>
  <c r="A8" i="9" s="1"/>
  <c r="R6" i="1"/>
  <c r="A9" i="9" s="1"/>
  <c r="R7" i="1"/>
  <c r="A10" i="9" s="1"/>
  <c r="R8" i="1"/>
  <c r="A11" i="9" s="1"/>
  <c r="R9" i="1"/>
  <c r="A12" i="9" s="1"/>
  <c r="R10" i="1"/>
  <c r="A13" i="9" s="1"/>
  <c r="R11" i="1"/>
  <c r="A14" i="9" s="1"/>
  <c r="R12" i="1"/>
  <c r="A15" i="9" s="1"/>
  <c r="R13" i="1"/>
  <c r="A16" i="9" s="1"/>
  <c r="R14" i="1"/>
  <c r="A17" i="9" s="1"/>
  <c r="R15" i="1"/>
  <c r="A18" i="9" s="1"/>
  <c r="R16" i="1"/>
  <c r="A23" i="9" s="1"/>
  <c r="R17" i="1"/>
  <c r="A24" i="9" s="1"/>
  <c r="R18" i="1"/>
  <c r="A25" i="9" s="1"/>
  <c r="R19" i="1"/>
  <c r="A26" i="9" s="1"/>
  <c r="R20" i="1"/>
  <c r="A27" i="9" s="1"/>
  <c r="R21" i="1"/>
  <c r="A28" i="9" s="1"/>
  <c r="R22" i="1"/>
  <c r="A29" i="9" s="1"/>
  <c r="R23" i="1"/>
  <c r="A30" i="9" s="1"/>
  <c r="R24" i="1"/>
  <c r="A31" i="9" s="1"/>
  <c r="R25" i="1"/>
  <c r="A32" i="9" s="1"/>
  <c r="R26" i="1"/>
  <c r="A33" i="9" s="1"/>
  <c r="R27" i="1"/>
  <c r="A34" i="9" s="1"/>
  <c r="R28" i="1"/>
  <c r="A35" i="9" s="1"/>
  <c r="R29" i="1"/>
  <c r="A36" i="9" s="1"/>
  <c r="R30" i="1"/>
  <c r="A37" i="9" s="1"/>
  <c r="R31" i="1"/>
  <c r="A42" i="9" s="1"/>
  <c r="R32" i="1"/>
  <c r="A43" i="9" s="1"/>
  <c r="R33" i="1"/>
  <c r="A44" i="9" s="1"/>
  <c r="R34" i="1"/>
  <c r="A45" i="9" s="1"/>
  <c r="R35" i="1"/>
  <c r="A46" i="9" s="1"/>
  <c r="R36" i="1"/>
  <c r="A47" i="9" s="1"/>
  <c r="R37" i="1"/>
  <c r="A48" i="9" s="1"/>
  <c r="R38" i="1"/>
  <c r="A49" i="9" s="1"/>
  <c r="R39" i="1"/>
  <c r="A52" i="9" s="1"/>
  <c r="R40" i="1"/>
  <c r="A53" i="9" s="1"/>
  <c r="R41" i="1"/>
  <c r="A54" i="9" s="1"/>
  <c r="R42" i="1"/>
  <c r="A55" i="9" s="1"/>
  <c r="R43" i="1"/>
  <c r="A56" i="9" s="1"/>
  <c r="R44" i="1"/>
  <c r="R45" i="1"/>
  <c r="A58" i="9" s="1"/>
  <c r="R46" i="1"/>
  <c r="A59" i="9" s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A83" i="9" s="1"/>
  <c r="R1" i="1"/>
  <c r="A95" i="9" l="1"/>
  <c r="A99" i="9" s="1"/>
  <c r="A107" i="9"/>
  <c r="A111" i="9" s="1"/>
  <c r="A79" i="9"/>
  <c r="A75" i="9"/>
  <c r="A71" i="9"/>
  <c r="A129" i="9"/>
  <c r="A117" i="9"/>
  <c r="A105" i="9"/>
  <c r="E129" i="9"/>
  <c r="A123" i="9"/>
  <c r="A82" i="9"/>
  <c r="A74" i="9"/>
  <c r="A70" i="9"/>
  <c r="A57" i="9"/>
  <c r="A78" i="9"/>
  <c r="A81" i="9"/>
  <c r="D135" i="9"/>
  <c r="E135" i="9"/>
  <c r="A135" i="9"/>
  <c r="A73" i="9"/>
  <c r="A69" i="9"/>
  <c r="A77" i="9"/>
  <c r="A80" i="9"/>
  <c r="A76" i="9"/>
  <c r="A72" i="9"/>
  <c r="F135" i="9"/>
  <c r="F117" i="9"/>
  <c r="F105" i="9"/>
  <c r="H18" i="9"/>
  <c r="G18" i="9"/>
  <c r="G14" i="9"/>
  <c r="H14" i="9"/>
  <c r="H10" i="9"/>
  <c r="G10" i="9"/>
  <c r="H6" i="9"/>
  <c r="G6" i="9"/>
  <c r="H36" i="9"/>
  <c r="G36" i="9"/>
  <c r="H32" i="9"/>
  <c r="G32" i="9"/>
  <c r="H28" i="9"/>
  <c r="G28" i="9"/>
  <c r="H24" i="9"/>
  <c r="G24" i="9"/>
  <c r="H47" i="9"/>
  <c r="G47" i="9"/>
  <c r="H43" i="9"/>
  <c r="G43" i="9"/>
  <c r="H58" i="9"/>
  <c r="G58" i="9"/>
  <c r="H54" i="9"/>
  <c r="G54" i="9"/>
  <c r="H85" i="9"/>
  <c r="G85" i="9"/>
  <c r="H17" i="9"/>
  <c r="G17" i="9"/>
  <c r="H13" i="9"/>
  <c r="G13" i="9"/>
  <c r="H9" i="9"/>
  <c r="G9" i="9"/>
  <c r="H23" i="9"/>
  <c r="G23" i="9"/>
  <c r="H35" i="9"/>
  <c r="G35" i="9"/>
  <c r="H31" i="9"/>
  <c r="G31" i="9"/>
  <c r="H27" i="9"/>
  <c r="G27" i="9"/>
  <c r="H42" i="9"/>
  <c r="G42" i="9"/>
  <c r="H46" i="9"/>
  <c r="G46" i="9"/>
  <c r="H52" i="9"/>
  <c r="G52" i="9"/>
  <c r="H57" i="9"/>
  <c r="G57" i="9"/>
  <c r="H53" i="9"/>
  <c r="G53" i="9"/>
  <c r="H80" i="9"/>
  <c r="G80" i="9"/>
  <c r="H81" i="9"/>
  <c r="G81" i="9"/>
  <c r="H20" i="9"/>
  <c r="G20" i="9"/>
  <c r="H16" i="9"/>
  <c r="G16" i="9"/>
  <c r="H12" i="9"/>
  <c r="G12" i="9"/>
  <c r="G8" i="9"/>
  <c r="H8" i="9"/>
  <c r="H38" i="9"/>
  <c r="G38" i="9"/>
  <c r="H34" i="9"/>
  <c r="G34" i="9"/>
  <c r="H30" i="9"/>
  <c r="G30" i="9"/>
  <c r="G26" i="9"/>
  <c r="H26" i="9"/>
  <c r="H49" i="9"/>
  <c r="G49" i="9"/>
  <c r="H45" i="9"/>
  <c r="G45" i="9"/>
  <c r="H60" i="9"/>
  <c r="G60" i="9"/>
  <c r="H56" i="9"/>
  <c r="G56" i="9"/>
  <c r="H65" i="9"/>
  <c r="G65" i="9"/>
  <c r="H69" i="9"/>
  <c r="G69" i="9"/>
  <c r="H70" i="9"/>
  <c r="G70" i="9"/>
  <c r="H71" i="9"/>
  <c r="G71" i="9"/>
  <c r="H72" i="9"/>
  <c r="G72" i="9"/>
  <c r="H73" i="9"/>
  <c r="G73" i="9"/>
  <c r="H74" i="9"/>
  <c r="G74" i="9"/>
  <c r="H75" i="9"/>
  <c r="G75" i="9"/>
  <c r="H76" i="9"/>
  <c r="G76" i="9"/>
  <c r="H77" i="9"/>
  <c r="G77" i="9"/>
  <c r="H78" i="9"/>
  <c r="G78" i="9"/>
  <c r="H79" i="9"/>
  <c r="G79" i="9"/>
  <c r="H82" i="9"/>
  <c r="G82" i="9"/>
  <c r="H83" i="9"/>
  <c r="G83" i="9"/>
  <c r="H19" i="9"/>
  <c r="G19" i="9"/>
  <c r="H15" i="9"/>
  <c r="G15" i="9"/>
  <c r="H11" i="9"/>
  <c r="G11" i="9"/>
  <c r="H7" i="9"/>
  <c r="G7" i="9"/>
  <c r="H37" i="9"/>
  <c r="G37" i="9"/>
  <c r="H33" i="9"/>
  <c r="G33" i="9"/>
  <c r="H29" i="9"/>
  <c r="G29" i="9"/>
  <c r="H25" i="9"/>
  <c r="G25" i="9"/>
  <c r="H48" i="9"/>
  <c r="G48" i="9"/>
  <c r="H44" i="9"/>
  <c r="G44" i="9"/>
  <c r="H59" i="9"/>
  <c r="G59" i="9"/>
  <c r="H55" i="9"/>
  <c r="G55" i="9"/>
  <c r="H84" i="9"/>
  <c r="G84" i="9"/>
  <c r="F99" i="9"/>
  <c r="E93" i="9"/>
  <c r="E123" i="9"/>
  <c r="D93" i="9"/>
  <c r="F111" i="9"/>
  <c r="F123" i="9"/>
  <c r="F129" i="9"/>
  <c r="D123" i="9"/>
  <c r="D129" i="9"/>
  <c r="E99" i="9"/>
  <c r="E105" i="9"/>
  <c r="E111" i="9"/>
  <c r="E117" i="9"/>
  <c r="F93" i="9"/>
  <c r="D105" i="9"/>
  <c r="D111" i="9"/>
  <c r="D117" i="9"/>
  <c r="D99" i="9"/>
  <c r="K137" i="9"/>
  <c r="L86" i="9"/>
  <c r="L137" i="9"/>
  <c r="I137" i="9"/>
  <c r="J137" i="9"/>
  <c r="F86" i="9"/>
  <c r="I86" i="9"/>
  <c r="D86" i="9"/>
  <c r="J86" i="9"/>
  <c r="E86" i="9"/>
  <c r="K86" i="9"/>
  <c r="L21" i="9"/>
  <c r="L40" i="9"/>
  <c r="L50" i="9" s="1"/>
  <c r="L63" i="9"/>
  <c r="K40" i="9"/>
  <c r="K50" i="9" s="1"/>
  <c r="K63" i="9"/>
  <c r="K21" i="9"/>
  <c r="J21" i="9"/>
  <c r="J40" i="9"/>
  <c r="J50" i="9" s="1"/>
  <c r="J63" i="9"/>
  <c r="E21" i="9"/>
  <c r="I40" i="9"/>
  <c r="I50" i="9" s="1"/>
  <c r="I63" i="9"/>
  <c r="I21" i="9"/>
  <c r="E63" i="9"/>
  <c r="E40" i="9"/>
  <c r="E50" i="9"/>
  <c r="G93" i="9" l="1"/>
  <c r="H93" i="9"/>
  <c r="H111" i="9"/>
  <c r="G111" i="9"/>
  <c r="H99" i="9"/>
  <c r="G99" i="9"/>
  <c r="H129" i="9"/>
  <c r="G129" i="9"/>
  <c r="H117" i="9"/>
  <c r="G117" i="9"/>
  <c r="H123" i="9"/>
  <c r="G123" i="9"/>
  <c r="H105" i="9"/>
  <c r="G105" i="9"/>
  <c r="H135" i="9"/>
  <c r="G135" i="9"/>
  <c r="H86" i="9"/>
  <c r="G86" i="9"/>
  <c r="E137" i="9"/>
  <c r="D137" i="9"/>
  <c r="F137" i="9"/>
  <c r="L67" i="9"/>
  <c r="L139" i="9" s="1"/>
  <c r="K67" i="9"/>
  <c r="K139" i="9" s="1"/>
  <c r="J67" i="9"/>
  <c r="J139" i="9" s="1"/>
  <c r="I67" i="9"/>
  <c r="I139" i="9" s="1"/>
  <c r="E67" i="9"/>
  <c r="H137" i="9" l="1"/>
  <c r="G137" i="9"/>
  <c r="E139" i="9"/>
  <c r="C38" i="9"/>
  <c r="A50" i="9" l="1"/>
  <c r="A21" i="9"/>
  <c r="A40" i="9" l="1"/>
  <c r="C60" i="9"/>
  <c r="C18" i="9" l="1"/>
  <c r="C53" i="9"/>
  <c r="C54" i="9"/>
  <c r="C55" i="9"/>
  <c r="C56" i="9"/>
  <c r="C57" i="9"/>
  <c r="C58" i="9"/>
  <c r="C59" i="9"/>
  <c r="C52" i="9"/>
  <c r="C43" i="9"/>
  <c r="C44" i="9"/>
  <c r="C45" i="9"/>
  <c r="C46" i="9"/>
  <c r="C47" i="9"/>
  <c r="C48" i="9"/>
  <c r="C49" i="9"/>
  <c r="C42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23" i="9"/>
  <c r="C7" i="9"/>
  <c r="C8" i="9"/>
  <c r="C9" i="9"/>
  <c r="C10" i="9"/>
  <c r="C11" i="9"/>
  <c r="C12" i="9"/>
  <c r="C13" i="9"/>
  <c r="C14" i="9"/>
  <c r="C15" i="9"/>
  <c r="C16" i="9"/>
  <c r="C17" i="9"/>
  <c r="C19" i="9"/>
  <c r="C20" i="9"/>
  <c r="C6" i="9"/>
  <c r="A1" i="9" l="1"/>
  <c r="C1" i="9"/>
  <c r="D1" i="9"/>
  <c r="F1" i="9"/>
  <c r="B1" i="9"/>
  <c r="F63" i="9"/>
  <c r="H63" i="9" l="1"/>
  <c r="D21" i="9"/>
  <c r="F21" i="9"/>
  <c r="A63" i="9"/>
  <c r="F40" i="9"/>
  <c r="F50" i="9"/>
  <c r="D63" i="9"/>
  <c r="G63" i="9" s="1"/>
  <c r="D50" i="9"/>
  <c r="D40" i="9"/>
  <c r="H21" i="9" l="1"/>
  <c r="G21" i="9"/>
  <c r="H50" i="9"/>
  <c r="G50" i="9"/>
  <c r="H40" i="9"/>
  <c r="G40" i="9"/>
  <c r="F67" i="9"/>
  <c r="D67" i="9"/>
  <c r="D139" i="9" s="1"/>
  <c r="H67" i="9" l="1"/>
  <c r="G67" i="9"/>
  <c r="F139" i="9"/>
  <c r="H139" i="9" l="1"/>
  <c r="G139" i="9"/>
</calcChain>
</file>

<file path=xl/sharedStrings.xml><?xml version="1.0" encoding="utf-8"?>
<sst xmlns="http://schemas.openxmlformats.org/spreadsheetml/2006/main" count="499" uniqueCount="272">
  <si>
    <t>月份</t>
  </si>
  <si>
    <t>部門代碼</t>
  </si>
  <si>
    <t>部門</t>
  </si>
  <si>
    <t>人員代碼</t>
  </si>
  <si>
    <t>姓名</t>
  </si>
  <si>
    <t>銷貨</t>
  </si>
  <si>
    <t>運費</t>
  </si>
  <si>
    <t>實付</t>
  </si>
  <si>
    <t>抵業績</t>
  </si>
  <si>
    <t>退貨</t>
  </si>
  <si>
    <t>退貨紅利</t>
  </si>
  <si>
    <t>退貨抵業績</t>
  </si>
  <si>
    <t>淨額</t>
  </si>
  <si>
    <t>CH53000</t>
  </si>
  <si>
    <t>客戶經營一部</t>
  </si>
  <si>
    <t>許雯婷</t>
  </si>
  <si>
    <t>呂淑仙</t>
  </si>
  <si>
    <t>林淑雯</t>
  </si>
  <si>
    <t>鍾麗秀</t>
  </si>
  <si>
    <t>黃雅鈴</t>
  </si>
  <si>
    <t>湯惟喬</t>
  </si>
  <si>
    <t>邱淑伶</t>
  </si>
  <si>
    <t>蔣淑真</t>
  </si>
  <si>
    <t>吳麗雅</t>
  </si>
  <si>
    <t>王秀蘭</t>
  </si>
  <si>
    <t>黃淑惠</t>
  </si>
  <si>
    <t>陳品希</t>
  </si>
  <si>
    <t>CH54000</t>
  </si>
  <si>
    <t>客戶經營二部</t>
  </si>
  <si>
    <t>廖心瑜</t>
  </si>
  <si>
    <t>廖雅敏</t>
  </si>
  <si>
    <t>白珮玲</t>
  </si>
  <si>
    <t>姜宗蕙</t>
  </si>
  <si>
    <t>陳飛燕</t>
  </si>
  <si>
    <t>蕭愉蓁</t>
  </si>
  <si>
    <t>廖芳賢</t>
  </si>
  <si>
    <t>李孟娟</t>
  </si>
  <si>
    <t>陳旻樺</t>
  </si>
  <si>
    <t>吳華蘭</t>
  </si>
  <si>
    <t>林子鵑</t>
  </si>
  <si>
    <t>李慧珊</t>
  </si>
  <si>
    <t>邱珮婕</t>
  </si>
  <si>
    <t>余沛宸</t>
  </si>
  <si>
    <t>陳妍竹</t>
  </si>
  <si>
    <t>CH54100</t>
  </si>
  <si>
    <t>客戶經營三部</t>
  </si>
  <si>
    <t>紀筱昱</t>
  </si>
  <si>
    <t>邱琪棠</t>
  </si>
  <si>
    <t>趙心蘋</t>
  </si>
  <si>
    <t>蔡于利</t>
  </si>
  <si>
    <t>鄒季湄</t>
  </si>
  <si>
    <t>粘又云</t>
  </si>
  <si>
    <t>楊家稜</t>
  </si>
  <si>
    <t>CH54200</t>
  </si>
  <si>
    <t>客戶經營四部</t>
  </si>
  <si>
    <t>張杏如</t>
  </si>
  <si>
    <t>黃麗珍</t>
  </si>
  <si>
    <t>林佩瑩</t>
  </si>
  <si>
    <t>姚淑芬</t>
  </si>
  <si>
    <t>盧品華</t>
  </si>
  <si>
    <t>部門代號</t>
  </si>
  <si>
    <t>人員代號</t>
  </si>
  <si>
    <t>戴夢慧</t>
  </si>
  <si>
    <t>人員代碼</t>
    <phoneticPr fontId="2" type="noConversion"/>
  </si>
  <si>
    <t>姓名</t>
    <phoneticPr fontId="2" type="noConversion"/>
  </si>
  <si>
    <t>部門</t>
    <phoneticPr fontId="2" type="noConversion"/>
  </si>
  <si>
    <t>黃詩琲</t>
  </si>
  <si>
    <t>使用紅利</t>
  </si>
  <si>
    <t>網路</t>
  </si>
  <si>
    <t>林晏羽</t>
  </si>
  <si>
    <t>CH51000</t>
  </si>
  <si>
    <t>直效行銷處級辦公室</t>
  </si>
  <si>
    <t>直效行銷處公共NEW</t>
  </si>
  <si>
    <t>CH55110</t>
  </si>
  <si>
    <t>你滋美得官網</t>
  </si>
  <si>
    <t>你滋美得網站</t>
  </si>
  <si>
    <t>CH55201</t>
  </si>
  <si>
    <t>外部通路-雅虎奇摩</t>
  </si>
  <si>
    <t>香港商雅虎資訊</t>
  </si>
  <si>
    <t>CH55202</t>
  </si>
  <si>
    <t>外部通路-PCHOME線上購物</t>
  </si>
  <si>
    <t>CH55203</t>
  </si>
  <si>
    <t>外部通路-MOMO富邦購物網</t>
  </si>
  <si>
    <t>CH55205</t>
  </si>
  <si>
    <t>外部通路-博客來網路書店</t>
  </si>
  <si>
    <t>外部通路-BOOKS博客來</t>
  </si>
  <si>
    <t>CH55210</t>
  </si>
  <si>
    <t>外部通路-HAPPYGO(亞東電子商務)</t>
  </si>
  <si>
    <t>CH55215</t>
  </si>
  <si>
    <t>外部通路-聯合UDN購物網</t>
  </si>
  <si>
    <t>CH55220</t>
  </si>
  <si>
    <t>外部通路-好買Herbuy</t>
  </si>
  <si>
    <t>好買Herbuy</t>
  </si>
  <si>
    <t>CH55223</t>
  </si>
  <si>
    <t>外部通路-大買家</t>
  </si>
  <si>
    <t>CH55224</t>
  </si>
  <si>
    <t>外部通路-民視Pure17Go</t>
  </si>
  <si>
    <t>外部通路-民視Pute17go</t>
  </si>
  <si>
    <t>CH55232</t>
  </si>
  <si>
    <t>外部通路-myfone購物(台灣大哥大)</t>
  </si>
  <si>
    <t>CH55301</t>
  </si>
  <si>
    <t>外部通路-神坊資訊(國泰網站)</t>
  </si>
  <si>
    <t>外部通路-神坊資訊</t>
  </si>
  <si>
    <t>CH55302</t>
  </si>
  <si>
    <t>外部通路-康迅數位-PayEasy</t>
  </si>
  <si>
    <t>外部通路-康迅數位-pay-easy</t>
  </si>
  <si>
    <t>CH55303</t>
  </si>
  <si>
    <t>外部通路-森森百貨</t>
  </si>
  <si>
    <t>森森百貨</t>
  </si>
  <si>
    <t>CH55304</t>
  </si>
  <si>
    <t>外部通路-東森得易購(網路)</t>
  </si>
  <si>
    <t>外部通路-東森得易購</t>
  </si>
  <si>
    <t>直效總計</t>
    <phoneticPr fontId="2" type="noConversion"/>
  </si>
  <si>
    <t>會員數</t>
  </si>
  <si>
    <t>20091205</t>
  </si>
  <si>
    <t>20051102</t>
  </si>
  <si>
    <t>20060304</t>
  </si>
  <si>
    <t>20060501</t>
  </si>
  <si>
    <t>20060903</t>
  </si>
  <si>
    <t>20060904</t>
  </si>
  <si>
    <t>20071203</t>
  </si>
  <si>
    <t>20090602</t>
  </si>
  <si>
    <t>20110602</t>
  </si>
  <si>
    <t>20130401</t>
  </si>
  <si>
    <t>20131006</t>
  </si>
  <si>
    <t>20140705</t>
  </si>
  <si>
    <t>20141201</t>
  </si>
  <si>
    <t>20150707</t>
  </si>
  <si>
    <t>19990107</t>
  </si>
  <si>
    <t>20051201</t>
  </si>
  <si>
    <t>20060401</t>
  </si>
  <si>
    <t>20080402</t>
  </si>
  <si>
    <t>20081103</t>
  </si>
  <si>
    <t>20090402</t>
  </si>
  <si>
    <t>20091104</t>
  </si>
  <si>
    <t>20110807</t>
  </si>
  <si>
    <t>20120405</t>
  </si>
  <si>
    <t>20130402</t>
  </si>
  <si>
    <t>20130403</t>
  </si>
  <si>
    <t>20130504</t>
  </si>
  <si>
    <t>20130601</t>
  </si>
  <si>
    <t>20130602</t>
  </si>
  <si>
    <t>20131005</t>
  </si>
  <si>
    <t>20100308</t>
  </si>
  <si>
    <t>20100310</t>
  </si>
  <si>
    <t>20100607</t>
  </si>
  <si>
    <t>20120605</t>
  </si>
  <si>
    <t>20120703</t>
  </si>
  <si>
    <t>20150504</t>
  </si>
  <si>
    <t>20150606</t>
  </si>
  <si>
    <t>20150905</t>
  </si>
  <si>
    <t>20121003</t>
  </si>
  <si>
    <t>20130807</t>
  </si>
  <si>
    <t>20130939</t>
  </si>
  <si>
    <t>20130946</t>
  </si>
  <si>
    <t>20131007</t>
  </si>
  <si>
    <t>20140606</t>
  </si>
  <si>
    <t>20090558</t>
  </si>
  <si>
    <t>2724031300</t>
  </si>
  <si>
    <t>1660610201</t>
  </si>
  <si>
    <t>2736592500</t>
  </si>
  <si>
    <t>9692235500</t>
  </si>
  <si>
    <t>20090516</t>
  </si>
  <si>
    <t>0379980200</t>
  </si>
  <si>
    <t>2845204700</t>
  </si>
  <si>
    <t>8444276900</t>
  </si>
  <si>
    <t>1608079500</t>
  </si>
  <si>
    <t>9717627000</t>
  </si>
  <si>
    <t>7046107500</t>
  </si>
  <si>
    <t>20100904</t>
  </si>
  <si>
    <t>20101101</t>
  </si>
  <si>
    <t>20110704</t>
  </si>
  <si>
    <t>訂單數</t>
  </si>
  <si>
    <t>撥打會員數</t>
  </si>
  <si>
    <t>撥打通數</t>
  </si>
  <si>
    <t>撥打秒數</t>
  </si>
  <si>
    <t>工作日</t>
  </si>
  <si>
    <t>NTMR02</t>
  </si>
  <si>
    <t>NTMR03</t>
  </si>
  <si>
    <t>NTMR05</t>
  </si>
  <si>
    <t>NTMR07</t>
  </si>
  <si>
    <t>20090574</t>
  </si>
  <si>
    <t>門市代號</t>
  </si>
  <si>
    <t>門市名稱</t>
  </si>
  <si>
    <t>營業員代號</t>
  </si>
  <si>
    <t>營業員名稱</t>
  </si>
  <si>
    <t>金額</t>
  </si>
  <si>
    <t>S008</t>
  </si>
  <si>
    <t xml:space="preserve">高雄SOGO門市部  </t>
  </si>
  <si>
    <t xml:space="preserve">蔡佳靜  </t>
  </si>
  <si>
    <t>嚴品琇</t>
  </si>
  <si>
    <t>S009</t>
  </si>
  <si>
    <t xml:space="preserve">大直門市部      </t>
  </si>
  <si>
    <t>李素貞</t>
  </si>
  <si>
    <t>趙光慧</t>
  </si>
  <si>
    <t>S013</t>
  </si>
  <si>
    <t>新光站前</t>
  </si>
  <si>
    <t xml:space="preserve">曾瑞鳳  </t>
  </si>
  <si>
    <t>廖玉如</t>
  </si>
  <si>
    <t>S014</t>
  </si>
  <si>
    <t>新光台中</t>
  </si>
  <si>
    <t>王麗鳳</t>
  </si>
  <si>
    <t>葉家均</t>
  </si>
  <si>
    <t>S017</t>
  </si>
  <si>
    <t>大統百貨</t>
  </si>
  <si>
    <t>吳姮宜</t>
  </si>
  <si>
    <t>王秋華</t>
  </si>
  <si>
    <t>S028</t>
  </si>
  <si>
    <t>台南新天地</t>
  </si>
  <si>
    <t>陳雅華</t>
  </si>
  <si>
    <t>陳佳文</t>
  </si>
  <si>
    <t>S049</t>
  </si>
  <si>
    <t>新光A8館</t>
  </si>
  <si>
    <t>呂佩芸</t>
  </si>
  <si>
    <t>韓佳樺</t>
  </si>
  <si>
    <t>李惠如</t>
  </si>
  <si>
    <t>S051</t>
  </si>
  <si>
    <t>漢神巨蛋</t>
  </si>
  <si>
    <t xml:space="preserve">戴惠如  </t>
  </si>
  <si>
    <t>趙苓惠</t>
  </si>
  <si>
    <t>036</t>
  </si>
  <si>
    <t>126</t>
  </si>
  <si>
    <t>279</t>
  </si>
  <si>
    <t>291</t>
  </si>
  <si>
    <t>028</t>
  </si>
  <si>
    <t>294</t>
  </si>
  <si>
    <t>134</t>
  </si>
  <si>
    <t>212</t>
  </si>
  <si>
    <t>116</t>
  </si>
  <si>
    <t>139</t>
  </si>
  <si>
    <t>097</t>
  </si>
  <si>
    <t>281</t>
  </si>
  <si>
    <t>292</t>
  </si>
  <si>
    <t>296</t>
  </si>
  <si>
    <t>297</t>
  </si>
  <si>
    <t>034</t>
  </si>
  <si>
    <t>058</t>
  </si>
  <si>
    <t>公司合計</t>
    <phoneticPr fontId="2" type="noConversion"/>
  </si>
  <si>
    <t>會員均單</t>
    <phoneticPr fontId="2" type="noConversion"/>
  </si>
  <si>
    <t>訂單均價</t>
    <phoneticPr fontId="2" type="noConversion"/>
  </si>
  <si>
    <t>20140303</t>
  </si>
  <si>
    <t>朱美琪</t>
  </si>
  <si>
    <t>CH55316</t>
  </si>
  <si>
    <t>外部通路-ASAP新加坡商達</t>
  </si>
  <si>
    <t>5367210400</t>
  </si>
  <si>
    <t>20090504</t>
  </si>
  <si>
    <t>客經四公</t>
  </si>
  <si>
    <t>ID</t>
    <phoneticPr fontId="2" type="noConversion"/>
  </si>
  <si>
    <t>S009-279</t>
  </si>
  <si>
    <t>S009-291</t>
  </si>
  <si>
    <t>S013-028</t>
  </si>
  <si>
    <t>S013-294</t>
  </si>
  <si>
    <t>S013-296</t>
  </si>
  <si>
    <t>S013-297</t>
  </si>
  <si>
    <t>S049-028</t>
  </si>
  <si>
    <t>S049-292</t>
  </si>
  <si>
    <t>S049-296</t>
  </si>
  <si>
    <t>S049-297</t>
  </si>
  <si>
    <t>S008-036</t>
  </si>
  <si>
    <t>S008-126</t>
  </si>
  <si>
    <t>S014-134</t>
  </si>
  <si>
    <t>S014-212</t>
  </si>
  <si>
    <t>S017-116</t>
  </si>
  <si>
    <t>S017-139</t>
  </si>
  <si>
    <t>S028-097</t>
  </si>
  <si>
    <t>S028-281</t>
  </si>
  <si>
    <t>S051-034</t>
  </si>
  <si>
    <t>S051-058</t>
  </si>
  <si>
    <t>20040501</t>
  </si>
  <si>
    <t>CH55322</t>
  </si>
  <si>
    <t>外部通路-17LIFE團購網</t>
  </si>
  <si>
    <t>2431701400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</si>
</sst>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176" fontId="0" fillId="0" borderId="0" xfId="1" applyNumberFormat="1" applyFon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2" borderId="0" xfId="1" applyNumberFormat="1" applyFont="1" applyFill="1">
      <alignment vertical="center"/>
    </xf>
    <xf numFmtId="0" fontId="0" fillId="2" borderId="0" xfId="1" applyNumberFormat="1" applyFont="1" applyFill="1">
      <alignment vertical="center"/>
    </xf>
    <xf numFmtId="49" fontId="0" fillId="2" borderId="0" xfId="0" applyNumberFormat="1" applyFill="1">
      <alignment vertical="center"/>
    </xf>
    <xf numFmtId="176" fontId="0" fillId="3" borderId="0" xfId="1" applyNumberFormat="1" applyFont="1" applyFill="1">
      <alignment vertical="center"/>
    </xf>
    <xf numFmtId="0" fontId="0" fillId="3" borderId="0" xfId="1" applyNumberFormat="1" applyFont="1" applyFill="1">
      <alignment vertical="center"/>
    </xf>
    <xf numFmtId="176" fontId="0" fillId="4" borderId="0" xfId="1" applyNumberFormat="1" applyFont="1" applyFill="1">
      <alignment vertical="center"/>
    </xf>
    <xf numFmtId="0" fontId="0" fillId="4" borderId="0" xfId="1" applyNumberFormat="1" applyFont="1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pane xSplit="3" ySplit="5" topLeftCell="D6" activePane="bottomRight" state="frozen"/>
      <selection activeCell="A3" sqref="A3"/>
      <selection pane="topRight" activeCell="D3" sqref="D3"/>
      <selection pane="bottomLeft" activeCell="A5" sqref="A5"/>
      <selection pane="bottomRight" activeCell="I125" sqref="I125"/>
    </sheetView>
  </sheetViews>
  <sheetFormatPr defaultColWidth="11.125" defaultRowHeight="16.5" x14ac:dyDescent="0.25"/>
  <cols>
    <col min="1" max="1" width="18.375" style="1" customWidth="1"/>
    <col min="2" max="2" width="9.5" style="2" bestFit="1" customWidth="1"/>
    <col min="3" max="3" width="8.75" style="1" bestFit="1" customWidth="1"/>
    <col min="4" max="4" width="7.375" style="1" customWidth="1"/>
    <col min="5" max="5" width="7.375" style="12" customWidth="1"/>
    <col min="6" max="6" width="11.125" style="1"/>
    <col min="7" max="8" width="11.125" style="12"/>
    <col min="9" max="9" width="11.125" style="1"/>
    <col min="10" max="12" width="11.125" style="12"/>
    <col min="13" max="16384" width="11.125" style="1"/>
  </cols>
  <sheetData>
    <row r="1" spans="1:12" hidden="1" x14ac:dyDescent="0.25">
      <c r="A1" s="1" t="str">
        <f>A5</f>
        <v>部門</v>
      </c>
      <c r="B1" s="2" t="str">
        <f>B5</f>
        <v>人員代碼</v>
      </c>
      <c r="C1" s="1" t="str">
        <f t="shared" ref="C1:F1" si="0">C5</f>
        <v>姓名</v>
      </c>
      <c r="D1" s="1" t="str">
        <f t="shared" si="0"/>
        <v>會員數</v>
      </c>
      <c r="E1" s="12" t="str">
        <f t="shared" ref="E1" si="1">E5</f>
        <v>訂單數</v>
      </c>
      <c r="F1" s="1" t="str">
        <f t="shared" si="0"/>
        <v>淨額</v>
      </c>
    </row>
    <row r="2" spans="1:12" hidden="1" x14ac:dyDescent="0.25">
      <c r="A2" s="1">
        <v>15</v>
      </c>
      <c r="C2" s="1">
        <v>2</v>
      </c>
      <c r="D2" s="1">
        <v>3</v>
      </c>
      <c r="E2" s="12">
        <v>4</v>
      </c>
      <c r="F2" s="1">
        <v>14</v>
      </c>
      <c r="I2" s="1">
        <v>2</v>
      </c>
      <c r="J2" s="12">
        <v>3</v>
      </c>
      <c r="K2" s="12">
        <v>4</v>
      </c>
      <c r="L2" s="12">
        <v>5</v>
      </c>
    </row>
    <row r="3" spans="1:12" hidden="1" x14ac:dyDescent="0.25">
      <c r="A3" s="1">
        <v>9</v>
      </c>
      <c r="C3" s="1">
        <v>5</v>
      </c>
      <c r="D3" s="1">
        <v>6</v>
      </c>
      <c r="E3" s="12">
        <v>7</v>
      </c>
      <c r="F3" s="1">
        <v>8</v>
      </c>
    </row>
    <row r="4" spans="1:12" hidden="1" x14ac:dyDescent="0.25"/>
    <row r="5" spans="1:12" s="3" customFormat="1" x14ac:dyDescent="0.25">
      <c r="A5" s="3" t="s">
        <v>65</v>
      </c>
      <c r="B5" s="4" t="s">
        <v>63</v>
      </c>
      <c r="C5" s="3" t="s">
        <v>64</v>
      </c>
      <c r="D5" s="12" t="str">
        <f>IFERROR(VLOOKUP($B5,業績!$D:$P,D$2,FALSE),0)</f>
        <v>會員數</v>
      </c>
      <c r="E5" s="12" t="str">
        <f>IFERROR(VLOOKUP($B5,業績!$D:$P,E$2,FALSE),0)</f>
        <v>訂單數</v>
      </c>
      <c r="F5" s="12" t="str">
        <f>IFERROR(VLOOKUP($B5,業績!$D:$R,F$2,FALSE),0)</f>
        <v>淨額</v>
      </c>
      <c r="G5" s="12" t="s">
        <v>238</v>
      </c>
      <c r="H5" s="12" t="s">
        <v>239</v>
      </c>
      <c r="I5" s="12" t="str">
        <f>IFERROR(VLOOKUP($B5,CTI!$B:$F,I$2,FALSE),0)</f>
        <v>撥打會員數</v>
      </c>
      <c r="J5" s="12" t="str">
        <f>IFERROR(VLOOKUP($B5,CTI!$B:$F,J$2,FALSE),0)</f>
        <v>撥打通數</v>
      </c>
      <c r="K5" s="12" t="str">
        <f>IFERROR(VLOOKUP($B5,CTI!$B:$F,K$2,FALSE),0)</f>
        <v>撥打秒數</v>
      </c>
      <c r="L5" s="12" t="str">
        <f>IFERROR(VLOOKUP($B5,CTI!$B:$F,L$2,FALSE),0)</f>
        <v>工作日</v>
      </c>
    </row>
    <row r="6" spans="1:12" x14ac:dyDescent="0.25">
      <c r="A6" s="1" t="str">
        <f>IFERROR(VLOOKUP($B6,業績!$D:$R,A$2,FALSE),0)</f>
        <v>客戶經營一部</v>
      </c>
      <c r="B6" s="5" t="s">
        <v>115</v>
      </c>
      <c r="C6" s="1" t="str">
        <f>IFERROR(VLOOKUP($B6,業績!$D:$P,C$2,FALSE),0)</f>
        <v>許雯婷</v>
      </c>
      <c r="D6" s="1">
        <f>IFERROR(VLOOKUP($B6,業績!$D:$P,D$2,FALSE),0)</f>
        <v>35</v>
      </c>
      <c r="E6" s="12">
        <f>IFERROR(VLOOKUP($B6,業績!$D:$P,E$2,FALSE),0)</f>
        <v>38</v>
      </c>
      <c r="F6" s="12">
        <f>IFERROR(VLOOKUP($B6,業績!$D:$R,F$2,FALSE),0)</f>
        <v>259210</v>
      </c>
      <c r="G6" s="12">
        <f>IFERROR(F6/D6,0)</f>
        <v>7406</v>
      </c>
      <c r="H6" s="12">
        <f>IFERROR(F6/E6,0)</f>
        <v>6821.3157894736842</v>
      </c>
      <c r="I6" s="12">
        <f>IFERROR(VLOOKUP($B6,CTI!$B:$F,I$2,FALSE),0)</f>
        <v>288</v>
      </c>
      <c r="J6" s="12">
        <f>IFERROR(VLOOKUP($B6,CTI!$B:$F,J$2,FALSE),0)</f>
        <v>577</v>
      </c>
      <c r="K6" s="12">
        <f>IFERROR(VLOOKUP($B6,CTI!$B:$F,K$2,FALSE),0)</f>
        <v>69882</v>
      </c>
      <c r="L6" s="12">
        <f>IFERROR(VLOOKUP($B6,CTI!$B:$F,L$2,FALSE),0)</f>
        <v>13</v>
      </c>
    </row>
    <row r="7" spans="1:12" x14ac:dyDescent="0.25">
      <c r="A7" s="12" t="str">
        <f>IFERROR(VLOOKUP($B7,業績!$D:$R,A$2,FALSE),0)</f>
        <v>客戶經營一部</v>
      </c>
      <c r="B7" s="5" t="s">
        <v>116</v>
      </c>
      <c r="C7" s="1" t="str">
        <f>IFERROR(VLOOKUP($B7,業績!$D:$P,C$2,FALSE),0)</f>
        <v>呂淑仙</v>
      </c>
      <c r="D7" s="12">
        <f>IFERROR(VLOOKUP($B7,業績!$D:$P,D$2,FALSE),0)</f>
        <v>43</v>
      </c>
      <c r="E7" s="12">
        <f>IFERROR(VLOOKUP($B7,業績!$D:$P,E$2,FALSE),0)</f>
        <v>51</v>
      </c>
      <c r="F7" s="12">
        <f>IFERROR(VLOOKUP($B7,業績!$D:$R,F$2,FALSE),0)</f>
        <v>574164</v>
      </c>
      <c r="G7" s="12">
        <f t="shared" ref="G7:G70" si="2">IFERROR(F7/D7,0)</f>
        <v>13352.651162790698</v>
      </c>
      <c r="H7" s="12">
        <f t="shared" ref="H7:H70" si="3">IFERROR(F7/E7,0)</f>
        <v>11258.117647058823</v>
      </c>
      <c r="I7" s="12">
        <f>IFERROR(VLOOKUP($B7,CTI!$B:$F,I$2,FALSE),0)</f>
        <v>470</v>
      </c>
      <c r="J7" s="12">
        <f>IFERROR(VLOOKUP($B7,CTI!$B:$F,J$2,FALSE),0)</f>
        <v>1091</v>
      </c>
      <c r="K7" s="12">
        <f>IFERROR(VLOOKUP($B7,CTI!$B:$F,K$2,FALSE),0)</f>
        <v>117486</v>
      </c>
      <c r="L7" s="12">
        <f>IFERROR(VLOOKUP($B7,CTI!$B:$F,L$2,FALSE),0)</f>
        <v>15</v>
      </c>
    </row>
    <row r="8" spans="1:12" x14ac:dyDescent="0.25">
      <c r="A8" s="12" t="str">
        <f>IFERROR(VLOOKUP($B8,業績!$D:$R,A$2,FALSE),0)</f>
        <v>客戶經營一部</v>
      </c>
      <c r="B8" s="5" t="s">
        <v>117</v>
      </c>
      <c r="C8" s="1" t="str">
        <f>IFERROR(VLOOKUP($B8,業績!$D:$P,C$2,FALSE),0)</f>
        <v>林淑雯</v>
      </c>
      <c r="D8" s="12">
        <f>IFERROR(VLOOKUP($B8,業績!$D:$P,D$2,FALSE),0)</f>
        <v>28</v>
      </c>
      <c r="E8" s="12">
        <f>IFERROR(VLOOKUP($B8,業績!$D:$P,E$2,FALSE),0)</f>
        <v>32</v>
      </c>
      <c r="F8" s="12">
        <f>IFERROR(VLOOKUP($B8,業績!$D:$R,F$2,FALSE),0)</f>
        <v>451454</v>
      </c>
      <c r="G8" s="12">
        <f t="shared" si="2"/>
        <v>16123.357142857143</v>
      </c>
      <c r="H8" s="12">
        <f t="shared" si="3"/>
        <v>14107.9375</v>
      </c>
      <c r="I8" s="12">
        <f>IFERROR(VLOOKUP($B8,CTI!$B:$F,I$2,FALSE),0)</f>
        <v>509</v>
      </c>
      <c r="J8" s="12">
        <f>IFERROR(VLOOKUP($B8,CTI!$B:$F,J$2,FALSE),0)</f>
        <v>1131</v>
      </c>
      <c r="K8" s="12">
        <f>IFERROR(VLOOKUP($B8,CTI!$B:$F,K$2,FALSE),0)</f>
        <v>137838</v>
      </c>
      <c r="L8" s="12">
        <f>IFERROR(VLOOKUP($B8,CTI!$B:$F,L$2,FALSE),0)</f>
        <v>14</v>
      </c>
    </row>
    <row r="9" spans="1:12" x14ac:dyDescent="0.25">
      <c r="A9" s="12" t="str">
        <f>IFERROR(VLOOKUP($B9,業績!$D:$R,A$2,FALSE),0)</f>
        <v>客戶經營一部</v>
      </c>
      <c r="B9" s="5" t="s">
        <v>118</v>
      </c>
      <c r="C9" s="1" t="str">
        <f>IFERROR(VLOOKUP($B9,業績!$D:$P,C$2,FALSE),0)</f>
        <v>鍾麗秀</v>
      </c>
      <c r="D9" s="12">
        <f>IFERROR(VLOOKUP($B9,業績!$D:$P,D$2,FALSE),0)</f>
        <v>39</v>
      </c>
      <c r="E9" s="12">
        <f>IFERROR(VLOOKUP($B9,業績!$D:$P,E$2,FALSE),0)</f>
        <v>47</v>
      </c>
      <c r="F9" s="12">
        <f>IFERROR(VLOOKUP($B9,業績!$D:$R,F$2,FALSE),0)</f>
        <v>571986</v>
      </c>
      <c r="G9" s="12">
        <f t="shared" si="2"/>
        <v>14666.307692307691</v>
      </c>
      <c r="H9" s="12">
        <f t="shared" si="3"/>
        <v>12169.91489361702</v>
      </c>
      <c r="I9" s="12">
        <f>IFERROR(VLOOKUP($B9,CTI!$B:$F,I$2,FALSE),0)</f>
        <v>582</v>
      </c>
      <c r="J9" s="12">
        <f>IFERROR(VLOOKUP($B9,CTI!$B:$F,J$2,FALSE),0)</f>
        <v>1358</v>
      </c>
      <c r="K9" s="12">
        <f>IFERROR(VLOOKUP($B9,CTI!$B:$F,K$2,FALSE),0)</f>
        <v>183627</v>
      </c>
      <c r="L9" s="12">
        <f>IFERROR(VLOOKUP($B9,CTI!$B:$F,L$2,FALSE),0)</f>
        <v>15</v>
      </c>
    </row>
    <row r="10" spans="1:12" x14ac:dyDescent="0.25">
      <c r="A10" s="12" t="str">
        <f>IFERROR(VLOOKUP($B10,業績!$D:$R,A$2,FALSE),0)</f>
        <v>客戶經營一部</v>
      </c>
      <c r="B10" s="5" t="s">
        <v>119</v>
      </c>
      <c r="C10" s="1" t="str">
        <f>IFERROR(VLOOKUP($B10,業績!$D:$P,C$2,FALSE),0)</f>
        <v>黃雅鈴</v>
      </c>
      <c r="D10" s="12">
        <f>IFERROR(VLOOKUP($B10,業績!$D:$P,D$2,FALSE),0)</f>
        <v>41</v>
      </c>
      <c r="E10" s="12">
        <f>IFERROR(VLOOKUP($B10,業績!$D:$P,E$2,FALSE),0)</f>
        <v>44</v>
      </c>
      <c r="F10" s="12">
        <f>IFERROR(VLOOKUP($B10,業績!$D:$R,F$2,FALSE),0)</f>
        <v>380680</v>
      </c>
      <c r="G10" s="12">
        <f t="shared" si="2"/>
        <v>9284.878048780487</v>
      </c>
      <c r="H10" s="12">
        <f t="shared" si="3"/>
        <v>8651.818181818182</v>
      </c>
      <c r="I10" s="12">
        <f>IFERROR(VLOOKUP($B10,CTI!$B:$F,I$2,FALSE),0)</f>
        <v>279</v>
      </c>
      <c r="J10" s="12">
        <f>IFERROR(VLOOKUP($B10,CTI!$B:$F,J$2,FALSE),0)</f>
        <v>519</v>
      </c>
      <c r="K10" s="12">
        <f>IFERROR(VLOOKUP($B10,CTI!$B:$F,K$2,FALSE),0)</f>
        <v>101488</v>
      </c>
      <c r="L10" s="12">
        <f>IFERROR(VLOOKUP($B10,CTI!$B:$F,L$2,FALSE),0)</f>
        <v>14</v>
      </c>
    </row>
    <row r="11" spans="1:12" x14ac:dyDescent="0.25">
      <c r="A11" s="12" t="str">
        <f>IFERROR(VLOOKUP($B11,業績!$D:$R,A$2,FALSE),0)</f>
        <v>客戶經營一部</v>
      </c>
      <c r="B11" s="5" t="s">
        <v>120</v>
      </c>
      <c r="C11" s="1" t="str">
        <f>IFERROR(VLOOKUP($B11,業績!$D:$P,C$2,FALSE),0)</f>
        <v>湯惟喬</v>
      </c>
      <c r="D11" s="12">
        <f>IFERROR(VLOOKUP($B11,業績!$D:$P,D$2,FALSE),0)</f>
        <v>34</v>
      </c>
      <c r="E11" s="12">
        <f>IFERROR(VLOOKUP($B11,業績!$D:$P,E$2,FALSE),0)</f>
        <v>37</v>
      </c>
      <c r="F11" s="12">
        <f>IFERROR(VLOOKUP($B11,業績!$D:$R,F$2,FALSE),0)</f>
        <v>451423</v>
      </c>
      <c r="G11" s="12">
        <f t="shared" si="2"/>
        <v>13277.14705882353</v>
      </c>
      <c r="H11" s="12">
        <f t="shared" si="3"/>
        <v>12200.621621621622</v>
      </c>
      <c r="I11" s="12">
        <f>IFERROR(VLOOKUP($B11,CTI!$B:$F,I$2,FALSE),0)</f>
        <v>582</v>
      </c>
      <c r="J11" s="12">
        <f>IFERROR(VLOOKUP($B11,CTI!$B:$F,J$2,FALSE),0)</f>
        <v>1281</v>
      </c>
      <c r="K11" s="12">
        <f>IFERROR(VLOOKUP($B11,CTI!$B:$F,K$2,FALSE),0)</f>
        <v>89305</v>
      </c>
      <c r="L11" s="12">
        <f>IFERROR(VLOOKUP($B11,CTI!$B:$F,L$2,FALSE),0)</f>
        <v>13</v>
      </c>
    </row>
    <row r="12" spans="1:12" x14ac:dyDescent="0.25">
      <c r="A12" s="12" t="str">
        <f>IFERROR(VLOOKUP($B12,業績!$D:$R,A$2,FALSE),0)</f>
        <v>客戶經營一部</v>
      </c>
      <c r="B12" s="5" t="s">
        <v>121</v>
      </c>
      <c r="C12" s="1" t="str">
        <f>IFERROR(VLOOKUP($B12,業績!$D:$P,C$2,FALSE),0)</f>
        <v>邱淑伶</v>
      </c>
      <c r="D12" s="12">
        <f>IFERROR(VLOOKUP($B12,業績!$D:$P,D$2,FALSE),0)</f>
        <v>26</v>
      </c>
      <c r="E12" s="12">
        <f>IFERROR(VLOOKUP($B12,業績!$D:$P,E$2,FALSE),0)</f>
        <v>29</v>
      </c>
      <c r="F12" s="12">
        <f>IFERROR(VLOOKUP($B12,業績!$D:$R,F$2,FALSE),0)</f>
        <v>386301</v>
      </c>
      <c r="G12" s="12">
        <f t="shared" si="2"/>
        <v>14857.73076923077</v>
      </c>
      <c r="H12" s="12">
        <f t="shared" si="3"/>
        <v>13320.724137931034</v>
      </c>
      <c r="I12" s="12">
        <f>IFERROR(VLOOKUP($B12,CTI!$B:$F,I$2,FALSE),0)</f>
        <v>215</v>
      </c>
      <c r="J12" s="12">
        <f>IFERROR(VLOOKUP($B12,CTI!$B:$F,J$2,FALSE),0)</f>
        <v>386</v>
      </c>
      <c r="K12" s="12">
        <f>IFERROR(VLOOKUP($B12,CTI!$B:$F,K$2,FALSE),0)</f>
        <v>52190</v>
      </c>
      <c r="L12" s="12">
        <f>IFERROR(VLOOKUP($B12,CTI!$B:$F,L$2,FALSE),0)</f>
        <v>14</v>
      </c>
    </row>
    <row r="13" spans="1:12" x14ac:dyDescent="0.25">
      <c r="A13" s="12" t="str">
        <f>IFERROR(VLOOKUP($B13,業績!$D:$R,A$2,FALSE),0)</f>
        <v>客戶經營一部</v>
      </c>
      <c r="B13" s="5" t="s">
        <v>122</v>
      </c>
      <c r="C13" s="1" t="str">
        <f>IFERROR(VLOOKUP($B13,業績!$D:$P,C$2,FALSE),0)</f>
        <v>蔣淑真</v>
      </c>
      <c r="D13" s="12">
        <f>IFERROR(VLOOKUP($B13,業績!$D:$P,D$2,FALSE),0)</f>
        <v>41</v>
      </c>
      <c r="E13" s="12">
        <f>IFERROR(VLOOKUP($B13,業績!$D:$P,E$2,FALSE),0)</f>
        <v>44</v>
      </c>
      <c r="F13" s="12">
        <f>IFERROR(VLOOKUP($B13,業績!$D:$R,F$2,FALSE),0)</f>
        <v>412450</v>
      </c>
      <c r="G13" s="12">
        <f t="shared" si="2"/>
        <v>10059.756097560976</v>
      </c>
      <c r="H13" s="12">
        <f t="shared" si="3"/>
        <v>9373.863636363636</v>
      </c>
      <c r="I13" s="12">
        <f>IFERROR(VLOOKUP($B13,CTI!$B:$F,I$2,FALSE),0)</f>
        <v>432</v>
      </c>
      <c r="J13" s="12">
        <f>IFERROR(VLOOKUP($B13,CTI!$B:$F,J$2,FALSE),0)</f>
        <v>1454</v>
      </c>
      <c r="K13" s="12">
        <f>IFERROR(VLOOKUP($B13,CTI!$B:$F,K$2,FALSE),0)</f>
        <v>138539</v>
      </c>
      <c r="L13" s="12">
        <f>IFERROR(VLOOKUP($B13,CTI!$B:$F,L$2,FALSE),0)</f>
        <v>15</v>
      </c>
    </row>
    <row r="14" spans="1:12" x14ac:dyDescent="0.25">
      <c r="A14" s="12" t="str">
        <f>IFERROR(VLOOKUP($B14,業績!$D:$R,A$2,FALSE),0)</f>
        <v>客戶經營一部</v>
      </c>
      <c r="B14" s="5" t="s">
        <v>123</v>
      </c>
      <c r="C14" s="1" t="str">
        <f>IFERROR(VLOOKUP($B14,業績!$D:$P,C$2,FALSE),0)</f>
        <v>吳麗雅</v>
      </c>
      <c r="D14" s="12">
        <f>IFERROR(VLOOKUP($B14,業績!$D:$P,D$2,FALSE),0)</f>
        <v>12</v>
      </c>
      <c r="E14" s="12">
        <f>IFERROR(VLOOKUP($B14,業績!$D:$P,E$2,FALSE),0)</f>
        <v>14</v>
      </c>
      <c r="F14" s="12">
        <f>IFERROR(VLOOKUP($B14,業績!$D:$R,F$2,FALSE),0)</f>
        <v>178480</v>
      </c>
      <c r="G14" s="12">
        <f t="shared" si="2"/>
        <v>14873.333333333334</v>
      </c>
      <c r="H14" s="12">
        <f t="shared" si="3"/>
        <v>12748.571428571429</v>
      </c>
      <c r="I14" s="12">
        <f>IFERROR(VLOOKUP($B14,CTI!$B:$F,I$2,FALSE),0)</f>
        <v>299</v>
      </c>
      <c r="J14" s="12">
        <f>IFERROR(VLOOKUP($B14,CTI!$B:$F,J$2,FALSE),0)</f>
        <v>528</v>
      </c>
      <c r="K14" s="12">
        <f>IFERROR(VLOOKUP($B14,CTI!$B:$F,K$2,FALSE),0)</f>
        <v>81308</v>
      </c>
      <c r="L14" s="12">
        <f>IFERROR(VLOOKUP($B14,CTI!$B:$F,L$2,FALSE),0)</f>
        <v>12</v>
      </c>
    </row>
    <row r="15" spans="1:12" x14ac:dyDescent="0.25">
      <c r="A15" s="12" t="str">
        <f>IFERROR(VLOOKUP($B15,業績!$D:$R,A$2,FALSE),0)</f>
        <v>客戶經營一部</v>
      </c>
      <c r="B15" s="5" t="s">
        <v>124</v>
      </c>
      <c r="C15" s="1" t="str">
        <f>IFERROR(VLOOKUP($B15,業績!$D:$P,C$2,FALSE),0)</f>
        <v>王秀蘭</v>
      </c>
      <c r="D15" s="12">
        <f>IFERROR(VLOOKUP($B15,業績!$D:$P,D$2,FALSE),0)</f>
        <v>2</v>
      </c>
      <c r="E15" s="12">
        <f>IFERROR(VLOOKUP($B15,業績!$D:$P,E$2,FALSE),0)</f>
        <v>2</v>
      </c>
      <c r="F15" s="12">
        <f>IFERROR(VLOOKUP($B15,業績!$D:$R,F$2,FALSE),0)</f>
        <v>9162</v>
      </c>
      <c r="G15" s="12">
        <f t="shared" si="2"/>
        <v>4581</v>
      </c>
      <c r="H15" s="12">
        <f t="shared" si="3"/>
        <v>4581</v>
      </c>
      <c r="I15" s="12">
        <f>IFERROR(VLOOKUP($B15,CTI!$B:$F,I$2,FALSE),0)</f>
        <v>0</v>
      </c>
      <c r="J15" s="12">
        <f>IFERROR(VLOOKUP($B15,CTI!$B:$F,J$2,FALSE),0)</f>
        <v>0</v>
      </c>
      <c r="K15" s="12">
        <f>IFERROR(VLOOKUP($B15,CTI!$B:$F,K$2,FALSE),0)</f>
        <v>0</v>
      </c>
      <c r="L15" s="12">
        <f>IFERROR(VLOOKUP($B15,CTI!$B:$F,L$2,FALSE),0)</f>
        <v>0</v>
      </c>
    </row>
    <row r="16" spans="1:12" x14ac:dyDescent="0.25">
      <c r="A16" s="12" t="str">
        <f>IFERROR(VLOOKUP($B16,業績!$D:$R,A$2,FALSE),0)</f>
        <v>客戶經營一部</v>
      </c>
      <c r="B16" s="5" t="s">
        <v>125</v>
      </c>
      <c r="C16" s="1" t="str">
        <f>IFERROR(VLOOKUP($B16,業績!$D:$P,C$2,FALSE),0)</f>
        <v>黃淑惠</v>
      </c>
      <c r="D16" s="12">
        <f>IFERROR(VLOOKUP($B16,業績!$D:$P,D$2,FALSE),0)</f>
        <v>17</v>
      </c>
      <c r="E16" s="12">
        <f>IFERROR(VLOOKUP($B16,業績!$D:$P,E$2,FALSE),0)</f>
        <v>18</v>
      </c>
      <c r="F16" s="12">
        <f>IFERROR(VLOOKUP($B16,業績!$D:$R,F$2,FALSE),0)</f>
        <v>72504</v>
      </c>
      <c r="G16" s="12">
        <f t="shared" si="2"/>
        <v>4264.9411764705883</v>
      </c>
      <c r="H16" s="12">
        <f t="shared" si="3"/>
        <v>4028</v>
      </c>
      <c r="I16" s="12">
        <f>IFERROR(VLOOKUP($B16,CTI!$B:$F,I$2,FALSE),0)</f>
        <v>616</v>
      </c>
      <c r="J16" s="12">
        <f>IFERROR(VLOOKUP($B16,CTI!$B:$F,J$2,FALSE),0)</f>
        <v>890</v>
      </c>
      <c r="K16" s="12">
        <f>IFERROR(VLOOKUP($B16,CTI!$B:$F,K$2,FALSE),0)</f>
        <v>90443</v>
      </c>
      <c r="L16" s="12">
        <f>IFERROR(VLOOKUP($B16,CTI!$B:$F,L$2,FALSE),0)</f>
        <v>13</v>
      </c>
    </row>
    <row r="17" spans="1:12" x14ac:dyDescent="0.25">
      <c r="A17" s="12" t="str">
        <f>IFERROR(VLOOKUP($B17,業績!$D:$R,A$2,FALSE),0)</f>
        <v>客戶經營一部</v>
      </c>
      <c r="B17" s="5" t="s">
        <v>126</v>
      </c>
      <c r="C17" s="1" t="str">
        <f>IFERROR(VLOOKUP($B17,業績!$D:$P,C$2,FALSE),0)</f>
        <v>陳品希</v>
      </c>
      <c r="D17" s="12">
        <f>IFERROR(VLOOKUP($B17,業績!$D:$P,D$2,FALSE),0)</f>
        <v>25</v>
      </c>
      <c r="E17" s="12">
        <f>IFERROR(VLOOKUP($B17,業績!$D:$P,E$2,FALSE),0)</f>
        <v>27</v>
      </c>
      <c r="F17" s="12">
        <f>IFERROR(VLOOKUP($B17,業績!$D:$R,F$2,FALSE),0)</f>
        <v>73558</v>
      </c>
      <c r="G17" s="12">
        <f t="shared" si="2"/>
        <v>2942.32</v>
      </c>
      <c r="H17" s="12">
        <f t="shared" si="3"/>
        <v>2724.3703703703704</v>
      </c>
      <c r="I17" s="12">
        <f>IFERROR(VLOOKUP($B17,CTI!$B:$F,I$2,FALSE),0)</f>
        <v>350</v>
      </c>
      <c r="J17" s="12">
        <f>IFERROR(VLOOKUP($B17,CTI!$B:$F,J$2,FALSE),0)</f>
        <v>816</v>
      </c>
      <c r="K17" s="12">
        <f>IFERROR(VLOOKUP($B17,CTI!$B:$F,K$2,FALSE),0)</f>
        <v>97610</v>
      </c>
      <c r="L17" s="12">
        <f>IFERROR(VLOOKUP($B17,CTI!$B:$F,L$2,FALSE),0)</f>
        <v>14</v>
      </c>
    </row>
    <row r="18" spans="1:12" x14ac:dyDescent="0.25">
      <c r="A18" s="12" t="str">
        <f>IFERROR(VLOOKUP($B18,業績!$D:$R,A$2,FALSE),0)</f>
        <v>客戶經營一部</v>
      </c>
      <c r="B18" s="5" t="s">
        <v>127</v>
      </c>
      <c r="C18" s="1" t="str">
        <f>IFERROR(VLOOKUP($B18,業績!$D:$P,C$2,FALSE),0)</f>
        <v>戴夢慧</v>
      </c>
      <c r="D18" s="12">
        <f>IFERROR(VLOOKUP($B18,業績!$D:$P,D$2,FALSE),0)</f>
        <v>3</v>
      </c>
      <c r="E18" s="12">
        <f>IFERROR(VLOOKUP($B18,業績!$D:$P,E$2,FALSE),0)</f>
        <v>3</v>
      </c>
      <c r="F18" s="12">
        <f>IFERROR(VLOOKUP($B18,業績!$D:$R,F$2,FALSE),0)</f>
        <v>4047</v>
      </c>
      <c r="G18" s="12">
        <f t="shared" si="2"/>
        <v>1349</v>
      </c>
      <c r="H18" s="12">
        <f t="shared" si="3"/>
        <v>1349</v>
      </c>
      <c r="I18" s="12">
        <f>IFERROR(VLOOKUP($B18,CTI!$B:$F,I$2,FALSE),0)</f>
        <v>92</v>
      </c>
      <c r="J18" s="12">
        <f>IFERROR(VLOOKUP($B18,CTI!$B:$F,J$2,FALSE),0)</f>
        <v>131</v>
      </c>
      <c r="K18" s="12">
        <f>IFERROR(VLOOKUP($B18,CTI!$B:$F,K$2,FALSE),0)</f>
        <v>14051</v>
      </c>
      <c r="L18" s="12">
        <f>IFERROR(VLOOKUP($B18,CTI!$B:$F,L$2,FALSE),0)</f>
        <v>3</v>
      </c>
    </row>
    <row r="19" spans="1:12" hidden="1" x14ac:dyDescent="0.25">
      <c r="A19" s="12">
        <f>IFERROR(VLOOKUP($B19,業績!$D:$R,A$2,FALSE),0)</f>
        <v>0</v>
      </c>
      <c r="B19" s="6"/>
      <c r="C19" s="1">
        <f>IFERROR(VLOOKUP($B19,業績!$D:$P,C$2,FALSE),0)</f>
        <v>0</v>
      </c>
      <c r="D19" s="12">
        <f>IFERROR(VLOOKUP($B19,業績!$D:$P,D$2,FALSE),0)</f>
        <v>0</v>
      </c>
      <c r="E19" s="12">
        <f>IFERROR(VLOOKUP($B19,業績!$D:$P,E$2,FALSE),0)</f>
        <v>0</v>
      </c>
      <c r="F19" s="12">
        <f>IFERROR(VLOOKUP($B19,業績!$D:$R,F$2,FALSE),0)</f>
        <v>0</v>
      </c>
      <c r="G19" s="12">
        <f t="shared" si="2"/>
        <v>0</v>
      </c>
      <c r="H19" s="12">
        <f t="shared" si="3"/>
        <v>0</v>
      </c>
      <c r="I19" s="12">
        <f>IFERROR(VLOOKUP($B19,CTI!$B:$F,I$2,FALSE),0)</f>
        <v>0</v>
      </c>
      <c r="J19" s="12">
        <f>IFERROR(VLOOKUP($B19,CTI!$B:$F,J$2,FALSE),0)</f>
        <v>0</v>
      </c>
      <c r="K19" s="12">
        <f>IFERROR(VLOOKUP($B19,CTI!$B:$F,K$2,FALSE),0)</f>
        <v>0</v>
      </c>
      <c r="L19" s="12">
        <f>IFERROR(VLOOKUP($B19,CTI!$B:$F,L$2,FALSE),0)</f>
        <v>0</v>
      </c>
    </row>
    <row r="20" spans="1:12" hidden="1" x14ac:dyDescent="0.25">
      <c r="A20" s="12">
        <f>IFERROR(VLOOKUP($B20,業績!$D:$R,A$2,FALSE),0)</f>
        <v>0</v>
      </c>
      <c r="B20" s="6"/>
      <c r="C20" s="1">
        <f>IFERROR(VLOOKUP($B20,業績!$D:$P,C$2,FALSE),0)</f>
        <v>0</v>
      </c>
      <c r="D20" s="12">
        <f>IFERROR(VLOOKUP($B20,業績!$D:$P,D$2,FALSE),0)</f>
        <v>0</v>
      </c>
      <c r="E20" s="12">
        <f>IFERROR(VLOOKUP($B20,業績!$D:$P,E$2,FALSE),0)</f>
        <v>0</v>
      </c>
      <c r="F20" s="12">
        <f>IFERROR(VLOOKUP($B20,業績!$D:$R,F$2,FALSE),0)</f>
        <v>0</v>
      </c>
      <c r="G20" s="12">
        <f t="shared" si="2"/>
        <v>0</v>
      </c>
      <c r="H20" s="12">
        <f t="shared" si="3"/>
        <v>0</v>
      </c>
      <c r="I20" s="12">
        <f>IFERROR(VLOOKUP($B20,CTI!$B:$F,I$2,FALSE),0)</f>
        <v>0</v>
      </c>
      <c r="J20" s="12">
        <f>IFERROR(VLOOKUP($B20,CTI!$B:$F,J$2,FALSE),0)</f>
        <v>0</v>
      </c>
      <c r="K20" s="12">
        <f>IFERROR(VLOOKUP($B20,CTI!$B:$F,K$2,FALSE),0)</f>
        <v>0</v>
      </c>
      <c r="L20" s="12">
        <f>IFERROR(VLOOKUP($B20,CTI!$B:$F,L$2,FALSE),0)</f>
        <v>0</v>
      </c>
    </row>
    <row r="21" spans="1:12" s="13" customFormat="1" x14ac:dyDescent="0.25">
      <c r="A21" s="13" t="str">
        <f>A6&amp;" 合計"</f>
        <v>客戶經營一部 合計</v>
      </c>
      <c r="B21" s="14"/>
      <c r="D21" s="13">
        <f t="shared" ref="D21:L21" si="4">SUM(D6:D20)</f>
        <v>346</v>
      </c>
      <c r="E21" s="13">
        <f t="shared" si="4"/>
        <v>386</v>
      </c>
      <c r="F21" s="13">
        <f t="shared" si="4"/>
        <v>3825419</v>
      </c>
      <c r="G21" s="13">
        <f t="shared" si="2"/>
        <v>11056.124277456647</v>
      </c>
      <c r="H21" s="13">
        <f t="shared" si="3"/>
        <v>9910.411917098445</v>
      </c>
      <c r="I21" s="13">
        <f t="shared" si="4"/>
        <v>4714</v>
      </c>
      <c r="J21" s="13">
        <f t="shared" si="4"/>
        <v>10162</v>
      </c>
      <c r="K21" s="13">
        <f t="shared" si="4"/>
        <v>1173767</v>
      </c>
      <c r="L21" s="13">
        <f t="shared" si="4"/>
        <v>155</v>
      </c>
    </row>
    <row r="22" spans="1:12" x14ac:dyDescent="0.25">
      <c r="G22" s="12">
        <f t="shared" si="2"/>
        <v>0</v>
      </c>
      <c r="H22" s="12">
        <f t="shared" si="3"/>
        <v>0</v>
      </c>
    </row>
    <row r="23" spans="1:12" x14ac:dyDescent="0.25">
      <c r="A23" s="12" t="str">
        <f>IFERROR(VLOOKUP($B23,業績!$D:$R,A$2,FALSE),0)</f>
        <v>客戶經營二部</v>
      </c>
      <c r="B23" s="5" t="s">
        <v>128</v>
      </c>
      <c r="C23" s="1" t="str">
        <f>IFERROR(VLOOKUP($B23,業績!$D:$P,C$2,FALSE),0)</f>
        <v>廖心瑜</v>
      </c>
      <c r="D23" s="12">
        <f>IFERROR(VLOOKUP($B23,業績!$D:$P,D$2,FALSE),0)</f>
        <v>61</v>
      </c>
      <c r="E23" s="12">
        <f>IFERROR(VLOOKUP($B23,業績!$D:$P,E$2,FALSE),0)</f>
        <v>78</v>
      </c>
      <c r="F23" s="12">
        <f>IFERROR(VLOOKUP($B23,業績!$D:$R,F$2,FALSE),0)</f>
        <v>699577</v>
      </c>
      <c r="G23" s="12">
        <f t="shared" si="2"/>
        <v>11468.475409836066</v>
      </c>
      <c r="H23" s="12">
        <f t="shared" si="3"/>
        <v>8968.9358974358965</v>
      </c>
      <c r="I23" s="12">
        <f>IFERROR(VLOOKUP($B23,CTI!$B:$F,I$2,FALSE),0)</f>
        <v>333</v>
      </c>
      <c r="J23" s="12">
        <f>IFERROR(VLOOKUP($B23,CTI!$B:$F,J$2,FALSE),0)</f>
        <v>747</v>
      </c>
      <c r="K23" s="12">
        <f>IFERROR(VLOOKUP($B23,CTI!$B:$F,K$2,FALSE),0)</f>
        <v>121021</v>
      </c>
      <c r="L23" s="12">
        <f>IFERROR(VLOOKUP($B23,CTI!$B:$F,L$2,FALSE),0)</f>
        <v>14</v>
      </c>
    </row>
    <row r="24" spans="1:12" x14ac:dyDescent="0.25">
      <c r="A24" s="12" t="str">
        <f>IFERROR(VLOOKUP($B24,業績!$D:$R,A$2,FALSE),0)</f>
        <v>客戶經營二部</v>
      </c>
      <c r="B24" s="5" t="s">
        <v>129</v>
      </c>
      <c r="C24" s="1" t="str">
        <f>IFERROR(VLOOKUP($B24,業績!$D:$P,C$2,FALSE),0)</f>
        <v>廖雅敏</v>
      </c>
      <c r="D24" s="12">
        <f>IFERROR(VLOOKUP($B24,業績!$D:$P,D$2,FALSE),0)</f>
        <v>47</v>
      </c>
      <c r="E24" s="12">
        <f>IFERROR(VLOOKUP($B24,業績!$D:$P,E$2,FALSE),0)</f>
        <v>49</v>
      </c>
      <c r="F24" s="12">
        <f>IFERROR(VLOOKUP($B24,業績!$D:$R,F$2,FALSE),0)</f>
        <v>306514</v>
      </c>
      <c r="G24" s="12">
        <f t="shared" si="2"/>
        <v>6521.5744680851067</v>
      </c>
      <c r="H24" s="12">
        <f t="shared" si="3"/>
        <v>6255.3877551020405</v>
      </c>
      <c r="I24" s="12">
        <f>IFERROR(VLOOKUP($B24,CTI!$B:$F,I$2,FALSE),0)</f>
        <v>784</v>
      </c>
      <c r="J24" s="12">
        <f>IFERROR(VLOOKUP($B24,CTI!$B:$F,J$2,FALSE),0)</f>
        <v>1261</v>
      </c>
      <c r="K24" s="12">
        <f>IFERROR(VLOOKUP($B24,CTI!$B:$F,K$2,FALSE),0)</f>
        <v>79250</v>
      </c>
      <c r="L24" s="12">
        <f>IFERROR(VLOOKUP($B24,CTI!$B:$F,L$2,FALSE),0)</f>
        <v>14</v>
      </c>
    </row>
    <row r="25" spans="1:12" x14ac:dyDescent="0.25">
      <c r="A25" s="12" t="str">
        <f>IFERROR(VLOOKUP($B25,業績!$D:$R,A$2,FALSE),0)</f>
        <v>客戶經營二部</v>
      </c>
      <c r="B25" s="5" t="s">
        <v>130</v>
      </c>
      <c r="C25" s="1" t="str">
        <f>IFERROR(VLOOKUP($B25,業績!$D:$P,C$2,FALSE),0)</f>
        <v>白珮玲</v>
      </c>
      <c r="D25" s="12">
        <f>IFERROR(VLOOKUP($B25,業績!$D:$P,D$2,FALSE),0)</f>
        <v>31</v>
      </c>
      <c r="E25" s="12">
        <f>IFERROR(VLOOKUP($B25,業績!$D:$P,E$2,FALSE),0)</f>
        <v>34</v>
      </c>
      <c r="F25" s="12">
        <f>IFERROR(VLOOKUP($B25,業績!$D:$R,F$2,FALSE),0)</f>
        <v>283509</v>
      </c>
      <c r="G25" s="12">
        <f t="shared" si="2"/>
        <v>9145.4516129032254</v>
      </c>
      <c r="H25" s="12">
        <f t="shared" si="3"/>
        <v>8338.5</v>
      </c>
      <c r="I25" s="12">
        <f>IFERROR(VLOOKUP($B25,CTI!$B:$F,I$2,FALSE),0)</f>
        <v>445</v>
      </c>
      <c r="J25" s="12">
        <f>IFERROR(VLOOKUP($B25,CTI!$B:$F,J$2,FALSE),0)</f>
        <v>895</v>
      </c>
      <c r="K25" s="12">
        <f>IFERROR(VLOOKUP($B25,CTI!$B:$F,K$2,FALSE),0)</f>
        <v>93128</v>
      </c>
      <c r="L25" s="12">
        <f>IFERROR(VLOOKUP($B25,CTI!$B:$F,L$2,FALSE),0)</f>
        <v>14</v>
      </c>
    </row>
    <row r="26" spans="1:12" x14ac:dyDescent="0.25">
      <c r="A26" s="12" t="str">
        <f>IFERROR(VLOOKUP($B26,業績!$D:$R,A$2,FALSE),0)</f>
        <v>客戶經營二部</v>
      </c>
      <c r="B26" s="5" t="s">
        <v>131</v>
      </c>
      <c r="C26" s="1" t="str">
        <f>IFERROR(VLOOKUP($B26,業績!$D:$P,C$2,FALSE),0)</f>
        <v>姜宗蕙</v>
      </c>
      <c r="D26" s="12">
        <f>IFERROR(VLOOKUP($B26,業績!$D:$P,D$2,FALSE),0)</f>
        <v>45</v>
      </c>
      <c r="E26" s="12">
        <f>IFERROR(VLOOKUP($B26,業績!$D:$P,E$2,FALSE),0)</f>
        <v>48</v>
      </c>
      <c r="F26" s="12">
        <f>IFERROR(VLOOKUP($B26,業績!$D:$R,F$2,FALSE),0)</f>
        <v>356975</v>
      </c>
      <c r="G26" s="12">
        <f t="shared" si="2"/>
        <v>7932.7777777777774</v>
      </c>
      <c r="H26" s="12">
        <f t="shared" si="3"/>
        <v>7436.979166666667</v>
      </c>
      <c r="I26" s="12">
        <f>IFERROR(VLOOKUP($B26,CTI!$B:$F,I$2,FALSE),0)</f>
        <v>620</v>
      </c>
      <c r="J26" s="12">
        <f>IFERROR(VLOOKUP($B26,CTI!$B:$F,J$2,FALSE),0)</f>
        <v>1439</v>
      </c>
      <c r="K26" s="12">
        <f>IFERROR(VLOOKUP($B26,CTI!$B:$F,K$2,FALSE),0)</f>
        <v>114398</v>
      </c>
      <c r="L26" s="12">
        <f>IFERROR(VLOOKUP($B26,CTI!$B:$F,L$2,FALSE),0)</f>
        <v>15</v>
      </c>
    </row>
    <row r="27" spans="1:12" x14ac:dyDescent="0.25">
      <c r="A27" s="12" t="str">
        <f>IFERROR(VLOOKUP($B27,業績!$D:$R,A$2,FALSE),0)</f>
        <v>客戶經營二部</v>
      </c>
      <c r="B27" s="5" t="s">
        <v>132</v>
      </c>
      <c r="C27" s="1" t="str">
        <f>IFERROR(VLOOKUP($B27,業績!$D:$P,C$2,FALSE),0)</f>
        <v>陳飛燕</v>
      </c>
      <c r="D27" s="12">
        <f>IFERROR(VLOOKUP($B27,業績!$D:$P,D$2,FALSE),0)</f>
        <v>33</v>
      </c>
      <c r="E27" s="12">
        <f>IFERROR(VLOOKUP($B27,業績!$D:$P,E$2,FALSE),0)</f>
        <v>36</v>
      </c>
      <c r="F27" s="12">
        <f>IFERROR(VLOOKUP($B27,業績!$D:$R,F$2,FALSE),0)</f>
        <v>194504</v>
      </c>
      <c r="G27" s="12">
        <f t="shared" si="2"/>
        <v>5894.060606060606</v>
      </c>
      <c r="H27" s="12">
        <f t="shared" si="3"/>
        <v>5402.8888888888887</v>
      </c>
      <c r="I27" s="12">
        <f>IFERROR(VLOOKUP($B27,CTI!$B:$F,I$2,FALSE),0)</f>
        <v>446</v>
      </c>
      <c r="J27" s="12">
        <f>IFERROR(VLOOKUP($B27,CTI!$B:$F,J$2,FALSE),0)</f>
        <v>679</v>
      </c>
      <c r="K27" s="12">
        <f>IFERROR(VLOOKUP($B27,CTI!$B:$F,K$2,FALSE),0)</f>
        <v>104916</v>
      </c>
      <c r="L27" s="12">
        <f>IFERROR(VLOOKUP($B27,CTI!$B:$F,L$2,FALSE),0)</f>
        <v>14</v>
      </c>
    </row>
    <row r="28" spans="1:12" x14ac:dyDescent="0.25">
      <c r="A28" s="12" t="str">
        <f>IFERROR(VLOOKUP($B28,業績!$D:$R,A$2,FALSE),0)</f>
        <v>客戶經營二部</v>
      </c>
      <c r="B28" s="5" t="s">
        <v>133</v>
      </c>
      <c r="C28" s="1" t="str">
        <f>IFERROR(VLOOKUP($B28,業績!$D:$P,C$2,FALSE),0)</f>
        <v>蕭愉蓁</v>
      </c>
      <c r="D28" s="12">
        <f>IFERROR(VLOOKUP($B28,業績!$D:$P,D$2,FALSE),0)</f>
        <v>28</v>
      </c>
      <c r="E28" s="12">
        <f>IFERROR(VLOOKUP($B28,業績!$D:$P,E$2,FALSE),0)</f>
        <v>33</v>
      </c>
      <c r="F28" s="12">
        <f>IFERROR(VLOOKUP($B28,業績!$D:$R,F$2,FALSE),0)</f>
        <v>215741</v>
      </c>
      <c r="G28" s="12">
        <f t="shared" si="2"/>
        <v>7705.0357142857147</v>
      </c>
      <c r="H28" s="12">
        <f t="shared" si="3"/>
        <v>6537.606060606061</v>
      </c>
      <c r="I28" s="12">
        <f>IFERROR(VLOOKUP($B28,CTI!$B:$F,I$2,FALSE),0)</f>
        <v>400</v>
      </c>
      <c r="J28" s="12">
        <f>IFERROR(VLOOKUP($B28,CTI!$B:$F,J$2,FALSE),0)</f>
        <v>697</v>
      </c>
      <c r="K28" s="12">
        <f>IFERROR(VLOOKUP($B28,CTI!$B:$F,K$2,FALSE),0)</f>
        <v>139487</v>
      </c>
      <c r="L28" s="12">
        <f>IFERROR(VLOOKUP($B28,CTI!$B:$F,L$2,FALSE),0)</f>
        <v>13</v>
      </c>
    </row>
    <row r="29" spans="1:12" x14ac:dyDescent="0.25">
      <c r="A29" s="12" t="str">
        <f>IFERROR(VLOOKUP($B29,業績!$D:$R,A$2,FALSE),0)</f>
        <v>客戶經營二部</v>
      </c>
      <c r="B29" s="5" t="s">
        <v>134</v>
      </c>
      <c r="C29" s="1" t="str">
        <f>IFERROR(VLOOKUP($B29,業績!$D:$P,C$2,FALSE),0)</f>
        <v>廖芳賢</v>
      </c>
      <c r="D29" s="12">
        <f>IFERROR(VLOOKUP($B29,業績!$D:$P,D$2,FALSE),0)</f>
        <v>33</v>
      </c>
      <c r="E29" s="12">
        <f>IFERROR(VLOOKUP($B29,業績!$D:$P,E$2,FALSE),0)</f>
        <v>37</v>
      </c>
      <c r="F29" s="12">
        <f>IFERROR(VLOOKUP($B29,業績!$D:$R,F$2,FALSE),0)</f>
        <v>243815</v>
      </c>
      <c r="G29" s="12">
        <f t="shared" si="2"/>
        <v>7388.333333333333</v>
      </c>
      <c r="H29" s="12">
        <f t="shared" si="3"/>
        <v>6589.594594594595</v>
      </c>
      <c r="I29" s="12">
        <f>IFERROR(VLOOKUP($B29,CTI!$B:$F,I$2,FALSE),0)</f>
        <v>456</v>
      </c>
      <c r="J29" s="12">
        <f>IFERROR(VLOOKUP($B29,CTI!$B:$F,J$2,FALSE),0)</f>
        <v>822</v>
      </c>
      <c r="K29" s="12">
        <f>IFERROR(VLOOKUP($B29,CTI!$B:$F,K$2,FALSE),0)</f>
        <v>117530</v>
      </c>
      <c r="L29" s="12">
        <f>IFERROR(VLOOKUP($B29,CTI!$B:$F,L$2,FALSE),0)</f>
        <v>14</v>
      </c>
    </row>
    <row r="30" spans="1:12" x14ac:dyDescent="0.25">
      <c r="A30" s="12" t="str">
        <f>IFERROR(VLOOKUP($B30,業績!$D:$R,A$2,FALSE),0)</f>
        <v>客戶經營二部</v>
      </c>
      <c r="B30" s="5" t="s">
        <v>135</v>
      </c>
      <c r="C30" s="1" t="str">
        <f>IFERROR(VLOOKUP($B30,業績!$D:$P,C$2,FALSE),0)</f>
        <v>李孟娟</v>
      </c>
      <c r="D30" s="12">
        <f>IFERROR(VLOOKUP($B30,業績!$D:$P,D$2,FALSE),0)</f>
        <v>34</v>
      </c>
      <c r="E30" s="12">
        <f>IFERROR(VLOOKUP($B30,業績!$D:$P,E$2,FALSE),0)</f>
        <v>38</v>
      </c>
      <c r="F30" s="12">
        <f>IFERROR(VLOOKUP($B30,業績!$D:$R,F$2,FALSE),0)</f>
        <v>368196</v>
      </c>
      <c r="G30" s="12">
        <f t="shared" si="2"/>
        <v>10829.294117647059</v>
      </c>
      <c r="H30" s="12">
        <f t="shared" si="3"/>
        <v>9689.3684210526317</v>
      </c>
      <c r="I30" s="12">
        <f>IFERROR(VLOOKUP($B30,CTI!$B:$F,I$2,FALSE),0)</f>
        <v>229</v>
      </c>
      <c r="J30" s="12">
        <f>IFERROR(VLOOKUP($B30,CTI!$B:$F,J$2,FALSE),0)</f>
        <v>883</v>
      </c>
      <c r="K30" s="12">
        <f>IFERROR(VLOOKUP($B30,CTI!$B:$F,K$2,FALSE),0)</f>
        <v>121871</v>
      </c>
      <c r="L30" s="12">
        <f>IFERROR(VLOOKUP($B30,CTI!$B:$F,L$2,FALSE),0)</f>
        <v>15</v>
      </c>
    </row>
    <row r="31" spans="1:12" x14ac:dyDescent="0.25">
      <c r="A31" s="12" t="str">
        <f>IFERROR(VLOOKUP($B31,業績!$D:$R,A$2,FALSE),0)</f>
        <v>客戶經營二部</v>
      </c>
      <c r="B31" s="5" t="s">
        <v>136</v>
      </c>
      <c r="C31" s="1" t="str">
        <f>IFERROR(VLOOKUP($B31,業績!$D:$P,C$2,FALSE),0)</f>
        <v>陳旻樺</v>
      </c>
      <c r="D31" s="12">
        <f>IFERROR(VLOOKUP($B31,業績!$D:$P,D$2,FALSE),0)</f>
        <v>40</v>
      </c>
      <c r="E31" s="12">
        <f>IFERROR(VLOOKUP($B31,業績!$D:$P,E$2,FALSE),0)</f>
        <v>46</v>
      </c>
      <c r="F31" s="12">
        <f>IFERROR(VLOOKUP($B31,業績!$D:$R,F$2,FALSE),0)</f>
        <v>295667</v>
      </c>
      <c r="G31" s="12">
        <f t="shared" si="2"/>
        <v>7391.6750000000002</v>
      </c>
      <c r="H31" s="12">
        <f t="shared" si="3"/>
        <v>6427.54347826087</v>
      </c>
      <c r="I31" s="12">
        <f>IFERROR(VLOOKUP($B31,CTI!$B:$F,I$2,FALSE),0)</f>
        <v>610</v>
      </c>
      <c r="J31" s="12">
        <f>IFERROR(VLOOKUP($B31,CTI!$B:$F,J$2,FALSE),0)</f>
        <v>862</v>
      </c>
      <c r="K31" s="12">
        <f>IFERROR(VLOOKUP($B31,CTI!$B:$F,K$2,FALSE),0)</f>
        <v>119273</v>
      </c>
      <c r="L31" s="12">
        <f>IFERROR(VLOOKUP($B31,CTI!$B:$F,L$2,FALSE),0)</f>
        <v>14</v>
      </c>
    </row>
    <row r="32" spans="1:12" x14ac:dyDescent="0.25">
      <c r="A32" s="12" t="str">
        <f>IFERROR(VLOOKUP($B32,業績!$D:$R,A$2,FALSE),0)</f>
        <v>客戶經營二部</v>
      </c>
      <c r="B32" s="5" t="s">
        <v>137</v>
      </c>
      <c r="C32" s="1" t="str">
        <f>IFERROR(VLOOKUP($B32,業績!$D:$P,C$2,FALSE),0)</f>
        <v>吳華蘭</v>
      </c>
      <c r="D32" s="12">
        <f>IFERROR(VLOOKUP($B32,業績!$D:$P,D$2,FALSE),0)</f>
        <v>11</v>
      </c>
      <c r="E32" s="12">
        <f>IFERROR(VLOOKUP($B32,業績!$D:$P,E$2,FALSE),0)</f>
        <v>11</v>
      </c>
      <c r="F32" s="12">
        <f>IFERROR(VLOOKUP($B32,業績!$D:$R,F$2,FALSE),0)</f>
        <v>122203</v>
      </c>
      <c r="G32" s="12">
        <f t="shared" si="2"/>
        <v>11109.363636363636</v>
      </c>
      <c r="H32" s="12">
        <f t="shared" si="3"/>
        <v>11109.363636363636</v>
      </c>
      <c r="I32" s="12">
        <f>IFERROR(VLOOKUP($B32,CTI!$B:$F,I$2,FALSE),0)</f>
        <v>205</v>
      </c>
      <c r="J32" s="12">
        <f>IFERROR(VLOOKUP($B32,CTI!$B:$F,J$2,FALSE),0)</f>
        <v>691</v>
      </c>
      <c r="K32" s="12">
        <f>IFERROR(VLOOKUP($B32,CTI!$B:$F,K$2,FALSE),0)</f>
        <v>57173</v>
      </c>
      <c r="L32" s="12">
        <f>IFERROR(VLOOKUP($B32,CTI!$B:$F,L$2,FALSE),0)</f>
        <v>6</v>
      </c>
    </row>
    <row r="33" spans="1:12" x14ac:dyDescent="0.25">
      <c r="A33" s="12" t="str">
        <f>IFERROR(VLOOKUP($B33,業績!$D:$R,A$2,FALSE),0)</f>
        <v>客戶經營二部</v>
      </c>
      <c r="B33" s="5" t="s">
        <v>138</v>
      </c>
      <c r="C33" s="1" t="str">
        <f>IFERROR(VLOOKUP($B33,業績!$D:$P,C$2,FALSE),0)</f>
        <v>林子鵑</v>
      </c>
      <c r="D33" s="12">
        <f>IFERROR(VLOOKUP($B33,業績!$D:$P,D$2,FALSE),0)</f>
        <v>31</v>
      </c>
      <c r="E33" s="12">
        <f>IFERROR(VLOOKUP($B33,業績!$D:$P,E$2,FALSE),0)</f>
        <v>31</v>
      </c>
      <c r="F33" s="12">
        <f>IFERROR(VLOOKUP($B33,業績!$D:$R,F$2,FALSE),0)</f>
        <v>121421</v>
      </c>
      <c r="G33" s="12">
        <f t="shared" si="2"/>
        <v>3916.8064516129034</v>
      </c>
      <c r="H33" s="12">
        <f t="shared" si="3"/>
        <v>3916.8064516129034</v>
      </c>
      <c r="I33" s="12">
        <f>IFERROR(VLOOKUP($B33,CTI!$B:$F,I$2,FALSE),0)</f>
        <v>560</v>
      </c>
      <c r="J33" s="12">
        <f>IFERROR(VLOOKUP($B33,CTI!$B:$F,J$2,FALSE),0)</f>
        <v>1281</v>
      </c>
      <c r="K33" s="12">
        <f>IFERROR(VLOOKUP($B33,CTI!$B:$F,K$2,FALSE),0)</f>
        <v>118384</v>
      </c>
      <c r="L33" s="12">
        <f>IFERROR(VLOOKUP($B33,CTI!$B:$F,L$2,FALSE),0)</f>
        <v>13</v>
      </c>
    </row>
    <row r="34" spans="1:12" x14ac:dyDescent="0.25">
      <c r="A34" s="12" t="str">
        <f>IFERROR(VLOOKUP($B34,業績!$D:$R,A$2,FALSE),0)</f>
        <v>客戶經營二部</v>
      </c>
      <c r="B34" s="5" t="s">
        <v>139</v>
      </c>
      <c r="C34" s="1" t="str">
        <f>IFERROR(VLOOKUP($B34,業績!$D:$P,C$2,FALSE),0)</f>
        <v>李慧珊</v>
      </c>
      <c r="D34" s="12">
        <f>IFERROR(VLOOKUP($B34,業績!$D:$P,D$2,FALSE),0)</f>
        <v>21</v>
      </c>
      <c r="E34" s="12">
        <f>IFERROR(VLOOKUP($B34,業績!$D:$P,E$2,FALSE),0)</f>
        <v>21</v>
      </c>
      <c r="F34" s="12">
        <f>IFERROR(VLOOKUP($B34,業績!$D:$R,F$2,FALSE),0)</f>
        <v>127828</v>
      </c>
      <c r="G34" s="12">
        <f t="shared" si="2"/>
        <v>6087.0476190476193</v>
      </c>
      <c r="H34" s="12">
        <f t="shared" si="3"/>
        <v>6087.0476190476193</v>
      </c>
      <c r="I34" s="12">
        <f>IFERROR(VLOOKUP($B34,CTI!$B:$F,I$2,FALSE),0)</f>
        <v>425</v>
      </c>
      <c r="J34" s="12">
        <f>IFERROR(VLOOKUP($B34,CTI!$B:$F,J$2,FALSE),0)</f>
        <v>738</v>
      </c>
      <c r="K34" s="12">
        <f>IFERROR(VLOOKUP($B34,CTI!$B:$F,K$2,FALSE),0)</f>
        <v>119138</v>
      </c>
      <c r="L34" s="12">
        <f>IFERROR(VLOOKUP($B34,CTI!$B:$F,L$2,FALSE),0)</f>
        <v>12</v>
      </c>
    </row>
    <row r="35" spans="1:12" x14ac:dyDescent="0.25">
      <c r="A35" s="12" t="str">
        <f>IFERROR(VLOOKUP($B35,業績!$D:$R,A$2,FALSE),0)</f>
        <v>客戶經營二部</v>
      </c>
      <c r="B35" s="5" t="s">
        <v>140</v>
      </c>
      <c r="C35" s="1" t="str">
        <f>IFERROR(VLOOKUP($B35,業績!$D:$P,C$2,FALSE),0)</f>
        <v>邱珮婕</v>
      </c>
      <c r="D35" s="12">
        <f>IFERROR(VLOOKUP($B35,業績!$D:$P,D$2,FALSE),0)</f>
        <v>10</v>
      </c>
      <c r="E35" s="12">
        <f>IFERROR(VLOOKUP($B35,業績!$D:$P,E$2,FALSE),0)</f>
        <v>10</v>
      </c>
      <c r="F35" s="12">
        <f>IFERROR(VLOOKUP($B35,業績!$D:$R,F$2,FALSE),0)</f>
        <v>111910</v>
      </c>
      <c r="G35" s="12">
        <f t="shared" si="2"/>
        <v>11191</v>
      </c>
      <c r="H35" s="12">
        <f t="shared" si="3"/>
        <v>11191</v>
      </c>
      <c r="I35" s="12">
        <f>IFERROR(VLOOKUP($B35,CTI!$B:$F,I$2,FALSE),0)</f>
        <v>214</v>
      </c>
      <c r="J35" s="12">
        <f>IFERROR(VLOOKUP($B35,CTI!$B:$F,J$2,FALSE),0)</f>
        <v>325</v>
      </c>
      <c r="K35" s="12">
        <f>IFERROR(VLOOKUP($B35,CTI!$B:$F,K$2,FALSE),0)</f>
        <v>41515</v>
      </c>
      <c r="L35" s="12">
        <f>IFERROR(VLOOKUP($B35,CTI!$B:$F,L$2,FALSE),0)</f>
        <v>7</v>
      </c>
    </row>
    <row r="36" spans="1:12" x14ac:dyDescent="0.25">
      <c r="A36" s="12" t="str">
        <f>IFERROR(VLOOKUP($B36,業績!$D:$R,A$2,FALSE),0)</f>
        <v>客戶經營二部</v>
      </c>
      <c r="B36" s="5" t="s">
        <v>141</v>
      </c>
      <c r="C36" s="1" t="str">
        <f>IFERROR(VLOOKUP($B36,業績!$D:$P,C$2,FALSE),0)</f>
        <v>余沛宸</v>
      </c>
      <c r="D36" s="12">
        <f>IFERROR(VLOOKUP($B36,業績!$D:$P,D$2,FALSE),0)</f>
        <v>38</v>
      </c>
      <c r="E36" s="12">
        <f>IFERROR(VLOOKUP($B36,業績!$D:$P,E$2,FALSE),0)</f>
        <v>43</v>
      </c>
      <c r="F36" s="12">
        <f>IFERROR(VLOOKUP($B36,業績!$D:$R,F$2,FALSE),0)</f>
        <v>226559</v>
      </c>
      <c r="G36" s="12">
        <f t="shared" si="2"/>
        <v>5962.0789473684208</v>
      </c>
      <c r="H36" s="12">
        <f t="shared" si="3"/>
        <v>5268.8139534883721</v>
      </c>
      <c r="I36" s="12">
        <f>IFERROR(VLOOKUP($B36,CTI!$B:$F,I$2,FALSE),0)</f>
        <v>855</v>
      </c>
      <c r="J36" s="12">
        <f>IFERROR(VLOOKUP($B36,CTI!$B:$F,J$2,FALSE),0)</f>
        <v>1952</v>
      </c>
      <c r="K36" s="12">
        <f>IFERROR(VLOOKUP($B36,CTI!$B:$F,K$2,FALSE),0)</f>
        <v>130717</v>
      </c>
      <c r="L36" s="12">
        <f>IFERROR(VLOOKUP($B36,CTI!$B:$F,L$2,FALSE),0)</f>
        <v>14</v>
      </c>
    </row>
    <row r="37" spans="1:12" x14ac:dyDescent="0.25">
      <c r="A37" s="12" t="str">
        <f>IFERROR(VLOOKUP($B37,業績!$D:$R,A$2,FALSE),0)</f>
        <v>客戶經營二部</v>
      </c>
      <c r="B37" s="5" t="s">
        <v>142</v>
      </c>
      <c r="C37" s="1" t="str">
        <f>IFERROR(VLOOKUP($B37,業績!$D:$P,C$2,FALSE),0)</f>
        <v>陳妍竹</v>
      </c>
      <c r="D37" s="12">
        <f>IFERROR(VLOOKUP($B37,業績!$D:$P,D$2,FALSE),0)</f>
        <v>38</v>
      </c>
      <c r="E37" s="12">
        <f>IFERROR(VLOOKUP($B37,業績!$D:$P,E$2,FALSE),0)</f>
        <v>45</v>
      </c>
      <c r="F37" s="12">
        <f>IFERROR(VLOOKUP($B37,業績!$D:$R,F$2,FALSE),0)</f>
        <v>245106</v>
      </c>
      <c r="G37" s="12">
        <f t="shared" si="2"/>
        <v>6450.1578947368425</v>
      </c>
      <c r="H37" s="12">
        <f t="shared" si="3"/>
        <v>5446.8</v>
      </c>
      <c r="I37" s="12">
        <f>IFERROR(VLOOKUP($B37,CTI!$B:$F,I$2,FALSE),0)</f>
        <v>788</v>
      </c>
      <c r="J37" s="12">
        <f>IFERROR(VLOOKUP($B37,CTI!$B:$F,J$2,FALSE),0)</f>
        <v>1341</v>
      </c>
      <c r="K37" s="12">
        <f>IFERROR(VLOOKUP($B37,CTI!$B:$F,K$2,FALSE),0)</f>
        <v>66196</v>
      </c>
      <c r="L37" s="12">
        <f>IFERROR(VLOOKUP($B37,CTI!$B:$F,L$2,FALSE),0)</f>
        <v>15</v>
      </c>
    </row>
    <row r="38" spans="1:12" hidden="1" x14ac:dyDescent="0.25">
      <c r="A38" s="12">
        <f>IFERROR(VLOOKUP($B38,業績!$D:$R,A$2,FALSE),0)</f>
        <v>0</v>
      </c>
      <c r="B38" s="6"/>
      <c r="C38" s="7">
        <f>IFERROR(VLOOKUP($B38,業績!$D:$P,C$2,FALSE),0)</f>
        <v>0</v>
      </c>
      <c r="D38" s="12">
        <f>IFERROR(VLOOKUP($B38,業績!$D:$P,D$2,FALSE),0)</f>
        <v>0</v>
      </c>
      <c r="E38" s="12">
        <f>IFERROR(VLOOKUP($B38,業績!$D:$P,E$2,FALSE),0)</f>
        <v>0</v>
      </c>
      <c r="F38" s="12">
        <f>IFERROR(VLOOKUP($B38,業績!$D:$R,F$2,FALSE),0)</f>
        <v>0</v>
      </c>
      <c r="G38" s="12">
        <f t="shared" si="2"/>
        <v>0</v>
      </c>
      <c r="H38" s="12">
        <f t="shared" si="3"/>
        <v>0</v>
      </c>
      <c r="I38" s="12">
        <f>IFERROR(VLOOKUP($B38,CTI!$B:$F,I$2,FALSE),0)</f>
        <v>0</v>
      </c>
      <c r="J38" s="12">
        <f>IFERROR(VLOOKUP($B38,CTI!$B:$F,J$2,FALSE),0)</f>
        <v>0</v>
      </c>
      <c r="K38" s="12">
        <f>IFERROR(VLOOKUP($B38,CTI!$B:$F,K$2,FALSE),0)</f>
        <v>0</v>
      </c>
      <c r="L38" s="12">
        <f>IFERROR(VLOOKUP($B38,CTI!$B:$F,L$2,FALSE),0)</f>
        <v>0</v>
      </c>
    </row>
    <row r="39" spans="1:12" hidden="1" x14ac:dyDescent="0.25">
      <c r="A39" s="7"/>
      <c r="G39" s="12">
        <f t="shared" si="2"/>
        <v>0</v>
      </c>
      <c r="H39" s="12">
        <f t="shared" si="3"/>
        <v>0</v>
      </c>
    </row>
    <row r="40" spans="1:12" s="13" customFormat="1" x14ac:dyDescent="0.25">
      <c r="A40" s="13" t="str">
        <f>A25&amp;" 合計"</f>
        <v>客戶經營二部 合計</v>
      </c>
      <c r="B40" s="14"/>
      <c r="D40" s="13">
        <f>SUM(D23:D39)</f>
        <v>501</v>
      </c>
      <c r="E40" s="13">
        <f>SUM(E23:E39)</f>
        <v>560</v>
      </c>
      <c r="F40" s="13">
        <f t="shared" ref="F40:I40" si="5">SUM(F23:F39)</f>
        <v>3919525</v>
      </c>
      <c r="G40" s="13">
        <f t="shared" si="2"/>
        <v>7823.4031936127749</v>
      </c>
      <c r="H40" s="13">
        <f t="shared" si="3"/>
        <v>6999.1517857142853</v>
      </c>
      <c r="I40" s="13">
        <f t="shared" si="5"/>
        <v>7370</v>
      </c>
      <c r="J40" s="13">
        <f t="shared" ref="J40:L40" si="6">SUM(J23:J39)</f>
        <v>14613</v>
      </c>
      <c r="K40" s="13">
        <f t="shared" si="6"/>
        <v>1543997</v>
      </c>
      <c r="L40" s="13">
        <f t="shared" si="6"/>
        <v>194</v>
      </c>
    </row>
    <row r="41" spans="1:12" x14ac:dyDescent="0.25">
      <c r="G41" s="12">
        <f t="shared" si="2"/>
        <v>0</v>
      </c>
      <c r="H41" s="12">
        <f t="shared" si="3"/>
        <v>0</v>
      </c>
    </row>
    <row r="42" spans="1:12" x14ac:dyDescent="0.25">
      <c r="A42" s="12" t="str">
        <f>IFERROR(VLOOKUP($B42,業績!$D:$R,A$2,FALSE),0)</f>
        <v>客戶經營三部</v>
      </c>
      <c r="B42" s="5" t="s">
        <v>143</v>
      </c>
      <c r="C42" s="1" t="str">
        <f>IFERROR(VLOOKUP($B42,業績!$D:$P,C$2,FALSE),0)</f>
        <v>紀筱昱</v>
      </c>
      <c r="D42" s="12">
        <f>IFERROR(VLOOKUP($B42,業績!$D:$P,D$2,FALSE),0)</f>
        <v>22</v>
      </c>
      <c r="E42" s="12">
        <f>IFERROR(VLOOKUP($B42,業績!$D:$P,E$2,FALSE),0)</f>
        <v>23</v>
      </c>
      <c r="F42" s="12">
        <f>IFERROR(VLOOKUP($B42,業績!$D:$R,F$2,FALSE),0)</f>
        <v>253020</v>
      </c>
      <c r="G42" s="12">
        <f t="shared" si="2"/>
        <v>11500.90909090909</v>
      </c>
      <c r="H42" s="12">
        <f t="shared" si="3"/>
        <v>11000.869565217392</v>
      </c>
      <c r="I42" s="12">
        <f>IFERROR(VLOOKUP($B42,CTI!$B:$F,I$2,FALSE),0)</f>
        <v>553</v>
      </c>
      <c r="J42" s="12">
        <f>IFERROR(VLOOKUP($B42,CTI!$B:$F,J$2,FALSE),0)</f>
        <v>1165</v>
      </c>
      <c r="K42" s="12">
        <f>IFERROR(VLOOKUP($B42,CTI!$B:$F,K$2,FALSE),0)</f>
        <v>77053</v>
      </c>
      <c r="L42" s="12">
        <f>IFERROR(VLOOKUP($B42,CTI!$B:$F,L$2,FALSE),0)</f>
        <v>15</v>
      </c>
    </row>
    <row r="43" spans="1:12" x14ac:dyDescent="0.25">
      <c r="A43" s="12" t="str">
        <f>IFERROR(VLOOKUP($B43,業績!$D:$R,A$2,FALSE),0)</f>
        <v>客戶經營三部</v>
      </c>
      <c r="B43" s="5" t="s">
        <v>144</v>
      </c>
      <c r="C43" s="1" t="str">
        <f>IFERROR(VLOOKUP($B43,業績!$D:$P,C$2,FALSE),0)</f>
        <v>邱琪棠</v>
      </c>
      <c r="D43" s="12">
        <f>IFERROR(VLOOKUP($B43,業績!$D:$P,D$2,FALSE),0)</f>
        <v>38</v>
      </c>
      <c r="E43" s="12">
        <f>IFERROR(VLOOKUP($B43,業績!$D:$P,E$2,FALSE),0)</f>
        <v>41</v>
      </c>
      <c r="F43" s="12">
        <f>IFERROR(VLOOKUP($B43,業績!$D:$R,F$2,FALSE),0)</f>
        <v>344198</v>
      </c>
      <c r="G43" s="12">
        <f t="shared" si="2"/>
        <v>9057.8421052631584</v>
      </c>
      <c r="H43" s="12">
        <f t="shared" si="3"/>
        <v>8395.0731707317082</v>
      </c>
      <c r="I43" s="12">
        <f>IFERROR(VLOOKUP($B43,CTI!$B:$F,I$2,FALSE),0)</f>
        <v>596</v>
      </c>
      <c r="J43" s="12">
        <f>IFERROR(VLOOKUP($B43,CTI!$B:$F,J$2,FALSE),0)</f>
        <v>851</v>
      </c>
      <c r="K43" s="12">
        <f>IFERROR(VLOOKUP($B43,CTI!$B:$F,K$2,FALSE),0)</f>
        <v>95797</v>
      </c>
      <c r="L43" s="12">
        <f>IFERROR(VLOOKUP($B43,CTI!$B:$F,L$2,FALSE),0)</f>
        <v>15</v>
      </c>
    </row>
    <row r="44" spans="1:12" x14ac:dyDescent="0.25">
      <c r="A44" s="12" t="str">
        <f>IFERROR(VLOOKUP($B44,業績!$D:$R,A$2,FALSE),0)</f>
        <v>客戶經營三部</v>
      </c>
      <c r="B44" s="5" t="s">
        <v>145</v>
      </c>
      <c r="C44" s="1" t="str">
        <f>IFERROR(VLOOKUP($B44,業績!$D:$P,C$2,FALSE),0)</f>
        <v>趙心蘋</v>
      </c>
      <c r="D44" s="12">
        <f>IFERROR(VLOOKUP($B44,業績!$D:$P,D$2,FALSE),0)</f>
        <v>56</v>
      </c>
      <c r="E44" s="12">
        <f>IFERROR(VLOOKUP($B44,業績!$D:$P,E$2,FALSE),0)</f>
        <v>58</v>
      </c>
      <c r="F44" s="12">
        <f>IFERROR(VLOOKUP($B44,業績!$D:$R,F$2,FALSE),0)</f>
        <v>538698</v>
      </c>
      <c r="G44" s="12">
        <f t="shared" si="2"/>
        <v>9619.6071428571431</v>
      </c>
      <c r="H44" s="12">
        <f t="shared" si="3"/>
        <v>9287.8965517241377</v>
      </c>
      <c r="I44" s="12">
        <f>IFERROR(VLOOKUP($B44,CTI!$B:$F,I$2,FALSE),0)</f>
        <v>583</v>
      </c>
      <c r="J44" s="12">
        <f>IFERROR(VLOOKUP($B44,CTI!$B:$F,J$2,FALSE),0)</f>
        <v>1309</v>
      </c>
      <c r="K44" s="12">
        <f>IFERROR(VLOOKUP($B44,CTI!$B:$F,K$2,FALSE),0)</f>
        <v>138457</v>
      </c>
      <c r="L44" s="12">
        <f>IFERROR(VLOOKUP($B44,CTI!$B:$F,L$2,FALSE),0)</f>
        <v>16</v>
      </c>
    </row>
    <row r="45" spans="1:12" x14ac:dyDescent="0.25">
      <c r="A45" s="12" t="str">
        <f>IFERROR(VLOOKUP($B45,業績!$D:$R,A$2,FALSE),0)</f>
        <v>客戶經營三部</v>
      </c>
      <c r="B45" s="5" t="s">
        <v>146</v>
      </c>
      <c r="C45" s="1" t="str">
        <f>IFERROR(VLOOKUP($B45,業績!$D:$P,C$2,FALSE),0)</f>
        <v>蔡于利</v>
      </c>
      <c r="D45" s="12">
        <f>IFERROR(VLOOKUP($B45,業績!$D:$P,D$2,FALSE),0)</f>
        <v>34</v>
      </c>
      <c r="E45" s="12">
        <f>IFERROR(VLOOKUP($B45,業績!$D:$P,E$2,FALSE),0)</f>
        <v>34</v>
      </c>
      <c r="F45" s="12">
        <f>IFERROR(VLOOKUP($B45,業績!$D:$R,F$2,FALSE),0)</f>
        <v>242645</v>
      </c>
      <c r="G45" s="12">
        <f t="shared" si="2"/>
        <v>7136.6176470588234</v>
      </c>
      <c r="H45" s="12">
        <f t="shared" si="3"/>
        <v>7136.6176470588234</v>
      </c>
      <c r="I45" s="12">
        <f>IFERROR(VLOOKUP($B45,CTI!$B:$F,I$2,FALSE),0)</f>
        <v>1182</v>
      </c>
      <c r="J45" s="12">
        <f>IFERROR(VLOOKUP($B45,CTI!$B:$F,J$2,FALSE),0)</f>
        <v>1651</v>
      </c>
      <c r="K45" s="12">
        <f>IFERROR(VLOOKUP($B45,CTI!$B:$F,K$2,FALSE),0)</f>
        <v>99212</v>
      </c>
      <c r="L45" s="12">
        <f>IFERROR(VLOOKUP($B45,CTI!$B:$F,L$2,FALSE),0)</f>
        <v>15</v>
      </c>
    </row>
    <row r="46" spans="1:12" x14ac:dyDescent="0.25">
      <c r="A46" s="12" t="str">
        <f>IFERROR(VLOOKUP($B46,業績!$D:$R,A$2,FALSE),0)</f>
        <v>客戶經營三部</v>
      </c>
      <c r="B46" s="5" t="s">
        <v>147</v>
      </c>
      <c r="C46" s="1" t="str">
        <f>IFERROR(VLOOKUP($B46,業績!$D:$P,C$2,FALSE),0)</f>
        <v>鄒季湄</v>
      </c>
      <c r="D46" s="12">
        <f>IFERROR(VLOOKUP($B46,業績!$D:$P,D$2,FALSE),0)</f>
        <v>35</v>
      </c>
      <c r="E46" s="12">
        <f>IFERROR(VLOOKUP($B46,業績!$D:$P,E$2,FALSE),0)</f>
        <v>35</v>
      </c>
      <c r="F46" s="12">
        <f>IFERROR(VLOOKUP($B46,業績!$D:$R,F$2,FALSE),0)</f>
        <v>278387</v>
      </c>
      <c r="G46" s="12">
        <f t="shared" si="2"/>
        <v>7953.9142857142861</v>
      </c>
      <c r="H46" s="12">
        <f t="shared" si="3"/>
        <v>7953.9142857142861</v>
      </c>
      <c r="I46" s="12">
        <f>IFERROR(VLOOKUP($B46,CTI!$B:$F,I$2,FALSE),0)</f>
        <v>718</v>
      </c>
      <c r="J46" s="12">
        <f>IFERROR(VLOOKUP($B46,CTI!$B:$F,J$2,FALSE),0)</f>
        <v>1079</v>
      </c>
      <c r="K46" s="12">
        <f>IFERROR(VLOOKUP($B46,CTI!$B:$F,K$2,FALSE),0)</f>
        <v>87614</v>
      </c>
      <c r="L46" s="12">
        <f>IFERROR(VLOOKUP($B46,CTI!$B:$F,L$2,FALSE),0)</f>
        <v>16</v>
      </c>
    </row>
    <row r="47" spans="1:12" x14ac:dyDescent="0.25">
      <c r="A47" s="12" t="str">
        <f>IFERROR(VLOOKUP($B47,業績!$D:$R,A$2,FALSE),0)</f>
        <v>客戶經營三部</v>
      </c>
      <c r="B47" s="5" t="s">
        <v>148</v>
      </c>
      <c r="C47" s="1" t="str">
        <f>IFERROR(VLOOKUP($B47,業績!$D:$P,C$2,FALSE),0)</f>
        <v>粘又云</v>
      </c>
      <c r="D47" s="12">
        <f>IFERROR(VLOOKUP($B47,業績!$D:$P,D$2,FALSE),0)</f>
        <v>22</v>
      </c>
      <c r="E47" s="12">
        <f>IFERROR(VLOOKUP($B47,業績!$D:$P,E$2,FALSE),0)</f>
        <v>24</v>
      </c>
      <c r="F47" s="12">
        <f>IFERROR(VLOOKUP($B47,業績!$D:$R,F$2,FALSE),0)</f>
        <v>109443</v>
      </c>
      <c r="G47" s="12">
        <f t="shared" si="2"/>
        <v>4974.681818181818</v>
      </c>
      <c r="H47" s="12">
        <f t="shared" si="3"/>
        <v>4560.125</v>
      </c>
      <c r="I47" s="12">
        <f>IFERROR(VLOOKUP($B47,CTI!$B:$F,I$2,FALSE),0)</f>
        <v>511</v>
      </c>
      <c r="J47" s="12">
        <f>IFERROR(VLOOKUP($B47,CTI!$B:$F,J$2,FALSE),0)</f>
        <v>982</v>
      </c>
      <c r="K47" s="12">
        <f>IFERROR(VLOOKUP($B47,CTI!$B:$F,K$2,FALSE),0)</f>
        <v>121565</v>
      </c>
      <c r="L47" s="12">
        <f>IFERROR(VLOOKUP($B47,CTI!$B:$F,L$2,FALSE),0)</f>
        <v>15</v>
      </c>
    </row>
    <row r="48" spans="1:12" x14ac:dyDescent="0.25">
      <c r="A48" s="12" t="str">
        <f>IFERROR(VLOOKUP($B48,業績!$D:$R,A$2,FALSE),0)</f>
        <v>客戶經營三部</v>
      </c>
      <c r="B48" s="5" t="s">
        <v>149</v>
      </c>
      <c r="C48" s="1" t="str">
        <f>IFERROR(VLOOKUP($B48,業績!$D:$P,C$2,FALSE),0)</f>
        <v>楊家稜</v>
      </c>
      <c r="D48" s="12">
        <f>IFERROR(VLOOKUP($B48,業績!$D:$P,D$2,FALSE),0)</f>
        <v>24</v>
      </c>
      <c r="E48" s="12">
        <f>IFERROR(VLOOKUP($B48,業績!$D:$P,E$2,FALSE),0)</f>
        <v>24</v>
      </c>
      <c r="F48" s="12">
        <f>IFERROR(VLOOKUP($B48,業績!$D:$R,F$2,FALSE),0)</f>
        <v>100412</v>
      </c>
      <c r="G48" s="12">
        <f t="shared" si="2"/>
        <v>4183.833333333333</v>
      </c>
      <c r="H48" s="12">
        <f t="shared" si="3"/>
        <v>4183.833333333333</v>
      </c>
      <c r="I48" s="12">
        <f>IFERROR(VLOOKUP($B48,CTI!$B:$F,I$2,FALSE),0)</f>
        <v>657</v>
      </c>
      <c r="J48" s="12">
        <f>IFERROR(VLOOKUP($B48,CTI!$B:$F,J$2,FALSE),0)</f>
        <v>1203</v>
      </c>
      <c r="K48" s="12">
        <f>IFERROR(VLOOKUP($B48,CTI!$B:$F,K$2,FALSE),0)</f>
        <v>90562</v>
      </c>
      <c r="L48" s="12">
        <f>IFERROR(VLOOKUP($B48,CTI!$B:$F,L$2,FALSE),0)</f>
        <v>15</v>
      </c>
    </row>
    <row r="49" spans="1:12" x14ac:dyDescent="0.25">
      <c r="A49" s="12" t="str">
        <f>IFERROR(VLOOKUP($B49,業績!$D:$R,A$2,FALSE),0)</f>
        <v>客戶經營三部</v>
      </c>
      <c r="B49" s="5" t="s">
        <v>150</v>
      </c>
      <c r="C49" s="1" t="str">
        <f>IFERROR(VLOOKUP($B49,業績!$D:$P,C$2,FALSE),0)</f>
        <v>黃詩琲</v>
      </c>
      <c r="D49" s="12">
        <f>IFERROR(VLOOKUP($B49,業績!$D:$P,D$2,FALSE),0)</f>
        <v>34</v>
      </c>
      <c r="E49" s="12">
        <f>IFERROR(VLOOKUP($B49,業績!$D:$P,E$2,FALSE),0)</f>
        <v>34</v>
      </c>
      <c r="F49" s="12">
        <f>IFERROR(VLOOKUP($B49,業績!$D:$R,F$2,FALSE),0)</f>
        <v>44521</v>
      </c>
      <c r="G49" s="12">
        <f t="shared" si="2"/>
        <v>1309.4411764705883</v>
      </c>
      <c r="H49" s="12">
        <f t="shared" si="3"/>
        <v>1309.4411764705883</v>
      </c>
      <c r="I49" s="12">
        <f>IFERROR(VLOOKUP($B49,CTI!$B:$F,I$2,FALSE),0)</f>
        <v>413</v>
      </c>
      <c r="J49" s="12">
        <f>IFERROR(VLOOKUP($B49,CTI!$B:$F,J$2,FALSE),0)</f>
        <v>994</v>
      </c>
      <c r="K49" s="12">
        <f>IFERROR(VLOOKUP($B49,CTI!$B:$F,K$2,FALSE),0)</f>
        <v>124482</v>
      </c>
      <c r="L49" s="12">
        <f>IFERROR(VLOOKUP($B49,CTI!$B:$F,L$2,FALSE),0)</f>
        <v>15</v>
      </c>
    </row>
    <row r="50" spans="1:12" s="13" customFormat="1" x14ac:dyDescent="0.25">
      <c r="A50" s="13" t="str">
        <f>A42&amp;" 合計"</f>
        <v>客戶經營三部 合計</v>
      </c>
      <c r="B50" s="14"/>
      <c r="D50" s="13">
        <f>SUM(D42:D49)</f>
        <v>265</v>
      </c>
      <c r="E50" s="13">
        <f>SUM(E42:E49)</f>
        <v>273</v>
      </c>
      <c r="F50" s="13">
        <f t="shared" ref="F50" si="7">SUM(F42:F49)</f>
        <v>1911324</v>
      </c>
      <c r="G50" s="13">
        <f t="shared" si="2"/>
        <v>7212.5433962264151</v>
      </c>
      <c r="H50" s="13">
        <f t="shared" si="3"/>
        <v>7001.1868131868132</v>
      </c>
      <c r="I50" s="13">
        <f t="shared" ref="I50:J50" si="8">SUM(I33:I49)</f>
        <v>15425</v>
      </c>
      <c r="J50" s="13">
        <f t="shared" si="8"/>
        <v>29484</v>
      </c>
      <c r="K50" s="13">
        <f t="shared" ref="K50:L50" si="9">SUM(K33:K49)</f>
        <v>2854689</v>
      </c>
      <c r="L50" s="13">
        <f t="shared" si="9"/>
        <v>377</v>
      </c>
    </row>
    <row r="51" spans="1:12" x14ac:dyDescent="0.25">
      <c r="G51" s="12">
        <f t="shared" si="2"/>
        <v>0</v>
      </c>
      <c r="H51" s="12">
        <f t="shared" si="3"/>
        <v>0</v>
      </c>
    </row>
    <row r="52" spans="1:12" x14ac:dyDescent="0.25">
      <c r="A52" s="12" t="str">
        <f>IFERROR(VLOOKUP($B52,業績!$D:$R,A$2,FALSE),0)</f>
        <v>客戶經營四部</v>
      </c>
      <c r="B52" s="5" t="s">
        <v>245</v>
      </c>
      <c r="C52" s="1" t="str">
        <f>IFERROR(VLOOKUP($B52,業績!$D:$P,C$2,FALSE),0)</f>
        <v>客經四公</v>
      </c>
      <c r="D52" s="12">
        <f>IFERROR(VLOOKUP($B52,業績!$D:$P,D$2,FALSE),0)</f>
        <v>2</v>
      </c>
      <c r="E52" s="12">
        <f>IFERROR(VLOOKUP($B52,業績!$D:$P,E$2,FALSE),0)</f>
        <v>2</v>
      </c>
      <c r="F52" s="12">
        <f>IFERROR(VLOOKUP($B52,業績!$D:$R,F$2,FALSE),0)</f>
        <v>2399</v>
      </c>
      <c r="G52" s="12">
        <f t="shared" si="2"/>
        <v>1199.5</v>
      </c>
      <c r="H52" s="12">
        <f t="shared" si="3"/>
        <v>1199.5</v>
      </c>
      <c r="I52" s="12">
        <f>IFERROR(VLOOKUP($B52,CTI!$B:$F,I$2,FALSE),0)</f>
        <v>0</v>
      </c>
      <c r="J52" s="12">
        <f>IFERROR(VLOOKUP($B52,CTI!$B:$F,J$2,FALSE),0)</f>
        <v>0</v>
      </c>
      <c r="K52" s="12">
        <f>IFERROR(VLOOKUP($B52,CTI!$B:$F,K$2,FALSE),0)</f>
        <v>0</v>
      </c>
      <c r="L52" s="12">
        <f>IFERROR(VLOOKUP($B52,CTI!$B:$F,L$2,FALSE),0)</f>
        <v>0</v>
      </c>
    </row>
    <row r="53" spans="1:12" x14ac:dyDescent="0.25">
      <c r="A53" s="12" t="str">
        <f>IFERROR(VLOOKUP($B53,業績!$D:$R,A$2,FALSE),0)</f>
        <v>客戶經營四部</v>
      </c>
      <c r="B53" s="5" t="s">
        <v>151</v>
      </c>
      <c r="C53" s="1" t="str">
        <f>IFERROR(VLOOKUP($B53,業績!$D:$P,C$2,FALSE),0)</f>
        <v>張杏如</v>
      </c>
      <c r="D53" s="12">
        <f>IFERROR(VLOOKUP($B53,業績!$D:$P,D$2,FALSE),0)</f>
        <v>25</v>
      </c>
      <c r="E53" s="12">
        <f>IFERROR(VLOOKUP($B53,業績!$D:$P,E$2,FALSE),0)</f>
        <v>26</v>
      </c>
      <c r="F53" s="12">
        <f>IFERROR(VLOOKUP($B53,業績!$D:$R,F$2,FALSE),0)</f>
        <v>333863</v>
      </c>
      <c r="G53" s="12">
        <f t="shared" si="2"/>
        <v>13354.52</v>
      </c>
      <c r="H53" s="12">
        <f t="shared" si="3"/>
        <v>12840.884615384615</v>
      </c>
      <c r="I53" s="12">
        <f>IFERROR(VLOOKUP($B53,CTI!$B:$F,I$2,FALSE),0)</f>
        <v>394</v>
      </c>
      <c r="J53" s="12">
        <f>IFERROR(VLOOKUP($B53,CTI!$B:$F,J$2,FALSE),0)</f>
        <v>591</v>
      </c>
      <c r="K53" s="12">
        <f>IFERROR(VLOOKUP($B53,CTI!$B:$F,K$2,FALSE),0)</f>
        <v>62164</v>
      </c>
      <c r="L53" s="12">
        <f>IFERROR(VLOOKUP($B53,CTI!$B:$F,L$2,FALSE),0)</f>
        <v>15</v>
      </c>
    </row>
    <row r="54" spans="1:12" x14ac:dyDescent="0.25">
      <c r="A54" s="12" t="str">
        <f>IFERROR(VLOOKUP($B54,業績!$D:$R,A$2,FALSE),0)</f>
        <v>客戶經營四部</v>
      </c>
      <c r="B54" s="5" t="s">
        <v>152</v>
      </c>
      <c r="C54" s="1" t="str">
        <f>IFERROR(VLOOKUP($B54,業績!$D:$P,C$2,FALSE),0)</f>
        <v>林晏羽</v>
      </c>
      <c r="D54" s="12">
        <f>IFERROR(VLOOKUP($B54,業績!$D:$P,D$2,FALSE),0)</f>
        <v>11</v>
      </c>
      <c r="E54" s="12">
        <f>IFERROR(VLOOKUP($B54,業績!$D:$P,E$2,FALSE),0)</f>
        <v>11</v>
      </c>
      <c r="F54" s="12">
        <f>IFERROR(VLOOKUP($B54,業績!$D:$R,F$2,FALSE),0)</f>
        <v>111144</v>
      </c>
      <c r="G54" s="12">
        <f t="shared" si="2"/>
        <v>10104</v>
      </c>
      <c r="H54" s="12">
        <f t="shared" si="3"/>
        <v>10104</v>
      </c>
      <c r="I54" s="12">
        <f>IFERROR(VLOOKUP($B54,CTI!$B:$F,I$2,FALSE),0)</f>
        <v>165</v>
      </c>
      <c r="J54" s="12">
        <f>IFERROR(VLOOKUP($B54,CTI!$B:$F,J$2,FALSE),0)</f>
        <v>269</v>
      </c>
      <c r="K54" s="12">
        <f>IFERROR(VLOOKUP($B54,CTI!$B:$F,K$2,FALSE),0)</f>
        <v>78589</v>
      </c>
      <c r="L54" s="12">
        <f>IFERROR(VLOOKUP($B54,CTI!$B:$F,L$2,FALSE),0)</f>
        <v>9</v>
      </c>
    </row>
    <row r="55" spans="1:12" x14ac:dyDescent="0.25">
      <c r="A55" s="12" t="str">
        <f>IFERROR(VLOOKUP($B55,業績!$D:$R,A$2,FALSE),0)</f>
        <v>客戶經營四部</v>
      </c>
      <c r="B55" s="5" t="s">
        <v>153</v>
      </c>
      <c r="C55" s="1" t="str">
        <f>IFERROR(VLOOKUP($B55,業績!$D:$P,C$2,FALSE),0)</f>
        <v>黃麗珍</v>
      </c>
      <c r="D55" s="12">
        <f>IFERROR(VLOOKUP($B55,業績!$D:$P,D$2,FALSE),0)</f>
        <v>15</v>
      </c>
      <c r="E55" s="12">
        <f>IFERROR(VLOOKUP($B55,業績!$D:$P,E$2,FALSE),0)</f>
        <v>16</v>
      </c>
      <c r="F55" s="12">
        <f>IFERROR(VLOOKUP($B55,業績!$D:$R,F$2,FALSE),0)</f>
        <v>234172</v>
      </c>
      <c r="G55" s="12">
        <f t="shared" si="2"/>
        <v>15611.466666666667</v>
      </c>
      <c r="H55" s="12">
        <f t="shared" si="3"/>
        <v>14635.75</v>
      </c>
      <c r="I55" s="12">
        <f>IFERROR(VLOOKUP($B55,CTI!$B:$F,I$2,FALSE),0)</f>
        <v>552</v>
      </c>
      <c r="J55" s="12">
        <f>IFERROR(VLOOKUP($B55,CTI!$B:$F,J$2,FALSE),0)</f>
        <v>966</v>
      </c>
      <c r="K55" s="12">
        <f>IFERROR(VLOOKUP($B55,CTI!$B:$F,K$2,FALSE),0)</f>
        <v>109007</v>
      </c>
      <c r="L55" s="12">
        <f>IFERROR(VLOOKUP($B55,CTI!$B:$F,L$2,FALSE),0)</f>
        <v>14</v>
      </c>
    </row>
    <row r="56" spans="1:12" x14ac:dyDescent="0.25">
      <c r="A56" s="12" t="str">
        <f>IFERROR(VLOOKUP($B56,業績!$D:$R,A$2,FALSE),0)</f>
        <v>客戶經營四部</v>
      </c>
      <c r="B56" s="5" t="s">
        <v>154</v>
      </c>
      <c r="C56" s="1" t="str">
        <f>IFERROR(VLOOKUP($B56,業績!$D:$P,C$2,FALSE),0)</f>
        <v>林佩瑩</v>
      </c>
      <c r="D56" s="12">
        <f>IFERROR(VLOOKUP($B56,業績!$D:$P,D$2,FALSE),0)</f>
        <v>25</v>
      </c>
      <c r="E56" s="12">
        <f>IFERROR(VLOOKUP($B56,業績!$D:$P,E$2,FALSE),0)</f>
        <v>28</v>
      </c>
      <c r="F56" s="12">
        <f>IFERROR(VLOOKUP($B56,業績!$D:$R,F$2,FALSE),0)</f>
        <v>285779</v>
      </c>
      <c r="G56" s="12">
        <f t="shared" si="2"/>
        <v>11431.16</v>
      </c>
      <c r="H56" s="12">
        <f t="shared" si="3"/>
        <v>10206.392857142857</v>
      </c>
      <c r="I56" s="12">
        <f>IFERROR(VLOOKUP($B56,CTI!$B:$F,I$2,FALSE),0)</f>
        <v>669</v>
      </c>
      <c r="J56" s="12">
        <f>IFERROR(VLOOKUP($B56,CTI!$B:$F,J$2,FALSE),0)</f>
        <v>879</v>
      </c>
      <c r="K56" s="12">
        <f>IFERROR(VLOOKUP($B56,CTI!$B:$F,K$2,FALSE),0)</f>
        <v>126366</v>
      </c>
      <c r="L56" s="12">
        <f>IFERROR(VLOOKUP($B56,CTI!$B:$F,L$2,FALSE),0)</f>
        <v>15</v>
      </c>
    </row>
    <row r="57" spans="1:12" x14ac:dyDescent="0.25">
      <c r="A57" s="12" t="str">
        <f>IFERROR(VLOOKUP($B57,業績!$D:$R,A$2,FALSE),0)</f>
        <v>客戶經營四部</v>
      </c>
      <c r="B57" s="5" t="s">
        <v>155</v>
      </c>
      <c r="C57" s="1" t="str">
        <f>IFERROR(VLOOKUP($B57,業績!$D:$P,C$2,FALSE),0)</f>
        <v>姚淑芬</v>
      </c>
      <c r="D57" s="12">
        <f>IFERROR(VLOOKUP($B57,業績!$D:$P,D$2,FALSE),0)</f>
        <v>38</v>
      </c>
      <c r="E57" s="12">
        <f>IFERROR(VLOOKUP($B57,業績!$D:$P,E$2,FALSE),0)</f>
        <v>42</v>
      </c>
      <c r="F57" s="12">
        <f>IFERROR(VLOOKUP($B57,業績!$D:$R,F$2,FALSE),0)</f>
        <v>307469</v>
      </c>
      <c r="G57" s="12">
        <f t="shared" si="2"/>
        <v>8091.2894736842109</v>
      </c>
      <c r="H57" s="12">
        <f t="shared" si="3"/>
        <v>7320.6904761904761</v>
      </c>
      <c r="I57" s="12">
        <f>IFERROR(VLOOKUP($B57,CTI!$B:$F,I$2,FALSE),0)</f>
        <v>578</v>
      </c>
      <c r="J57" s="12">
        <f>IFERROR(VLOOKUP($B57,CTI!$B:$F,J$2,FALSE),0)</f>
        <v>1110</v>
      </c>
      <c r="K57" s="12">
        <f>IFERROR(VLOOKUP($B57,CTI!$B:$F,K$2,FALSE),0)</f>
        <v>151601</v>
      </c>
      <c r="L57" s="12">
        <f>IFERROR(VLOOKUP($B57,CTI!$B:$F,L$2,FALSE),0)</f>
        <v>15</v>
      </c>
    </row>
    <row r="58" spans="1:12" x14ac:dyDescent="0.25">
      <c r="A58" s="12" t="str">
        <f>IFERROR(VLOOKUP($B58,業績!$D:$R,A$2,FALSE),0)</f>
        <v>客戶經營四部</v>
      </c>
      <c r="B58" s="5" t="s">
        <v>240</v>
      </c>
      <c r="C58" s="1" t="str">
        <f>IFERROR(VLOOKUP($B58,業績!$D:$P,C$2,FALSE),0)</f>
        <v>朱美琪</v>
      </c>
      <c r="D58" s="12">
        <f>IFERROR(VLOOKUP($B58,業績!$D:$P,D$2,FALSE),0)</f>
        <v>1</v>
      </c>
      <c r="E58" s="12">
        <f>IFERROR(VLOOKUP($B58,業績!$D:$P,E$2,FALSE),0)</f>
        <v>1</v>
      </c>
      <c r="F58" s="12">
        <f>IFERROR(VLOOKUP($B58,業績!$D:$R,F$2,FALSE),0)</f>
        <v>3055</v>
      </c>
      <c r="G58" s="12">
        <f t="shared" si="2"/>
        <v>3055</v>
      </c>
      <c r="H58" s="12">
        <f t="shared" si="3"/>
        <v>3055</v>
      </c>
      <c r="I58" s="12">
        <f>IFERROR(VLOOKUP($B58,CTI!$B:$F,I$2,FALSE),0)</f>
        <v>0</v>
      </c>
      <c r="J58" s="12">
        <f>IFERROR(VLOOKUP($B58,CTI!$B:$F,J$2,FALSE),0)</f>
        <v>0</v>
      </c>
      <c r="K58" s="12">
        <f>IFERROR(VLOOKUP($B58,CTI!$B:$F,K$2,FALSE),0)</f>
        <v>0</v>
      </c>
      <c r="L58" s="12">
        <f>IFERROR(VLOOKUP($B58,CTI!$B:$F,L$2,FALSE),0)</f>
        <v>0</v>
      </c>
    </row>
    <row r="59" spans="1:12" x14ac:dyDescent="0.25">
      <c r="A59" s="12" t="str">
        <f>IFERROR(VLOOKUP($B59,業績!$D:$R,A$2,FALSE),0)</f>
        <v>客戶經營四部</v>
      </c>
      <c r="B59" s="5" t="s">
        <v>156</v>
      </c>
      <c r="C59" s="1" t="str">
        <f>IFERROR(VLOOKUP($B59,業績!$D:$P,C$2,FALSE),0)</f>
        <v>盧品華</v>
      </c>
      <c r="D59" s="12">
        <f>IFERROR(VLOOKUP($B59,業績!$D:$P,D$2,FALSE),0)</f>
        <v>32</v>
      </c>
      <c r="E59" s="12">
        <f>IFERROR(VLOOKUP($B59,業績!$D:$P,E$2,FALSE),0)</f>
        <v>37</v>
      </c>
      <c r="F59" s="12">
        <f>IFERROR(VLOOKUP($B59,業績!$D:$R,F$2,FALSE),0)</f>
        <v>185957</v>
      </c>
      <c r="G59" s="12">
        <f t="shared" si="2"/>
        <v>5811.15625</v>
      </c>
      <c r="H59" s="12">
        <f t="shared" si="3"/>
        <v>5025.864864864865</v>
      </c>
      <c r="I59" s="12">
        <f>IFERROR(VLOOKUP($B59,CTI!$B:$F,I$2,FALSE),0)</f>
        <v>558</v>
      </c>
      <c r="J59" s="12">
        <f>IFERROR(VLOOKUP($B59,CTI!$B:$F,J$2,FALSE),0)</f>
        <v>1169</v>
      </c>
      <c r="K59" s="12">
        <f>IFERROR(VLOOKUP($B59,CTI!$B:$F,K$2,FALSE),0)</f>
        <v>96354</v>
      </c>
      <c r="L59" s="12">
        <f>IFERROR(VLOOKUP($B59,CTI!$B:$F,L$2,FALSE),0)</f>
        <v>15</v>
      </c>
    </row>
    <row r="60" spans="1:12" hidden="1" x14ac:dyDescent="0.25">
      <c r="A60" s="12">
        <f>IFERROR(VLOOKUP($B60,業績!$D:$R,A$2,FALSE),0)</f>
        <v>0</v>
      </c>
      <c r="B60" s="6"/>
      <c r="C60" s="1">
        <f>IFERROR(VLOOKUP($B60,業績!$D:$P,C$2,FALSE),0)</f>
        <v>0</v>
      </c>
      <c r="D60" s="12">
        <f>IFERROR(VLOOKUP($B60,業績!$D:$P,D$2,FALSE),0)</f>
        <v>0</v>
      </c>
      <c r="E60" s="12">
        <f>IFERROR(VLOOKUP($B60,業績!$D:$P,E$2,FALSE),0)</f>
        <v>0</v>
      </c>
      <c r="F60" s="12">
        <f>IFERROR(VLOOKUP($B60,業績!$D:$R,F$2,FALSE),0)</f>
        <v>0</v>
      </c>
      <c r="G60" s="12">
        <f t="shared" si="2"/>
        <v>0</v>
      </c>
      <c r="H60" s="12">
        <f t="shared" si="3"/>
        <v>0</v>
      </c>
      <c r="I60" s="12">
        <f>IFERROR(VLOOKUP($B60,CTI!$B:$F,I$2,FALSE),0)</f>
        <v>0</v>
      </c>
      <c r="J60" s="12">
        <f>IFERROR(VLOOKUP($B60,CTI!$B:$F,J$2,FALSE),0)</f>
        <v>0</v>
      </c>
      <c r="K60" s="12">
        <f>IFERROR(VLOOKUP($B60,CTI!$B:$F,K$2,FALSE),0)</f>
        <v>0</v>
      </c>
      <c r="L60" s="12">
        <f>IFERROR(VLOOKUP($B60,CTI!$B:$F,L$2,FALSE),0)</f>
        <v>0</v>
      </c>
    </row>
    <row r="61" spans="1:12" hidden="1" x14ac:dyDescent="0.25">
      <c r="A61" s="7"/>
      <c r="G61" s="12">
        <f t="shared" si="2"/>
        <v>0</v>
      </c>
      <c r="H61" s="12">
        <f t="shared" si="3"/>
        <v>0</v>
      </c>
    </row>
    <row r="62" spans="1:12" hidden="1" x14ac:dyDescent="0.25">
      <c r="A62" s="7"/>
      <c r="G62" s="12">
        <f t="shared" si="2"/>
        <v>0</v>
      </c>
      <c r="H62" s="12">
        <f t="shared" si="3"/>
        <v>0</v>
      </c>
    </row>
    <row r="63" spans="1:12" s="13" customFormat="1" x14ac:dyDescent="0.25">
      <c r="A63" s="13" t="str">
        <f>A55&amp;" 合計"</f>
        <v>客戶經營四部 合計</v>
      </c>
      <c r="B63" s="14"/>
      <c r="D63" s="13">
        <f>SUM(D52:D62)</f>
        <v>149</v>
      </c>
      <c r="E63" s="13">
        <f>SUM(E52:E62)</f>
        <v>163</v>
      </c>
      <c r="F63" s="13">
        <f t="shared" ref="F63:I63" si="10">SUM(F52:F62)</f>
        <v>1463838</v>
      </c>
      <c r="G63" s="13">
        <f t="shared" si="2"/>
        <v>9824.4161073825508</v>
      </c>
      <c r="H63" s="13">
        <f t="shared" si="3"/>
        <v>8980.6012269938656</v>
      </c>
      <c r="I63" s="13">
        <f t="shared" si="10"/>
        <v>2916</v>
      </c>
      <c r="J63" s="13">
        <f t="shared" ref="J63:L63" si="11">SUM(J52:J62)</f>
        <v>4984</v>
      </c>
      <c r="K63" s="13">
        <f t="shared" si="11"/>
        <v>624081</v>
      </c>
      <c r="L63" s="13">
        <f t="shared" si="11"/>
        <v>83</v>
      </c>
    </row>
    <row r="64" spans="1:12" s="12" customFormat="1" x14ac:dyDescent="0.25">
      <c r="B64" s="10"/>
      <c r="G64" s="12">
        <f t="shared" si="2"/>
        <v>0</v>
      </c>
      <c r="H64" s="12">
        <f t="shared" si="3"/>
        <v>0</v>
      </c>
    </row>
    <row r="65" spans="1:12" s="12" customFormat="1" x14ac:dyDescent="0.25">
      <c r="A65" s="12" t="str">
        <f>IFERROR(VLOOKUP($B65,業績!$D:$R,A$2,FALSE),0)</f>
        <v>直效行銷處級辦公室</v>
      </c>
      <c r="B65" s="5" t="s">
        <v>114</v>
      </c>
      <c r="C65" s="12" t="str">
        <f>IFERROR(VLOOKUP($B65,業績!$D:$P,C$2,FALSE),0)</f>
        <v>直效行銷處公共NEW</v>
      </c>
      <c r="D65" s="12">
        <f>IFERROR(VLOOKUP($B65,業績!$D:$P,D$2,FALSE),0)</f>
        <v>2</v>
      </c>
      <c r="E65" s="12">
        <f>IFERROR(VLOOKUP($B65,業績!$D:$P,E$2,FALSE),0)</f>
        <v>2</v>
      </c>
      <c r="F65" s="12">
        <f>IFERROR(VLOOKUP($B65,業績!$D:$R,F$2,FALSE),0)</f>
        <v>2066</v>
      </c>
      <c r="G65" s="12">
        <f t="shared" si="2"/>
        <v>1033</v>
      </c>
      <c r="H65" s="12">
        <f t="shared" si="3"/>
        <v>1033</v>
      </c>
      <c r="I65" s="12">
        <f>IFERROR(VLOOKUP($B65,CTI!$B:$F,I$2,FALSE),0)</f>
        <v>0</v>
      </c>
      <c r="J65" s="12">
        <f>IFERROR(VLOOKUP($B65,CTI!$B:$F,J$2,FALSE),0)</f>
        <v>0</v>
      </c>
      <c r="K65" s="12">
        <f>IFERROR(VLOOKUP($B65,CTI!$B:$F,K$2,FALSE),0)</f>
        <v>0</v>
      </c>
      <c r="L65" s="12">
        <f>IFERROR(VLOOKUP($B65,CTI!$B:$F,L$2,FALSE),0)</f>
        <v>0</v>
      </c>
    </row>
    <row r="66" spans="1:12" x14ac:dyDescent="0.25">
      <c r="G66" s="12">
        <f t="shared" si="2"/>
        <v>0</v>
      </c>
      <c r="H66" s="12">
        <f t="shared" si="3"/>
        <v>0</v>
      </c>
      <c r="I66" s="12"/>
    </row>
    <row r="67" spans="1:12" s="16" customFormat="1" x14ac:dyDescent="0.25">
      <c r="A67" s="16" t="s">
        <v>112</v>
      </c>
      <c r="B67" s="17"/>
      <c r="D67" s="16">
        <f t="shared" ref="D67:L67" si="12">SUM(D21,D40,D50,D63,D65)</f>
        <v>1263</v>
      </c>
      <c r="E67" s="16">
        <f t="shared" si="12"/>
        <v>1384</v>
      </c>
      <c r="F67" s="16">
        <f t="shared" si="12"/>
        <v>11122172</v>
      </c>
      <c r="G67" s="16">
        <f t="shared" si="2"/>
        <v>8806.15360253365</v>
      </c>
      <c r="H67" s="16">
        <f t="shared" si="3"/>
        <v>8036.2514450867056</v>
      </c>
      <c r="I67" s="16">
        <f t="shared" si="12"/>
        <v>30425</v>
      </c>
      <c r="J67" s="16">
        <f t="shared" si="12"/>
        <v>59243</v>
      </c>
      <c r="K67" s="16">
        <f t="shared" si="12"/>
        <v>6196534</v>
      </c>
      <c r="L67" s="16">
        <f t="shared" si="12"/>
        <v>809</v>
      </c>
    </row>
    <row r="68" spans="1:12" s="8" customFormat="1" x14ac:dyDescent="0.25">
      <c r="B68" s="9"/>
      <c r="E68" s="12"/>
      <c r="G68" s="12">
        <f t="shared" si="2"/>
        <v>0</v>
      </c>
      <c r="H68" s="12">
        <f t="shared" si="3"/>
        <v>0</v>
      </c>
      <c r="J68" s="12"/>
      <c r="K68" s="12"/>
      <c r="L68" s="12"/>
    </row>
    <row r="69" spans="1:12" s="12" customFormat="1" x14ac:dyDescent="0.25">
      <c r="A69" s="12" t="str">
        <f>IFERROR(VLOOKUP($B69,業績!$D:$R,A$2,FALSE),0)</f>
        <v>你滋美得官網</v>
      </c>
      <c r="B69" s="5" t="s">
        <v>157</v>
      </c>
      <c r="C69" s="12" t="str">
        <f>IFERROR(VLOOKUP($B69,業績!$D:$P,C$2,FALSE),0)</f>
        <v>你滋美得網站</v>
      </c>
      <c r="D69" s="12">
        <f>IFERROR(VLOOKUP($B69,業績!$D:$P,D$2,FALSE),0)</f>
        <v>30</v>
      </c>
      <c r="E69" s="12">
        <f>IFERROR(VLOOKUP($B69,業績!$D:$P,E$2,FALSE),0)</f>
        <v>32</v>
      </c>
      <c r="F69" s="12">
        <f>IFERROR(VLOOKUP($B69,業績!$D:$R,F$2,FALSE),0)</f>
        <v>82521</v>
      </c>
      <c r="G69" s="12">
        <f t="shared" si="2"/>
        <v>2750.7</v>
      </c>
      <c r="H69" s="12">
        <f t="shared" si="3"/>
        <v>2578.78125</v>
      </c>
      <c r="I69" s="12">
        <f>IFERROR(VLOOKUP($B69,CTI!$B:$F,I$2,FALSE),0)</f>
        <v>0</v>
      </c>
      <c r="J69" s="12">
        <f>IFERROR(VLOOKUP($B69,CTI!$B:$F,J$2,FALSE),0)</f>
        <v>0</v>
      </c>
      <c r="K69" s="12">
        <f>IFERROR(VLOOKUP($B69,CTI!$B:$F,K$2,FALSE),0)</f>
        <v>0</v>
      </c>
      <c r="L69" s="12">
        <f>IFERROR(VLOOKUP($B69,CTI!$B:$F,L$2,FALSE),0)</f>
        <v>0</v>
      </c>
    </row>
    <row r="70" spans="1:12" s="12" customFormat="1" x14ac:dyDescent="0.25">
      <c r="A70" s="12" t="str">
        <f>IFERROR(VLOOKUP($B70,業績!$D:$R,A$2,FALSE),0)</f>
        <v>外部通路-雅虎奇摩</v>
      </c>
      <c r="B70" s="5" t="s">
        <v>158</v>
      </c>
      <c r="C70" s="12" t="str">
        <f>IFERROR(VLOOKUP($B70,業績!$D:$P,C$2,FALSE),0)</f>
        <v>香港商雅虎資訊</v>
      </c>
      <c r="D70" s="12">
        <f>IFERROR(VLOOKUP($B70,業績!$D:$P,D$2,FALSE),0)</f>
        <v>88</v>
      </c>
      <c r="E70" s="12">
        <f>IFERROR(VLOOKUP($B70,業績!$D:$P,E$2,FALSE),0)</f>
        <v>90</v>
      </c>
      <c r="F70" s="12">
        <f>IFERROR(VLOOKUP($B70,業績!$D:$R,F$2,FALSE),0)</f>
        <v>134638</v>
      </c>
      <c r="G70" s="12">
        <f t="shared" si="2"/>
        <v>1529.9772727272727</v>
      </c>
      <c r="H70" s="12">
        <f t="shared" si="3"/>
        <v>1495.9777777777779</v>
      </c>
      <c r="I70" s="12">
        <f>IFERROR(VLOOKUP($B70,CTI!$B:$F,I$2,FALSE),0)</f>
        <v>0</v>
      </c>
      <c r="J70" s="12">
        <f>IFERROR(VLOOKUP($B70,CTI!$B:$F,J$2,FALSE),0)</f>
        <v>0</v>
      </c>
      <c r="K70" s="12">
        <f>IFERROR(VLOOKUP($B70,CTI!$B:$F,K$2,FALSE),0)</f>
        <v>0</v>
      </c>
      <c r="L70" s="12">
        <f>IFERROR(VLOOKUP($B70,CTI!$B:$F,L$2,FALSE),0)</f>
        <v>0</v>
      </c>
    </row>
    <row r="71" spans="1:12" s="12" customFormat="1" x14ac:dyDescent="0.25">
      <c r="A71" s="12" t="str">
        <f>IFERROR(VLOOKUP($B71,業績!$D:$R,A$2,FALSE),0)</f>
        <v>外部通路-PCHOME線上購物</v>
      </c>
      <c r="B71" s="5" t="s">
        <v>159</v>
      </c>
      <c r="C71" s="12" t="str">
        <f>IFERROR(VLOOKUP($B71,業績!$D:$P,C$2,FALSE),0)</f>
        <v>外部通路-PCHOME線上購物</v>
      </c>
      <c r="D71" s="12">
        <f>IFERROR(VLOOKUP($B71,業績!$D:$P,D$2,FALSE),0)</f>
        <v>3</v>
      </c>
      <c r="E71" s="12">
        <f>IFERROR(VLOOKUP($B71,業績!$D:$P,E$2,FALSE),0)</f>
        <v>3</v>
      </c>
      <c r="F71" s="12">
        <f>IFERROR(VLOOKUP($B71,業績!$D:$R,F$2,FALSE),0)</f>
        <v>2130</v>
      </c>
      <c r="G71" s="12">
        <f t="shared" ref="G71:G130" si="13">IFERROR(F71/D71,0)</f>
        <v>710</v>
      </c>
      <c r="H71" s="12">
        <f t="shared" ref="H71:H130" si="14">IFERROR(F71/E71,0)</f>
        <v>710</v>
      </c>
      <c r="I71" s="12">
        <f>IFERROR(VLOOKUP($B71,CTI!$B:$F,I$2,FALSE),0)</f>
        <v>0</v>
      </c>
      <c r="J71" s="12">
        <f>IFERROR(VLOOKUP($B71,CTI!$B:$F,J$2,FALSE),0)</f>
        <v>0</v>
      </c>
      <c r="K71" s="12">
        <f>IFERROR(VLOOKUP($B71,CTI!$B:$F,K$2,FALSE),0)</f>
        <v>0</v>
      </c>
      <c r="L71" s="12">
        <f>IFERROR(VLOOKUP($B71,CTI!$B:$F,L$2,FALSE),0)</f>
        <v>0</v>
      </c>
    </row>
    <row r="72" spans="1:12" s="12" customFormat="1" x14ac:dyDescent="0.25">
      <c r="A72" s="12" t="str">
        <f>IFERROR(VLOOKUP($B72,業績!$D:$R,A$2,FALSE),0)</f>
        <v>外部通路-MOMO富邦購物網</v>
      </c>
      <c r="B72" s="5" t="s">
        <v>160</v>
      </c>
      <c r="C72" s="12" t="str">
        <f>IFERROR(VLOOKUP($B72,業績!$D:$P,C$2,FALSE),0)</f>
        <v>外部通路-MOMO富邦購物網</v>
      </c>
      <c r="D72" s="12">
        <f>IFERROR(VLOOKUP($B72,業績!$D:$P,D$2,FALSE),0)</f>
        <v>177</v>
      </c>
      <c r="E72" s="12">
        <f>IFERROR(VLOOKUP($B72,業績!$D:$P,E$2,FALSE),0)</f>
        <v>186</v>
      </c>
      <c r="F72" s="12">
        <f>IFERROR(VLOOKUP($B72,業績!$D:$R,F$2,FALSE),0)</f>
        <v>290335</v>
      </c>
      <c r="G72" s="12">
        <f t="shared" si="13"/>
        <v>1640.3107344632767</v>
      </c>
      <c r="H72" s="12">
        <f t="shared" si="14"/>
        <v>1560.9408602150538</v>
      </c>
      <c r="I72" s="12">
        <f>IFERROR(VLOOKUP($B72,CTI!$B:$F,I$2,FALSE),0)</f>
        <v>0</v>
      </c>
      <c r="J72" s="12">
        <f>IFERROR(VLOOKUP($B72,CTI!$B:$F,J$2,FALSE),0)</f>
        <v>0</v>
      </c>
      <c r="K72" s="12">
        <f>IFERROR(VLOOKUP($B72,CTI!$B:$F,K$2,FALSE),0)</f>
        <v>0</v>
      </c>
      <c r="L72" s="12">
        <f>IFERROR(VLOOKUP($B72,CTI!$B:$F,L$2,FALSE),0)</f>
        <v>0</v>
      </c>
    </row>
    <row r="73" spans="1:12" s="12" customFormat="1" x14ac:dyDescent="0.25">
      <c r="A73" s="12" t="str">
        <f>IFERROR(VLOOKUP($B73,業績!$D:$R,A$2,FALSE),0)</f>
        <v>外部通路-博客來網路書店</v>
      </c>
      <c r="B73" s="5" t="s">
        <v>161</v>
      </c>
      <c r="C73" s="12" t="str">
        <f>IFERROR(VLOOKUP($B73,業績!$D:$P,C$2,FALSE),0)</f>
        <v>外部通路-BOOKS博客來</v>
      </c>
      <c r="D73" s="12">
        <f>IFERROR(VLOOKUP($B73,業績!$D:$P,D$2,FALSE),0)</f>
        <v>28</v>
      </c>
      <c r="E73" s="12">
        <f>IFERROR(VLOOKUP($B73,業績!$D:$P,E$2,FALSE),0)</f>
        <v>29</v>
      </c>
      <c r="F73" s="12">
        <f>IFERROR(VLOOKUP($B73,業績!$D:$R,F$2,FALSE),0)</f>
        <v>28016</v>
      </c>
      <c r="G73" s="12">
        <f t="shared" si="13"/>
        <v>1000.5714285714286</v>
      </c>
      <c r="H73" s="12">
        <f t="shared" si="14"/>
        <v>966.06896551724139</v>
      </c>
      <c r="I73" s="12">
        <f>IFERROR(VLOOKUP($B73,CTI!$B:$F,I$2,FALSE),0)</f>
        <v>0</v>
      </c>
      <c r="J73" s="12">
        <f>IFERROR(VLOOKUP($B73,CTI!$B:$F,J$2,FALSE),0)</f>
        <v>0</v>
      </c>
      <c r="K73" s="12">
        <f>IFERROR(VLOOKUP($B73,CTI!$B:$F,K$2,FALSE),0)</f>
        <v>0</v>
      </c>
      <c r="L73" s="12">
        <f>IFERROR(VLOOKUP($B73,CTI!$B:$F,L$2,FALSE),0)</f>
        <v>0</v>
      </c>
    </row>
    <row r="74" spans="1:12" s="12" customFormat="1" x14ac:dyDescent="0.25">
      <c r="A74" s="12" t="str">
        <f>IFERROR(VLOOKUP($B74,業績!$D:$R,A$2,FALSE),0)</f>
        <v>外部通路-HAPPYGO(亞東電子商務)</v>
      </c>
      <c r="B74" s="5" t="s">
        <v>162</v>
      </c>
      <c r="C74" s="12" t="str">
        <f>IFERROR(VLOOKUP($B74,業績!$D:$P,C$2,FALSE),0)</f>
        <v>外部通路-HAPPYGO(亞東電子商務)</v>
      </c>
      <c r="D74" s="12">
        <f>IFERROR(VLOOKUP($B74,業績!$D:$P,D$2,FALSE),0)</f>
        <v>76</v>
      </c>
      <c r="E74" s="12">
        <f>IFERROR(VLOOKUP($B74,業績!$D:$P,E$2,FALSE),0)</f>
        <v>80</v>
      </c>
      <c r="F74" s="12">
        <f>IFERROR(VLOOKUP($B74,業績!$D:$R,F$2,FALSE),0)</f>
        <v>124095</v>
      </c>
      <c r="G74" s="12">
        <f t="shared" si="13"/>
        <v>1632.828947368421</v>
      </c>
      <c r="H74" s="12">
        <f t="shared" si="14"/>
        <v>1551.1875</v>
      </c>
      <c r="I74" s="12">
        <f>IFERROR(VLOOKUP($B74,CTI!$B:$F,I$2,FALSE),0)</f>
        <v>0</v>
      </c>
      <c r="J74" s="12">
        <f>IFERROR(VLOOKUP($B74,CTI!$B:$F,J$2,FALSE),0)</f>
        <v>0</v>
      </c>
      <c r="K74" s="12">
        <f>IFERROR(VLOOKUP($B74,CTI!$B:$F,K$2,FALSE),0)</f>
        <v>0</v>
      </c>
      <c r="L74" s="12">
        <f>IFERROR(VLOOKUP($B74,CTI!$B:$F,L$2,FALSE),0)</f>
        <v>0</v>
      </c>
    </row>
    <row r="75" spans="1:12" s="12" customFormat="1" x14ac:dyDescent="0.25">
      <c r="A75" s="12" t="str">
        <f>IFERROR(VLOOKUP($B75,業績!$D:$R,A$2,FALSE),0)</f>
        <v>外部通路-聯合UDN購物網</v>
      </c>
      <c r="B75" s="5" t="s">
        <v>163</v>
      </c>
      <c r="C75" s="12" t="str">
        <f>IFERROR(VLOOKUP($B75,業績!$D:$P,C$2,FALSE),0)</f>
        <v>外部通路-聯合UDN購物網</v>
      </c>
      <c r="D75" s="12">
        <f>IFERROR(VLOOKUP($B75,業績!$D:$P,D$2,FALSE),0)</f>
        <v>22</v>
      </c>
      <c r="E75" s="12">
        <f>IFERROR(VLOOKUP($B75,業績!$D:$P,E$2,FALSE),0)</f>
        <v>22</v>
      </c>
      <c r="F75" s="12">
        <f>IFERROR(VLOOKUP($B75,業績!$D:$R,F$2,FALSE),0)</f>
        <v>28432</v>
      </c>
      <c r="G75" s="12">
        <f t="shared" si="13"/>
        <v>1292.3636363636363</v>
      </c>
      <c r="H75" s="12">
        <f t="shared" si="14"/>
        <v>1292.3636363636363</v>
      </c>
      <c r="I75" s="12">
        <f>IFERROR(VLOOKUP($B75,CTI!$B:$F,I$2,FALSE),0)</f>
        <v>0</v>
      </c>
      <c r="J75" s="12">
        <f>IFERROR(VLOOKUP($B75,CTI!$B:$F,J$2,FALSE),0)</f>
        <v>0</v>
      </c>
      <c r="K75" s="12">
        <f>IFERROR(VLOOKUP($B75,CTI!$B:$F,K$2,FALSE),0)</f>
        <v>0</v>
      </c>
      <c r="L75" s="12">
        <f>IFERROR(VLOOKUP($B75,CTI!$B:$F,L$2,FALSE),0)</f>
        <v>0</v>
      </c>
    </row>
    <row r="76" spans="1:12" s="12" customFormat="1" x14ac:dyDescent="0.25">
      <c r="A76" s="12" t="str">
        <f>IFERROR(VLOOKUP($B76,業績!$D:$R,A$2,FALSE),0)</f>
        <v>外部通路-好買Herbuy</v>
      </c>
      <c r="B76" s="5" t="s">
        <v>164</v>
      </c>
      <c r="C76" s="12" t="str">
        <f>IFERROR(VLOOKUP($B76,業績!$D:$P,C$2,FALSE),0)</f>
        <v>好買Herbuy</v>
      </c>
      <c r="D76" s="12">
        <f>IFERROR(VLOOKUP($B76,業績!$D:$P,D$2,FALSE),0)</f>
        <v>1</v>
      </c>
      <c r="E76" s="12">
        <f>IFERROR(VLOOKUP($B76,業績!$D:$P,E$2,FALSE),0)</f>
        <v>1</v>
      </c>
      <c r="F76" s="12">
        <f>IFERROR(VLOOKUP($B76,業績!$D:$R,F$2,FALSE),0)</f>
        <v>479</v>
      </c>
      <c r="G76" s="12">
        <f t="shared" si="13"/>
        <v>479</v>
      </c>
      <c r="H76" s="12">
        <f t="shared" si="14"/>
        <v>479</v>
      </c>
      <c r="I76" s="12">
        <f>IFERROR(VLOOKUP($B76,CTI!$B:$F,I$2,FALSE),0)</f>
        <v>0</v>
      </c>
      <c r="J76" s="12">
        <f>IFERROR(VLOOKUP($B76,CTI!$B:$F,J$2,FALSE),0)</f>
        <v>0</v>
      </c>
      <c r="K76" s="12">
        <f>IFERROR(VLOOKUP($B76,CTI!$B:$F,K$2,FALSE),0)</f>
        <v>0</v>
      </c>
      <c r="L76" s="12">
        <f>IFERROR(VLOOKUP($B76,CTI!$B:$F,L$2,FALSE),0)</f>
        <v>0</v>
      </c>
    </row>
    <row r="77" spans="1:12" s="12" customFormat="1" x14ac:dyDescent="0.25">
      <c r="A77" s="12" t="str">
        <f>IFERROR(VLOOKUP($B77,業績!$D:$R,A$2,FALSE),0)</f>
        <v>外部通路-大買家</v>
      </c>
      <c r="B77" s="5" t="s">
        <v>165</v>
      </c>
      <c r="C77" s="12" t="str">
        <f>IFERROR(VLOOKUP($B77,業績!$D:$P,C$2,FALSE),0)</f>
        <v>外部通路-大買家</v>
      </c>
      <c r="D77" s="12">
        <f>IFERROR(VLOOKUP($B77,業績!$D:$P,D$2,FALSE),0)</f>
        <v>16</v>
      </c>
      <c r="E77" s="12">
        <f>IFERROR(VLOOKUP($B77,業績!$D:$P,E$2,FALSE),0)</f>
        <v>17</v>
      </c>
      <c r="F77" s="12">
        <f>IFERROR(VLOOKUP($B77,業績!$D:$R,F$2,FALSE),0)</f>
        <v>13751</v>
      </c>
      <c r="G77" s="12">
        <f t="shared" si="13"/>
        <v>859.4375</v>
      </c>
      <c r="H77" s="12">
        <f t="shared" si="14"/>
        <v>808.88235294117646</v>
      </c>
      <c r="I77" s="12">
        <f>IFERROR(VLOOKUP($B77,CTI!$B:$F,I$2,FALSE),0)</f>
        <v>0</v>
      </c>
      <c r="J77" s="12">
        <f>IFERROR(VLOOKUP($B77,CTI!$B:$F,J$2,FALSE),0)</f>
        <v>0</v>
      </c>
      <c r="K77" s="12">
        <f>IFERROR(VLOOKUP($B77,CTI!$B:$F,K$2,FALSE),0)</f>
        <v>0</v>
      </c>
      <c r="L77" s="12">
        <f>IFERROR(VLOOKUP($B77,CTI!$B:$F,L$2,FALSE),0)</f>
        <v>0</v>
      </c>
    </row>
    <row r="78" spans="1:12" s="12" customFormat="1" x14ac:dyDescent="0.25">
      <c r="A78" s="12" t="str">
        <f>IFERROR(VLOOKUP($B78,業績!$D:$R,A$2,FALSE),0)</f>
        <v>外部通路-民視Pure17Go</v>
      </c>
      <c r="B78" s="5" t="s">
        <v>166</v>
      </c>
      <c r="C78" s="12" t="str">
        <f>IFERROR(VLOOKUP($B78,業績!$D:$P,C$2,FALSE),0)</f>
        <v>外部通路-民視Pute17go</v>
      </c>
      <c r="D78" s="12">
        <f>IFERROR(VLOOKUP($B78,業績!$D:$P,D$2,FALSE),0)</f>
        <v>3</v>
      </c>
      <c r="E78" s="12">
        <f>IFERROR(VLOOKUP($B78,業績!$D:$P,E$2,FALSE),0)</f>
        <v>3</v>
      </c>
      <c r="F78" s="12">
        <f>IFERROR(VLOOKUP($B78,業績!$D:$R,F$2,FALSE),0)</f>
        <v>1470</v>
      </c>
      <c r="G78" s="12">
        <f t="shared" si="13"/>
        <v>490</v>
      </c>
      <c r="H78" s="12">
        <f t="shared" si="14"/>
        <v>490</v>
      </c>
      <c r="I78" s="12">
        <f>IFERROR(VLOOKUP($B78,CTI!$B:$F,I$2,FALSE),0)</f>
        <v>0</v>
      </c>
      <c r="J78" s="12">
        <f>IFERROR(VLOOKUP($B78,CTI!$B:$F,J$2,FALSE),0)</f>
        <v>0</v>
      </c>
      <c r="K78" s="12">
        <f>IFERROR(VLOOKUP($B78,CTI!$B:$F,K$2,FALSE),0)</f>
        <v>0</v>
      </c>
      <c r="L78" s="12">
        <f>IFERROR(VLOOKUP($B78,CTI!$B:$F,L$2,FALSE),0)</f>
        <v>0</v>
      </c>
    </row>
    <row r="79" spans="1:12" s="12" customFormat="1" x14ac:dyDescent="0.25">
      <c r="A79" s="12" t="str">
        <f>IFERROR(VLOOKUP($B79,業績!$D:$R,A$2,FALSE),0)</f>
        <v>外部通路-myfone購物(台灣大哥大)</v>
      </c>
      <c r="B79" s="5" t="s">
        <v>167</v>
      </c>
      <c r="C79" s="12" t="str">
        <f>IFERROR(VLOOKUP($B79,業績!$D:$P,C$2,FALSE),0)</f>
        <v>外部通路-myfone購物(台灣大哥大)</v>
      </c>
      <c r="D79" s="12">
        <f>IFERROR(VLOOKUP($B79,業績!$D:$P,D$2,FALSE),0)</f>
        <v>4</v>
      </c>
      <c r="E79" s="12">
        <f>IFERROR(VLOOKUP($B79,業績!$D:$P,E$2,FALSE),0)</f>
        <v>4</v>
      </c>
      <c r="F79" s="12">
        <f>IFERROR(VLOOKUP($B79,業績!$D:$R,F$2,FALSE),0)</f>
        <v>5047</v>
      </c>
      <c r="G79" s="12">
        <f t="shared" si="13"/>
        <v>1261.75</v>
      </c>
      <c r="H79" s="12">
        <f t="shared" si="14"/>
        <v>1261.75</v>
      </c>
      <c r="I79" s="12">
        <f>IFERROR(VLOOKUP($B79,CTI!$B:$F,I$2,FALSE),0)</f>
        <v>0</v>
      </c>
      <c r="J79" s="12">
        <f>IFERROR(VLOOKUP($B79,CTI!$B:$F,J$2,FALSE),0)</f>
        <v>0</v>
      </c>
      <c r="K79" s="12">
        <f>IFERROR(VLOOKUP($B79,CTI!$B:$F,K$2,FALSE),0)</f>
        <v>0</v>
      </c>
      <c r="L79" s="12">
        <f>IFERROR(VLOOKUP($B79,CTI!$B:$F,L$2,FALSE),0)</f>
        <v>0</v>
      </c>
    </row>
    <row r="80" spans="1:12" s="12" customFormat="1" x14ac:dyDescent="0.25">
      <c r="A80" s="12" t="str">
        <f>IFERROR(VLOOKUP($B80,業績!$D:$R,A$2,FALSE),0)</f>
        <v>外部通路-神坊資訊(國泰網站)</v>
      </c>
      <c r="B80" s="5" t="s">
        <v>168</v>
      </c>
      <c r="C80" s="12" t="str">
        <f>IFERROR(VLOOKUP($B80,業績!$D:$P,C$2,FALSE),0)</f>
        <v>外部通路-神坊資訊</v>
      </c>
      <c r="D80" s="12">
        <f>IFERROR(VLOOKUP($B80,業績!$D:$P,D$2,FALSE),0)</f>
        <v>8</v>
      </c>
      <c r="E80" s="12">
        <f>IFERROR(VLOOKUP($B80,業績!$D:$P,E$2,FALSE),0)</f>
        <v>8</v>
      </c>
      <c r="F80" s="12">
        <f>IFERROR(VLOOKUP($B80,業績!$D:$R,F$2,FALSE),0)</f>
        <v>6518</v>
      </c>
      <c r="G80" s="12">
        <f t="shared" si="13"/>
        <v>814.75</v>
      </c>
      <c r="H80" s="12">
        <f t="shared" si="14"/>
        <v>814.75</v>
      </c>
      <c r="I80" s="12">
        <f>IFERROR(VLOOKUP($B80,CTI!$B:$F,I$2,FALSE),0)</f>
        <v>0</v>
      </c>
      <c r="J80" s="12">
        <f>IFERROR(VLOOKUP($B80,CTI!$B:$F,J$2,FALSE),0)</f>
        <v>0</v>
      </c>
      <c r="K80" s="12">
        <f>IFERROR(VLOOKUP($B80,CTI!$B:$F,K$2,FALSE),0)</f>
        <v>0</v>
      </c>
      <c r="L80" s="12">
        <f>IFERROR(VLOOKUP($B80,CTI!$B:$F,L$2,FALSE),0)</f>
        <v>0</v>
      </c>
    </row>
    <row r="81" spans="1:12" s="12" customFormat="1" x14ac:dyDescent="0.25">
      <c r="A81" s="12" t="str">
        <f>IFERROR(VLOOKUP($B81,業績!$D:$R,A$2,FALSE),0)</f>
        <v>外部通路-康迅數位-PayEasy</v>
      </c>
      <c r="B81" s="5" t="s">
        <v>169</v>
      </c>
      <c r="C81" s="12" t="str">
        <f>IFERROR(VLOOKUP($B81,業績!$D:$P,C$2,FALSE),0)</f>
        <v>外部通路-康迅數位-pay-easy</v>
      </c>
      <c r="D81" s="12">
        <f>IFERROR(VLOOKUP($B81,業績!$D:$P,D$2,FALSE),0)</f>
        <v>26</v>
      </c>
      <c r="E81" s="12">
        <f>IFERROR(VLOOKUP($B81,業績!$D:$P,E$2,FALSE),0)</f>
        <v>28</v>
      </c>
      <c r="F81" s="12">
        <f>IFERROR(VLOOKUP($B81,業績!$D:$R,F$2,FALSE),0)</f>
        <v>30784</v>
      </c>
      <c r="G81" s="12">
        <f t="shared" si="13"/>
        <v>1184</v>
      </c>
      <c r="H81" s="12">
        <f t="shared" si="14"/>
        <v>1099.4285714285713</v>
      </c>
      <c r="I81" s="12">
        <f>IFERROR(VLOOKUP($B81,CTI!$B:$F,I$2,FALSE),0)</f>
        <v>0</v>
      </c>
      <c r="J81" s="12">
        <f>IFERROR(VLOOKUP($B81,CTI!$B:$F,J$2,FALSE),0)</f>
        <v>0</v>
      </c>
      <c r="K81" s="12">
        <f>IFERROR(VLOOKUP($B81,CTI!$B:$F,K$2,FALSE),0)</f>
        <v>0</v>
      </c>
      <c r="L81" s="12">
        <f>IFERROR(VLOOKUP($B81,CTI!$B:$F,L$2,FALSE),0)</f>
        <v>0</v>
      </c>
    </row>
    <row r="82" spans="1:12" s="12" customFormat="1" x14ac:dyDescent="0.25">
      <c r="A82" s="12" t="str">
        <f>IFERROR(VLOOKUP($B82,業績!$D:$R,A$2,FALSE),0)</f>
        <v>外部通路-森森百貨</v>
      </c>
      <c r="B82" s="5" t="s">
        <v>170</v>
      </c>
      <c r="C82" s="12" t="str">
        <f>IFERROR(VLOOKUP($B82,業績!$D:$P,C$2,FALSE),0)</f>
        <v>森森百貨</v>
      </c>
      <c r="D82" s="12">
        <f>IFERROR(VLOOKUP($B82,業績!$D:$P,D$2,FALSE),0)</f>
        <v>36</v>
      </c>
      <c r="E82" s="12">
        <f>IFERROR(VLOOKUP($B82,業績!$D:$P,E$2,FALSE),0)</f>
        <v>37</v>
      </c>
      <c r="F82" s="12">
        <f>IFERROR(VLOOKUP($B82,業績!$D:$R,F$2,FALSE),0)</f>
        <v>39788</v>
      </c>
      <c r="G82" s="12">
        <f t="shared" si="13"/>
        <v>1105.2222222222222</v>
      </c>
      <c r="H82" s="12">
        <f t="shared" si="14"/>
        <v>1075.3513513513512</v>
      </c>
      <c r="I82" s="12">
        <f>IFERROR(VLOOKUP($B82,CTI!$B:$F,I$2,FALSE),0)</f>
        <v>0</v>
      </c>
      <c r="J82" s="12">
        <f>IFERROR(VLOOKUP($B82,CTI!$B:$F,J$2,FALSE),0)</f>
        <v>0</v>
      </c>
      <c r="K82" s="12">
        <f>IFERROR(VLOOKUP($B82,CTI!$B:$F,K$2,FALSE),0)</f>
        <v>0</v>
      </c>
      <c r="L82" s="12">
        <f>IFERROR(VLOOKUP($B82,CTI!$B:$F,L$2,FALSE),0)</f>
        <v>0</v>
      </c>
    </row>
    <row r="83" spans="1:12" s="12" customFormat="1" x14ac:dyDescent="0.25">
      <c r="A83" s="12" t="str">
        <f>IFERROR(VLOOKUP($B83,業績!$D:$R,A$2,FALSE),0)</f>
        <v>外部通路-東森得易購(網路)</v>
      </c>
      <c r="B83" s="5" t="s">
        <v>171</v>
      </c>
      <c r="C83" s="12" t="str">
        <f>IFERROR(VLOOKUP($B83,業績!$D:$P,C$2,FALSE),0)</f>
        <v>外部通路-東森得易購</v>
      </c>
      <c r="D83" s="12">
        <f>IFERROR(VLOOKUP($B83,業績!$D:$P,D$2,FALSE),0)</f>
        <v>39</v>
      </c>
      <c r="E83" s="12">
        <f>IFERROR(VLOOKUP($B83,業績!$D:$P,E$2,FALSE),0)</f>
        <v>41</v>
      </c>
      <c r="F83" s="12">
        <f>IFERROR(VLOOKUP($B83,業績!$D:$R,F$2,FALSE),0)</f>
        <v>75769</v>
      </c>
      <c r="G83" s="12">
        <f t="shared" si="13"/>
        <v>1942.7948717948718</v>
      </c>
      <c r="H83" s="12">
        <f t="shared" si="14"/>
        <v>1848.0243902439024</v>
      </c>
      <c r="I83" s="12">
        <f>IFERROR(VLOOKUP($B83,CTI!$B:$F,I$2,FALSE),0)</f>
        <v>0</v>
      </c>
      <c r="J83" s="12">
        <f>IFERROR(VLOOKUP($B83,CTI!$B:$F,J$2,FALSE),0)</f>
        <v>0</v>
      </c>
      <c r="K83" s="12">
        <f>IFERROR(VLOOKUP($B83,CTI!$B:$F,K$2,FALSE),0)</f>
        <v>0</v>
      </c>
      <c r="L83" s="12">
        <f>IFERROR(VLOOKUP($B83,CTI!$B:$F,L$2,FALSE),0)</f>
        <v>0</v>
      </c>
    </row>
    <row r="84" spans="1:12" s="12" customFormat="1" x14ac:dyDescent="0.25">
      <c r="A84" s="12" t="str">
        <f>IFERROR(VLOOKUP($B84,業績!$D:$R,A$2,FALSE),0)</f>
        <v>外部通路-ASAP新加坡商達</v>
      </c>
      <c r="B84" s="5" t="s">
        <v>244</v>
      </c>
      <c r="C84" s="12" t="str">
        <f>IFERROR(VLOOKUP($B84,業績!$D:$P,C$2,FALSE),0)</f>
        <v>外部通路-ASAP新加坡商達</v>
      </c>
      <c r="D84" s="12">
        <f>IFERROR(VLOOKUP($B84,業績!$D:$P,D$2,FALSE),0)</f>
        <v>2</v>
      </c>
      <c r="E84" s="12">
        <f>IFERROR(VLOOKUP($B84,業績!$D:$P,E$2,FALSE),0)</f>
        <v>3</v>
      </c>
      <c r="F84" s="12">
        <f>IFERROR(VLOOKUP($B84,業績!$D:$R,F$2,FALSE),0)</f>
        <v>3064</v>
      </c>
      <c r="G84" s="12">
        <f t="shared" si="13"/>
        <v>1532</v>
      </c>
      <c r="H84" s="12">
        <f t="shared" si="14"/>
        <v>1021.3333333333334</v>
      </c>
      <c r="I84" s="12">
        <f>IFERROR(VLOOKUP($B84,CTI!$B:$F,I$2,FALSE),0)</f>
        <v>0</v>
      </c>
      <c r="J84" s="12">
        <f>IFERROR(VLOOKUP($B84,CTI!$B:$F,J$2,FALSE),0)</f>
        <v>0</v>
      </c>
      <c r="K84" s="12">
        <f>IFERROR(VLOOKUP($B84,CTI!$B:$F,K$2,FALSE),0)</f>
        <v>0</v>
      </c>
      <c r="L84" s="12">
        <f>IFERROR(VLOOKUP($B84,CTI!$B:$F,L$2,FALSE),0)</f>
        <v>0</v>
      </c>
    </row>
    <row r="85" spans="1:12" s="12" customFormat="1" x14ac:dyDescent="0.25">
      <c r="A85" s="12" t="str">
        <f>IFERROR(VLOOKUP($B85,業績!$D:$R,A$2,FALSE),0)</f>
        <v>外部通路-17LIFE團購網</v>
      </c>
      <c r="B85" s="5" t="s">
        <v>271</v>
      </c>
      <c r="C85" s="12" t="str">
        <f>IFERROR(VLOOKUP($B85,業績!$D:$P,C$2,FALSE),0)</f>
        <v>外部通路-17LIFE團購網</v>
      </c>
      <c r="D85" s="12">
        <f>IFERROR(VLOOKUP($B85,業績!$D:$P,D$2,FALSE),0)</f>
        <v>12</v>
      </c>
      <c r="E85" s="12">
        <f>IFERROR(VLOOKUP($B85,業績!$D:$P,E$2,FALSE),0)</f>
        <v>12</v>
      </c>
      <c r="F85" s="12">
        <f>IFERROR(VLOOKUP($B85,業績!$D:$R,F$2,FALSE),0)</f>
        <v>9103</v>
      </c>
      <c r="G85" s="12">
        <f t="shared" si="13"/>
        <v>758.58333333333337</v>
      </c>
      <c r="H85" s="12">
        <f t="shared" si="14"/>
        <v>758.58333333333337</v>
      </c>
      <c r="I85" s="12">
        <f>IFERROR(VLOOKUP($B85,CTI!$B:$F,I$2,FALSE),0)</f>
        <v>0</v>
      </c>
      <c r="J85" s="12">
        <f>IFERROR(VLOOKUP($B85,CTI!$B:$F,J$2,FALSE),0)</f>
        <v>0</v>
      </c>
      <c r="K85" s="12">
        <f>IFERROR(VLOOKUP($B85,CTI!$B:$F,K$2,FALSE),0)</f>
        <v>0</v>
      </c>
      <c r="L85" s="12">
        <f>IFERROR(VLOOKUP($B85,CTI!$B:$F,L$2,FALSE),0)</f>
        <v>0</v>
      </c>
    </row>
    <row r="86" spans="1:12" s="16" customFormat="1" x14ac:dyDescent="0.25">
      <c r="A86" s="16" t="str">
        <f>"外部通路"&amp;" 合計"</f>
        <v>外部通路 合計</v>
      </c>
      <c r="B86" s="17"/>
      <c r="D86" s="16">
        <f t="shared" ref="D86:L86" si="15">SUM(D69:D85)</f>
        <v>571</v>
      </c>
      <c r="E86" s="16">
        <f t="shared" si="15"/>
        <v>596</v>
      </c>
      <c r="F86" s="16">
        <f t="shared" si="15"/>
        <v>875940</v>
      </c>
      <c r="G86" s="16">
        <f t="shared" si="13"/>
        <v>1534.0455341506129</v>
      </c>
      <c r="H86" s="16">
        <f t="shared" si="14"/>
        <v>1469.6979865771812</v>
      </c>
      <c r="I86" s="16">
        <f t="shared" si="15"/>
        <v>0</v>
      </c>
      <c r="J86" s="16">
        <f t="shared" si="15"/>
        <v>0</v>
      </c>
      <c r="K86" s="16">
        <f t="shared" si="15"/>
        <v>0</v>
      </c>
      <c r="L86" s="16">
        <f t="shared" si="15"/>
        <v>0</v>
      </c>
    </row>
    <row r="87" spans="1:12" x14ac:dyDescent="0.25">
      <c r="G87" s="12">
        <f t="shared" si="13"/>
        <v>0</v>
      </c>
      <c r="H87" s="12">
        <f t="shared" si="14"/>
        <v>0</v>
      </c>
    </row>
    <row r="88" spans="1:12" s="12" customFormat="1" x14ac:dyDescent="0.25">
      <c r="B88" s="10"/>
      <c r="G88" s="12">
        <f t="shared" si="13"/>
        <v>0</v>
      </c>
      <c r="H88" s="12">
        <f t="shared" si="14"/>
        <v>0</v>
      </c>
    </row>
    <row r="89" spans="1:12" s="12" customFormat="1" x14ac:dyDescent="0.25">
      <c r="A89" s="12" t="str">
        <f>IFERROR(VLOOKUP($B89,POS!$A:$I,A$3,FALSE),0)</f>
        <v xml:space="preserve">大直門市部      </v>
      </c>
      <c r="B89" s="5" t="s">
        <v>248</v>
      </c>
      <c r="C89" s="12" t="str">
        <f>IFERROR(VLOOKUP($B89,POS!$A:$I,C$3,FALSE),0)</f>
        <v>李素貞</v>
      </c>
      <c r="D89" s="12">
        <f>IFERROR(VLOOKUP($B89,POS!$A:$I,D$3,FALSE),0)</f>
        <v>64</v>
      </c>
      <c r="E89" s="12">
        <f>IFERROR(VLOOKUP($B89,POS!$A:$I,E$3,FALSE),0)</f>
        <v>90</v>
      </c>
      <c r="F89" s="12">
        <f>IFERROR(VLOOKUP($B89,POS!$A:$I,F$3,FALSE),0)</f>
        <v>546360</v>
      </c>
      <c r="G89" s="12">
        <f t="shared" ref="G89:G92" si="16">IFERROR(F89/D89,0)</f>
        <v>8536.875</v>
      </c>
      <c r="H89" s="12">
        <f t="shared" ref="H89:H92" si="17">IFERROR(F89/E89,0)</f>
        <v>6070.666666666667</v>
      </c>
      <c r="I89" s="12">
        <f>IFERROR(VLOOKUP($B89,CTI!$B:$F,I$2,FALSE),0)</f>
        <v>0</v>
      </c>
      <c r="J89" s="12">
        <f>IFERROR(VLOOKUP($B89,CTI!$B:$F,J$2,FALSE),0)</f>
        <v>0</v>
      </c>
      <c r="K89" s="12">
        <f>IFERROR(VLOOKUP($B89,CTI!$B:$F,K$2,FALSE),0)</f>
        <v>0</v>
      </c>
      <c r="L89" s="12">
        <f>IFERROR(VLOOKUP($B89,CTI!$B:$F,L$2,FALSE),0)</f>
        <v>0</v>
      </c>
    </row>
    <row r="90" spans="1:12" s="12" customFormat="1" x14ac:dyDescent="0.25">
      <c r="A90" s="12" t="str">
        <f>IFERROR(VLOOKUP($B90,POS!$A:$I,A$3,FALSE),0)</f>
        <v xml:space="preserve">大直門市部      </v>
      </c>
      <c r="B90" s="5" t="s">
        <v>249</v>
      </c>
      <c r="C90" s="12" t="str">
        <f>IFERROR(VLOOKUP($B90,POS!$A:$I,C$3,FALSE),0)</f>
        <v>趙光慧</v>
      </c>
      <c r="D90" s="12">
        <f>IFERROR(VLOOKUP($B90,POS!$A:$I,D$3,FALSE),0)</f>
        <v>77</v>
      </c>
      <c r="E90" s="12">
        <f>IFERROR(VLOOKUP($B90,POS!$A:$I,E$3,FALSE),0)</f>
        <v>101</v>
      </c>
      <c r="F90" s="12">
        <f>IFERROR(VLOOKUP($B90,POS!$A:$I,F$3,FALSE),0)</f>
        <v>560042</v>
      </c>
      <c r="G90" s="12">
        <f t="shared" si="16"/>
        <v>7273.272727272727</v>
      </c>
      <c r="H90" s="12">
        <f t="shared" si="17"/>
        <v>5544.970297029703</v>
      </c>
      <c r="I90" s="12">
        <f>IFERROR(VLOOKUP($B90,CTI!$B:$F,I$2,FALSE),0)</f>
        <v>0</v>
      </c>
      <c r="J90" s="12">
        <f>IFERROR(VLOOKUP($B90,CTI!$B:$F,J$2,FALSE),0)</f>
        <v>0</v>
      </c>
      <c r="K90" s="12">
        <f>IFERROR(VLOOKUP($B90,CTI!$B:$F,K$2,FALSE),0)</f>
        <v>0</v>
      </c>
      <c r="L90" s="12">
        <f>IFERROR(VLOOKUP($B90,CTI!$B:$F,L$2,FALSE),0)</f>
        <v>0</v>
      </c>
    </row>
    <row r="91" spans="1:12" s="12" customFormat="1" hidden="1" x14ac:dyDescent="0.25">
      <c r="A91" s="12">
        <f>IFERROR(VLOOKUP($B91,POS!$A:$I,A$3,FALSE),0)</f>
        <v>0</v>
      </c>
      <c r="B91" s="5"/>
      <c r="C91" s="12">
        <f>IFERROR(VLOOKUP($B91,POS!$A:$I,C$3,FALSE),0)</f>
        <v>0</v>
      </c>
      <c r="D91" s="12">
        <f>IFERROR(VLOOKUP($B91,POS!$A:$I,D$3,FALSE),0)</f>
        <v>0</v>
      </c>
      <c r="E91" s="12">
        <f>IFERROR(VLOOKUP($B91,POS!$A:$I,E$3,FALSE),0)</f>
        <v>0</v>
      </c>
      <c r="F91" s="12">
        <f>IFERROR(VLOOKUP($B91,POS!$A:$I,F$3,FALSE),0)</f>
        <v>0</v>
      </c>
      <c r="G91" s="12">
        <f t="shared" si="16"/>
        <v>0</v>
      </c>
      <c r="H91" s="12">
        <f t="shared" si="17"/>
        <v>0</v>
      </c>
      <c r="I91" s="12">
        <f>IFERROR(VLOOKUP($B91,CTI!$B:$F,I$2,FALSE),0)</f>
        <v>0</v>
      </c>
      <c r="J91" s="12">
        <f>IFERROR(VLOOKUP($B91,CTI!$B:$F,J$2,FALSE),0)</f>
        <v>0</v>
      </c>
      <c r="K91" s="12">
        <f>IFERROR(VLOOKUP($B91,CTI!$B:$F,K$2,FALSE),0)</f>
        <v>0</v>
      </c>
      <c r="L91" s="12">
        <f>IFERROR(VLOOKUP($B91,CTI!$B:$F,L$2,FALSE),0)</f>
        <v>0</v>
      </c>
    </row>
    <row r="92" spans="1:12" s="12" customFormat="1" hidden="1" x14ac:dyDescent="0.25">
      <c r="A92" s="12">
        <f>IFERROR(VLOOKUP($B92,POS!$A:$I,A$3,FALSE),0)</f>
        <v>0</v>
      </c>
      <c r="B92" s="5"/>
      <c r="C92" s="12">
        <f>IFERROR(VLOOKUP($B92,POS!$A:$I,C$3,FALSE),0)</f>
        <v>0</v>
      </c>
      <c r="D92" s="12">
        <f>IFERROR(VLOOKUP($B92,POS!$A:$I,D$3,FALSE),0)</f>
        <v>0</v>
      </c>
      <c r="E92" s="12">
        <f>IFERROR(VLOOKUP($B92,POS!$A:$I,E$3,FALSE),0)</f>
        <v>0</v>
      </c>
      <c r="F92" s="12">
        <f>IFERROR(VLOOKUP($B92,POS!$A:$I,F$3,FALSE),0)</f>
        <v>0</v>
      </c>
      <c r="G92" s="12">
        <f t="shared" si="16"/>
        <v>0</v>
      </c>
      <c r="H92" s="12">
        <f t="shared" si="17"/>
        <v>0</v>
      </c>
      <c r="I92" s="12">
        <f>IFERROR(VLOOKUP($B92,CTI!$B:$F,I$2,FALSE),0)</f>
        <v>0</v>
      </c>
      <c r="J92" s="12">
        <f>IFERROR(VLOOKUP($B92,CTI!$B:$F,J$2,FALSE),0)</f>
        <v>0</v>
      </c>
      <c r="K92" s="12">
        <f>IFERROR(VLOOKUP($B92,CTI!$B:$F,K$2,FALSE),0)</f>
        <v>0</v>
      </c>
      <c r="L92" s="12">
        <f>IFERROR(VLOOKUP($B92,CTI!$B:$F,L$2,FALSE),0)</f>
        <v>0</v>
      </c>
    </row>
    <row r="93" spans="1:12" s="13" customFormat="1" x14ac:dyDescent="0.25">
      <c r="A93" s="13" t="str">
        <f>A89&amp;"小計"</f>
        <v>大直門市部      小計</v>
      </c>
      <c r="B93" s="15"/>
      <c r="D93" s="13">
        <f>SUM(D89:D92)</f>
        <v>141</v>
      </c>
      <c r="E93" s="13">
        <f t="shared" ref="E93:F93" si="18">SUM(E89:E92)</f>
        <v>191</v>
      </c>
      <c r="F93" s="13">
        <f t="shared" si="18"/>
        <v>1106402</v>
      </c>
      <c r="G93" s="13">
        <f t="shared" si="13"/>
        <v>7846.822695035461</v>
      </c>
      <c r="H93" s="13">
        <f t="shared" si="14"/>
        <v>5792.6806282722509</v>
      </c>
    </row>
    <row r="94" spans="1:12" s="12" customFormat="1" x14ac:dyDescent="0.25">
      <c r="B94" s="5"/>
      <c r="G94" s="12">
        <f t="shared" si="13"/>
        <v>0</v>
      </c>
      <c r="H94" s="12">
        <f t="shared" si="14"/>
        <v>0</v>
      </c>
    </row>
    <row r="95" spans="1:12" s="12" customFormat="1" x14ac:dyDescent="0.25">
      <c r="A95" s="12" t="str">
        <f>IFERROR(VLOOKUP($B95,POS!$A:$I,A$3,FALSE),0)</f>
        <v>新光站前</v>
      </c>
      <c r="B95" s="5" t="s">
        <v>250</v>
      </c>
      <c r="C95" s="12" t="str">
        <f>IFERROR(VLOOKUP($B95,POS!$A:$I,C$3,FALSE),0)</f>
        <v xml:space="preserve">曾瑞鳳  </v>
      </c>
      <c r="D95" s="12">
        <f>IFERROR(VLOOKUP($B95,POS!$A:$I,D$3,FALSE),0)</f>
        <v>39</v>
      </c>
      <c r="E95" s="12">
        <f>IFERROR(VLOOKUP($B95,POS!$A:$I,E$3,FALSE),0)</f>
        <v>47</v>
      </c>
      <c r="F95" s="12">
        <f>IFERROR(VLOOKUP($B95,POS!$A:$I,F$3,FALSE),0)</f>
        <v>107258</v>
      </c>
      <c r="G95" s="12">
        <f t="shared" ref="G95:G98" si="19">IFERROR(F95/D95,0)</f>
        <v>2750.2051282051284</v>
      </c>
      <c r="H95" s="12">
        <f t="shared" ref="H95:H98" si="20">IFERROR(F95/E95,0)</f>
        <v>2282.0851063829787</v>
      </c>
      <c r="I95" s="12">
        <f>IFERROR(VLOOKUP($B95,CTI!$B:$F,I$2,FALSE),0)</f>
        <v>0</v>
      </c>
      <c r="J95" s="12">
        <f>IFERROR(VLOOKUP($B95,CTI!$B:$F,J$2,FALSE),0)</f>
        <v>0</v>
      </c>
      <c r="K95" s="12">
        <f>IFERROR(VLOOKUP($B95,CTI!$B:$F,K$2,FALSE),0)</f>
        <v>0</v>
      </c>
      <c r="L95" s="12">
        <f>IFERROR(VLOOKUP($B95,CTI!$B:$F,L$2,FALSE),0)</f>
        <v>0</v>
      </c>
    </row>
    <row r="96" spans="1:12" s="12" customFormat="1" x14ac:dyDescent="0.25">
      <c r="A96" s="12" t="str">
        <f>IFERROR(VLOOKUP($B96,POS!$A:$I,A$3,FALSE),0)</f>
        <v>新光站前</v>
      </c>
      <c r="B96" s="5" t="s">
        <v>251</v>
      </c>
      <c r="C96" s="12" t="str">
        <f>IFERROR(VLOOKUP($B96,POS!$A:$I,C$3,FALSE),0)</f>
        <v>廖玉如</v>
      </c>
      <c r="D96" s="12">
        <f>IFERROR(VLOOKUP($B96,POS!$A:$I,D$3,FALSE),0)</f>
        <v>6</v>
      </c>
      <c r="E96" s="12">
        <f>IFERROR(VLOOKUP($B96,POS!$A:$I,E$3,FALSE),0)</f>
        <v>6</v>
      </c>
      <c r="F96" s="12">
        <f>IFERROR(VLOOKUP($B96,POS!$A:$I,F$3,FALSE),0)</f>
        <v>7685</v>
      </c>
      <c r="G96" s="12">
        <f t="shared" si="19"/>
        <v>1280.8333333333333</v>
      </c>
      <c r="H96" s="12">
        <f t="shared" si="20"/>
        <v>1280.8333333333333</v>
      </c>
      <c r="I96" s="12">
        <f>IFERROR(VLOOKUP($B96,CTI!$B:$F,I$2,FALSE),0)</f>
        <v>0</v>
      </c>
      <c r="J96" s="12">
        <f>IFERROR(VLOOKUP($B96,CTI!$B:$F,J$2,FALSE),0)</f>
        <v>0</v>
      </c>
      <c r="K96" s="12">
        <f>IFERROR(VLOOKUP($B96,CTI!$B:$F,K$2,FALSE),0)</f>
        <v>0</v>
      </c>
      <c r="L96" s="12">
        <f>IFERROR(VLOOKUP($B96,CTI!$B:$F,L$2,FALSE),0)</f>
        <v>0</v>
      </c>
    </row>
    <row r="97" spans="1:12" s="12" customFormat="1" x14ac:dyDescent="0.25">
      <c r="A97" s="12" t="str">
        <f>IFERROR(VLOOKUP($B97,POS!$A:$I,A$3,FALSE),0)</f>
        <v>新光站前</v>
      </c>
      <c r="B97" s="5" t="s">
        <v>252</v>
      </c>
      <c r="C97" s="12" t="str">
        <f>IFERROR(VLOOKUP($B97,POS!$A:$I,C$3,FALSE),0)</f>
        <v>韓佳樺</v>
      </c>
      <c r="D97" s="12">
        <f>IFERROR(VLOOKUP($B97,POS!$A:$I,D$3,FALSE),0)</f>
        <v>5</v>
      </c>
      <c r="E97" s="12">
        <f>IFERROR(VLOOKUP($B97,POS!$A:$I,E$3,FALSE),0)</f>
        <v>15</v>
      </c>
      <c r="F97" s="12">
        <f>IFERROR(VLOOKUP($B97,POS!$A:$I,F$3,FALSE),0)</f>
        <v>16655</v>
      </c>
      <c r="G97" s="12">
        <f t="shared" si="19"/>
        <v>3331</v>
      </c>
      <c r="H97" s="12">
        <f t="shared" si="20"/>
        <v>1110.3333333333333</v>
      </c>
      <c r="I97" s="12">
        <f>IFERROR(VLOOKUP($B97,CTI!$B:$F,I$2,FALSE),0)</f>
        <v>0</v>
      </c>
      <c r="J97" s="12">
        <f>IFERROR(VLOOKUP($B97,CTI!$B:$F,J$2,FALSE),0)</f>
        <v>0</v>
      </c>
      <c r="K97" s="12">
        <f>IFERROR(VLOOKUP($B97,CTI!$B:$F,K$2,FALSE),0)</f>
        <v>0</v>
      </c>
      <c r="L97" s="12">
        <f>IFERROR(VLOOKUP($B97,CTI!$B:$F,L$2,FALSE),0)</f>
        <v>0</v>
      </c>
    </row>
    <row r="98" spans="1:12" s="12" customFormat="1" x14ac:dyDescent="0.25">
      <c r="A98" s="12" t="str">
        <f>IFERROR(VLOOKUP($B98,POS!$A:$I,A$3,FALSE),0)</f>
        <v>新光站前</v>
      </c>
      <c r="B98" s="5" t="s">
        <v>253</v>
      </c>
      <c r="C98" s="12" t="str">
        <f>IFERROR(VLOOKUP($B98,POS!$A:$I,C$3,FALSE),0)</f>
        <v>李惠如</v>
      </c>
      <c r="D98" s="12">
        <f>IFERROR(VLOOKUP($B98,POS!$A:$I,D$3,FALSE),0)</f>
        <v>2</v>
      </c>
      <c r="E98" s="12">
        <f>IFERROR(VLOOKUP($B98,POS!$A:$I,E$3,FALSE),0)</f>
        <v>2</v>
      </c>
      <c r="F98" s="12">
        <f>IFERROR(VLOOKUP($B98,POS!$A:$I,F$3,FALSE),0)</f>
        <v>3754</v>
      </c>
      <c r="G98" s="12">
        <f t="shared" si="19"/>
        <v>1877</v>
      </c>
      <c r="H98" s="12">
        <f t="shared" si="20"/>
        <v>1877</v>
      </c>
      <c r="I98" s="12">
        <f>IFERROR(VLOOKUP($B98,CTI!$B:$F,I$2,FALSE),0)</f>
        <v>0</v>
      </c>
      <c r="J98" s="12">
        <f>IFERROR(VLOOKUP($B98,CTI!$B:$F,J$2,FALSE),0)</f>
        <v>0</v>
      </c>
      <c r="K98" s="12">
        <f>IFERROR(VLOOKUP($B98,CTI!$B:$F,K$2,FALSE),0)</f>
        <v>0</v>
      </c>
      <c r="L98" s="12">
        <f>IFERROR(VLOOKUP($B98,CTI!$B:$F,L$2,FALSE),0)</f>
        <v>0</v>
      </c>
    </row>
    <row r="99" spans="1:12" s="13" customFormat="1" x14ac:dyDescent="0.25">
      <c r="A99" s="13" t="str">
        <f>A95&amp;"小計"</f>
        <v>新光站前小計</v>
      </c>
      <c r="B99" s="15"/>
      <c r="D99" s="13">
        <f>SUM(D95:D98)</f>
        <v>52</v>
      </c>
      <c r="E99" s="13">
        <f t="shared" ref="E99" si="21">SUM(E95:E98)</f>
        <v>70</v>
      </c>
      <c r="F99" s="13">
        <f t="shared" ref="F99" si="22">SUM(F95:F98)</f>
        <v>135352</v>
      </c>
      <c r="G99" s="13">
        <f t="shared" si="13"/>
        <v>2602.9230769230771</v>
      </c>
      <c r="H99" s="13">
        <f t="shared" si="14"/>
        <v>1933.6</v>
      </c>
    </row>
    <row r="100" spans="1:12" s="12" customFormat="1" x14ac:dyDescent="0.25">
      <c r="B100" s="5"/>
      <c r="G100" s="12">
        <f t="shared" si="13"/>
        <v>0</v>
      </c>
      <c r="H100" s="12">
        <f t="shared" si="14"/>
        <v>0</v>
      </c>
    </row>
    <row r="101" spans="1:12" s="12" customFormat="1" x14ac:dyDescent="0.25">
      <c r="A101" s="12" t="str">
        <f>IFERROR(VLOOKUP($B101,POS!$A:$I,A$3,FALSE),0)</f>
        <v>新光A8館</v>
      </c>
      <c r="B101" s="5" t="s">
        <v>254</v>
      </c>
      <c r="C101" s="12" t="str">
        <f>IFERROR(VLOOKUP($B101,POS!$A:$I,C$3,FALSE),0)</f>
        <v xml:space="preserve">曾瑞鳳  </v>
      </c>
      <c r="D101" s="12">
        <f>IFERROR(VLOOKUP($B101,POS!$A:$I,D$3,FALSE),0)</f>
        <v>10</v>
      </c>
      <c r="E101" s="12">
        <f>IFERROR(VLOOKUP($B101,POS!$A:$I,E$3,FALSE),0)</f>
        <v>11</v>
      </c>
      <c r="F101" s="12">
        <f>IFERROR(VLOOKUP($B101,POS!$A:$I,F$3,FALSE),0)</f>
        <v>49889</v>
      </c>
      <c r="G101" s="12">
        <f t="shared" ref="G101:G104" si="23">IFERROR(F101/D101,0)</f>
        <v>4988.8999999999996</v>
      </c>
      <c r="H101" s="12">
        <f t="shared" ref="H101:H104" si="24">IFERROR(F101/E101,0)</f>
        <v>4535.363636363636</v>
      </c>
      <c r="I101" s="12">
        <f>IFERROR(VLOOKUP($B101,CTI!$B:$F,I$2,FALSE),0)</f>
        <v>0</v>
      </c>
      <c r="J101" s="12">
        <f>IFERROR(VLOOKUP($B101,CTI!$B:$F,J$2,FALSE),0)</f>
        <v>0</v>
      </c>
      <c r="K101" s="12">
        <f>IFERROR(VLOOKUP($B101,CTI!$B:$F,K$2,FALSE),0)</f>
        <v>0</v>
      </c>
      <c r="L101" s="12">
        <f>IFERROR(VLOOKUP($B101,CTI!$B:$F,L$2,FALSE),0)</f>
        <v>0</v>
      </c>
    </row>
    <row r="102" spans="1:12" s="12" customFormat="1" x14ac:dyDescent="0.25">
      <c r="A102" s="12" t="str">
        <f>IFERROR(VLOOKUP($B102,POS!$A:$I,A$3,FALSE),0)</f>
        <v>新光A8館</v>
      </c>
      <c r="B102" s="5" t="s">
        <v>255</v>
      </c>
      <c r="C102" s="12" t="str">
        <f>IFERROR(VLOOKUP($B102,POS!$A:$I,C$3,FALSE),0)</f>
        <v>呂佩芸</v>
      </c>
      <c r="D102" s="12">
        <f>IFERROR(VLOOKUP($B102,POS!$A:$I,D$3,FALSE),0)</f>
        <v>63</v>
      </c>
      <c r="E102" s="12">
        <f>IFERROR(VLOOKUP($B102,POS!$A:$I,E$3,FALSE),0)</f>
        <v>90</v>
      </c>
      <c r="F102" s="12">
        <f>IFERROR(VLOOKUP($B102,POS!$A:$I,F$3,FALSE),0)</f>
        <v>1106554</v>
      </c>
      <c r="G102" s="12">
        <f t="shared" si="23"/>
        <v>17564.349206349205</v>
      </c>
      <c r="H102" s="12">
        <f t="shared" si="24"/>
        <v>12295.044444444444</v>
      </c>
      <c r="I102" s="12">
        <f>IFERROR(VLOOKUP($B102,CTI!$B:$F,I$2,FALSE),0)</f>
        <v>0</v>
      </c>
      <c r="J102" s="12">
        <f>IFERROR(VLOOKUP($B102,CTI!$B:$F,J$2,FALSE),0)</f>
        <v>0</v>
      </c>
      <c r="K102" s="12">
        <f>IFERROR(VLOOKUP($B102,CTI!$B:$F,K$2,FALSE),0)</f>
        <v>0</v>
      </c>
      <c r="L102" s="12">
        <f>IFERROR(VLOOKUP($B102,CTI!$B:$F,L$2,FALSE),0)</f>
        <v>0</v>
      </c>
    </row>
    <row r="103" spans="1:12" s="12" customFormat="1" x14ac:dyDescent="0.25">
      <c r="A103" s="12" t="str">
        <f>IFERROR(VLOOKUP($B103,POS!$A:$I,A$3,FALSE),0)</f>
        <v>新光A8館</v>
      </c>
      <c r="B103" s="5" t="s">
        <v>256</v>
      </c>
      <c r="C103" s="12" t="str">
        <f>IFERROR(VLOOKUP($B103,POS!$A:$I,C$3,FALSE),0)</f>
        <v>韓佳樺</v>
      </c>
      <c r="D103" s="12">
        <f>IFERROR(VLOOKUP($B103,POS!$A:$I,D$3,FALSE),0)</f>
        <v>4</v>
      </c>
      <c r="E103" s="12">
        <f>IFERROR(VLOOKUP($B103,POS!$A:$I,E$3,FALSE),0)</f>
        <v>8</v>
      </c>
      <c r="F103" s="12">
        <f>IFERROR(VLOOKUP($B103,POS!$A:$I,F$3,FALSE),0)</f>
        <v>11498</v>
      </c>
      <c r="G103" s="12">
        <f t="shared" si="23"/>
        <v>2874.5</v>
      </c>
      <c r="H103" s="12">
        <f t="shared" si="24"/>
        <v>1437.25</v>
      </c>
      <c r="I103" s="12">
        <f>IFERROR(VLOOKUP($B103,CTI!$B:$F,I$2,FALSE),0)</f>
        <v>0</v>
      </c>
      <c r="J103" s="12">
        <f>IFERROR(VLOOKUP($B103,CTI!$B:$F,J$2,FALSE),0)</f>
        <v>0</v>
      </c>
      <c r="K103" s="12">
        <f>IFERROR(VLOOKUP($B103,CTI!$B:$F,K$2,FALSE),0)</f>
        <v>0</v>
      </c>
      <c r="L103" s="12">
        <f>IFERROR(VLOOKUP($B103,CTI!$B:$F,L$2,FALSE),0)</f>
        <v>0</v>
      </c>
    </row>
    <row r="104" spans="1:12" s="12" customFormat="1" x14ac:dyDescent="0.25">
      <c r="A104" s="12" t="str">
        <f>IFERROR(VLOOKUP($B104,POS!$A:$I,A$3,FALSE),0)</f>
        <v>新光A8館</v>
      </c>
      <c r="B104" s="5" t="s">
        <v>257</v>
      </c>
      <c r="C104" s="12" t="str">
        <f>IFERROR(VLOOKUP($B104,POS!$A:$I,C$3,FALSE),0)</f>
        <v>李惠如</v>
      </c>
      <c r="D104" s="12">
        <f>IFERROR(VLOOKUP($B104,POS!$A:$I,D$3,FALSE),0)</f>
        <v>15</v>
      </c>
      <c r="E104" s="12">
        <f>IFERROR(VLOOKUP($B104,POS!$A:$I,E$3,FALSE),0)</f>
        <v>18</v>
      </c>
      <c r="F104" s="12">
        <f>IFERROR(VLOOKUP($B104,POS!$A:$I,F$3,FALSE),0)</f>
        <v>27610</v>
      </c>
      <c r="G104" s="12">
        <f t="shared" si="23"/>
        <v>1840.6666666666667</v>
      </c>
      <c r="H104" s="12">
        <f t="shared" si="24"/>
        <v>1533.8888888888889</v>
      </c>
      <c r="I104" s="12">
        <f>IFERROR(VLOOKUP($B104,CTI!$B:$F,I$2,FALSE),0)</f>
        <v>0</v>
      </c>
      <c r="J104" s="12">
        <f>IFERROR(VLOOKUP($B104,CTI!$B:$F,J$2,FALSE),0)</f>
        <v>0</v>
      </c>
      <c r="K104" s="12">
        <f>IFERROR(VLOOKUP($B104,CTI!$B:$F,K$2,FALSE),0)</f>
        <v>0</v>
      </c>
      <c r="L104" s="12">
        <f>IFERROR(VLOOKUP($B104,CTI!$B:$F,L$2,FALSE),0)</f>
        <v>0</v>
      </c>
    </row>
    <row r="105" spans="1:12" s="13" customFormat="1" x14ac:dyDescent="0.25">
      <c r="A105" s="13" t="str">
        <f>A101&amp;"小計"</f>
        <v>新光A8館小計</v>
      </c>
      <c r="B105" s="15"/>
      <c r="D105" s="13">
        <f>SUM(D101:D104)</f>
        <v>92</v>
      </c>
      <c r="E105" s="13">
        <f t="shared" ref="E105" si="25">SUM(E101:E104)</f>
        <v>127</v>
      </c>
      <c r="F105" s="13">
        <f t="shared" ref="F105" si="26">SUM(F101:F104)</f>
        <v>1195551</v>
      </c>
      <c r="G105" s="13">
        <f t="shared" si="13"/>
        <v>12995.119565217392</v>
      </c>
      <c r="H105" s="13">
        <f t="shared" si="14"/>
        <v>9413.7874015748039</v>
      </c>
    </row>
    <row r="106" spans="1:12" s="12" customFormat="1" x14ac:dyDescent="0.25">
      <c r="B106" s="5"/>
      <c r="G106" s="12">
        <f t="shared" si="13"/>
        <v>0</v>
      </c>
      <c r="H106" s="12">
        <f t="shared" si="14"/>
        <v>0</v>
      </c>
    </row>
    <row r="107" spans="1:12" s="12" customFormat="1" x14ac:dyDescent="0.25">
      <c r="A107" s="12" t="str">
        <f>IFERROR(VLOOKUP($B107,POS!$A:$I,A$3,FALSE),0)</f>
        <v xml:space="preserve">高雄SOGO門市部  </v>
      </c>
      <c r="B107" s="5" t="s">
        <v>258</v>
      </c>
      <c r="C107" s="12" t="str">
        <f>IFERROR(VLOOKUP($B107,POS!$A:$I,C$3,FALSE),0)</f>
        <v xml:space="preserve">蔡佳靜  </v>
      </c>
      <c r="D107" s="12">
        <f>IFERROR(VLOOKUP($B107,POS!$A:$I,D$3,FALSE),0)</f>
        <v>20</v>
      </c>
      <c r="E107" s="12">
        <f>IFERROR(VLOOKUP($B107,POS!$A:$I,E$3,FALSE),0)</f>
        <v>26</v>
      </c>
      <c r="F107" s="12">
        <f>IFERROR(VLOOKUP($B107,POS!$A:$I,F$3,FALSE),0)</f>
        <v>34780</v>
      </c>
      <c r="G107" s="12">
        <f t="shared" ref="G107:G110" si="27">IFERROR(F107/D107,0)</f>
        <v>1739</v>
      </c>
      <c r="H107" s="12">
        <f t="shared" ref="H107:H110" si="28">IFERROR(F107/E107,0)</f>
        <v>1337.6923076923076</v>
      </c>
      <c r="I107" s="12">
        <f>IFERROR(VLOOKUP($B107,CTI!$B:$F,I$2,FALSE),0)</f>
        <v>0</v>
      </c>
      <c r="J107" s="12">
        <f>IFERROR(VLOOKUP($B107,CTI!$B:$F,J$2,FALSE),0)</f>
        <v>0</v>
      </c>
      <c r="K107" s="12">
        <f>IFERROR(VLOOKUP($B107,CTI!$B:$F,K$2,FALSE),0)</f>
        <v>0</v>
      </c>
      <c r="L107" s="12">
        <f>IFERROR(VLOOKUP($B107,CTI!$B:$F,L$2,FALSE),0)</f>
        <v>0</v>
      </c>
    </row>
    <row r="108" spans="1:12" s="12" customFormat="1" x14ac:dyDescent="0.25">
      <c r="A108" s="12" t="str">
        <f>IFERROR(VLOOKUP($B108,POS!$A:$I,A$3,FALSE),0)</f>
        <v xml:space="preserve">高雄SOGO門市部  </v>
      </c>
      <c r="B108" s="5" t="s">
        <v>259</v>
      </c>
      <c r="C108" s="12" t="str">
        <f>IFERROR(VLOOKUP($B108,POS!$A:$I,C$3,FALSE),0)</f>
        <v>嚴品琇</v>
      </c>
      <c r="D108" s="12">
        <f>IFERROR(VLOOKUP($B108,POS!$A:$I,D$3,FALSE),0)</f>
        <v>27</v>
      </c>
      <c r="E108" s="12">
        <f>IFERROR(VLOOKUP($B108,POS!$A:$I,E$3,FALSE),0)</f>
        <v>31</v>
      </c>
      <c r="F108" s="12">
        <f>IFERROR(VLOOKUP($B108,POS!$A:$I,F$3,FALSE),0)</f>
        <v>38851</v>
      </c>
      <c r="G108" s="12">
        <f t="shared" si="27"/>
        <v>1438.9259259259259</v>
      </c>
      <c r="H108" s="12">
        <f t="shared" si="28"/>
        <v>1253.258064516129</v>
      </c>
      <c r="I108" s="12">
        <f>IFERROR(VLOOKUP($B108,CTI!$B:$F,I$2,FALSE),0)</f>
        <v>0</v>
      </c>
      <c r="J108" s="12">
        <f>IFERROR(VLOOKUP($B108,CTI!$B:$F,J$2,FALSE),0)</f>
        <v>0</v>
      </c>
      <c r="K108" s="12">
        <f>IFERROR(VLOOKUP($B108,CTI!$B:$F,K$2,FALSE),0)</f>
        <v>0</v>
      </c>
      <c r="L108" s="12">
        <f>IFERROR(VLOOKUP($B108,CTI!$B:$F,L$2,FALSE),0)</f>
        <v>0</v>
      </c>
    </row>
    <row r="109" spans="1:12" s="12" customFormat="1" hidden="1" x14ac:dyDescent="0.25">
      <c r="A109" s="12">
        <f>IFERROR(VLOOKUP($B109,POS!$A:$I,A$3,FALSE),0)</f>
        <v>0</v>
      </c>
      <c r="B109" s="5"/>
      <c r="C109" s="12">
        <f>IFERROR(VLOOKUP($B109,POS!$A:$I,C$3,FALSE),0)</f>
        <v>0</v>
      </c>
      <c r="D109" s="12">
        <f>IFERROR(VLOOKUP($B109,POS!$A:$I,D$3,FALSE),0)</f>
        <v>0</v>
      </c>
      <c r="E109" s="12">
        <f>IFERROR(VLOOKUP($B109,POS!$A:$I,E$3,FALSE),0)</f>
        <v>0</v>
      </c>
      <c r="F109" s="12">
        <f>IFERROR(VLOOKUP($B109,POS!$A:$I,F$3,FALSE),0)</f>
        <v>0</v>
      </c>
      <c r="G109" s="12">
        <f t="shared" si="27"/>
        <v>0</v>
      </c>
      <c r="H109" s="12">
        <f t="shared" si="28"/>
        <v>0</v>
      </c>
      <c r="I109" s="12">
        <f>IFERROR(VLOOKUP($B109,CTI!$B:$F,I$2,FALSE),0)</f>
        <v>0</v>
      </c>
      <c r="J109" s="12">
        <f>IFERROR(VLOOKUP($B109,CTI!$B:$F,J$2,FALSE),0)</f>
        <v>0</v>
      </c>
      <c r="K109" s="12">
        <f>IFERROR(VLOOKUP($B109,CTI!$B:$F,K$2,FALSE),0)</f>
        <v>0</v>
      </c>
      <c r="L109" s="12">
        <f>IFERROR(VLOOKUP($B109,CTI!$B:$F,L$2,FALSE),0)</f>
        <v>0</v>
      </c>
    </row>
    <row r="110" spans="1:12" s="12" customFormat="1" hidden="1" x14ac:dyDescent="0.25">
      <c r="A110" s="12">
        <f>IFERROR(VLOOKUP($B110,POS!$A:$I,A$3,FALSE),0)</f>
        <v>0</v>
      </c>
      <c r="B110" s="5"/>
      <c r="C110" s="12">
        <f>IFERROR(VLOOKUP($B110,POS!$A:$I,C$3,FALSE),0)</f>
        <v>0</v>
      </c>
      <c r="D110" s="12">
        <f>IFERROR(VLOOKUP($B110,POS!$A:$I,D$3,FALSE),0)</f>
        <v>0</v>
      </c>
      <c r="E110" s="12">
        <f>IFERROR(VLOOKUP($B110,POS!$A:$I,E$3,FALSE),0)</f>
        <v>0</v>
      </c>
      <c r="F110" s="12">
        <f>IFERROR(VLOOKUP($B110,POS!$A:$I,F$3,FALSE),0)</f>
        <v>0</v>
      </c>
      <c r="G110" s="12">
        <f t="shared" si="27"/>
        <v>0</v>
      </c>
      <c r="H110" s="12">
        <f t="shared" si="28"/>
        <v>0</v>
      </c>
      <c r="I110" s="12">
        <f>IFERROR(VLOOKUP($B110,CTI!$B:$F,I$2,FALSE),0)</f>
        <v>0</v>
      </c>
      <c r="J110" s="12">
        <f>IFERROR(VLOOKUP($B110,CTI!$B:$F,J$2,FALSE),0)</f>
        <v>0</v>
      </c>
      <c r="K110" s="12">
        <f>IFERROR(VLOOKUP($B110,CTI!$B:$F,K$2,FALSE),0)</f>
        <v>0</v>
      </c>
      <c r="L110" s="12">
        <f>IFERROR(VLOOKUP($B110,CTI!$B:$F,L$2,FALSE),0)</f>
        <v>0</v>
      </c>
    </row>
    <row r="111" spans="1:12" s="13" customFormat="1" x14ac:dyDescent="0.25">
      <c r="A111" s="13" t="str">
        <f>A107&amp;"小計"</f>
        <v>高雄SOGO門市部  小計</v>
      </c>
      <c r="B111" s="15"/>
      <c r="D111" s="13">
        <f>SUM(D107:D110)</f>
        <v>47</v>
      </c>
      <c r="E111" s="13">
        <f t="shared" ref="E111" si="29">SUM(E107:E110)</f>
        <v>57</v>
      </c>
      <c r="F111" s="13">
        <f t="shared" ref="F111" si="30">SUM(F107:F110)</f>
        <v>73631</v>
      </c>
      <c r="G111" s="13">
        <f t="shared" si="13"/>
        <v>1566.6170212765958</v>
      </c>
      <c r="H111" s="13">
        <f t="shared" si="14"/>
        <v>1291.7719298245613</v>
      </c>
    </row>
    <row r="112" spans="1:12" s="12" customFormat="1" x14ac:dyDescent="0.25">
      <c r="B112" s="5"/>
      <c r="G112" s="12">
        <f t="shared" si="13"/>
        <v>0</v>
      </c>
      <c r="H112" s="12">
        <f t="shared" si="14"/>
        <v>0</v>
      </c>
    </row>
    <row r="113" spans="1:12" s="12" customFormat="1" x14ac:dyDescent="0.25">
      <c r="A113" s="12" t="str">
        <f>IFERROR(VLOOKUP($B113,POS!$A:$I,A$3,FALSE),0)</f>
        <v>新光台中</v>
      </c>
      <c r="B113" s="5" t="s">
        <v>260</v>
      </c>
      <c r="C113" s="12" t="str">
        <f>IFERROR(VLOOKUP($B113,POS!$A:$I,C$3,FALSE),0)</f>
        <v>王麗鳳</v>
      </c>
      <c r="D113" s="12">
        <f>IFERROR(VLOOKUP($B113,POS!$A:$I,D$3,FALSE),0)</f>
        <v>110</v>
      </c>
      <c r="E113" s="12">
        <f>IFERROR(VLOOKUP($B113,POS!$A:$I,E$3,FALSE),0)</f>
        <v>152</v>
      </c>
      <c r="F113" s="12">
        <f>IFERROR(VLOOKUP($B113,POS!$A:$I,F$3,FALSE),0)</f>
        <v>878300</v>
      </c>
      <c r="G113" s="12">
        <f t="shared" ref="G113:G116" si="31">IFERROR(F113/D113,0)</f>
        <v>7984.545454545455</v>
      </c>
      <c r="H113" s="12">
        <f t="shared" ref="H113:H116" si="32">IFERROR(F113/E113,0)</f>
        <v>5778.2894736842109</v>
      </c>
      <c r="I113" s="12">
        <f>IFERROR(VLOOKUP($B113,CTI!$B:$F,I$2,FALSE),0)</f>
        <v>0</v>
      </c>
      <c r="J113" s="12">
        <f>IFERROR(VLOOKUP($B113,CTI!$B:$F,J$2,FALSE),0)</f>
        <v>0</v>
      </c>
      <c r="K113" s="12">
        <f>IFERROR(VLOOKUP($B113,CTI!$B:$F,K$2,FALSE),0)</f>
        <v>0</v>
      </c>
      <c r="L113" s="12">
        <f>IFERROR(VLOOKUP($B113,CTI!$B:$F,L$2,FALSE),0)</f>
        <v>0</v>
      </c>
    </row>
    <row r="114" spans="1:12" s="12" customFormat="1" x14ac:dyDescent="0.25">
      <c r="A114" s="12" t="str">
        <f>IFERROR(VLOOKUP($B114,POS!$A:$I,A$3,FALSE),0)</f>
        <v>新光台中</v>
      </c>
      <c r="B114" s="5" t="s">
        <v>261</v>
      </c>
      <c r="C114" s="12" t="str">
        <f>IFERROR(VLOOKUP($B114,POS!$A:$I,C$3,FALSE),0)</f>
        <v>葉家均</v>
      </c>
      <c r="D114" s="12">
        <f>IFERROR(VLOOKUP($B114,POS!$A:$I,D$3,FALSE),0)</f>
        <v>138</v>
      </c>
      <c r="E114" s="12">
        <f>IFERROR(VLOOKUP($B114,POS!$A:$I,E$3,FALSE),0)</f>
        <v>154</v>
      </c>
      <c r="F114" s="12">
        <f>IFERROR(VLOOKUP($B114,POS!$A:$I,F$3,FALSE),0)</f>
        <v>1106734</v>
      </c>
      <c r="G114" s="12">
        <f t="shared" si="31"/>
        <v>8019.811594202899</v>
      </c>
      <c r="H114" s="12">
        <f t="shared" si="32"/>
        <v>7186.5844155844152</v>
      </c>
      <c r="I114" s="12">
        <f>IFERROR(VLOOKUP($B114,CTI!$B:$F,I$2,FALSE),0)</f>
        <v>0</v>
      </c>
      <c r="J114" s="12">
        <f>IFERROR(VLOOKUP($B114,CTI!$B:$F,J$2,FALSE),0)</f>
        <v>0</v>
      </c>
      <c r="K114" s="12">
        <f>IFERROR(VLOOKUP($B114,CTI!$B:$F,K$2,FALSE),0)</f>
        <v>0</v>
      </c>
      <c r="L114" s="12">
        <f>IFERROR(VLOOKUP($B114,CTI!$B:$F,L$2,FALSE),0)</f>
        <v>0</v>
      </c>
    </row>
    <row r="115" spans="1:12" s="12" customFormat="1" hidden="1" x14ac:dyDescent="0.25">
      <c r="A115" s="12">
        <f>IFERROR(VLOOKUP($B115,POS!$A:$I,A$3,FALSE),0)</f>
        <v>0</v>
      </c>
      <c r="B115" s="5"/>
      <c r="C115" s="12">
        <f>IFERROR(VLOOKUP($B115,POS!$A:$I,C$3,FALSE),0)</f>
        <v>0</v>
      </c>
      <c r="D115" s="12">
        <f>IFERROR(VLOOKUP($B115,POS!$A:$I,D$3,FALSE),0)</f>
        <v>0</v>
      </c>
      <c r="E115" s="12">
        <f>IFERROR(VLOOKUP($B115,POS!$A:$I,E$3,FALSE),0)</f>
        <v>0</v>
      </c>
      <c r="F115" s="12">
        <f>IFERROR(VLOOKUP($B115,POS!$A:$I,F$3,FALSE),0)</f>
        <v>0</v>
      </c>
      <c r="G115" s="12">
        <f t="shared" si="31"/>
        <v>0</v>
      </c>
      <c r="H115" s="12">
        <f t="shared" si="32"/>
        <v>0</v>
      </c>
      <c r="I115" s="12">
        <f>IFERROR(VLOOKUP($B115,CTI!$B:$F,I$2,FALSE),0)</f>
        <v>0</v>
      </c>
      <c r="J115" s="12">
        <f>IFERROR(VLOOKUP($B115,CTI!$B:$F,J$2,FALSE),0)</f>
        <v>0</v>
      </c>
      <c r="K115" s="12">
        <f>IFERROR(VLOOKUP($B115,CTI!$B:$F,K$2,FALSE),0)</f>
        <v>0</v>
      </c>
      <c r="L115" s="12">
        <f>IFERROR(VLOOKUP($B115,CTI!$B:$F,L$2,FALSE),0)</f>
        <v>0</v>
      </c>
    </row>
    <row r="116" spans="1:12" s="12" customFormat="1" hidden="1" x14ac:dyDescent="0.25">
      <c r="A116" s="12">
        <f>IFERROR(VLOOKUP($B116,POS!$A:$I,A$3,FALSE),0)</f>
        <v>0</v>
      </c>
      <c r="B116" s="5"/>
      <c r="C116" s="12">
        <f>IFERROR(VLOOKUP($B116,POS!$A:$I,C$3,FALSE),0)</f>
        <v>0</v>
      </c>
      <c r="D116" s="12">
        <f>IFERROR(VLOOKUP($B116,POS!$A:$I,D$3,FALSE),0)</f>
        <v>0</v>
      </c>
      <c r="E116" s="12">
        <f>IFERROR(VLOOKUP($B116,POS!$A:$I,E$3,FALSE),0)</f>
        <v>0</v>
      </c>
      <c r="F116" s="12">
        <f>IFERROR(VLOOKUP($B116,POS!$A:$I,F$3,FALSE),0)</f>
        <v>0</v>
      </c>
      <c r="G116" s="12">
        <f t="shared" si="31"/>
        <v>0</v>
      </c>
      <c r="H116" s="12">
        <f t="shared" si="32"/>
        <v>0</v>
      </c>
      <c r="I116" s="12">
        <f>IFERROR(VLOOKUP($B116,CTI!$B:$F,I$2,FALSE),0)</f>
        <v>0</v>
      </c>
      <c r="J116" s="12">
        <f>IFERROR(VLOOKUP($B116,CTI!$B:$F,J$2,FALSE),0)</f>
        <v>0</v>
      </c>
      <c r="K116" s="12">
        <f>IFERROR(VLOOKUP($B116,CTI!$B:$F,K$2,FALSE),0)</f>
        <v>0</v>
      </c>
      <c r="L116" s="12">
        <f>IFERROR(VLOOKUP($B116,CTI!$B:$F,L$2,FALSE),0)</f>
        <v>0</v>
      </c>
    </row>
    <row r="117" spans="1:12" s="13" customFormat="1" x14ac:dyDescent="0.25">
      <c r="A117" s="13" t="str">
        <f>A113&amp;"小計"</f>
        <v>新光台中小計</v>
      </c>
      <c r="B117" s="15"/>
      <c r="D117" s="13">
        <f>SUM(D113:D116)</f>
        <v>248</v>
      </c>
      <c r="E117" s="13">
        <f t="shared" ref="E117" si="33">SUM(E113:E116)</f>
        <v>306</v>
      </c>
      <c r="F117" s="13">
        <f t="shared" ref="F117" si="34">SUM(F113:F116)</f>
        <v>1985034</v>
      </c>
      <c r="G117" s="13">
        <f t="shared" si="13"/>
        <v>8004.1693548387093</v>
      </c>
      <c r="H117" s="13">
        <f t="shared" si="14"/>
        <v>6487.0392156862745</v>
      </c>
    </row>
    <row r="118" spans="1:12" s="12" customFormat="1" x14ac:dyDescent="0.25">
      <c r="B118" s="5"/>
      <c r="G118" s="12">
        <f t="shared" si="13"/>
        <v>0</v>
      </c>
      <c r="H118" s="12">
        <f t="shared" si="14"/>
        <v>0</v>
      </c>
    </row>
    <row r="119" spans="1:12" s="12" customFormat="1" x14ac:dyDescent="0.25">
      <c r="A119" s="12" t="str">
        <f>IFERROR(VLOOKUP($B119,POS!$A:$I,A$3,FALSE),0)</f>
        <v>大統百貨</v>
      </c>
      <c r="B119" s="5" t="s">
        <v>262</v>
      </c>
      <c r="C119" s="12" t="str">
        <f>IFERROR(VLOOKUP($B119,POS!$A:$I,C$3,FALSE),0)</f>
        <v>吳姮宜</v>
      </c>
      <c r="D119" s="12">
        <f>IFERROR(VLOOKUP($B119,POS!$A:$I,D$3,FALSE),0)</f>
        <v>40</v>
      </c>
      <c r="E119" s="12">
        <f>IFERROR(VLOOKUP($B119,POS!$A:$I,E$3,FALSE),0)</f>
        <v>46</v>
      </c>
      <c r="F119" s="12">
        <f>IFERROR(VLOOKUP($B119,POS!$A:$I,F$3,FALSE),0)</f>
        <v>450308</v>
      </c>
      <c r="G119" s="12">
        <f t="shared" ref="G119:G122" si="35">IFERROR(F119/D119,0)</f>
        <v>11257.7</v>
      </c>
      <c r="H119" s="12">
        <f t="shared" ref="H119:H122" si="36">IFERROR(F119/E119,0)</f>
        <v>9789.3043478260861</v>
      </c>
      <c r="I119" s="12">
        <f>IFERROR(VLOOKUP($B119,CTI!$B:$F,I$2,FALSE),0)</f>
        <v>0</v>
      </c>
      <c r="J119" s="12">
        <f>IFERROR(VLOOKUP($B119,CTI!$B:$F,J$2,FALSE),0)</f>
        <v>0</v>
      </c>
      <c r="K119" s="12">
        <f>IFERROR(VLOOKUP($B119,CTI!$B:$F,K$2,FALSE),0)</f>
        <v>0</v>
      </c>
      <c r="L119" s="12">
        <f>IFERROR(VLOOKUP($B119,CTI!$B:$F,L$2,FALSE),0)</f>
        <v>0</v>
      </c>
    </row>
    <row r="120" spans="1:12" s="12" customFormat="1" x14ac:dyDescent="0.25">
      <c r="A120" s="12" t="str">
        <f>IFERROR(VLOOKUP($B120,POS!$A:$I,A$3,FALSE),0)</f>
        <v>大統百貨</v>
      </c>
      <c r="B120" s="5" t="s">
        <v>263</v>
      </c>
      <c r="C120" s="12" t="str">
        <f>IFERROR(VLOOKUP($B120,POS!$A:$I,C$3,FALSE),0)</f>
        <v>王秋華</v>
      </c>
      <c r="D120" s="12">
        <f>IFERROR(VLOOKUP($B120,POS!$A:$I,D$3,FALSE),0)</f>
        <v>31</v>
      </c>
      <c r="E120" s="12">
        <f>IFERROR(VLOOKUP($B120,POS!$A:$I,E$3,FALSE),0)</f>
        <v>38</v>
      </c>
      <c r="F120" s="12">
        <f>IFERROR(VLOOKUP($B120,POS!$A:$I,F$3,FALSE),0)</f>
        <v>302654</v>
      </c>
      <c r="G120" s="12">
        <f t="shared" si="35"/>
        <v>9763.032258064517</v>
      </c>
      <c r="H120" s="12">
        <f t="shared" si="36"/>
        <v>7964.5789473684208</v>
      </c>
      <c r="I120" s="12">
        <f>IFERROR(VLOOKUP($B120,CTI!$B:$F,I$2,FALSE),0)</f>
        <v>0</v>
      </c>
      <c r="J120" s="12">
        <f>IFERROR(VLOOKUP($B120,CTI!$B:$F,J$2,FALSE),0)</f>
        <v>0</v>
      </c>
      <c r="K120" s="12">
        <f>IFERROR(VLOOKUP($B120,CTI!$B:$F,K$2,FALSE),0)</f>
        <v>0</v>
      </c>
      <c r="L120" s="12">
        <f>IFERROR(VLOOKUP($B120,CTI!$B:$F,L$2,FALSE),0)</f>
        <v>0</v>
      </c>
    </row>
    <row r="121" spans="1:12" s="12" customFormat="1" hidden="1" x14ac:dyDescent="0.25">
      <c r="A121" s="12">
        <f>IFERROR(VLOOKUP($B121,POS!$A:$I,A$3,FALSE),0)</f>
        <v>0</v>
      </c>
      <c r="B121" s="5"/>
      <c r="C121" s="12">
        <f>IFERROR(VLOOKUP($B121,POS!$A:$I,C$3,FALSE),0)</f>
        <v>0</v>
      </c>
      <c r="D121" s="12">
        <f>IFERROR(VLOOKUP($B121,POS!$A:$I,D$3,FALSE),0)</f>
        <v>0</v>
      </c>
      <c r="E121" s="12">
        <f>IFERROR(VLOOKUP($B121,POS!$A:$I,E$3,FALSE),0)</f>
        <v>0</v>
      </c>
      <c r="F121" s="12">
        <f>IFERROR(VLOOKUP($B121,POS!$A:$I,F$3,FALSE),0)</f>
        <v>0</v>
      </c>
      <c r="G121" s="12">
        <f t="shared" si="35"/>
        <v>0</v>
      </c>
      <c r="H121" s="12">
        <f t="shared" si="36"/>
        <v>0</v>
      </c>
      <c r="I121" s="12">
        <f>IFERROR(VLOOKUP($B121,CTI!$B:$F,I$2,FALSE),0)</f>
        <v>0</v>
      </c>
      <c r="J121" s="12">
        <f>IFERROR(VLOOKUP($B121,CTI!$B:$F,J$2,FALSE),0)</f>
        <v>0</v>
      </c>
      <c r="K121" s="12">
        <f>IFERROR(VLOOKUP($B121,CTI!$B:$F,K$2,FALSE),0)</f>
        <v>0</v>
      </c>
      <c r="L121" s="12">
        <f>IFERROR(VLOOKUP($B121,CTI!$B:$F,L$2,FALSE),0)</f>
        <v>0</v>
      </c>
    </row>
    <row r="122" spans="1:12" s="12" customFormat="1" hidden="1" x14ac:dyDescent="0.25">
      <c r="A122" s="12">
        <f>IFERROR(VLOOKUP($B122,POS!$A:$I,A$3,FALSE),0)</f>
        <v>0</v>
      </c>
      <c r="B122" s="5"/>
      <c r="C122" s="12">
        <f>IFERROR(VLOOKUP($B122,POS!$A:$I,C$3,FALSE),0)</f>
        <v>0</v>
      </c>
      <c r="D122" s="12">
        <f>IFERROR(VLOOKUP($B122,POS!$A:$I,D$3,FALSE),0)</f>
        <v>0</v>
      </c>
      <c r="E122" s="12">
        <f>IFERROR(VLOOKUP($B122,POS!$A:$I,E$3,FALSE),0)</f>
        <v>0</v>
      </c>
      <c r="F122" s="12">
        <f>IFERROR(VLOOKUP($B122,POS!$A:$I,F$3,FALSE),0)</f>
        <v>0</v>
      </c>
      <c r="G122" s="12">
        <f t="shared" si="35"/>
        <v>0</v>
      </c>
      <c r="H122" s="12">
        <f t="shared" si="36"/>
        <v>0</v>
      </c>
      <c r="I122" s="12">
        <f>IFERROR(VLOOKUP($B122,CTI!$B:$F,I$2,FALSE),0)</f>
        <v>0</v>
      </c>
      <c r="J122" s="12">
        <f>IFERROR(VLOOKUP($B122,CTI!$B:$F,J$2,FALSE),0)</f>
        <v>0</v>
      </c>
      <c r="K122" s="12">
        <f>IFERROR(VLOOKUP($B122,CTI!$B:$F,K$2,FALSE),0)</f>
        <v>0</v>
      </c>
      <c r="L122" s="12">
        <f>IFERROR(VLOOKUP($B122,CTI!$B:$F,L$2,FALSE),0)</f>
        <v>0</v>
      </c>
    </row>
    <row r="123" spans="1:12" s="13" customFormat="1" x14ac:dyDescent="0.25">
      <c r="A123" s="13" t="str">
        <f>A119&amp;"小計"</f>
        <v>大統百貨小計</v>
      </c>
      <c r="B123" s="15"/>
      <c r="D123" s="13">
        <f>SUM(D119:D122)</f>
        <v>71</v>
      </c>
      <c r="E123" s="13">
        <f t="shared" ref="E123" si="37">SUM(E119:E122)</f>
        <v>84</v>
      </c>
      <c r="F123" s="13">
        <f t="shared" ref="F123" si="38">SUM(F119:F122)</f>
        <v>752962</v>
      </c>
      <c r="G123" s="13">
        <f t="shared" si="13"/>
        <v>10605.098591549297</v>
      </c>
      <c r="H123" s="13">
        <f t="shared" si="14"/>
        <v>8963.8333333333339</v>
      </c>
    </row>
    <row r="124" spans="1:12" s="12" customFormat="1" x14ac:dyDescent="0.25">
      <c r="B124" s="5"/>
      <c r="G124" s="12">
        <f t="shared" si="13"/>
        <v>0</v>
      </c>
      <c r="H124" s="12">
        <f t="shared" si="14"/>
        <v>0</v>
      </c>
    </row>
    <row r="125" spans="1:12" s="12" customFormat="1" x14ac:dyDescent="0.25">
      <c r="A125" s="12" t="str">
        <f>IFERROR(VLOOKUP($B125,POS!$A:$I,A$3,FALSE),0)</f>
        <v>台南新天地</v>
      </c>
      <c r="B125" s="5" t="s">
        <v>264</v>
      </c>
      <c r="C125" s="12" t="str">
        <f>IFERROR(VLOOKUP($B125,POS!$A:$I,C$3,FALSE),0)</f>
        <v>陳雅華</v>
      </c>
      <c r="D125" s="12">
        <f>IFERROR(VLOOKUP($B125,POS!$A:$I,D$3,FALSE),0)</f>
        <v>39</v>
      </c>
      <c r="E125" s="12">
        <f>IFERROR(VLOOKUP($B125,POS!$A:$I,E$3,FALSE),0)</f>
        <v>42</v>
      </c>
      <c r="F125" s="12">
        <f>IFERROR(VLOOKUP($B125,POS!$A:$I,F$3,FALSE),0)</f>
        <v>112611</v>
      </c>
      <c r="G125" s="12">
        <f t="shared" ref="G125:G128" si="39">IFERROR(F125/D125,0)</f>
        <v>2887.4615384615386</v>
      </c>
      <c r="H125" s="12">
        <f t="shared" ref="H125:H128" si="40">IFERROR(F125/E125,0)</f>
        <v>2681.2142857142858</v>
      </c>
      <c r="I125" s="12">
        <f>IFERROR(VLOOKUP($B125,CTI!$B:$F,I$2,FALSE),0)</f>
        <v>0</v>
      </c>
      <c r="J125" s="12">
        <f>IFERROR(VLOOKUP($B125,CTI!$B:$F,J$2,FALSE),0)</f>
        <v>0</v>
      </c>
      <c r="K125" s="12">
        <f>IFERROR(VLOOKUP($B125,CTI!$B:$F,K$2,FALSE),0)</f>
        <v>0</v>
      </c>
      <c r="L125" s="12">
        <f>IFERROR(VLOOKUP($B125,CTI!$B:$F,L$2,FALSE),0)</f>
        <v>0</v>
      </c>
    </row>
    <row r="126" spans="1:12" s="12" customFormat="1" x14ac:dyDescent="0.25">
      <c r="A126" s="12" t="str">
        <f>IFERROR(VLOOKUP($B126,POS!$A:$I,A$3,FALSE),0)</f>
        <v>台南新天地</v>
      </c>
      <c r="B126" s="5" t="s">
        <v>265</v>
      </c>
      <c r="C126" s="12" t="str">
        <f>IFERROR(VLOOKUP($B126,POS!$A:$I,C$3,FALSE),0)</f>
        <v>陳佳文</v>
      </c>
      <c r="D126" s="12">
        <f>IFERROR(VLOOKUP($B126,POS!$A:$I,D$3,FALSE),0)</f>
        <v>42</v>
      </c>
      <c r="E126" s="12">
        <f>IFERROR(VLOOKUP($B126,POS!$A:$I,E$3,FALSE),0)</f>
        <v>52</v>
      </c>
      <c r="F126" s="12">
        <f>IFERROR(VLOOKUP($B126,POS!$A:$I,F$3,FALSE),0)</f>
        <v>109303</v>
      </c>
      <c r="G126" s="12">
        <f t="shared" si="39"/>
        <v>2602.4523809523807</v>
      </c>
      <c r="H126" s="12">
        <f t="shared" si="40"/>
        <v>2101.9807692307691</v>
      </c>
      <c r="I126" s="12">
        <f>IFERROR(VLOOKUP($B126,CTI!$B:$F,I$2,FALSE),0)</f>
        <v>0</v>
      </c>
      <c r="J126" s="12">
        <f>IFERROR(VLOOKUP($B126,CTI!$B:$F,J$2,FALSE),0)</f>
        <v>0</v>
      </c>
      <c r="K126" s="12">
        <f>IFERROR(VLOOKUP($B126,CTI!$B:$F,K$2,FALSE),0)</f>
        <v>0</v>
      </c>
      <c r="L126" s="12">
        <f>IFERROR(VLOOKUP($B126,CTI!$B:$F,L$2,FALSE),0)</f>
        <v>0</v>
      </c>
    </row>
    <row r="127" spans="1:12" s="12" customFormat="1" hidden="1" x14ac:dyDescent="0.25">
      <c r="A127" s="12">
        <f>IFERROR(VLOOKUP($B127,POS!$A:$I,A$3,FALSE),0)</f>
        <v>0</v>
      </c>
      <c r="B127" s="5"/>
      <c r="C127" s="12">
        <f>IFERROR(VLOOKUP($B127,POS!$A:$I,C$3,FALSE),0)</f>
        <v>0</v>
      </c>
      <c r="D127" s="12">
        <f>IFERROR(VLOOKUP($B127,POS!$A:$I,D$3,FALSE),0)</f>
        <v>0</v>
      </c>
      <c r="E127" s="12">
        <f>IFERROR(VLOOKUP($B127,POS!$A:$I,E$3,FALSE),0)</f>
        <v>0</v>
      </c>
      <c r="F127" s="12">
        <f>IFERROR(VLOOKUP($B127,POS!$A:$I,F$3,FALSE),0)</f>
        <v>0</v>
      </c>
      <c r="G127" s="12">
        <f t="shared" si="39"/>
        <v>0</v>
      </c>
      <c r="H127" s="12">
        <f t="shared" si="40"/>
        <v>0</v>
      </c>
      <c r="I127" s="12">
        <f>IFERROR(VLOOKUP($B127,CTI!$B:$F,I$2,FALSE),0)</f>
        <v>0</v>
      </c>
      <c r="J127" s="12">
        <f>IFERROR(VLOOKUP($B127,CTI!$B:$F,J$2,FALSE),0)</f>
        <v>0</v>
      </c>
      <c r="K127" s="12">
        <f>IFERROR(VLOOKUP($B127,CTI!$B:$F,K$2,FALSE),0)</f>
        <v>0</v>
      </c>
      <c r="L127" s="12">
        <f>IFERROR(VLOOKUP($B127,CTI!$B:$F,L$2,FALSE),0)</f>
        <v>0</v>
      </c>
    </row>
    <row r="128" spans="1:12" s="12" customFormat="1" hidden="1" x14ac:dyDescent="0.25">
      <c r="A128" s="12">
        <f>IFERROR(VLOOKUP($B128,POS!$A:$I,A$3,FALSE),0)</f>
        <v>0</v>
      </c>
      <c r="B128" s="5"/>
      <c r="C128" s="12">
        <f>IFERROR(VLOOKUP($B128,POS!$A:$I,C$3,FALSE),0)</f>
        <v>0</v>
      </c>
      <c r="D128" s="12">
        <f>IFERROR(VLOOKUP($B128,POS!$A:$I,D$3,FALSE),0)</f>
        <v>0</v>
      </c>
      <c r="E128" s="12">
        <f>IFERROR(VLOOKUP($B128,POS!$A:$I,E$3,FALSE),0)</f>
        <v>0</v>
      </c>
      <c r="F128" s="12">
        <f>IFERROR(VLOOKUP($B128,POS!$A:$I,F$3,FALSE),0)</f>
        <v>0</v>
      </c>
      <c r="G128" s="12">
        <f t="shared" si="39"/>
        <v>0</v>
      </c>
      <c r="H128" s="12">
        <f t="shared" si="40"/>
        <v>0</v>
      </c>
      <c r="I128" s="12">
        <f>IFERROR(VLOOKUP($B128,CTI!$B:$F,I$2,FALSE),0)</f>
        <v>0</v>
      </c>
      <c r="J128" s="12">
        <f>IFERROR(VLOOKUP($B128,CTI!$B:$F,J$2,FALSE),0)</f>
        <v>0</v>
      </c>
      <c r="K128" s="12">
        <f>IFERROR(VLOOKUP($B128,CTI!$B:$F,K$2,FALSE),0)</f>
        <v>0</v>
      </c>
      <c r="L128" s="12">
        <f>IFERROR(VLOOKUP($B128,CTI!$B:$F,L$2,FALSE),0)</f>
        <v>0</v>
      </c>
    </row>
    <row r="129" spans="1:12" s="13" customFormat="1" x14ac:dyDescent="0.25">
      <c r="A129" s="13" t="str">
        <f>A125&amp;"小計"</f>
        <v>台南新天地小計</v>
      </c>
      <c r="B129" s="15"/>
      <c r="D129" s="13">
        <f>SUM(D125:D128)</f>
        <v>81</v>
      </c>
      <c r="E129" s="13">
        <f t="shared" ref="E129" si="41">SUM(E125:E128)</f>
        <v>94</v>
      </c>
      <c r="F129" s="13">
        <f t="shared" ref="F129" si="42">SUM(F125:F128)</f>
        <v>221914</v>
      </c>
      <c r="G129" s="13">
        <f t="shared" si="13"/>
        <v>2739.679012345679</v>
      </c>
      <c r="H129" s="13">
        <f t="shared" si="14"/>
        <v>2360.7872340425533</v>
      </c>
    </row>
    <row r="130" spans="1:12" s="12" customFormat="1" x14ac:dyDescent="0.25">
      <c r="B130" s="5"/>
      <c r="G130" s="12">
        <f t="shared" si="13"/>
        <v>0</v>
      </c>
      <c r="H130" s="12">
        <f t="shared" si="14"/>
        <v>0</v>
      </c>
    </row>
    <row r="131" spans="1:12" s="12" customFormat="1" x14ac:dyDescent="0.25">
      <c r="A131" s="12" t="str">
        <f>IFERROR(VLOOKUP($B131,POS!$A:$I,A$3,FALSE),0)</f>
        <v>漢神巨蛋</v>
      </c>
      <c r="B131" s="5" t="s">
        <v>266</v>
      </c>
      <c r="C131" s="12" t="str">
        <f>IFERROR(VLOOKUP($B131,POS!$A:$I,C$3,FALSE),0)</f>
        <v xml:space="preserve">戴惠如  </v>
      </c>
      <c r="D131" s="12">
        <f>IFERROR(VLOOKUP($B131,POS!$A:$I,D$3,FALSE),0)</f>
        <v>77</v>
      </c>
      <c r="E131" s="12">
        <f>IFERROR(VLOOKUP($B131,POS!$A:$I,E$3,FALSE),0)</f>
        <v>99</v>
      </c>
      <c r="F131" s="12">
        <f>IFERROR(VLOOKUP($B131,POS!$A:$I,F$3,FALSE),0)</f>
        <v>354199</v>
      </c>
      <c r="G131" s="12">
        <f t="shared" ref="G131:G134" si="43">IFERROR(F131/D131,0)</f>
        <v>4599.9870129870133</v>
      </c>
      <c r="H131" s="12">
        <f t="shared" ref="H131:H134" si="44">IFERROR(F131/E131,0)</f>
        <v>3577.7676767676767</v>
      </c>
      <c r="I131" s="12">
        <f>IFERROR(VLOOKUP($B131,CTI!$B:$F,I$2,FALSE),0)</f>
        <v>0</v>
      </c>
      <c r="J131" s="12">
        <f>IFERROR(VLOOKUP($B131,CTI!$B:$F,J$2,FALSE),0)</f>
        <v>0</v>
      </c>
      <c r="K131" s="12">
        <f>IFERROR(VLOOKUP($B131,CTI!$B:$F,K$2,FALSE),0)</f>
        <v>0</v>
      </c>
      <c r="L131" s="12">
        <f>IFERROR(VLOOKUP($B131,CTI!$B:$F,L$2,FALSE),0)</f>
        <v>0</v>
      </c>
    </row>
    <row r="132" spans="1:12" s="12" customFormat="1" x14ac:dyDescent="0.25">
      <c r="A132" s="12" t="str">
        <f>IFERROR(VLOOKUP($B132,POS!$A:$I,A$3,FALSE),0)</f>
        <v>漢神巨蛋</v>
      </c>
      <c r="B132" s="5" t="s">
        <v>267</v>
      </c>
      <c r="C132" s="12" t="str">
        <f>IFERROR(VLOOKUP($B132,POS!$A:$I,C$3,FALSE),0)</f>
        <v>趙苓惠</v>
      </c>
      <c r="D132" s="12">
        <f>IFERROR(VLOOKUP($B132,POS!$A:$I,D$3,FALSE),0)</f>
        <v>74</v>
      </c>
      <c r="E132" s="12">
        <f>IFERROR(VLOOKUP($B132,POS!$A:$I,E$3,FALSE),0)</f>
        <v>100</v>
      </c>
      <c r="F132" s="12">
        <f>IFERROR(VLOOKUP($B132,POS!$A:$I,F$3,FALSE),0)</f>
        <v>345094</v>
      </c>
      <c r="G132" s="12">
        <f t="shared" si="43"/>
        <v>4663.4324324324325</v>
      </c>
      <c r="H132" s="12">
        <f t="shared" si="44"/>
        <v>3450.94</v>
      </c>
      <c r="I132" s="12">
        <f>IFERROR(VLOOKUP($B132,CTI!$B:$F,I$2,FALSE),0)</f>
        <v>0</v>
      </c>
      <c r="J132" s="12">
        <f>IFERROR(VLOOKUP($B132,CTI!$B:$F,J$2,FALSE),0)</f>
        <v>0</v>
      </c>
      <c r="K132" s="12">
        <f>IFERROR(VLOOKUP($B132,CTI!$B:$F,K$2,FALSE),0)</f>
        <v>0</v>
      </c>
      <c r="L132" s="12">
        <f>IFERROR(VLOOKUP($B132,CTI!$B:$F,L$2,FALSE),0)</f>
        <v>0</v>
      </c>
    </row>
    <row r="133" spans="1:12" s="12" customFormat="1" hidden="1" x14ac:dyDescent="0.25">
      <c r="A133" s="12">
        <f>IFERROR(VLOOKUP($B133,POS!$A:$I,A$3,FALSE),0)</f>
        <v>0</v>
      </c>
      <c r="B133" s="5"/>
      <c r="C133" s="12">
        <f>IFERROR(VLOOKUP($B133,POS!$A:$I,C$3,FALSE),0)</f>
        <v>0</v>
      </c>
      <c r="D133" s="12">
        <f>IFERROR(VLOOKUP($B133,POS!$A:$I,D$3,FALSE),0)</f>
        <v>0</v>
      </c>
      <c r="E133" s="12">
        <f>IFERROR(VLOOKUP($B133,POS!$A:$I,E$3,FALSE),0)</f>
        <v>0</v>
      </c>
      <c r="F133" s="12">
        <f>IFERROR(VLOOKUP($B133,POS!$A:$I,F$3,FALSE),0)</f>
        <v>0</v>
      </c>
      <c r="G133" s="12">
        <f t="shared" si="43"/>
        <v>0</v>
      </c>
      <c r="H133" s="12">
        <f t="shared" si="44"/>
        <v>0</v>
      </c>
      <c r="I133" s="12">
        <f>IFERROR(VLOOKUP($B133,CTI!$B:$F,I$2,FALSE),0)</f>
        <v>0</v>
      </c>
      <c r="J133" s="12">
        <f>IFERROR(VLOOKUP($B133,CTI!$B:$F,J$2,FALSE),0)</f>
        <v>0</v>
      </c>
      <c r="K133" s="12">
        <f>IFERROR(VLOOKUP($B133,CTI!$B:$F,K$2,FALSE),0)</f>
        <v>0</v>
      </c>
      <c r="L133" s="12">
        <f>IFERROR(VLOOKUP($B133,CTI!$B:$F,L$2,FALSE),0)</f>
        <v>0</v>
      </c>
    </row>
    <row r="134" spans="1:12" s="12" customFormat="1" hidden="1" x14ac:dyDescent="0.25">
      <c r="A134" s="12">
        <f>IFERROR(VLOOKUP($B134,POS!$A:$I,A$3,FALSE),0)</f>
        <v>0</v>
      </c>
      <c r="B134" s="5"/>
      <c r="C134" s="12">
        <f>IFERROR(VLOOKUP($B134,POS!$A:$I,C$3,FALSE),0)</f>
        <v>0</v>
      </c>
      <c r="D134" s="12">
        <f>IFERROR(VLOOKUP($B134,POS!$A:$I,D$3,FALSE),0)</f>
        <v>0</v>
      </c>
      <c r="E134" s="12">
        <f>IFERROR(VLOOKUP($B134,POS!$A:$I,E$3,FALSE),0)</f>
        <v>0</v>
      </c>
      <c r="F134" s="12">
        <f>IFERROR(VLOOKUP($B134,POS!$A:$I,F$3,FALSE),0)</f>
        <v>0</v>
      </c>
      <c r="G134" s="12">
        <f t="shared" si="43"/>
        <v>0</v>
      </c>
      <c r="H134" s="12">
        <f t="shared" si="44"/>
        <v>0</v>
      </c>
      <c r="I134" s="12">
        <f>IFERROR(VLOOKUP($B134,CTI!$B:$F,I$2,FALSE),0)</f>
        <v>0</v>
      </c>
      <c r="J134" s="12">
        <f>IFERROR(VLOOKUP($B134,CTI!$B:$F,J$2,FALSE),0)</f>
        <v>0</v>
      </c>
      <c r="K134" s="12">
        <f>IFERROR(VLOOKUP($B134,CTI!$B:$F,K$2,FALSE),0)</f>
        <v>0</v>
      </c>
      <c r="L134" s="12">
        <f>IFERROR(VLOOKUP($B134,CTI!$B:$F,L$2,FALSE),0)</f>
        <v>0</v>
      </c>
    </row>
    <row r="135" spans="1:12" s="13" customFormat="1" x14ac:dyDescent="0.25">
      <c r="A135" s="13" t="str">
        <f>A131&amp;"小計"</f>
        <v>漢神巨蛋小計</v>
      </c>
      <c r="B135" s="15"/>
      <c r="D135" s="13">
        <f>SUM(D131:D134)</f>
        <v>151</v>
      </c>
      <c r="E135" s="13">
        <f t="shared" ref="E135" si="45">SUM(E131:E134)</f>
        <v>199</v>
      </c>
      <c r="F135" s="13">
        <f t="shared" ref="F135" si="46">SUM(F131:F134)</f>
        <v>699293</v>
      </c>
      <c r="G135" s="13">
        <f t="shared" ref="G135:G139" si="47">IFERROR(F135/D135,0)</f>
        <v>4631.0794701986752</v>
      </c>
      <c r="H135" s="13">
        <f t="shared" ref="H135:H139" si="48">IFERROR(F135/E135,0)</f>
        <v>3514.0351758793968</v>
      </c>
    </row>
    <row r="136" spans="1:12" s="12" customFormat="1" x14ac:dyDescent="0.25">
      <c r="B136" s="5"/>
      <c r="G136" s="12">
        <f t="shared" si="47"/>
        <v>0</v>
      </c>
      <c r="H136" s="12">
        <f t="shared" si="48"/>
        <v>0</v>
      </c>
    </row>
    <row r="137" spans="1:12" s="16" customFormat="1" x14ac:dyDescent="0.25">
      <c r="A137" s="16" t="str">
        <f>"直營"&amp;" 合計"</f>
        <v>直營 合計</v>
      </c>
      <c r="B137" s="17"/>
      <c r="D137" s="16">
        <f>SUM(D93,D99,D105,D111,D117,D123,D129,D135)</f>
        <v>883</v>
      </c>
      <c r="E137" s="16">
        <f t="shared" ref="E137:F137" si="49">SUM(E93,E99,E105,E111,E117,E123,E129,E135)</f>
        <v>1128</v>
      </c>
      <c r="F137" s="16">
        <f t="shared" si="49"/>
        <v>6170139</v>
      </c>
      <c r="G137" s="16">
        <f t="shared" si="47"/>
        <v>6987.6998867497168</v>
      </c>
      <c r="H137" s="16">
        <f t="shared" si="48"/>
        <v>5469.9813829787236</v>
      </c>
      <c r="I137" s="16">
        <f>SUM(I89:I136)</f>
        <v>0</v>
      </c>
      <c r="J137" s="16">
        <f>SUM(J89:J136)</f>
        <v>0</v>
      </c>
      <c r="K137" s="16">
        <f>SUM(K89:K136)</f>
        <v>0</v>
      </c>
      <c r="L137" s="16">
        <f>SUM(L89:L136)</f>
        <v>0</v>
      </c>
    </row>
    <row r="138" spans="1:12" x14ac:dyDescent="0.25">
      <c r="G138" s="12">
        <f t="shared" si="47"/>
        <v>0</v>
      </c>
      <c r="H138" s="12">
        <f t="shared" si="48"/>
        <v>0</v>
      </c>
    </row>
    <row r="139" spans="1:12" s="18" customFormat="1" x14ac:dyDescent="0.25">
      <c r="A139" s="18" t="s">
        <v>237</v>
      </c>
      <c r="B139" s="19"/>
      <c r="D139" s="18">
        <f>SUM(D67,D86,D137)</f>
        <v>2717</v>
      </c>
      <c r="E139" s="18">
        <f t="shared" ref="E139:L139" si="50">SUM(E67,E86,E137)</f>
        <v>3108</v>
      </c>
      <c r="F139" s="18">
        <f t="shared" si="50"/>
        <v>18168251</v>
      </c>
      <c r="G139" s="18">
        <f t="shared" si="47"/>
        <v>6686.8792786161212</v>
      </c>
      <c r="H139" s="18">
        <f t="shared" si="48"/>
        <v>5845.6406048906047</v>
      </c>
      <c r="I139" s="18">
        <f t="shared" si="50"/>
        <v>30425</v>
      </c>
      <c r="J139" s="18">
        <f t="shared" si="50"/>
        <v>59243</v>
      </c>
      <c r="K139" s="18">
        <f t="shared" si="50"/>
        <v>6196534</v>
      </c>
      <c r="L139" s="18">
        <f t="shared" si="50"/>
        <v>809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F48"/>
    </sheetView>
  </sheetViews>
  <sheetFormatPr defaultRowHeight="16.5" x14ac:dyDescent="0.25"/>
  <cols>
    <col min="2" max="2" width="31.25" style="5" customWidth="1"/>
  </cols>
  <sheetData>
    <row r="1" spans="1:6" x14ac:dyDescent="0.25">
      <c r="A1" s="11" t="s">
        <v>0</v>
      </c>
      <c r="B1" s="5" t="s">
        <v>3</v>
      </c>
      <c r="C1" s="11" t="s">
        <v>173</v>
      </c>
      <c r="D1" s="11" t="s">
        <v>174</v>
      </c>
      <c r="E1" s="11" t="s">
        <v>175</v>
      </c>
      <c r="F1" s="11" t="s">
        <v>176</v>
      </c>
    </row>
    <row r="2" spans="1:6" x14ac:dyDescent="0.25">
      <c r="A2" s="11">
        <v>201510</v>
      </c>
      <c r="B2" s="5" t="s">
        <v>128</v>
      </c>
      <c r="C2" s="11">
        <v>333</v>
      </c>
      <c r="D2" s="11">
        <v>747</v>
      </c>
      <c r="E2" s="11">
        <v>121021</v>
      </c>
      <c r="F2" s="11">
        <v>14</v>
      </c>
    </row>
    <row r="3" spans="1:6" x14ac:dyDescent="0.25">
      <c r="A3" s="11">
        <v>201510</v>
      </c>
      <c r="B3" s="5" t="s">
        <v>268</v>
      </c>
      <c r="C3" s="11">
        <v>8</v>
      </c>
      <c r="D3" s="11">
        <v>8</v>
      </c>
      <c r="E3" s="11">
        <v>446</v>
      </c>
      <c r="F3" s="11">
        <v>1</v>
      </c>
    </row>
    <row r="4" spans="1:6" x14ac:dyDescent="0.25">
      <c r="A4" s="11">
        <v>201510</v>
      </c>
      <c r="B4" s="5" t="s">
        <v>115</v>
      </c>
      <c r="C4" s="11">
        <v>288</v>
      </c>
      <c r="D4" s="11">
        <v>577</v>
      </c>
      <c r="E4" s="11">
        <v>69882</v>
      </c>
      <c r="F4" s="11">
        <v>13</v>
      </c>
    </row>
    <row r="5" spans="1:6" x14ac:dyDescent="0.25">
      <c r="A5" s="11">
        <v>201510</v>
      </c>
      <c r="B5" s="5" t="s">
        <v>129</v>
      </c>
      <c r="C5" s="11">
        <v>784</v>
      </c>
      <c r="D5" s="11">
        <v>1261</v>
      </c>
      <c r="E5" s="11">
        <v>79250</v>
      </c>
      <c r="F5" s="11">
        <v>14</v>
      </c>
    </row>
    <row r="6" spans="1:6" x14ac:dyDescent="0.25">
      <c r="A6" s="11">
        <v>201510</v>
      </c>
      <c r="B6" s="5" t="s">
        <v>116</v>
      </c>
      <c r="C6" s="11">
        <v>470</v>
      </c>
      <c r="D6" s="11">
        <v>1091</v>
      </c>
      <c r="E6" s="11">
        <v>117486</v>
      </c>
      <c r="F6" s="11">
        <v>15</v>
      </c>
    </row>
    <row r="7" spans="1:6" x14ac:dyDescent="0.25">
      <c r="A7" s="11">
        <v>201510</v>
      </c>
      <c r="B7" s="5" t="s">
        <v>130</v>
      </c>
      <c r="C7" s="11">
        <v>445</v>
      </c>
      <c r="D7" s="11">
        <v>895</v>
      </c>
      <c r="E7" s="11">
        <v>93128</v>
      </c>
      <c r="F7" s="11">
        <v>14</v>
      </c>
    </row>
    <row r="8" spans="1:6" x14ac:dyDescent="0.25">
      <c r="A8" s="11">
        <v>201510</v>
      </c>
      <c r="B8" s="5" t="s">
        <v>117</v>
      </c>
      <c r="C8" s="11">
        <v>509</v>
      </c>
      <c r="D8" s="11">
        <v>1131</v>
      </c>
      <c r="E8" s="11">
        <v>137838</v>
      </c>
      <c r="F8" s="11">
        <v>14</v>
      </c>
    </row>
    <row r="9" spans="1:6" x14ac:dyDescent="0.25">
      <c r="A9" s="11">
        <v>201510</v>
      </c>
      <c r="B9" s="5" t="s">
        <v>118</v>
      </c>
      <c r="C9" s="11">
        <v>582</v>
      </c>
      <c r="D9" s="11">
        <v>1358</v>
      </c>
      <c r="E9" s="11">
        <v>183627</v>
      </c>
      <c r="F9" s="11">
        <v>15</v>
      </c>
    </row>
    <row r="10" spans="1:6" x14ac:dyDescent="0.25">
      <c r="A10" s="11">
        <v>201510</v>
      </c>
      <c r="B10" s="5" t="s">
        <v>119</v>
      </c>
      <c r="C10" s="11">
        <v>279</v>
      </c>
      <c r="D10" s="11">
        <v>519</v>
      </c>
      <c r="E10" s="11">
        <v>101488</v>
      </c>
      <c r="F10" s="11">
        <v>14</v>
      </c>
    </row>
    <row r="11" spans="1:6" x14ac:dyDescent="0.25">
      <c r="A11" s="11">
        <v>201510</v>
      </c>
      <c r="B11" s="5" t="s">
        <v>120</v>
      </c>
      <c r="C11" s="11">
        <v>582</v>
      </c>
      <c r="D11" s="11">
        <v>1281</v>
      </c>
      <c r="E11" s="11">
        <v>89305</v>
      </c>
      <c r="F11" s="11">
        <v>13</v>
      </c>
    </row>
    <row r="12" spans="1:6" x14ac:dyDescent="0.25">
      <c r="A12" s="11">
        <v>201510</v>
      </c>
      <c r="B12" s="5" t="s">
        <v>131</v>
      </c>
      <c r="C12" s="11">
        <v>620</v>
      </c>
      <c r="D12" s="11">
        <v>1439</v>
      </c>
      <c r="E12" s="11">
        <v>114398</v>
      </c>
      <c r="F12" s="11">
        <v>15</v>
      </c>
    </row>
    <row r="13" spans="1:6" x14ac:dyDescent="0.25">
      <c r="A13" s="11">
        <v>201510</v>
      </c>
      <c r="B13" s="5" t="s">
        <v>132</v>
      </c>
      <c r="C13" s="11">
        <v>446</v>
      </c>
      <c r="D13" s="11">
        <v>679</v>
      </c>
      <c r="E13" s="11">
        <v>104916</v>
      </c>
      <c r="F13" s="11">
        <v>14</v>
      </c>
    </row>
    <row r="14" spans="1:6" x14ac:dyDescent="0.25">
      <c r="A14" s="11">
        <v>201510</v>
      </c>
      <c r="B14" s="5" t="s">
        <v>133</v>
      </c>
      <c r="C14" s="11">
        <v>400</v>
      </c>
      <c r="D14" s="11">
        <v>697</v>
      </c>
      <c r="E14" s="11">
        <v>139487</v>
      </c>
      <c r="F14" s="11">
        <v>13</v>
      </c>
    </row>
    <row r="15" spans="1:6" x14ac:dyDescent="0.25">
      <c r="A15" s="11">
        <v>201510</v>
      </c>
      <c r="B15" s="5" t="s">
        <v>181</v>
      </c>
      <c r="C15" s="11">
        <v>63</v>
      </c>
      <c r="D15" s="11">
        <v>63</v>
      </c>
      <c r="E15" s="11">
        <v>10716</v>
      </c>
      <c r="F15" s="11">
        <v>15</v>
      </c>
    </row>
    <row r="16" spans="1:6" x14ac:dyDescent="0.25">
      <c r="A16" s="11">
        <v>201510</v>
      </c>
      <c r="B16" s="5" t="s">
        <v>121</v>
      </c>
      <c r="C16" s="11">
        <v>215</v>
      </c>
      <c r="D16" s="11">
        <v>386</v>
      </c>
      <c r="E16" s="11">
        <v>52190</v>
      </c>
      <c r="F16" s="11">
        <v>14</v>
      </c>
    </row>
    <row r="17" spans="1:6" x14ac:dyDescent="0.25">
      <c r="A17" s="11">
        <v>201510</v>
      </c>
      <c r="B17" s="5" t="s">
        <v>134</v>
      </c>
      <c r="C17" s="11">
        <v>456</v>
      </c>
      <c r="D17" s="11">
        <v>822</v>
      </c>
      <c r="E17" s="11">
        <v>117530</v>
      </c>
      <c r="F17" s="11">
        <v>14</v>
      </c>
    </row>
    <row r="18" spans="1:6" x14ac:dyDescent="0.25">
      <c r="A18" s="11">
        <v>201510</v>
      </c>
      <c r="B18" s="5" t="s">
        <v>143</v>
      </c>
      <c r="C18" s="11">
        <v>553</v>
      </c>
      <c r="D18" s="11">
        <v>1165</v>
      </c>
      <c r="E18" s="11">
        <v>77053</v>
      </c>
      <c r="F18" s="11">
        <v>15</v>
      </c>
    </row>
    <row r="19" spans="1:6" x14ac:dyDescent="0.25">
      <c r="A19" s="11">
        <v>201510</v>
      </c>
      <c r="B19" s="5" t="s">
        <v>144</v>
      </c>
      <c r="C19" s="11">
        <v>596</v>
      </c>
      <c r="D19" s="11">
        <v>851</v>
      </c>
      <c r="E19" s="11">
        <v>95797</v>
      </c>
      <c r="F19" s="11">
        <v>15</v>
      </c>
    </row>
    <row r="20" spans="1:6" x14ac:dyDescent="0.25">
      <c r="A20" s="11">
        <v>201510</v>
      </c>
      <c r="B20" s="5" t="s">
        <v>145</v>
      </c>
      <c r="C20" s="11">
        <v>583</v>
      </c>
      <c r="D20" s="11">
        <v>1309</v>
      </c>
      <c r="E20" s="11">
        <v>138457</v>
      </c>
      <c r="F20" s="11">
        <v>16</v>
      </c>
    </row>
    <row r="21" spans="1:6" x14ac:dyDescent="0.25">
      <c r="A21" s="11">
        <v>201510</v>
      </c>
      <c r="B21" s="5" t="s">
        <v>122</v>
      </c>
      <c r="C21" s="11">
        <v>432</v>
      </c>
      <c r="D21" s="11">
        <v>1454</v>
      </c>
      <c r="E21" s="11">
        <v>138539</v>
      </c>
      <c r="F21" s="11">
        <v>15</v>
      </c>
    </row>
    <row r="22" spans="1:6" x14ac:dyDescent="0.25">
      <c r="A22" s="11">
        <v>201510</v>
      </c>
      <c r="B22" s="5" t="s">
        <v>135</v>
      </c>
      <c r="C22" s="11">
        <v>229</v>
      </c>
      <c r="D22" s="11">
        <v>883</v>
      </c>
      <c r="E22" s="11">
        <v>121871</v>
      </c>
      <c r="F22" s="11">
        <v>15</v>
      </c>
    </row>
    <row r="23" spans="1:6" x14ac:dyDescent="0.25">
      <c r="A23" s="11">
        <v>201510</v>
      </c>
      <c r="B23" s="5" t="s">
        <v>136</v>
      </c>
      <c r="C23" s="11">
        <v>610</v>
      </c>
      <c r="D23" s="11">
        <v>862</v>
      </c>
      <c r="E23" s="11">
        <v>119273</v>
      </c>
      <c r="F23" s="11">
        <v>14</v>
      </c>
    </row>
    <row r="24" spans="1:6" x14ac:dyDescent="0.25">
      <c r="A24" s="11">
        <v>201510</v>
      </c>
      <c r="B24" s="5" t="s">
        <v>146</v>
      </c>
      <c r="C24" s="11">
        <v>1182</v>
      </c>
      <c r="D24" s="11">
        <v>1651</v>
      </c>
      <c r="E24" s="11">
        <v>99212</v>
      </c>
      <c r="F24" s="11">
        <v>15</v>
      </c>
    </row>
    <row r="25" spans="1:6" x14ac:dyDescent="0.25">
      <c r="A25" s="11">
        <v>201510</v>
      </c>
      <c r="B25" s="5" t="s">
        <v>147</v>
      </c>
      <c r="C25" s="11">
        <v>718</v>
      </c>
      <c r="D25" s="11">
        <v>1079</v>
      </c>
      <c r="E25" s="11">
        <v>87614</v>
      </c>
      <c r="F25" s="11">
        <v>16</v>
      </c>
    </row>
    <row r="26" spans="1:6" x14ac:dyDescent="0.25">
      <c r="A26" s="11">
        <v>201510</v>
      </c>
      <c r="B26" s="5" t="s">
        <v>151</v>
      </c>
      <c r="C26" s="11">
        <v>394</v>
      </c>
      <c r="D26" s="11">
        <v>591</v>
      </c>
      <c r="E26" s="11">
        <v>62164</v>
      </c>
      <c r="F26" s="11">
        <v>15</v>
      </c>
    </row>
    <row r="27" spans="1:6" x14ac:dyDescent="0.25">
      <c r="A27" s="11">
        <v>201510</v>
      </c>
      <c r="B27" s="5" t="s">
        <v>123</v>
      </c>
      <c r="C27" s="11">
        <v>299</v>
      </c>
      <c r="D27" s="11">
        <v>528</v>
      </c>
      <c r="E27" s="11">
        <v>81308</v>
      </c>
      <c r="F27" s="11">
        <v>12</v>
      </c>
    </row>
    <row r="28" spans="1:6" x14ac:dyDescent="0.25">
      <c r="A28" s="11">
        <v>201510</v>
      </c>
      <c r="B28" s="5" t="s">
        <v>137</v>
      </c>
      <c r="C28" s="11">
        <v>205</v>
      </c>
      <c r="D28" s="11">
        <v>691</v>
      </c>
      <c r="E28" s="11">
        <v>57173</v>
      </c>
      <c r="F28" s="11">
        <v>6</v>
      </c>
    </row>
    <row r="29" spans="1:6" x14ac:dyDescent="0.25">
      <c r="A29" s="11">
        <v>201510</v>
      </c>
      <c r="B29" s="5" t="s">
        <v>138</v>
      </c>
      <c r="C29" s="11">
        <v>560</v>
      </c>
      <c r="D29" s="11">
        <v>1281</v>
      </c>
      <c r="E29" s="11">
        <v>118384</v>
      </c>
      <c r="F29" s="11">
        <v>13</v>
      </c>
    </row>
    <row r="30" spans="1:6" x14ac:dyDescent="0.25">
      <c r="A30" s="11">
        <v>201510</v>
      </c>
      <c r="B30" s="5" t="s">
        <v>139</v>
      </c>
      <c r="C30" s="11">
        <v>425</v>
      </c>
      <c r="D30" s="11">
        <v>738</v>
      </c>
      <c r="E30" s="11">
        <v>119138</v>
      </c>
      <c r="F30" s="11">
        <v>12</v>
      </c>
    </row>
    <row r="31" spans="1:6" x14ac:dyDescent="0.25">
      <c r="A31" s="11">
        <v>201510</v>
      </c>
      <c r="B31" s="5" t="s">
        <v>140</v>
      </c>
      <c r="C31" s="11">
        <v>214</v>
      </c>
      <c r="D31" s="11">
        <v>325</v>
      </c>
      <c r="E31" s="11">
        <v>41515</v>
      </c>
      <c r="F31" s="11">
        <v>7</v>
      </c>
    </row>
    <row r="32" spans="1:6" x14ac:dyDescent="0.25">
      <c r="A32" s="11">
        <v>201510</v>
      </c>
      <c r="B32" s="5" t="s">
        <v>141</v>
      </c>
      <c r="C32" s="11">
        <v>855</v>
      </c>
      <c r="D32" s="11">
        <v>1952</v>
      </c>
      <c r="E32" s="11">
        <v>130717</v>
      </c>
      <c r="F32" s="11">
        <v>14</v>
      </c>
    </row>
    <row r="33" spans="1:6" x14ac:dyDescent="0.25">
      <c r="A33" s="11">
        <v>201510</v>
      </c>
      <c r="B33" s="5" t="s">
        <v>152</v>
      </c>
      <c r="C33" s="11">
        <v>165</v>
      </c>
      <c r="D33" s="11">
        <v>269</v>
      </c>
      <c r="E33" s="11">
        <v>78589</v>
      </c>
      <c r="F33" s="11">
        <v>9</v>
      </c>
    </row>
    <row r="34" spans="1:6" x14ac:dyDescent="0.25">
      <c r="A34" s="11">
        <v>201510</v>
      </c>
      <c r="B34" s="5" t="s">
        <v>153</v>
      </c>
      <c r="C34" s="11">
        <v>552</v>
      </c>
      <c r="D34" s="11">
        <v>966</v>
      </c>
      <c r="E34" s="11">
        <v>109007</v>
      </c>
      <c r="F34" s="11">
        <v>14</v>
      </c>
    </row>
    <row r="35" spans="1:6" x14ac:dyDescent="0.25">
      <c r="A35" s="11">
        <v>201510</v>
      </c>
      <c r="B35" s="5" t="s">
        <v>154</v>
      </c>
      <c r="C35" s="11">
        <v>669</v>
      </c>
      <c r="D35" s="11">
        <v>879</v>
      </c>
      <c r="E35" s="11">
        <v>126366</v>
      </c>
      <c r="F35" s="11">
        <v>15</v>
      </c>
    </row>
    <row r="36" spans="1:6" x14ac:dyDescent="0.25">
      <c r="A36" s="11">
        <v>201510</v>
      </c>
      <c r="B36" s="5" t="s">
        <v>142</v>
      </c>
      <c r="C36" s="11">
        <v>788</v>
      </c>
      <c r="D36" s="11">
        <v>1341</v>
      </c>
      <c r="E36" s="11">
        <v>66196</v>
      </c>
      <c r="F36" s="11">
        <v>15</v>
      </c>
    </row>
    <row r="37" spans="1:6" x14ac:dyDescent="0.25">
      <c r="A37" s="11">
        <v>201510</v>
      </c>
      <c r="B37" s="5" t="s">
        <v>155</v>
      </c>
      <c r="C37" s="11">
        <v>578</v>
      </c>
      <c r="D37" s="11">
        <v>1110</v>
      </c>
      <c r="E37" s="11">
        <v>151601</v>
      </c>
      <c r="F37" s="11">
        <v>15</v>
      </c>
    </row>
    <row r="38" spans="1:6" x14ac:dyDescent="0.25">
      <c r="A38" s="11">
        <v>201510</v>
      </c>
      <c r="B38" s="5" t="s">
        <v>156</v>
      </c>
      <c r="C38" s="11">
        <v>558</v>
      </c>
      <c r="D38" s="11">
        <v>1169</v>
      </c>
      <c r="E38" s="11">
        <v>96354</v>
      </c>
      <c r="F38" s="11">
        <v>15</v>
      </c>
    </row>
    <row r="39" spans="1:6" x14ac:dyDescent="0.25">
      <c r="A39" s="11">
        <v>201510</v>
      </c>
      <c r="B39" s="5" t="s">
        <v>125</v>
      </c>
      <c r="C39" s="11">
        <v>616</v>
      </c>
      <c r="D39" s="11">
        <v>890</v>
      </c>
      <c r="E39" s="11">
        <v>90443</v>
      </c>
      <c r="F39" s="11">
        <v>13</v>
      </c>
    </row>
    <row r="40" spans="1:6" x14ac:dyDescent="0.25">
      <c r="A40" s="11">
        <v>201510</v>
      </c>
      <c r="B40" s="5" t="s">
        <v>126</v>
      </c>
      <c r="C40" s="11">
        <v>350</v>
      </c>
      <c r="D40" s="11">
        <v>816</v>
      </c>
      <c r="E40" s="11">
        <v>97610</v>
      </c>
      <c r="F40" s="11">
        <v>14</v>
      </c>
    </row>
    <row r="41" spans="1:6" x14ac:dyDescent="0.25">
      <c r="A41" s="11">
        <v>201510</v>
      </c>
      <c r="B41" s="5" t="s">
        <v>148</v>
      </c>
      <c r="C41" s="11">
        <v>511</v>
      </c>
      <c r="D41" s="11">
        <v>982</v>
      </c>
      <c r="E41" s="11">
        <v>121565</v>
      </c>
      <c r="F41" s="11">
        <v>15</v>
      </c>
    </row>
    <row r="42" spans="1:6" x14ac:dyDescent="0.25">
      <c r="A42" s="11">
        <v>201510</v>
      </c>
      <c r="B42" s="5" t="s">
        <v>149</v>
      </c>
      <c r="C42" s="11">
        <v>657</v>
      </c>
      <c r="D42" s="11">
        <v>1203</v>
      </c>
      <c r="E42" s="11">
        <v>90562</v>
      </c>
      <c r="F42" s="11">
        <v>15</v>
      </c>
    </row>
    <row r="43" spans="1:6" x14ac:dyDescent="0.25">
      <c r="A43" s="11">
        <v>201510</v>
      </c>
      <c r="B43" s="5" t="s">
        <v>127</v>
      </c>
      <c r="C43" s="11">
        <v>92</v>
      </c>
      <c r="D43" s="11">
        <v>131</v>
      </c>
      <c r="E43" s="11">
        <v>14051</v>
      </c>
      <c r="F43" s="11">
        <v>3</v>
      </c>
    </row>
    <row r="44" spans="1:6" x14ac:dyDescent="0.25">
      <c r="A44" s="11">
        <v>201510</v>
      </c>
      <c r="B44" s="5" t="s">
        <v>150</v>
      </c>
      <c r="C44" s="11">
        <v>413</v>
      </c>
      <c r="D44" s="11">
        <v>994</v>
      </c>
      <c r="E44" s="11">
        <v>124482</v>
      </c>
      <c r="F44" s="11">
        <v>15</v>
      </c>
    </row>
    <row r="45" spans="1:6" x14ac:dyDescent="0.25">
      <c r="A45" s="11">
        <v>201510</v>
      </c>
      <c r="B45" s="5" t="s">
        <v>177</v>
      </c>
      <c r="C45" s="11">
        <v>76</v>
      </c>
      <c r="D45" s="11">
        <v>76</v>
      </c>
      <c r="E45" s="11">
        <v>12788</v>
      </c>
      <c r="F45" s="11">
        <v>11</v>
      </c>
    </row>
    <row r="46" spans="1:6" x14ac:dyDescent="0.25">
      <c r="A46" s="11">
        <v>201510</v>
      </c>
      <c r="B46" s="5" t="s">
        <v>178</v>
      </c>
      <c r="C46" s="11">
        <v>100</v>
      </c>
      <c r="D46" s="11">
        <v>102</v>
      </c>
      <c r="E46" s="11">
        <v>20225</v>
      </c>
      <c r="F46" s="11">
        <v>14</v>
      </c>
    </row>
    <row r="47" spans="1:6" x14ac:dyDescent="0.25">
      <c r="A47">
        <v>201510</v>
      </c>
      <c r="B47" s="5" t="s">
        <v>179</v>
      </c>
      <c r="C47">
        <v>113</v>
      </c>
      <c r="D47">
        <v>115</v>
      </c>
      <c r="E47">
        <v>21791</v>
      </c>
      <c r="F47">
        <v>15</v>
      </c>
    </row>
    <row r="48" spans="1:6" x14ac:dyDescent="0.25">
      <c r="A48">
        <v>201510</v>
      </c>
      <c r="B48" s="5" t="s">
        <v>180</v>
      </c>
      <c r="C48">
        <v>20</v>
      </c>
      <c r="D48">
        <v>20</v>
      </c>
      <c r="E48">
        <v>2220</v>
      </c>
      <c r="F48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pane xSplit="5" ySplit="1" topLeftCell="F43" activePane="bottomRight" state="frozen"/>
      <selection pane="topRight" activeCell="F1" sqref="F1"/>
      <selection pane="bottomLeft" activeCell="A2" sqref="A2"/>
      <selection pane="bottomRight" sqref="A1:Q63"/>
    </sheetView>
  </sheetViews>
  <sheetFormatPr defaultRowHeight="16.5" x14ac:dyDescent="0.25"/>
  <cols>
    <col min="1" max="1" width="7.5" bestFit="1" customWidth="1"/>
    <col min="2" max="2" width="9.5" bestFit="1" customWidth="1"/>
    <col min="3" max="3" width="13.5" customWidth="1"/>
    <col min="4" max="4" width="11.625" style="5" bestFit="1" customWidth="1"/>
    <col min="5" max="5" width="7.375" customWidth="1"/>
    <col min="6" max="6" width="7.5" bestFit="1" customWidth="1"/>
    <col min="7" max="7" width="8.75" style="1" bestFit="1" customWidth="1"/>
    <col min="8" max="8" width="9.25" style="1" bestFit="1" customWidth="1"/>
    <col min="9" max="9" width="6.75" style="1" bestFit="1" customWidth="1"/>
    <col min="10" max="10" width="9.25" style="1" bestFit="1" customWidth="1"/>
    <col min="11" max="11" width="10.875" style="1" bestFit="1" customWidth="1"/>
    <col min="12" max="12" width="8.75" style="1" bestFit="1" customWidth="1"/>
    <col min="13" max="13" width="8.25" style="1" bestFit="1" customWidth="1"/>
    <col min="14" max="14" width="10.875" style="1" bestFit="1" customWidth="1"/>
    <col min="15" max="15" width="13" style="1" bestFit="1" customWidth="1"/>
    <col min="16" max="16" width="6.75" style="1" bestFit="1" customWidth="1"/>
    <col min="17" max="17" width="9.25" style="12" bestFit="1" customWidth="1"/>
    <col min="18" max="18" width="34.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113</v>
      </c>
      <c r="G1" s="1" t="s">
        <v>172</v>
      </c>
      <c r="H1" s="1" t="s">
        <v>5</v>
      </c>
      <c r="I1" s="1" t="s">
        <v>6</v>
      </c>
      <c r="J1" s="1" t="s">
        <v>7</v>
      </c>
      <c r="K1" s="1" t="s">
        <v>67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68</v>
      </c>
      <c r="Q1" s="12" t="s">
        <v>12</v>
      </c>
      <c r="R1" t="str">
        <f>C1</f>
        <v>部門</v>
      </c>
    </row>
    <row r="2" spans="1:18" x14ac:dyDescent="0.25">
      <c r="A2">
        <v>201510</v>
      </c>
      <c r="B2" t="s">
        <v>70</v>
      </c>
      <c r="C2" t="s">
        <v>71</v>
      </c>
      <c r="D2" s="5" t="s">
        <v>114</v>
      </c>
      <c r="E2" t="s">
        <v>72</v>
      </c>
      <c r="F2">
        <v>2</v>
      </c>
      <c r="G2" s="1">
        <v>2</v>
      </c>
      <c r="H2" s="1">
        <v>2019</v>
      </c>
      <c r="I2" s="1">
        <v>100</v>
      </c>
      <c r="J2" s="1">
        <v>2119</v>
      </c>
      <c r="K2" s="1">
        <v>0</v>
      </c>
      <c r="L2" s="1">
        <v>53</v>
      </c>
      <c r="M2" s="1">
        <v>0</v>
      </c>
      <c r="N2" s="1">
        <v>0</v>
      </c>
      <c r="O2" s="1">
        <v>0</v>
      </c>
      <c r="P2" s="1">
        <v>0</v>
      </c>
      <c r="Q2" s="12">
        <v>2066</v>
      </c>
      <c r="R2" s="11" t="str">
        <f t="shared" ref="R2:R63" si="0">C2</f>
        <v>直效行銷處級辦公室</v>
      </c>
    </row>
    <row r="3" spans="1:18" x14ac:dyDescent="0.25">
      <c r="A3">
        <v>201510</v>
      </c>
      <c r="B3" t="s">
        <v>13</v>
      </c>
      <c r="C3" t="s">
        <v>14</v>
      </c>
      <c r="D3" s="5" t="s">
        <v>115</v>
      </c>
      <c r="E3" t="s">
        <v>15</v>
      </c>
      <c r="F3">
        <v>35</v>
      </c>
      <c r="G3" s="1">
        <v>38</v>
      </c>
      <c r="H3" s="1">
        <v>272666</v>
      </c>
      <c r="I3" s="1">
        <v>100</v>
      </c>
      <c r="J3" s="1">
        <v>271361</v>
      </c>
      <c r="K3" s="1">
        <v>1405</v>
      </c>
      <c r="L3" s="1">
        <v>12151</v>
      </c>
      <c r="M3" s="1">
        <v>0</v>
      </c>
      <c r="N3" s="1">
        <v>0</v>
      </c>
      <c r="O3" s="1">
        <v>0</v>
      </c>
      <c r="P3" s="1">
        <v>0</v>
      </c>
      <c r="Q3" s="12">
        <v>259210</v>
      </c>
      <c r="R3" s="11" t="str">
        <f t="shared" si="0"/>
        <v>客戶經營一部</v>
      </c>
    </row>
    <row r="4" spans="1:18" x14ac:dyDescent="0.25">
      <c r="A4">
        <v>201510</v>
      </c>
      <c r="B4" t="s">
        <v>13</v>
      </c>
      <c r="C4" t="s">
        <v>14</v>
      </c>
      <c r="D4" s="5" t="s">
        <v>116</v>
      </c>
      <c r="E4" t="s">
        <v>16</v>
      </c>
      <c r="F4">
        <v>43</v>
      </c>
      <c r="G4" s="1">
        <v>51</v>
      </c>
      <c r="H4" s="1">
        <v>604688</v>
      </c>
      <c r="I4" s="1">
        <v>0</v>
      </c>
      <c r="J4" s="1">
        <v>602033</v>
      </c>
      <c r="K4" s="1">
        <v>2655</v>
      </c>
      <c r="L4" s="1">
        <v>27170</v>
      </c>
      <c r="M4" s="1">
        <v>699</v>
      </c>
      <c r="N4" s="1">
        <v>0</v>
      </c>
      <c r="O4" s="1">
        <v>0</v>
      </c>
      <c r="P4" s="1">
        <v>0</v>
      </c>
      <c r="Q4" s="12">
        <v>574164</v>
      </c>
      <c r="R4" s="11" t="str">
        <f t="shared" si="0"/>
        <v>客戶經營一部</v>
      </c>
    </row>
    <row r="5" spans="1:18" x14ac:dyDescent="0.25">
      <c r="A5">
        <v>201510</v>
      </c>
      <c r="B5" t="s">
        <v>13</v>
      </c>
      <c r="C5" t="s">
        <v>14</v>
      </c>
      <c r="D5" s="5" t="s">
        <v>117</v>
      </c>
      <c r="E5" t="s">
        <v>17</v>
      </c>
      <c r="F5">
        <v>28</v>
      </c>
      <c r="G5" s="1">
        <v>32</v>
      </c>
      <c r="H5" s="1">
        <v>470020</v>
      </c>
      <c r="I5" s="1">
        <v>0</v>
      </c>
      <c r="J5" s="1">
        <v>468054</v>
      </c>
      <c r="K5" s="1">
        <v>1966</v>
      </c>
      <c r="L5" s="1">
        <v>16600</v>
      </c>
      <c r="M5" s="1">
        <v>0</v>
      </c>
      <c r="N5" s="1">
        <v>0</v>
      </c>
      <c r="O5" s="1">
        <v>0</v>
      </c>
      <c r="P5" s="1">
        <v>0</v>
      </c>
      <c r="Q5" s="12">
        <v>451454</v>
      </c>
      <c r="R5" s="11" t="str">
        <f t="shared" si="0"/>
        <v>客戶經營一部</v>
      </c>
    </row>
    <row r="6" spans="1:18" x14ac:dyDescent="0.25">
      <c r="A6">
        <v>201510</v>
      </c>
      <c r="B6" t="s">
        <v>13</v>
      </c>
      <c r="C6" t="s">
        <v>14</v>
      </c>
      <c r="D6" s="5" t="s">
        <v>118</v>
      </c>
      <c r="E6" t="s">
        <v>18</v>
      </c>
      <c r="F6">
        <v>39</v>
      </c>
      <c r="G6" s="1">
        <v>47</v>
      </c>
      <c r="H6" s="1">
        <v>604904</v>
      </c>
      <c r="I6" s="1">
        <v>0</v>
      </c>
      <c r="J6" s="1">
        <v>602579</v>
      </c>
      <c r="K6" s="1">
        <v>2325</v>
      </c>
      <c r="L6" s="1">
        <v>30593</v>
      </c>
      <c r="M6" s="1">
        <v>0</v>
      </c>
      <c r="N6" s="1">
        <v>0</v>
      </c>
      <c r="O6" s="1">
        <v>0</v>
      </c>
      <c r="P6" s="1">
        <v>0</v>
      </c>
      <c r="Q6" s="12">
        <v>571986</v>
      </c>
      <c r="R6" s="11" t="str">
        <f t="shared" si="0"/>
        <v>客戶經營一部</v>
      </c>
    </row>
    <row r="7" spans="1:18" x14ac:dyDescent="0.25">
      <c r="A7">
        <v>201510</v>
      </c>
      <c r="B7" t="s">
        <v>13</v>
      </c>
      <c r="C7" t="s">
        <v>14</v>
      </c>
      <c r="D7" s="5" t="s">
        <v>119</v>
      </c>
      <c r="E7" t="s">
        <v>19</v>
      </c>
      <c r="F7">
        <v>41</v>
      </c>
      <c r="G7" s="1">
        <v>44</v>
      </c>
      <c r="H7" s="1">
        <v>400893</v>
      </c>
      <c r="I7" s="1">
        <v>0</v>
      </c>
      <c r="J7" s="1">
        <v>399887</v>
      </c>
      <c r="K7" s="1">
        <v>1006</v>
      </c>
      <c r="L7" s="1">
        <v>12457</v>
      </c>
      <c r="M7" s="1">
        <v>7500</v>
      </c>
      <c r="N7" s="1">
        <v>0</v>
      </c>
      <c r="O7" s="1">
        <v>375</v>
      </c>
      <c r="P7" s="1">
        <v>375</v>
      </c>
      <c r="Q7" s="12">
        <v>380680</v>
      </c>
      <c r="R7" s="11" t="str">
        <f t="shared" si="0"/>
        <v>客戶經營一部</v>
      </c>
    </row>
    <row r="8" spans="1:18" x14ac:dyDescent="0.25">
      <c r="A8">
        <v>201510</v>
      </c>
      <c r="B8" t="s">
        <v>13</v>
      </c>
      <c r="C8" t="s">
        <v>14</v>
      </c>
      <c r="D8" s="5" t="s">
        <v>120</v>
      </c>
      <c r="E8" t="s">
        <v>20</v>
      </c>
      <c r="F8">
        <v>34</v>
      </c>
      <c r="G8" s="1">
        <v>37</v>
      </c>
      <c r="H8" s="1">
        <v>475965</v>
      </c>
      <c r="I8" s="1">
        <v>0</v>
      </c>
      <c r="J8" s="1">
        <v>475265</v>
      </c>
      <c r="K8" s="1">
        <v>700</v>
      </c>
      <c r="L8" s="1">
        <v>23842</v>
      </c>
      <c r="M8" s="1">
        <v>0</v>
      </c>
      <c r="N8" s="1">
        <v>0</v>
      </c>
      <c r="O8" s="1">
        <v>0</v>
      </c>
      <c r="P8" s="1">
        <v>0</v>
      </c>
      <c r="Q8" s="12">
        <v>451423</v>
      </c>
      <c r="R8" s="11" t="str">
        <f t="shared" si="0"/>
        <v>客戶經營一部</v>
      </c>
    </row>
    <row r="9" spans="1:18" x14ac:dyDescent="0.25">
      <c r="A9">
        <v>201510</v>
      </c>
      <c r="B9" t="s">
        <v>13</v>
      </c>
      <c r="C9" t="s">
        <v>14</v>
      </c>
      <c r="D9" s="5" t="s">
        <v>121</v>
      </c>
      <c r="E9" t="s">
        <v>21</v>
      </c>
      <c r="F9">
        <v>26</v>
      </c>
      <c r="G9" s="1">
        <v>29</v>
      </c>
      <c r="H9" s="1">
        <v>404883</v>
      </c>
      <c r="I9" s="1">
        <v>0</v>
      </c>
      <c r="J9" s="1">
        <v>404325</v>
      </c>
      <c r="K9" s="1">
        <v>558</v>
      </c>
      <c r="L9" s="1">
        <v>18024</v>
      </c>
      <c r="M9" s="1">
        <v>0</v>
      </c>
      <c r="N9" s="1">
        <v>0</v>
      </c>
      <c r="O9" s="1">
        <v>0</v>
      </c>
      <c r="P9" s="1">
        <v>0</v>
      </c>
      <c r="Q9" s="12">
        <v>386301</v>
      </c>
      <c r="R9" s="11" t="str">
        <f t="shared" si="0"/>
        <v>客戶經營一部</v>
      </c>
    </row>
    <row r="10" spans="1:18" x14ac:dyDescent="0.25">
      <c r="A10">
        <v>201510</v>
      </c>
      <c r="B10" t="s">
        <v>13</v>
      </c>
      <c r="C10" t="s">
        <v>14</v>
      </c>
      <c r="D10" s="5" t="s">
        <v>122</v>
      </c>
      <c r="E10" t="s">
        <v>22</v>
      </c>
      <c r="F10">
        <v>41</v>
      </c>
      <c r="G10" s="1">
        <v>44</v>
      </c>
      <c r="H10" s="1">
        <v>430585</v>
      </c>
      <c r="I10" s="1">
        <v>100</v>
      </c>
      <c r="J10" s="1">
        <v>429174</v>
      </c>
      <c r="K10" s="1">
        <v>1511</v>
      </c>
      <c r="L10" s="1">
        <v>15825</v>
      </c>
      <c r="M10" s="1">
        <v>899</v>
      </c>
      <c r="N10" s="1">
        <v>0</v>
      </c>
      <c r="O10" s="1">
        <v>0</v>
      </c>
      <c r="P10" s="1">
        <v>0</v>
      </c>
      <c r="Q10" s="12">
        <v>412450</v>
      </c>
      <c r="R10" s="11" t="str">
        <f t="shared" si="0"/>
        <v>客戶經營一部</v>
      </c>
    </row>
    <row r="11" spans="1:18" x14ac:dyDescent="0.25">
      <c r="A11">
        <v>201510</v>
      </c>
      <c r="B11" t="s">
        <v>13</v>
      </c>
      <c r="C11" t="s">
        <v>14</v>
      </c>
      <c r="D11" s="5" t="s">
        <v>123</v>
      </c>
      <c r="E11" t="s">
        <v>23</v>
      </c>
      <c r="F11">
        <v>12</v>
      </c>
      <c r="G11" s="1">
        <v>14</v>
      </c>
      <c r="H11" s="1">
        <v>195783</v>
      </c>
      <c r="I11" s="1">
        <v>0</v>
      </c>
      <c r="J11" s="1">
        <v>193829</v>
      </c>
      <c r="K11" s="1">
        <v>1954</v>
      </c>
      <c r="L11" s="1">
        <v>7399</v>
      </c>
      <c r="M11" s="1">
        <v>7950</v>
      </c>
      <c r="N11" s="1">
        <v>0</v>
      </c>
      <c r="O11" s="1">
        <v>0</v>
      </c>
      <c r="P11" s="1">
        <v>0</v>
      </c>
      <c r="Q11" s="12">
        <v>178480</v>
      </c>
      <c r="R11" s="11" t="str">
        <f t="shared" si="0"/>
        <v>客戶經營一部</v>
      </c>
    </row>
    <row r="12" spans="1:18" x14ac:dyDescent="0.25">
      <c r="A12">
        <v>201510</v>
      </c>
      <c r="B12" t="s">
        <v>13</v>
      </c>
      <c r="C12" t="s">
        <v>14</v>
      </c>
      <c r="D12" s="5" t="s">
        <v>124</v>
      </c>
      <c r="E12" t="s">
        <v>24</v>
      </c>
      <c r="F12">
        <v>2</v>
      </c>
      <c r="G12" s="1">
        <v>2</v>
      </c>
      <c r="H12" s="1">
        <v>9339</v>
      </c>
      <c r="I12" s="1">
        <v>0</v>
      </c>
      <c r="J12" s="1">
        <v>9339</v>
      </c>
      <c r="K12" s="1">
        <v>0</v>
      </c>
      <c r="L12" s="1">
        <v>177</v>
      </c>
      <c r="M12" s="1">
        <v>0</v>
      </c>
      <c r="N12" s="1">
        <v>0</v>
      </c>
      <c r="O12" s="1">
        <v>0</v>
      </c>
      <c r="P12" s="1">
        <v>0</v>
      </c>
      <c r="Q12" s="12">
        <v>9162</v>
      </c>
      <c r="R12" s="11" t="str">
        <f t="shared" si="0"/>
        <v>客戶經營一部</v>
      </c>
    </row>
    <row r="13" spans="1:18" x14ac:dyDescent="0.25">
      <c r="A13">
        <v>201510</v>
      </c>
      <c r="B13" t="s">
        <v>13</v>
      </c>
      <c r="C13" t="s">
        <v>14</v>
      </c>
      <c r="D13" s="5" t="s">
        <v>125</v>
      </c>
      <c r="E13" t="s">
        <v>25</v>
      </c>
      <c r="F13">
        <v>17</v>
      </c>
      <c r="G13" s="1">
        <v>18</v>
      </c>
      <c r="H13" s="1">
        <v>77724</v>
      </c>
      <c r="I13" s="1">
        <v>100</v>
      </c>
      <c r="J13" s="1">
        <v>76445</v>
      </c>
      <c r="K13" s="1">
        <v>1379</v>
      </c>
      <c r="L13" s="1">
        <v>3941</v>
      </c>
      <c r="M13" s="1">
        <v>0</v>
      </c>
      <c r="N13" s="1">
        <v>0</v>
      </c>
      <c r="O13" s="1">
        <v>0</v>
      </c>
      <c r="P13" s="1">
        <v>0</v>
      </c>
      <c r="Q13" s="12">
        <v>72504</v>
      </c>
      <c r="R13" s="11" t="str">
        <f t="shared" si="0"/>
        <v>客戶經營一部</v>
      </c>
    </row>
    <row r="14" spans="1:18" x14ac:dyDescent="0.25">
      <c r="A14">
        <v>201510</v>
      </c>
      <c r="B14" t="s">
        <v>13</v>
      </c>
      <c r="C14" t="s">
        <v>14</v>
      </c>
      <c r="D14" s="5" t="s">
        <v>126</v>
      </c>
      <c r="E14" t="s">
        <v>26</v>
      </c>
      <c r="F14">
        <v>25</v>
      </c>
      <c r="G14" s="1">
        <v>27</v>
      </c>
      <c r="H14" s="1">
        <v>74994</v>
      </c>
      <c r="I14" s="1">
        <v>0</v>
      </c>
      <c r="J14" s="1">
        <v>74994</v>
      </c>
      <c r="K14" s="1">
        <v>0</v>
      </c>
      <c r="L14" s="1">
        <v>1436</v>
      </c>
      <c r="M14" s="1">
        <v>0</v>
      </c>
      <c r="N14" s="1">
        <v>0</v>
      </c>
      <c r="O14" s="1">
        <v>0</v>
      </c>
      <c r="P14" s="1">
        <v>0</v>
      </c>
      <c r="Q14" s="12">
        <v>73558</v>
      </c>
      <c r="R14" s="11" t="str">
        <f t="shared" si="0"/>
        <v>客戶經營一部</v>
      </c>
    </row>
    <row r="15" spans="1:18" x14ac:dyDescent="0.25">
      <c r="A15">
        <v>201510</v>
      </c>
      <c r="B15" t="s">
        <v>13</v>
      </c>
      <c r="C15" t="s">
        <v>14</v>
      </c>
      <c r="D15" s="5" t="s">
        <v>127</v>
      </c>
      <c r="E15" t="s">
        <v>62</v>
      </c>
      <c r="F15">
        <v>3</v>
      </c>
      <c r="G15" s="1">
        <v>3</v>
      </c>
      <c r="H15" s="1">
        <v>4137</v>
      </c>
      <c r="I15" s="1">
        <v>0</v>
      </c>
      <c r="J15" s="1">
        <v>4137</v>
      </c>
      <c r="K15" s="1">
        <v>0</v>
      </c>
      <c r="L15" s="1">
        <v>90</v>
      </c>
      <c r="M15" s="1">
        <v>0</v>
      </c>
      <c r="N15" s="1">
        <v>0</v>
      </c>
      <c r="O15" s="1">
        <v>0</v>
      </c>
      <c r="P15" s="1">
        <v>0</v>
      </c>
      <c r="Q15" s="12">
        <v>4047</v>
      </c>
      <c r="R15" s="11" t="str">
        <f t="shared" si="0"/>
        <v>客戶經營一部</v>
      </c>
    </row>
    <row r="16" spans="1:18" x14ac:dyDescent="0.25">
      <c r="A16">
        <v>201510</v>
      </c>
      <c r="B16" t="s">
        <v>27</v>
      </c>
      <c r="C16" t="s">
        <v>28</v>
      </c>
      <c r="D16" s="5" t="s">
        <v>128</v>
      </c>
      <c r="E16" t="s">
        <v>29</v>
      </c>
      <c r="F16">
        <v>61</v>
      </c>
      <c r="G16" s="1">
        <v>78</v>
      </c>
      <c r="H16" s="1">
        <v>738410</v>
      </c>
      <c r="I16" s="1">
        <v>100</v>
      </c>
      <c r="J16" s="1">
        <v>736205</v>
      </c>
      <c r="K16" s="1">
        <v>2305</v>
      </c>
      <c r="L16" s="1">
        <v>36628</v>
      </c>
      <c r="M16" s="1">
        <v>0</v>
      </c>
      <c r="N16" s="1">
        <v>0</v>
      </c>
      <c r="O16" s="1">
        <v>0</v>
      </c>
      <c r="P16" s="1">
        <v>0</v>
      </c>
      <c r="Q16" s="12">
        <v>699577</v>
      </c>
      <c r="R16" s="11" t="str">
        <f t="shared" si="0"/>
        <v>客戶經營二部</v>
      </c>
    </row>
    <row r="17" spans="1:18" x14ac:dyDescent="0.25">
      <c r="A17">
        <v>201510</v>
      </c>
      <c r="B17" t="s">
        <v>27</v>
      </c>
      <c r="C17" t="s">
        <v>28</v>
      </c>
      <c r="D17" s="5" t="s">
        <v>129</v>
      </c>
      <c r="E17" t="s">
        <v>30</v>
      </c>
      <c r="F17">
        <v>47</v>
      </c>
      <c r="G17" s="1">
        <v>49</v>
      </c>
      <c r="H17" s="1">
        <v>316305</v>
      </c>
      <c r="I17" s="1">
        <v>0</v>
      </c>
      <c r="J17" s="1">
        <v>314517</v>
      </c>
      <c r="K17" s="1">
        <v>1788</v>
      </c>
      <c r="L17" s="1">
        <v>8003</v>
      </c>
      <c r="M17" s="1">
        <v>0</v>
      </c>
      <c r="N17" s="1">
        <v>0</v>
      </c>
      <c r="O17" s="1">
        <v>0</v>
      </c>
      <c r="P17" s="1">
        <v>0</v>
      </c>
      <c r="Q17" s="12">
        <v>306514</v>
      </c>
      <c r="R17" s="11" t="str">
        <f t="shared" si="0"/>
        <v>客戶經營二部</v>
      </c>
    </row>
    <row r="18" spans="1:18" x14ac:dyDescent="0.25">
      <c r="A18">
        <v>201510</v>
      </c>
      <c r="B18" t="s">
        <v>27</v>
      </c>
      <c r="C18" t="s">
        <v>28</v>
      </c>
      <c r="D18" s="5" t="s">
        <v>130</v>
      </c>
      <c r="E18" t="s">
        <v>31</v>
      </c>
      <c r="F18">
        <v>31</v>
      </c>
      <c r="G18" s="1">
        <v>34</v>
      </c>
      <c r="H18" s="1">
        <v>298725</v>
      </c>
      <c r="I18" s="1">
        <v>0</v>
      </c>
      <c r="J18" s="1">
        <v>295348</v>
      </c>
      <c r="K18" s="1">
        <v>3377</v>
      </c>
      <c r="L18" s="1">
        <v>11839</v>
      </c>
      <c r="M18" s="1">
        <v>0</v>
      </c>
      <c r="N18" s="1">
        <v>0</v>
      </c>
      <c r="O18" s="1">
        <v>0</v>
      </c>
      <c r="P18" s="1">
        <v>0</v>
      </c>
      <c r="Q18" s="12">
        <v>283509</v>
      </c>
      <c r="R18" s="11" t="str">
        <f t="shared" si="0"/>
        <v>客戶經營二部</v>
      </c>
    </row>
    <row r="19" spans="1:18" x14ac:dyDescent="0.25">
      <c r="A19">
        <v>201510</v>
      </c>
      <c r="B19" t="s">
        <v>27</v>
      </c>
      <c r="C19" t="s">
        <v>28</v>
      </c>
      <c r="D19" s="5" t="s">
        <v>131</v>
      </c>
      <c r="E19" t="s">
        <v>32</v>
      </c>
      <c r="F19">
        <v>45</v>
      </c>
      <c r="G19" s="1">
        <v>48</v>
      </c>
      <c r="H19" s="1">
        <v>377195</v>
      </c>
      <c r="I19" s="1">
        <v>100</v>
      </c>
      <c r="J19" s="1">
        <v>375455</v>
      </c>
      <c r="K19" s="1">
        <v>1840</v>
      </c>
      <c r="L19" s="1">
        <v>18480</v>
      </c>
      <c r="M19" s="1">
        <v>0</v>
      </c>
      <c r="N19" s="1">
        <v>0</v>
      </c>
      <c r="O19" s="1">
        <v>0</v>
      </c>
      <c r="P19" s="1">
        <v>0</v>
      </c>
      <c r="Q19" s="12">
        <v>356975</v>
      </c>
      <c r="R19" s="11" t="str">
        <f t="shared" si="0"/>
        <v>客戶經營二部</v>
      </c>
    </row>
    <row r="20" spans="1:18" x14ac:dyDescent="0.25">
      <c r="A20">
        <v>201510</v>
      </c>
      <c r="B20" t="s">
        <v>27</v>
      </c>
      <c r="C20" t="s">
        <v>28</v>
      </c>
      <c r="D20" s="5" t="s">
        <v>132</v>
      </c>
      <c r="E20" t="s">
        <v>33</v>
      </c>
      <c r="F20">
        <v>33</v>
      </c>
      <c r="G20" s="1">
        <v>36</v>
      </c>
      <c r="H20" s="1">
        <v>203413</v>
      </c>
      <c r="I20" s="1">
        <v>0</v>
      </c>
      <c r="J20" s="1">
        <v>202913</v>
      </c>
      <c r="K20" s="1">
        <v>500</v>
      </c>
      <c r="L20" s="1">
        <v>8409</v>
      </c>
      <c r="M20" s="1">
        <v>0</v>
      </c>
      <c r="N20" s="1">
        <v>0</v>
      </c>
      <c r="O20" s="1">
        <v>0</v>
      </c>
      <c r="P20" s="1">
        <v>0</v>
      </c>
      <c r="Q20" s="12">
        <v>194504</v>
      </c>
      <c r="R20" s="11" t="str">
        <f t="shared" si="0"/>
        <v>客戶經營二部</v>
      </c>
    </row>
    <row r="21" spans="1:18" x14ac:dyDescent="0.25">
      <c r="A21">
        <v>201510</v>
      </c>
      <c r="B21" t="s">
        <v>27</v>
      </c>
      <c r="C21" t="s">
        <v>28</v>
      </c>
      <c r="D21" s="5" t="s">
        <v>133</v>
      </c>
      <c r="E21" t="s">
        <v>34</v>
      </c>
      <c r="F21">
        <v>28</v>
      </c>
      <c r="G21" s="1">
        <v>33</v>
      </c>
      <c r="H21" s="1">
        <v>231366</v>
      </c>
      <c r="I21" s="1">
        <v>0</v>
      </c>
      <c r="J21" s="1">
        <v>229115</v>
      </c>
      <c r="K21" s="1">
        <v>2251</v>
      </c>
      <c r="L21" s="1">
        <v>13374</v>
      </c>
      <c r="M21" s="1">
        <v>0</v>
      </c>
      <c r="N21" s="1">
        <v>0</v>
      </c>
      <c r="O21" s="1">
        <v>0</v>
      </c>
      <c r="P21" s="1">
        <v>0</v>
      </c>
      <c r="Q21" s="12">
        <v>215741</v>
      </c>
      <c r="R21" s="11" t="str">
        <f t="shared" si="0"/>
        <v>客戶經營二部</v>
      </c>
    </row>
    <row r="22" spans="1:18" x14ac:dyDescent="0.25">
      <c r="A22">
        <v>201510</v>
      </c>
      <c r="B22" t="s">
        <v>27</v>
      </c>
      <c r="C22" t="s">
        <v>28</v>
      </c>
      <c r="D22" s="5" t="s">
        <v>134</v>
      </c>
      <c r="E22" t="s">
        <v>35</v>
      </c>
      <c r="F22">
        <v>33</v>
      </c>
      <c r="G22" s="1">
        <v>37</v>
      </c>
      <c r="H22" s="1">
        <v>255398</v>
      </c>
      <c r="I22" s="1">
        <v>0</v>
      </c>
      <c r="J22" s="1">
        <v>252337</v>
      </c>
      <c r="K22" s="1">
        <v>3061</v>
      </c>
      <c r="L22" s="1">
        <v>8522</v>
      </c>
      <c r="M22" s="1">
        <v>0</v>
      </c>
      <c r="N22" s="1">
        <v>0</v>
      </c>
      <c r="O22" s="1">
        <v>0</v>
      </c>
      <c r="P22" s="1">
        <v>0</v>
      </c>
      <c r="Q22" s="12">
        <v>243815</v>
      </c>
      <c r="R22" s="11" t="str">
        <f t="shared" si="0"/>
        <v>客戶經營二部</v>
      </c>
    </row>
    <row r="23" spans="1:18" x14ac:dyDescent="0.25">
      <c r="A23">
        <v>201510</v>
      </c>
      <c r="B23" t="s">
        <v>27</v>
      </c>
      <c r="C23" t="s">
        <v>28</v>
      </c>
      <c r="D23" s="5" t="s">
        <v>135</v>
      </c>
      <c r="E23" t="s">
        <v>36</v>
      </c>
      <c r="F23">
        <v>34</v>
      </c>
      <c r="G23" s="1">
        <v>38</v>
      </c>
      <c r="H23" s="1">
        <v>389881</v>
      </c>
      <c r="I23" s="1">
        <v>0</v>
      </c>
      <c r="J23" s="1">
        <v>387548</v>
      </c>
      <c r="K23" s="1">
        <v>2333</v>
      </c>
      <c r="L23" s="1">
        <v>14476</v>
      </c>
      <c r="M23" s="1">
        <v>4880</v>
      </c>
      <c r="N23" s="1">
        <v>4</v>
      </c>
      <c r="O23" s="1">
        <v>0</v>
      </c>
      <c r="P23" s="1">
        <v>0</v>
      </c>
      <c r="Q23" s="12">
        <v>368196</v>
      </c>
      <c r="R23" s="11" t="str">
        <f t="shared" si="0"/>
        <v>客戶經營二部</v>
      </c>
    </row>
    <row r="24" spans="1:18" x14ac:dyDescent="0.25">
      <c r="A24">
        <v>201510</v>
      </c>
      <c r="B24" t="s">
        <v>27</v>
      </c>
      <c r="C24" t="s">
        <v>28</v>
      </c>
      <c r="D24" s="5" t="s">
        <v>136</v>
      </c>
      <c r="E24" t="s">
        <v>37</v>
      </c>
      <c r="F24">
        <v>40</v>
      </c>
      <c r="G24" s="1">
        <v>46</v>
      </c>
      <c r="H24" s="1">
        <v>315895</v>
      </c>
      <c r="I24" s="1">
        <v>0</v>
      </c>
      <c r="J24" s="1">
        <v>311187</v>
      </c>
      <c r="K24" s="1">
        <v>4708</v>
      </c>
      <c r="L24" s="1">
        <v>15520</v>
      </c>
      <c r="M24" s="1">
        <v>0</v>
      </c>
      <c r="N24" s="1">
        <v>0</v>
      </c>
      <c r="O24" s="1">
        <v>0</v>
      </c>
      <c r="P24" s="1">
        <v>0</v>
      </c>
      <c r="Q24" s="12">
        <v>295667</v>
      </c>
      <c r="R24" s="11" t="str">
        <f t="shared" si="0"/>
        <v>客戶經營二部</v>
      </c>
    </row>
    <row r="25" spans="1:18" x14ac:dyDescent="0.25">
      <c r="A25">
        <v>201510</v>
      </c>
      <c r="B25" t="s">
        <v>27</v>
      </c>
      <c r="C25" t="s">
        <v>28</v>
      </c>
      <c r="D25" s="5" t="s">
        <v>137</v>
      </c>
      <c r="E25" t="s">
        <v>38</v>
      </c>
      <c r="F25">
        <v>11</v>
      </c>
      <c r="G25" s="1">
        <v>11</v>
      </c>
      <c r="H25" s="1">
        <v>129737</v>
      </c>
      <c r="I25" s="1">
        <v>0</v>
      </c>
      <c r="J25" s="1">
        <v>129487</v>
      </c>
      <c r="K25" s="1">
        <v>250</v>
      </c>
      <c r="L25" s="1">
        <v>7284</v>
      </c>
      <c r="M25" s="1">
        <v>0</v>
      </c>
      <c r="N25" s="1">
        <v>0</v>
      </c>
      <c r="O25" s="1">
        <v>0</v>
      </c>
      <c r="P25" s="1">
        <v>0</v>
      </c>
      <c r="Q25" s="12">
        <v>122203</v>
      </c>
      <c r="R25" s="11" t="str">
        <f t="shared" si="0"/>
        <v>客戶經營二部</v>
      </c>
    </row>
    <row r="26" spans="1:18" x14ac:dyDescent="0.25">
      <c r="A26">
        <v>201510</v>
      </c>
      <c r="B26" t="s">
        <v>27</v>
      </c>
      <c r="C26" t="s">
        <v>28</v>
      </c>
      <c r="D26" s="5" t="s">
        <v>138</v>
      </c>
      <c r="E26" t="s">
        <v>39</v>
      </c>
      <c r="F26">
        <v>31</v>
      </c>
      <c r="G26" s="1">
        <v>31</v>
      </c>
      <c r="H26" s="1">
        <v>126280</v>
      </c>
      <c r="I26" s="1">
        <v>0</v>
      </c>
      <c r="J26" s="1">
        <v>126180</v>
      </c>
      <c r="K26" s="1">
        <v>100</v>
      </c>
      <c r="L26" s="1">
        <v>4759</v>
      </c>
      <c r="M26" s="1">
        <v>0</v>
      </c>
      <c r="N26" s="1">
        <v>0</v>
      </c>
      <c r="O26" s="1">
        <v>0</v>
      </c>
      <c r="P26" s="1">
        <v>0</v>
      </c>
      <c r="Q26" s="12">
        <v>121421</v>
      </c>
      <c r="R26" s="11" t="str">
        <f t="shared" si="0"/>
        <v>客戶經營二部</v>
      </c>
    </row>
    <row r="27" spans="1:18" x14ac:dyDescent="0.25">
      <c r="A27">
        <v>201510</v>
      </c>
      <c r="B27" t="s">
        <v>27</v>
      </c>
      <c r="C27" t="s">
        <v>28</v>
      </c>
      <c r="D27" s="5" t="s">
        <v>139</v>
      </c>
      <c r="E27" t="s">
        <v>40</v>
      </c>
      <c r="F27">
        <v>21</v>
      </c>
      <c r="G27" s="1">
        <v>21</v>
      </c>
      <c r="H27" s="1">
        <v>133672</v>
      </c>
      <c r="I27" s="1">
        <v>0</v>
      </c>
      <c r="J27" s="1">
        <v>133322</v>
      </c>
      <c r="K27" s="1">
        <v>350</v>
      </c>
      <c r="L27" s="1">
        <v>5494</v>
      </c>
      <c r="M27" s="1">
        <v>0</v>
      </c>
      <c r="N27" s="1">
        <v>0</v>
      </c>
      <c r="O27" s="1">
        <v>0</v>
      </c>
      <c r="P27" s="1">
        <v>0</v>
      </c>
      <c r="Q27" s="12">
        <v>127828</v>
      </c>
      <c r="R27" s="11" t="str">
        <f t="shared" si="0"/>
        <v>客戶經營二部</v>
      </c>
    </row>
    <row r="28" spans="1:18" x14ac:dyDescent="0.25">
      <c r="A28">
        <v>201510</v>
      </c>
      <c r="B28" t="s">
        <v>27</v>
      </c>
      <c r="C28" t="s">
        <v>28</v>
      </c>
      <c r="D28" s="5" t="s">
        <v>140</v>
      </c>
      <c r="E28" t="s">
        <v>41</v>
      </c>
      <c r="F28">
        <v>10</v>
      </c>
      <c r="G28" s="1">
        <v>10</v>
      </c>
      <c r="H28" s="1">
        <v>117516</v>
      </c>
      <c r="I28" s="1">
        <v>0</v>
      </c>
      <c r="J28" s="1">
        <v>117366</v>
      </c>
      <c r="K28" s="1">
        <v>150</v>
      </c>
      <c r="L28" s="1">
        <v>4077</v>
      </c>
      <c r="M28" s="1">
        <v>1379</v>
      </c>
      <c r="N28" s="1">
        <v>0</v>
      </c>
      <c r="O28" s="1">
        <v>0</v>
      </c>
      <c r="P28" s="1">
        <v>0</v>
      </c>
      <c r="Q28" s="12">
        <v>111910</v>
      </c>
      <c r="R28" s="11" t="str">
        <f t="shared" si="0"/>
        <v>客戶經營二部</v>
      </c>
    </row>
    <row r="29" spans="1:18" x14ac:dyDescent="0.25">
      <c r="A29">
        <v>201510</v>
      </c>
      <c r="B29" t="s">
        <v>27</v>
      </c>
      <c r="C29" t="s">
        <v>28</v>
      </c>
      <c r="D29" s="5" t="s">
        <v>141</v>
      </c>
      <c r="E29" t="s">
        <v>42</v>
      </c>
      <c r="F29">
        <v>38</v>
      </c>
      <c r="G29" s="1">
        <v>43</v>
      </c>
      <c r="H29" s="1">
        <v>242552</v>
      </c>
      <c r="I29" s="1">
        <v>0</v>
      </c>
      <c r="J29" s="1">
        <v>238113</v>
      </c>
      <c r="K29" s="1">
        <v>4439</v>
      </c>
      <c r="L29" s="1">
        <v>8796</v>
      </c>
      <c r="M29" s="1">
        <v>2758</v>
      </c>
      <c r="N29" s="1">
        <v>0</v>
      </c>
      <c r="O29" s="1">
        <v>0</v>
      </c>
      <c r="P29" s="1">
        <v>0</v>
      </c>
      <c r="Q29" s="12">
        <v>226559</v>
      </c>
      <c r="R29" s="11" t="str">
        <f t="shared" si="0"/>
        <v>客戶經營二部</v>
      </c>
    </row>
    <row r="30" spans="1:18" x14ac:dyDescent="0.25">
      <c r="A30">
        <v>201510</v>
      </c>
      <c r="B30" t="s">
        <v>27</v>
      </c>
      <c r="C30" t="s">
        <v>28</v>
      </c>
      <c r="D30" s="5" t="s">
        <v>142</v>
      </c>
      <c r="E30" t="s">
        <v>43</v>
      </c>
      <c r="F30">
        <v>38</v>
      </c>
      <c r="G30" s="1">
        <v>45</v>
      </c>
      <c r="H30" s="1">
        <v>267486</v>
      </c>
      <c r="I30" s="1">
        <v>0</v>
      </c>
      <c r="J30" s="1">
        <v>265150</v>
      </c>
      <c r="K30" s="1">
        <v>2336</v>
      </c>
      <c r="L30" s="1">
        <v>12193</v>
      </c>
      <c r="M30" s="1">
        <v>8099</v>
      </c>
      <c r="N30" s="1">
        <v>0</v>
      </c>
      <c r="O30" s="1">
        <v>124</v>
      </c>
      <c r="P30" s="1">
        <v>124</v>
      </c>
      <c r="Q30" s="12">
        <v>245106</v>
      </c>
      <c r="R30" s="11" t="str">
        <f t="shared" si="0"/>
        <v>客戶經營二部</v>
      </c>
    </row>
    <row r="31" spans="1:18" x14ac:dyDescent="0.25">
      <c r="A31">
        <v>201510</v>
      </c>
      <c r="B31" t="s">
        <v>44</v>
      </c>
      <c r="C31" t="s">
        <v>45</v>
      </c>
      <c r="D31" s="5" t="s">
        <v>143</v>
      </c>
      <c r="E31" t="s">
        <v>46</v>
      </c>
      <c r="F31">
        <v>22</v>
      </c>
      <c r="G31" s="1">
        <v>23</v>
      </c>
      <c r="H31" s="1">
        <v>263592</v>
      </c>
      <c r="I31" s="1">
        <v>100</v>
      </c>
      <c r="J31" s="1">
        <v>262924</v>
      </c>
      <c r="K31" s="1">
        <v>768</v>
      </c>
      <c r="L31" s="1">
        <v>9904</v>
      </c>
      <c r="M31" s="1">
        <v>0</v>
      </c>
      <c r="N31" s="1">
        <v>0</v>
      </c>
      <c r="O31" s="1">
        <v>0</v>
      </c>
      <c r="P31" s="1">
        <v>0</v>
      </c>
      <c r="Q31" s="12">
        <v>253020</v>
      </c>
      <c r="R31" s="11" t="str">
        <f t="shared" si="0"/>
        <v>客戶經營三部</v>
      </c>
    </row>
    <row r="32" spans="1:18" x14ac:dyDescent="0.25">
      <c r="A32">
        <v>201510</v>
      </c>
      <c r="B32" t="s">
        <v>44</v>
      </c>
      <c r="C32" t="s">
        <v>45</v>
      </c>
      <c r="D32" s="5" t="s">
        <v>144</v>
      </c>
      <c r="E32" t="s">
        <v>47</v>
      </c>
      <c r="F32">
        <v>38</v>
      </c>
      <c r="G32" s="1">
        <v>41</v>
      </c>
      <c r="H32" s="1">
        <v>361433</v>
      </c>
      <c r="I32" s="1">
        <v>0</v>
      </c>
      <c r="J32" s="1">
        <v>358421</v>
      </c>
      <c r="K32" s="1">
        <v>3012</v>
      </c>
      <c r="L32" s="1">
        <v>12729</v>
      </c>
      <c r="M32" s="1">
        <v>1494</v>
      </c>
      <c r="N32" s="1">
        <v>0</v>
      </c>
      <c r="O32" s="1">
        <v>0</v>
      </c>
      <c r="P32" s="1">
        <v>0</v>
      </c>
      <c r="Q32" s="12">
        <v>344198</v>
      </c>
      <c r="R32" s="11" t="str">
        <f t="shared" si="0"/>
        <v>客戶經營三部</v>
      </c>
    </row>
    <row r="33" spans="1:18" x14ac:dyDescent="0.25">
      <c r="A33">
        <v>201510</v>
      </c>
      <c r="B33" t="s">
        <v>44</v>
      </c>
      <c r="C33" t="s">
        <v>45</v>
      </c>
      <c r="D33" s="5" t="s">
        <v>145</v>
      </c>
      <c r="E33" t="s">
        <v>48</v>
      </c>
      <c r="F33">
        <v>56</v>
      </c>
      <c r="G33" s="1">
        <v>58</v>
      </c>
      <c r="H33" s="1">
        <v>568881</v>
      </c>
      <c r="I33" s="1">
        <v>0</v>
      </c>
      <c r="J33" s="1">
        <v>566204</v>
      </c>
      <c r="K33" s="1">
        <v>2677</v>
      </c>
      <c r="L33" s="1">
        <v>26761</v>
      </c>
      <c r="M33" s="1">
        <v>745</v>
      </c>
      <c r="N33" s="1">
        <v>0</v>
      </c>
      <c r="O33" s="1">
        <v>0</v>
      </c>
      <c r="P33" s="1">
        <v>0</v>
      </c>
      <c r="Q33" s="12">
        <v>538698</v>
      </c>
      <c r="R33" s="11" t="str">
        <f t="shared" si="0"/>
        <v>客戶經營三部</v>
      </c>
    </row>
    <row r="34" spans="1:18" x14ac:dyDescent="0.25">
      <c r="A34">
        <v>201510</v>
      </c>
      <c r="B34" t="s">
        <v>44</v>
      </c>
      <c r="C34" t="s">
        <v>45</v>
      </c>
      <c r="D34" s="5" t="s">
        <v>146</v>
      </c>
      <c r="E34" t="s">
        <v>49</v>
      </c>
      <c r="F34">
        <v>34</v>
      </c>
      <c r="G34" s="1">
        <v>34</v>
      </c>
      <c r="H34" s="1">
        <v>256674</v>
      </c>
      <c r="I34" s="1">
        <v>0</v>
      </c>
      <c r="J34" s="1">
        <v>255726</v>
      </c>
      <c r="K34" s="1">
        <v>948</v>
      </c>
      <c r="L34" s="1">
        <v>10323</v>
      </c>
      <c r="M34" s="1">
        <v>2758</v>
      </c>
      <c r="N34" s="1">
        <v>0</v>
      </c>
      <c r="O34" s="1">
        <v>0</v>
      </c>
      <c r="P34" s="1">
        <v>0</v>
      </c>
      <c r="Q34" s="12">
        <v>242645</v>
      </c>
      <c r="R34" s="11" t="str">
        <f t="shared" si="0"/>
        <v>客戶經營三部</v>
      </c>
    </row>
    <row r="35" spans="1:18" x14ac:dyDescent="0.25">
      <c r="A35">
        <v>201510</v>
      </c>
      <c r="B35" t="s">
        <v>44</v>
      </c>
      <c r="C35" t="s">
        <v>45</v>
      </c>
      <c r="D35" s="5" t="s">
        <v>147</v>
      </c>
      <c r="E35" t="s">
        <v>50</v>
      </c>
      <c r="F35">
        <v>35</v>
      </c>
      <c r="G35" s="1">
        <v>35</v>
      </c>
      <c r="H35" s="1">
        <v>303287</v>
      </c>
      <c r="I35" s="1">
        <v>0</v>
      </c>
      <c r="J35" s="1">
        <v>302746</v>
      </c>
      <c r="K35" s="1">
        <v>541</v>
      </c>
      <c r="L35" s="1">
        <v>12249</v>
      </c>
      <c r="M35" s="1">
        <v>12576</v>
      </c>
      <c r="N35" s="1">
        <v>0</v>
      </c>
      <c r="O35" s="1">
        <v>233</v>
      </c>
      <c r="P35" s="1">
        <v>233</v>
      </c>
      <c r="Q35" s="12">
        <v>278387</v>
      </c>
      <c r="R35" s="11" t="str">
        <f t="shared" si="0"/>
        <v>客戶經營三部</v>
      </c>
    </row>
    <row r="36" spans="1:18" x14ac:dyDescent="0.25">
      <c r="A36">
        <v>201510</v>
      </c>
      <c r="B36" t="s">
        <v>44</v>
      </c>
      <c r="C36" t="s">
        <v>45</v>
      </c>
      <c r="D36" s="5" t="s">
        <v>148</v>
      </c>
      <c r="E36" t="s">
        <v>51</v>
      </c>
      <c r="F36">
        <v>22</v>
      </c>
      <c r="G36" s="1">
        <v>24</v>
      </c>
      <c r="H36" s="1">
        <v>120955</v>
      </c>
      <c r="I36" s="1">
        <v>0</v>
      </c>
      <c r="J36" s="1">
        <v>119176</v>
      </c>
      <c r="K36" s="1">
        <v>1779</v>
      </c>
      <c r="L36" s="1">
        <v>8354</v>
      </c>
      <c r="M36" s="1">
        <v>1379</v>
      </c>
      <c r="N36" s="1">
        <v>0</v>
      </c>
      <c r="O36" s="1">
        <v>0</v>
      </c>
      <c r="P36" s="1">
        <v>0</v>
      </c>
      <c r="Q36" s="12">
        <v>109443</v>
      </c>
      <c r="R36" s="11" t="str">
        <f t="shared" si="0"/>
        <v>客戶經營三部</v>
      </c>
    </row>
    <row r="37" spans="1:18" x14ac:dyDescent="0.25">
      <c r="A37">
        <v>201510</v>
      </c>
      <c r="B37" t="s">
        <v>44</v>
      </c>
      <c r="C37" t="s">
        <v>45</v>
      </c>
      <c r="D37" s="5" t="s">
        <v>149</v>
      </c>
      <c r="E37" t="s">
        <v>52</v>
      </c>
      <c r="F37">
        <v>24</v>
      </c>
      <c r="G37" s="1">
        <v>24</v>
      </c>
      <c r="H37" s="1">
        <v>103377</v>
      </c>
      <c r="I37" s="1">
        <v>0</v>
      </c>
      <c r="J37" s="1">
        <v>103227</v>
      </c>
      <c r="K37" s="1">
        <v>150</v>
      </c>
      <c r="L37" s="1">
        <v>2815</v>
      </c>
      <c r="M37" s="1">
        <v>0</v>
      </c>
      <c r="N37" s="1">
        <v>0</v>
      </c>
      <c r="O37" s="1">
        <v>0</v>
      </c>
      <c r="P37" s="1">
        <v>0</v>
      </c>
      <c r="Q37" s="12">
        <v>100412</v>
      </c>
      <c r="R37" s="11" t="str">
        <f t="shared" si="0"/>
        <v>客戶經營三部</v>
      </c>
    </row>
    <row r="38" spans="1:18" x14ac:dyDescent="0.25">
      <c r="A38">
        <v>201510</v>
      </c>
      <c r="B38" t="s">
        <v>44</v>
      </c>
      <c r="C38" t="s">
        <v>45</v>
      </c>
      <c r="D38" s="5" t="s">
        <v>150</v>
      </c>
      <c r="E38" t="s">
        <v>66</v>
      </c>
      <c r="F38">
        <v>34</v>
      </c>
      <c r="G38" s="1">
        <v>34</v>
      </c>
      <c r="H38" s="1">
        <v>46886</v>
      </c>
      <c r="I38" s="1">
        <v>0</v>
      </c>
      <c r="J38" s="1">
        <v>46886</v>
      </c>
      <c r="K38" s="1">
        <v>0</v>
      </c>
      <c r="L38" s="1">
        <v>986</v>
      </c>
      <c r="M38" s="1">
        <v>1379</v>
      </c>
      <c r="N38" s="1">
        <v>0</v>
      </c>
      <c r="O38" s="1">
        <v>0</v>
      </c>
      <c r="P38" s="1">
        <v>0</v>
      </c>
      <c r="Q38" s="12">
        <v>44521</v>
      </c>
      <c r="R38" s="11" t="str">
        <f t="shared" si="0"/>
        <v>客戶經營三部</v>
      </c>
    </row>
    <row r="39" spans="1:18" x14ac:dyDescent="0.25">
      <c r="A39">
        <v>201510</v>
      </c>
      <c r="B39" t="s">
        <v>53</v>
      </c>
      <c r="C39" t="s">
        <v>54</v>
      </c>
      <c r="D39" s="5" t="s">
        <v>245</v>
      </c>
      <c r="E39" t="s">
        <v>246</v>
      </c>
      <c r="F39">
        <v>2</v>
      </c>
      <c r="G39" s="1">
        <v>2</v>
      </c>
      <c r="H39" s="1">
        <v>2359</v>
      </c>
      <c r="I39" s="1">
        <v>100</v>
      </c>
      <c r="J39" s="1">
        <v>2459</v>
      </c>
      <c r="K39" s="1">
        <v>0</v>
      </c>
      <c r="L39" s="1">
        <v>60</v>
      </c>
      <c r="M39" s="1">
        <v>0</v>
      </c>
      <c r="N39" s="1">
        <v>0</v>
      </c>
      <c r="O39" s="1">
        <v>0</v>
      </c>
      <c r="P39" s="1">
        <v>0</v>
      </c>
      <c r="Q39" s="12">
        <v>2399</v>
      </c>
      <c r="R39" s="11" t="str">
        <f t="shared" si="0"/>
        <v>客戶經營四部</v>
      </c>
    </row>
    <row r="40" spans="1:18" x14ac:dyDescent="0.25">
      <c r="A40">
        <v>201510</v>
      </c>
      <c r="B40" t="s">
        <v>53</v>
      </c>
      <c r="C40" t="s">
        <v>54</v>
      </c>
      <c r="D40" s="5" t="s">
        <v>151</v>
      </c>
      <c r="E40" t="s">
        <v>55</v>
      </c>
      <c r="F40">
        <v>25</v>
      </c>
      <c r="G40" s="1">
        <v>26</v>
      </c>
      <c r="H40" s="1">
        <v>356301</v>
      </c>
      <c r="I40" s="1">
        <v>0</v>
      </c>
      <c r="J40" s="1">
        <v>355718</v>
      </c>
      <c r="K40" s="1">
        <v>583</v>
      </c>
      <c r="L40" s="1">
        <v>15105</v>
      </c>
      <c r="M40" s="1">
        <v>6750</v>
      </c>
      <c r="N40" s="1">
        <v>0</v>
      </c>
      <c r="O40" s="1">
        <v>0</v>
      </c>
      <c r="P40" s="1">
        <v>0</v>
      </c>
      <c r="Q40" s="12">
        <v>333863</v>
      </c>
      <c r="R40" s="11" t="str">
        <f t="shared" si="0"/>
        <v>客戶經營四部</v>
      </c>
    </row>
    <row r="41" spans="1:18" x14ac:dyDescent="0.25">
      <c r="A41">
        <v>201510</v>
      </c>
      <c r="B41" t="s">
        <v>53</v>
      </c>
      <c r="C41" t="s">
        <v>54</v>
      </c>
      <c r="D41" s="5" t="s">
        <v>152</v>
      </c>
      <c r="E41" t="s">
        <v>69</v>
      </c>
      <c r="F41">
        <v>11</v>
      </c>
      <c r="G41" s="1">
        <v>11</v>
      </c>
      <c r="H41" s="1">
        <v>115411</v>
      </c>
      <c r="I41" s="1">
        <v>0</v>
      </c>
      <c r="J41" s="1">
        <v>114021</v>
      </c>
      <c r="K41" s="1">
        <v>1390</v>
      </c>
      <c r="L41" s="1">
        <v>2877</v>
      </c>
      <c r="M41" s="1">
        <v>0</v>
      </c>
      <c r="N41" s="1">
        <v>0</v>
      </c>
      <c r="O41" s="1">
        <v>0</v>
      </c>
      <c r="P41" s="12">
        <v>0</v>
      </c>
      <c r="Q41" s="12">
        <v>111144</v>
      </c>
      <c r="R41" s="11" t="str">
        <f t="shared" si="0"/>
        <v>客戶經營四部</v>
      </c>
    </row>
    <row r="42" spans="1:18" x14ac:dyDescent="0.25">
      <c r="A42">
        <v>201510</v>
      </c>
      <c r="B42" t="s">
        <v>53</v>
      </c>
      <c r="C42" t="s">
        <v>54</v>
      </c>
      <c r="D42" s="5" t="s">
        <v>153</v>
      </c>
      <c r="E42" t="s">
        <v>56</v>
      </c>
      <c r="F42">
        <v>15</v>
      </c>
      <c r="G42" s="1">
        <v>16</v>
      </c>
      <c r="H42" s="1">
        <v>245393</v>
      </c>
      <c r="I42" s="1">
        <v>0</v>
      </c>
      <c r="J42" s="1">
        <v>243814</v>
      </c>
      <c r="K42" s="1">
        <v>1579</v>
      </c>
      <c r="L42" s="1">
        <v>9642</v>
      </c>
      <c r="M42" s="1">
        <v>0</v>
      </c>
      <c r="N42" s="1">
        <v>0</v>
      </c>
      <c r="O42" s="1">
        <v>0</v>
      </c>
      <c r="P42" s="1">
        <v>0</v>
      </c>
      <c r="Q42" s="12">
        <v>234172</v>
      </c>
      <c r="R42" s="11" t="str">
        <f t="shared" si="0"/>
        <v>客戶經營四部</v>
      </c>
    </row>
    <row r="43" spans="1:18" x14ac:dyDescent="0.25">
      <c r="A43">
        <v>201510</v>
      </c>
      <c r="B43" t="s">
        <v>53</v>
      </c>
      <c r="C43" t="s">
        <v>54</v>
      </c>
      <c r="D43" s="5" t="s">
        <v>154</v>
      </c>
      <c r="E43" t="s">
        <v>57</v>
      </c>
      <c r="F43">
        <v>25</v>
      </c>
      <c r="G43" s="1">
        <v>28</v>
      </c>
      <c r="H43" s="1">
        <v>308728</v>
      </c>
      <c r="I43" s="1">
        <v>100</v>
      </c>
      <c r="J43" s="1">
        <v>306299</v>
      </c>
      <c r="K43" s="1">
        <v>2529</v>
      </c>
      <c r="L43" s="1">
        <v>20520</v>
      </c>
      <c r="M43" s="1">
        <v>0</v>
      </c>
      <c r="N43" s="1">
        <v>0</v>
      </c>
      <c r="O43" s="1">
        <v>0</v>
      </c>
      <c r="P43" s="1">
        <v>0</v>
      </c>
      <c r="Q43" s="12">
        <v>285779</v>
      </c>
      <c r="R43" s="11" t="str">
        <f t="shared" si="0"/>
        <v>客戶經營四部</v>
      </c>
    </row>
    <row r="44" spans="1:18" x14ac:dyDescent="0.25">
      <c r="A44">
        <v>201510</v>
      </c>
      <c r="B44" t="s">
        <v>53</v>
      </c>
      <c r="C44" t="s">
        <v>54</v>
      </c>
      <c r="D44" s="5" t="s">
        <v>155</v>
      </c>
      <c r="E44" t="s">
        <v>58</v>
      </c>
      <c r="F44">
        <v>38</v>
      </c>
      <c r="G44" s="1">
        <v>42</v>
      </c>
      <c r="H44" s="1">
        <v>321041</v>
      </c>
      <c r="I44" s="1">
        <v>100</v>
      </c>
      <c r="J44" s="1">
        <v>318976</v>
      </c>
      <c r="K44" s="1">
        <v>2165</v>
      </c>
      <c r="L44" s="1">
        <v>11507</v>
      </c>
      <c r="M44" s="1">
        <v>0</v>
      </c>
      <c r="N44" s="1">
        <v>0</v>
      </c>
      <c r="O44" s="1">
        <v>0</v>
      </c>
      <c r="P44" s="1">
        <v>0</v>
      </c>
      <c r="Q44" s="12">
        <v>307469</v>
      </c>
      <c r="R44" s="11" t="str">
        <f t="shared" si="0"/>
        <v>客戶經營四部</v>
      </c>
    </row>
    <row r="45" spans="1:18" x14ac:dyDescent="0.25">
      <c r="A45">
        <v>201510</v>
      </c>
      <c r="B45" t="s">
        <v>53</v>
      </c>
      <c r="C45" t="s">
        <v>54</v>
      </c>
      <c r="D45" s="5" t="s">
        <v>240</v>
      </c>
      <c r="E45" t="s">
        <v>241</v>
      </c>
      <c r="F45">
        <v>1</v>
      </c>
      <c r="G45" s="1">
        <v>1</v>
      </c>
      <c r="H45" s="1">
        <v>3115</v>
      </c>
      <c r="I45" s="1">
        <v>0</v>
      </c>
      <c r="J45" s="1">
        <v>3115</v>
      </c>
      <c r="K45" s="1">
        <v>0</v>
      </c>
      <c r="L45" s="1">
        <v>60</v>
      </c>
      <c r="M45" s="1">
        <v>0</v>
      </c>
      <c r="N45" s="1">
        <v>0</v>
      </c>
      <c r="O45" s="1">
        <v>0</v>
      </c>
      <c r="P45" s="1">
        <v>0</v>
      </c>
      <c r="Q45" s="12">
        <v>3055</v>
      </c>
      <c r="R45" s="11" t="str">
        <f t="shared" si="0"/>
        <v>客戶經營四部</v>
      </c>
    </row>
    <row r="46" spans="1:18" x14ac:dyDescent="0.25">
      <c r="A46">
        <v>201510</v>
      </c>
      <c r="B46" t="s">
        <v>53</v>
      </c>
      <c r="C46" t="s">
        <v>54</v>
      </c>
      <c r="D46" s="5" t="s">
        <v>156</v>
      </c>
      <c r="E46" t="s">
        <v>59</v>
      </c>
      <c r="F46">
        <v>32</v>
      </c>
      <c r="G46" s="1">
        <v>37</v>
      </c>
      <c r="H46" s="1">
        <v>196133</v>
      </c>
      <c r="I46" s="1">
        <v>0</v>
      </c>
      <c r="J46" s="1">
        <v>194554</v>
      </c>
      <c r="K46" s="1">
        <v>1579</v>
      </c>
      <c r="L46" s="1">
        <v>5839</v>
      </c>
      <c r="M46" s="1">
        <v>2758</v>
      </c>
      <c r="N46" s="1">
        <v>0</v>
      </c>
      <c r="O46" s="1">
        <v>0</v>
      </c>
      <c r="P46" s="1">
        <v>0</v>
      </c>
      <c r="Q46" s="12">
        <v>185957</v>
      </c>
      <c r="R46" s="11" t="str">
        <f t="shared" si="0"/>
        <v>客戶經營四部</v>
      </c>
    </row>
    <row r="47" spans="1:18" x14ac:dyDescent="0.25">
      <c r="A47">
        <v>201510</v>
      </c>
      <c r="B47" t="s">
        <v>73</v>
      </c>
      <c r="C47" t="s">
        <v>74</v>
      </c>
      <c r="D47" s="5" t="s">
        <v>157</v>
      </c>
      <c r="E47" t="s">
        <v>75</v>
      </c>
      <c r="F47">
        <v>30</v>
      </c>
      <c r="G47" s="1">
        <v>32</v>
      </c>
      <c r="H47" s="1">
        <v>84163</v>
      </c>
      <c r="I47" s="1">
        <v>400</v>
      </c>
      <c r="J47" s="1">
        <v>84211</v>
      </c>
      <c r="K47" s="1">
        <v>352</v>
      </c>
      <c r="L47" s="1">
        <v>1690</v>
      </c>
      <c r="M47" s="1">
        <v>0</v>
      </c>
      <c r="N47" s="1">
        <v>0</v>
      </c>
      <c r="O47" s="1">
        <v>0</v>
      </c>
      <c r="P47" s="1">
        <v>0</v>
      </c>
      <c r="Q47" s="12">
        <v>82521</v>
      </c>
      <c r="R47" s="11" t="str">
        <f t="shared" si="0"/>
        <v>你滋美得官網</v>
      </c>
    </row>
    <row r="48" spans="1:18" x14ac:dyDescent="0.25">
      <c r="A48">
        <v>201510</v>
      </c>
      <c r="B48" t="s">
        <v>76</v>
      </c>
      <c r="C48" t="s">
        <v>77</v>
      </c>
      <c r="D48" s="5" t="s">
        <v>158</v>
      </c>
      <c r="E48" t="s">
        <v>78</v>
      </c>
      <c r="F48">
        <v>88</v>
      </c>
      <c r="G48" s="1">
        <v>90</v>
      </c>
      <c r="H48" s="1">
        <v>145522</v>
      </c>
      <c r="I48" s="1">
        <v>0</v>
      </c>
      <c r="J48" s="1">
        <v>145522</v>
      </c>
      <c r="K48" s="1">
        <v>0</v>
      </c>
      <c r="L48" s="1">
        <v>0</v>
      </c>
      <c r="M48" s="1">
        <v>10884</v>
      </c>
      <c r="N48" s="1">
        <v>0</v>
      </c>
      <c r="O48" s="1">
        <v>0</v>
      </c>
      <c r="P48" s="1">
        <v>0</v>
      </c>
      <c r="Q48" s="12">
        <v>134638</v>
      </c>
      <c r="R48" s="11" t="str">
        <f t="shared" si="0"/>
        <v>外部通路-雅虎奇摩</v>
      </c>
    </row>
    <row r="49" spans="1:18" x14ac:dyDescent="0.25">
      <c r="A49">
        <v>201510</v>
      </c>
      <c r="B49" t="s">
        <v>79</v>
      </c>
      <c r="C49" t="s">
        <v>80</v>
      </c>
      <c r="D49" s="5" t="s">
        <v>159</v>
      </c>
      <c r="E49" t="s">
        <v>80</v>
      </c>
      <c r="F49">
        <v>3</v>
      </c>
      <c r="G49" s="1">
        <v>3</v>
      </c>
      <c r="H49" s="1">
        <v>2130</v>
      </c>
      <c r="I49" s="1">
        <v>0</v>
      </c>
      <c r="J49" s="1">
        <v>2130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2">
        <v>2130</v>
      </c>
      <c r="R49" s="11" t="str">
        <f t="shared" si="0"/>
        <v>外部通路-PCHOME線上購物</v>
      </c>
    </row>
    <row r="50" spans="1:18" x14ac:dyDescent="0.25">
      <c r="A50">
        <v>201510</v>
      </c>
      <c r="B50" t="s">
        <v>81</v>
      </c>
      <c r="C50" t="s">
        <v>82</v>
      </c>
      <c r="D50" s="5" t="s">
        <v>160</v>
      </c>
      <c r="E50" t="s">
        <v>82</v>
      </c>
      <c r="F50">
        <v>177</v>
      </c>
      <c r="G50" s="1">
        <v>186</v>
      </c>
      <c r="H50" s="1">
        <v>291445</v>
      </c>
      <c r="I50" s="1">
        <v>0</v>
      </c>
      <c r="J50" s="1">
        <v>291445</v>
      </c>
      <c r="K50" s="1">
        <v>0</v>
      </c>
      <c r="L50" s="1">
        <v>0</v>
      </c>
      <c r="M50" s="1">
        <v>1110</v>
      </c>
      <c r="N50" s="1">
        <v>0</v>
      </c>
      <c r="O50" s="1">
        <v>0</v>
      </c>
      <c r="P50" s="1">
        <v>0</v>
      </c>
      <c r="Q50" s="12">
        <v>290335</v>
      </c>
      <c r="R50" s="11" t="str">
        <f t="shared" si="0"/>
        <v>外部通路-MOMO富邦購物網</v>
      </c>
    </row>
    <row r="51" spans="1:18" x14ac:dyDescent="0.25">
      <c r="A51">
        <v>201510</v>
      </c>
      <c r="B51" t="s">
        <v>83</v>
      </c>
      <c r="C51" t="s">
        <v>84</v>
      </c>
      <c r="D51" s="5" t="s">
        <v>161</v>
      </c>
      <c r="E51" t="s">
        <v>85</v>
      </c>
      <c r="F51">
        <v>28</v>
      </c>
      <c r="G51" s="1">
        <v>29</v>
      </c>
      <c r="H51" s="1">
        <v>30064</v>
      </c>
      <c r="I51" s="1">
        <v>0</v>
      </c>
      <c r="J51" s="1">
        <v>30064</v>
      </c>
      <c r="K51" s="1">
        <v>0</v>
      </c>
      <c r="L51" s="1">
        <v>0</v>
      </c>
      <c r="M51" s="1">
        <v>2048</v>
      </c>
      <c r="N51" s="1">
        <v>0</v>
      </c>
      <c r="O51" s="1">
        <v>0</v>
      </c>
      <c r="P51" s="1">
        <v>0</v>
      </c>
      <c r="Q51" s="12">
        <v>28016</v>
      </c>
      <c r="R51" s="11" t="str">
        <f t="shared" si="0"/>
        <v>外部通路-博客來網路書店</v>
      </c>
    </row>
    <row r="52" spans="1:18" x14ac:dyDescent="0.25">
      <c r="A52">
        <v>201510</v>
      </c>
      <c r="B52" t="s">
        <v>86</v>
      </c>
      <c r="C52" t="s">
        <v>87</v>
      </c>
      <c r="D52" s="5" t="s">
        <v>162</v>
      </c>
      <c r="E52" t="s">
        <v>87</v>
      </c>
      <c r="F52">
        <v>76</v>
      </c>
      <c r="G52" s="1">
        <v>80</v>
      </c>
      <c r="H52" s="1">
        <v>129836</v>
      </c>
      <c r="I52" s="1">
        <v>0</v>
      </c>
      <c r="J52" s="1">
        <v>129836</v>
      </c>
      <c r="K52" s="1">
        <v>0</v>
      </c>
      <c r="L52" s="1">
        <v>0</v>
      </c>
      <c r="M52" s="1">
        <v>5741</v>
      </c>
      <c r="N52" s="1">
        <v>0</v>
      </c>
      <c r="O52" s="1">
        <v>0</v>
      </c>
      <c r="P52" s="1">
        <v>0</v>
      </c>
      <c r="Q52" s="12">
        <v>124095</v>
      </c>
      <c r="R52" s="11" t="str">
        <f t="shared" si="0"/>
        <v>外部通路-HAPPYGO(亞東電子商務)</v>
      </c>
    </row>
    <row r="53" spans="1:18" x14ac:dyDescent="0.25">
      <c r="A53">
        <v>201510</v>
      </c>
      <c r="B53" t="s">
        <v>88</v>
      </c>
      <c r="C53" t="s">
        <v>89</v>
      </c>
      <c r="D53" s="5" t="s">
        <v>163</v>
      </c>
      <c r="E53" t="s">
        <v>89</v>
      </c>
      <c r="F53">
        <v>22</v>
      </c>
      <c r="G53" s="1">
        <v>22</v>
      </c>
      <c r="H53" s="1">
        <v>28432</v>
      </c>
      <c r="I53" s="1">
        <v>0</v>
      </c>
      <c r="J53" s="1">
        <v>28432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2">
        <v>28432</v>
      </c>
      <c r="R53" s="11" t="str">
        <f t="shared" si="0"/>
        <v>外部通路-聯合UDN購物網</v>
      </c>
    </row>
    <row r="54" spans="1:18" x14ac:dyDescent="0.25">
      <c r="A54">
        <v>201510</v>
      </c>
      <c r="B54" t="s">
        <v>90</v>
      </c>
      <c r="C54" t="s">
        <v>91</v>
      </c>
      <c r="D54" s="5" t="s">
        <v>164</v>
      </c>
      <c r="E54" t="s">
        <v>92</v>
      </c>
      <c r="F54">
        <v>1</v>
      </c>
      <c r="G54" s="1">
        <v>1</v>
      </c>
      <c r="H54" s="1">
        <v>479</v>
      </c>
      <c r="I54" s="1">
        <v>0</v>
      </c>
      <c r="J54" s="1">
        <v>479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2">
        <v>479</v>
      </c>
      <c r="R54" s="11" t="str">
        <f t="shared" si="0"/>
        <v>外部通路-好買Herbuy</v>
      </c>
    </row>
    <row r="55" spans="1:18" x14ac:dyDescent="0.25">
      <c r="A55">
        <v>201510</v>
      </c>
      <c r="B55" t="s">
        <v>93</v>
      </c>
      <c r="C55" t="s">
        <v>94</v>
      </c>
      <c r="D55" s="5" t="s">
        <v>165</v>
      </c>
      <c r="E55" t="s">
        <v>94</v>
      </c>
      <c r="F55">
        <v>16</v>
      </c>
      <c r="G55" s="1">
        <v>17</v>
      </c>
      <c r="H55" s="1">
        <v>13751</v>
      </c>
      <c r="I55" s="1">
        <v>0</v>
      </c>
      <c r="J55" s="1">
        <v>13751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2">
        <v>13751</v>
      </c>
      <c r="R55" s="11" t="str">
        <f t="shared" si="0"/>
        <v>外部通路-大買家</v>
      </c>
    </row>
    <row r="56" spans="1:18" x14ac:dyDescent="0.25">
      <c r="A56">
        <v>201510</v>
      </c>
      <c r="B56" t="s">
        <v>95</v>
      </c>
      <c r="C56" t="s">
        <v>96</v>
      </c>
      <c r="D56" s="5" t="s">
        <v>166</v>
      </c>
      <c r="E56" t="s">
        <v>97</v>
      </c>
      <c r="F56">
        <v>3</v>
      </c>
      <c r="G56" s="1">
        <v>3</v>
      </c>
      <c r="H56" s="1">
        <v>1470</v>
      </c>
      <c r="I56" s="1">
        <v>0</v>
      </c>
      <c r="J56" s="1">
        <v>1470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2">
        <v>1470</v>
      </c>
      <c r="R56" s="11" t="str">
        <f t="shared" si="0"/>
        <v>外部通路-民視Pure17Go</v>
      </c>
    </row>
    <row r="57" spans="1:18" x14ac:dyDescent="0.25">
      <c r="A57">
        <v>201510</v>
      </c>
      <c r="B57" t="s">
        <v>98</v>
      </c>
      <c r="C57" t="s">
        <v>99</v>
      </c>
      <c r="D57" s="5" t="s">
        <v>167</v>
      </c>
      <c r="E57" t="s">
        <v>99</v>
      </c>
      <c r="F57">
        <v>4</v>
      </c>
      <c r="G57" s="1">
        <v>4</v>
      </c>
      <c r="H57" s="1">
        <v>5047</v>
      </c>
      <c r="I57" s="1">
        <v>0</v>
      </c>
      <c r="J57" s="1">
        <v>5047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2">
        <v>5047</v>
      </c>
      <c r="R57" s="11" t="str">
        <f t="shared" si="0"/>
        <v>外部通路-myfone購物(台灣大哥大)</v>
      </c>
    </row>
    <row r="58" spans="1:18" x14ac:dyDescent="0.25">
      <c r="A58">
        <v>201510</v>
      </c>
      <c r="B58" t="s">
        <v>100</v>
      </c>
      <c r="C58" t="s">
        <v>101</v>
      </c>
      <c r="D58" s="5" t="s">
        <v>168</v>
      </c>
      <c r="E58" t="s">
        <v>102</v>
      </c>
      <c r="F58">
        <v>8</v>
      </c>
      <c r="G58" s="1">
        <v>8</v>
      </c>
      <c r="H58" s="1">
        <v>6518</v>
      </c>
      <c r="I58" s="1">
        <v>0</v>
      </c>
      <c r="J58" s="1">
        <v>6518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2">
        <v>6518</v>
      </c>
      <c r="R58" s="11" t="str">
        <f t="shared" si="0"/>
        <v>外部通路-神坊資訊(國泰網站)</v>
      </c>
    </row>
    <row r="59" spans="1:18" x14ac:dyDescent="0.25">
      <c r="A59">
        <v>201510</v>
      </c>
      <c r="B59" t="s">
        <v>103</v>
      </c>
      <c r="C59" t="s">
        <v>104</v>
      </c>
      <c r="D59" s="5" t="s">
        <v>169</v>
      </c>
      <c r="E59" t="s">
        <v>105</v>
      </c>
      <c r="F59">
        <v>26</v>
      </c>
      <c r="G59" s="1">
        <v>28</v>
      </c>
      <c r="H59" s="1">
        <v>30784</v>
      </c>
      <c r="I59" s="1">
        <v>0</v>
      </c>
      <c r="J59" s="1">
        <v>30784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2">
        <v>30784</v>
      </c>
      <c r="R59" s="11" t="str">
        <f t="shared" si="0"/>
        <v>外部通路-康迅數位-PayEasy</v>
      </c>
    </row>
    <row r="60" spans="1:18" x14ac:dyDescent="0.25">
      <c r="A60">
        <v>201510</v>
      </c>
      <c r="B60" t="s">
        <v>106</v>
      </c>
      <c r="C60" t="s">
        <v>107</v>
      </c>
      <c r="D60" s="5" t="s">
        <v>170</v>
      </c>
      <c r="E60" t="s">
        <v>108</v>
      </c>
      <c r="F60">
        <v>36</v>
      </c>
      <c r="G60" s="1">
        <v>37</v>
      </c>
      <c r="H60" s="1">
        <v>39788</v>
      </c>
      <c r="I60" s="1">
        <v>0</v>
      </c>
      <c r="J60" s="1">
        <v>39788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2">
        <v>39788</v>
      </c>
      <c r="R60" s="11" t="str">
        <f t="shared" si="0"/>
        <v>外部通路-森森百貨</v>
      </c>
    </row>
    <row r="61" spans="1:18" x14ac:dyDescent="0.25">
      <c r="A61">
        <v>201510</v>
      </c>
      <c r="B61" t="s">
        <v>109</v>
      </c>
      <c r="C61" t="s">
        <v>110</v>
      </c>
      <c r="D61" s="5" t="s">
        <v>171</v>
      </c>
      <c r="E61" t="s">
        <v>111</v>
      </c>
      <c r="F61">
        <v>39</v>
      </c>
      <c r="G61" s="1">
        <v>41</v>
      </c>
      <c r="H61" s="1">
        <v>75769</v>
      </c>
      <c r="I61" s="1">
        <v>0</v>
      </c>
      <c r="J61" s="1">
        <v>75769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2">
        <v>75769</v>
      </c>
      <c r="R61" s="11" t="str">
        <f t="shared" si="0"/>
        <v>外部通路-東森得易購(網路)</v>
      </c>
    </row>
    <row r="62" spans="1:18" x14ac:dyDescent="0.25">
      <c r="A62">
        <v>201510</v>
      </c>
      <c r="B62" t="s">
        <v>242</v>
      </c>
      <c r="C62" t="s">
        <v>243</v>
      </c>
      <c r="D62" s="5" t="s">
        <v>244</v>
      </c>
      <c r="E62" t="s">
        <v>243</v>
      </c>
      <c r="F62">
        <v>2</v>
      </c>
      <c r="G62" s="1">
        <v>3</v>
      </c>
      <c r="H62" s="1">
        <v>3064</v>
      </c>
      <c r="I62" s="1">
        <v>0</v>
      </c>
      <c r="J62" s="1">
        <v>3064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2">
        <v>3064</v>
      </c>
      <c r="R62" s="11" t="str">
        <f t="shared" si="0"/>
        <v>外部通路-ASAP新加坡商達</v>
      </c>
    </row>
    <row r="63" spans="1:18" x14ac:dyDescent="0.25">
      <c r="A63">
        <v>201510</v>
      </c>
      <c r="B63" t="s">
        <v>269</v>
      </c>
      <c r="C63" t="s">
        <v>270</v>
      </c>
      <c r="D63" s="5" t="s">
        <v>271</v>
      </c>
      <c r="E63" t="s">
        <v>270</v>
      </c>
      <c r="F63">
        <v>12</v>
      </c>
      <c r="G63" s="1">
        <v>12</v>
      </c>
      <c r="H63" s="1">
        <v>9103</v>
      </c>
      <c r="I63" s="1">
        <v>0</v>
      </c>
      <c r="J63" s="1">
        <v>9103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2">
        <v>9103</v>
      </c>
      <c r="R63" s="11" t="str">
        <f t="shared" si="0"/>
        <v>外部通路-17LIFE團購網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25" sqref="G25"/>
    </sheetView>
  </sheetViews>
  <sheetFormatPr defaultRowHeight="16.5" x14ac:dyDescent="0.25"/>
  <cols>
    <col min="1" max="1" width="9.5" bestFit="1" customWidth="1"/>
    <col min="2" max="2" width="16.125" bestFit="1" customWidth="1"/>
    <col min="3" max="3" width="9.5" bestFit="1" customWidth="1"/>
    <col min="4" max="4" width="7.5" bestFit="1" customWidth="1"/>
  </cols>
  <sheetData>
    <row r="1" spans="1:4" x14ac:dyDescent="0.25">
      <c r="A1" t="s">
        <v>60</v>
      </c>
      <c r="B1" t="s">
        <v>2</v>
      </c>
      <c r="C1" t="s">
        <v>61</v>
      </c>
      <c r="D1" t="s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1" sqref="B1:H21"/>
    </sheetView>
  </sheetViews>
  <sheetFormatPr defaultRowHeight="16.5" x14ac:dyDescent="0.25"/>
  <cols>
    <col min="1" max="1" width="9" style="11"/>
    <col min="2" max="2" width="9.5" bestFit="1" customWidth="1"/>
    <col min="3" max="3" width="18.5" bestFit="1" customWidth="1"/>
    <col min="4" max="4" width="11.625" style="5" bestFit="1" customWidth="1"/>
    <col min="5" max="5" width="11.625" bestFit="1" customWidth="1"/>
    <col min="6" max="6" width="7.5" bestFit="1" customWidth="1"/>
  </cols>
  <sheetData>
    <row r="1" spans="1:9" x14ac:dyDescent="0.25">
      <c r="A1" s="11" t="s">
        <v>247</v>
      </c>
      <c r="B1" t="s">
        <v>182</v>
      </c>
      <c r="C1" t="s">
        <v>183</v>
      </c>
      <c r="D1" s="5" t="s">
        <v>184</v>
      </c>
      <c r="E1" t="s">
        <v>185</v>
      </c>
      <c r="F1" t="s">
        <v>113</v>
      </c>
      <c r="G1" t="s">
        <v>172</v>
      </c>
      <c r="H1" t="s">
        <v>186</v>
      </c>
      <c r="I1" t="str">
        <f>C1</f>
        <v>門市名稱</v>
      </c>
    </row>
    <row r="2" spans="1:9" x14ac:dyDescent="0.25">
      <c r="A2" s="11" t="str">
        <f>B2&amp;"-"&amp;D2</f>
        <v>S008-036</v>
      </c>
      <c r="B2" t="s">
        <v>187</v>
      </c>
      <c r="C2" t="s">
        <v>188</v>
      </c>
      <c r="D2" s="5" t="s">
        <v>220</v>
      </c>
      <c r="E2" t="s">
        <v>189</v>
      </c>
      <c r="F2">
        <v>20</v>
      </c>
      <c r="G2" s="11">
        <v>26</v>
      </c>
      <c r="H2">
        <v>34780</v>
      </c>
      <c r="I2" s="11" t="str">
        <f t="shared" ref="I2:I21" si="0">C2</f>
        <v xml:space="preserve">高雄SOGO門市部  </v>
      </c>
    </row>
    <row r="3" spans="1:9" x14ac:dyDescent="0.25">
      <c r="A3" s="11" t="str">
        <f t="shared" ref="A3:A21" si="1">B3&amp;"-"&amp;D3</f>
        <v>S008-126</v>
      </c>
      <c r="B3" t="s">
        <v>187</v>
      </c>
      <c r="C3" t="s">
        <v>188</v>
      </c>
      <c r="D3" s="5" t="s">
        <v>221</v>
      </c>
      <c r="E3" t="s">
        <v>190</v>
      </c>
      <c r="F3">
        <v>27</v>
      </c>
      <c r="G3" s="11">
        <v>31</v>
      </c>
      <c r="H3">
        <v>38851</v>
      </c>
      <c r="I3" s="11" t="str">
        <f t="shared" si="0"/>
        <v xml:space="preserve">高雄SOGO門市部  </v>
      </c>
    </row>
    <row r="4" spans="1:9" x14ac:dyDescent="0.25">
      <c r="A4" s="11" t="str">
        <f t="shared" si="1"/>
        <v>S009-279</v>
      </c>
      <c r="B4" t="s">
        <v>191</v>
      </c>
      <c r="C4" t="s">
        <v>192</v>
      </c>
      <c r="D4" s="5" t="s">
        <v>222</v>
      </c>
      <c r="E4" t="s">
        <v>193</v>
      </c>
      <c r="F4">
        <v>64</v>
      </c>
      <c r="G4" s="11">
        <v>90</v>
      </c>
      <c r="H4">
        <v>546360</v>
      </c>
      <c r="I4" s="11" t="str">
        <f t="shared" si="0"/>
        <v xml:space="preserve">大直門市部      </v>
      </c>
    </row>
    <row r="5" spans="1:9" x14ac:dyDescent="0.25">
      <c r="A5" s="11" t="str">
        <f t="shared" si="1"/>
        <v>S009-291</v>
      </c>
      <c r="B5" t="s">
        <v>191</v>
      </c>
      <c r="C5" t="s">
        <v>192</v>
      </c>
      <c r="D5" s="5" t="s">
        <v>223</v>
      </c>
      <c r="E5" t="s">
        <v>194</v>
      </c>
      <c r="F5">
        <v>77</v>
      </c>
      <c r="G5" s="11">
        <v>101</v>
      </c>
      <c r="H5">
        <v>560042</v>
      </c>
      <c r="I5" s="11" t="str">
        <f t="shared" si="0"/>
        <v xml:space="preserve">大直門市部      </v>
      </c>
    </row>
    <row r="6" spans="1:9" x14ac:dyDescent="0.25">
      <c r="A6" s="11" t="str">
        <f t="shared" si="1"/>
        <v>S013-028</v>
      </c>
      <c r="B6" t="s">
        <v>195</v>
      </c>
      <c r="C6" t="s">
        <v>196</v>
      </c>
      <c r="D6" s="5" t="s">
        <v>224</v>
      </c>
      <c r="E6" t="s">
        <v>197</v>
      </c>
      <c r="F6">
        <v>39</v>
      </c>
      <c r="G6" s="11">
        <v>47</v>
      </c>
      <c r="H6">
        <v>107258</v>
      </c>
      <c r="I6" s="11" t="str">
        <f t="shared" si="0"/>
        <v>新光站前</v>
      </c>
    </row>
    <row r="7" spans="1:9" x14ac:dyDescent="0.25">
      <c r="A7" s="11" t="str">
        <f t="shared" si="1"/>
        <v>S013-294</v>
      </c>
      <c r="B7" t="s">
        <v>195</v>
      </c>
      <c r="C7" t="s">
        <v>196</v>
      </c>
      <c r="D7" s="5" t="s">
        <v>225</v>
      </c>
      <c r="E7" t="s">
        <v>198</v>
      </c>
      <c r="F7">
        <v>6</v>
      </c>
      <c r="G7" s="11">
        <v>6</v>
      </c>
      <c r="H7">
        <v>7685</v>
      </c>
      <c r="I7" s="11" t="str">
        <f t="shared" si="0"/>
        <v>新光站前</v>
      </c>
    </row>
    <row r="8" spans="1:9" x14ac:dyDescent="0.25">
      <c r="A8" s="11" t="str">
        <f t="shared" si="1"/>
        <v>S013-296</v>
      </c>
      <c r="B8" t="s">
        <v>195</v>
      </c>
      <c r="C8" t="s">
        <v>196</v>
      </c>
      <c r="D8" s="5" t="s">
        <v>233</v>
      </c>
      <c r="E8" t="s">
        <v>214</v>
      </c>
      <c r="F8">
        <v>5</v>
      </c>
      <c r="G8" s="11">
        <v>15</v>
      </c>
      <c r="H8">
        <v>16655</v>
      </c>
      <c r="I8" s="11" t="str">
        <f t="shared" si="0"/>
        <v>新光站前</v>
      </c>
    </row>
    <row r="9" spans="1:9" x14ac:dyDescent="0.25">
      <c r="A9" s="11" t="str">
        <f t="shared" si="1"/>
        <v>S013-297</v>
      </c>
      <c r="B9" t="s">
        <v>195</v>
      </c>
      <c r="C9" t="s">
        <v>196</v>
      </c>
      <c r="D9" s="5" t="s">
        <v>234</v>
      </c>
      <c r="E9" t="s">
        <v>215</v>
      </c>
      <c r="F9">
        <v>2</v>
      </c>
      <c r="G9" s="11">
        <v>2</v>
      </c>
      <c r="H9">
        <v>3754</v>
      </c>
      <c r="I9" s="11" t="str">
        <f t="shared" si="0"/>
        <v>新光站前</v>
      </c>
    </row>
    <row r="10" spans="1:9" x14ac:dyDescent="0.25">
      <c r="A10" s="11" t="str">
        <f t="shared" si="1"/>
        <v>S014-134</v>
      </c>
      <c r="B10" t="s">
        <v>199</v>
      </c>
      <c r="C10" t="s">
        <v>200</v>
      </c>
      <c r="D10" s="5" t="s">
        <v>226</v>
      </c>
      <c r="E10" t="s">
        <v>201</v>
      </c>
      <c r="F10">
        <v>110</v>
      </c>
      <c r="G10" s="11">
        <v>152</v>
      </c>
      <c r="H10">
        <v>878300</v>
      </c>
      <c r="I10" s="11" t="str">
        <f t="shared" si="0"/>
        <v>新光台中</v>
      </c>
    </row>
    <row r="11" spans="1:9" x14ac:dyDescent="0.25">
      <c r="A11" s="11" t="str">
        <f t="shared" si="1"/>
        <v>S014-212</v>
      </c>
      <c r="B11" t="s">
        <v>199</v>
      </c>
      <c r="C11" t="s">
        <v>200</v>
      </c>
      <c r="D11" s="5" t="s">
        <v>227</v>
      </c>
      <c r="E11" t="s">
        <v>202</v>
      </c>
      <c r="F11">
        <v>138</v>
      </c>
      <c r="G11" s="11">
        <v>154</v>
      </c>
      <c r="H11">
        <v>1106734</v>
      </c>
      <c r="I11" s="11" t="str">
        <f t="shared" si="0"/>
        <v>新光台中</v>
      </c>
    </row>
    <row r="12" spans="1:9" x14ac:dyDescent="0.25">
      <c r="A12" s="11" t="str">
        <f t="shared" si="1"/>
        <v>S017-116</v>
      </c>
      <c r="B12" t="s">
        <v>203</v>
      </c>
      <c r="C12" t="s">
        <v>204</v>
      </c>
      <c r="D12" s="5" t="s">
        <v>228</v>
      </c>
      <c r="E12" t="s">
        <v>205</v>
      </c>
      <c r="F12">
        <v>40</v>
      </c>
      <c r="G12" s="11">
        <v>46</v>
      </c>
      <c r="H12">
        <v>450308</v>
      </c>
      <c r="I12" s="11" t="str">
        <f t="shared" si="0"/>
        <v>大統百貨</v>
      </c>
    </row>
    <row r="13" spans="1:9" x14ac:dyDescent="0.25">
      <c r="A13" s="11" t="str">
        <f t="shared" si="1"/>
        <v>S017-139</v>
      </c>
      <c r="B13" t="s">
        <v>203</v>
      </c>
      <c r="C13" t="s">
        <v>204</v>
      </c>
      <c r="D13" s="5" t="s">
        <v>229</v>
      </c>
      <c r="E13" t="s">
        <v>206</v>
      </c>
      <c r="F13">
        <v>31</v>
      </c>
      <c r="G13" s="11">
        <v>38</v>
      </c>
      <c r="H13">
        <v>302654</v>
      </c>
      <c r="I13" s="11" t="str">
        <f t="shared" si="0"/>
        <v>大統百貨</v>
      </c>
    </row>
    <row r="14" spans="1:9" x14ac:dyDescent="0.25">
      <c r="A14" s="11" t="str">
        <f t="shared" si="1"/>
        <v>S028-097</v>
      </c>
      <c r="B14" t="s">
        <v>207</v>
      </c>
      <c r="C14" t="s">
        <v>208</v>
      </c>
      <c r="D14" s="5" t="s">
        <v>230</v>
      </c>
      <c r="E14" t="s">
        <v>209</v>
      </c>
      <c r="F14">
        <v>39</v>
      </c>
      <c r="G14" s="11">
        <v>42</v>
      </c>
      <c r="H14">
        <v>112611</v>
      </c>
      <c r="I14" s="11" t="str">
        <f t="shared" si="0"/>
        <v>台南新天地</v>
      </c>
    </row>
    <row r="15" spans="1:9" x14ac:dyDescent="0.25">
      <c r="A15" s="11" t="str">
        <f t="shared" si="1"/>
        <v>S028-281</v>
      </c>
      <c r="B15" t="s">
        <v>207</v>
      </c>
      <c r="C15" t="s">
        <v>208</v>
      </c>
      <c r="D15" s="5" t="s">
        <v>231</v>
      </c>
      <c r="E15" t="s">
        <v>210</v>
      </c>
      <c r="F15">
        <v>42</v>
      </c>
      <c r="G15" s="11">
        <v>52</v>
      </c>
      <c r="H15">
        <v>109303</v>
      </c>
      <c r="I15" s="11" t="str">
        <f t="shared" si="0"/>
        <v>台南新天地</v>
      </c>
    </row>
    <row r="16" spans="1:9" x14ac:dyDescent="0.25">
      <c r="A16" s="11" t="str">
        <f t="shared" si="1"/>
        <v>S049-028</v>
      </c>
      <c r="B16" t="s">
        <v>211</v>
      </c>
      <c r="C16" t="s">
        <v>212</v>
      </c>
      <c r="D16" s="5" t="s">
        <v>224</v>
      </c>
      <c r="E16" t="s">
        <v>197</v>
      </c>
      <c r="F16">
        <v>10</v>
      </c>
      <c r="G16" s="11">
        <v>11</v>
      </c>
      <c r="H16">
        <v>49889</v>
      </c>
      <c r="I16" s="11" t="str">
        <f t="shared" si="0"/>
        <v>新光A8館</v>
      </c>
    </row>
    <row r="17" spans="1:9" x14ac:dyDescent="0.25">
      <c r="A17" s="11" t="str">
        <f t="shared" si="1"/>
        <v>S049-292</v>
      </c>
      <c r="B17" t="s">
        <v>211</v>
      </c>
      <c r="C17" t="s">
        <v>212</v>
      </c>
      <c r="D17" s="5" t="s">
        <v>232</v>
      </c>
      <c r="E17" t="s">
        <v>213</v>
      </c>
      <c r="F17">
        <v>63</v>
      </c>
      <c r="G17" s="11">
        <v>90</v>
      </c>
      <c r="H17">
        <v>1106554</v>
      </c>
      <c r="I17" s="11" t="str">
        <f t="shared" si="0"/>
        <v>新光A8館</v>
      </c>
    </row>
    <row r="18" spans="1:9" x14ac:dyDescent="0.25">
      <c r="A18" s="11" t="str">
        <f t="shared" si="1"/>
        <v>S049-296</v>
      </c>
      <c r="B18" t="s">
        <v>211</v>
      </c>
      <c r="C18" t="s">
        <v>212</v>
      </c>
      <c r="D18" s="5" t="s">
        <v>233</v>
      </c>
      <c r="E18" t="s">
        <v>214</v>
      </c>
      <c r="F18">
        <v>4</v>
      </c>
      <c r="G18" s="11">
        <v>8</v>
      </c>
      <c r="H18">
        <v>11498</v>
      </c>
      <c r="I18" s="11" t="str">
        <f t="shared" si="0"/>
        <v>新光A8館</v>
      </c>
    </row>
    <row r="19" spans="1:9" x14ac:dyDescent="0.25">
      <c r="A19" s="11" t="str">
        <f t="shared" si="1"/>
        <v>S049-297</v>
      </c>
      <c r="B19" t="s">
        <v>211</v>
      </c>
      <c r="C19" t="s">
        <v>212</v>
      </c>
      <c r="D19" s="5" t="s">
        <v>234</v>
      </c>
      <c r="E19" t="s">
        <v>215</v>
      </c>
      <c r="F19">
        <v>15</v>
      </c>
      <c r="G19">
        <v>18</v>
      </c>
      <c r="H19">
        <v>27610</v>
      </c>
      <c r="I19" s="11" t="str">
        <f t="shared" si="0"/>
        <v>新光A8館</v>
      </c>
    </row>
    <row r="20" spans="1:9" x14ac:dyDescent="0.25">
      <c r="A20" s="11" t="str">
        <f t="shared" si="1"/>
        <v>S051-034</v>
      </c>
      <c r="B20" t="s">
        <v>216</v>
      </c>
      <c r="C20" t="s">
        <v>217</v>
      </c>
      <c r="D20" s="5" t="s">
        <v>235</v>
      </c>
      <c r="E20" t="s">
        <v>218</v>
      </c>
      <c r="F20">
        <v>77</v>
      </c>
      <c r="G20">
        <v>99</v>
      </c>
      <c r="H20">
        <v>354199</v>
      </c>
      <c r="I20" s="11" t="str">
        <f t="shared" si="0"/>
        <v>漢神巨蛋</v>
      </c>
    </row>
    <row r="21" spans="1:9" x14ac:dyDescent="0.25">
      <c r="A21" s="11" t="str">
        <f t="shared" si="1"/>
        <v>S051-058</v>
      </c>
      <c r="B21" t="s">
        <v>216</v>
      </c>
      <c r="C21" t="s">
        <v>217</v>
      </c>
      <c r="D21" s="5" t="s">
        <v>236</v>
      </c>
      <c r="E21" t="s">
        <v>219</v>
      </c>
      <c r="F21">
        <v>74</v>
      </c>
      <c r="G21">
        <v>100</v>
      </c>
      <c r="H21">
        <v>345094</v>
      </c>
      <c r="I21" s="11" t="str">
        <f t="shared" si="0"/>
        <v>漢神巨蛋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CTI</vt:lpstr>
      <vt:lpstr>業績</vt:lpstr>
      <vt:lpstr>寵兒</vt:lpstr>
      <vt:lpstr>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ch150徐士弘</dc:creator>
  <cp:lastModifiedBy>ch150徐士弘</cp:lastModifiedBy>
  <cp:lastPrinted>2015-08-06T09:04:13Z</cp:lastPrinted>
  <dcterms:created xsi:type="dcterms:W3CDTF">2015-07-27T14:49:39Z</dcterms:created>
  <dcterms:modified xsi:type="dcterms:W3CDTF">2015-10-23T01:22:34Z</dcterms:modified>
</cp:coreProperties>
</file>