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730" windowHeight="11715"/>
  </bookViews>
  <sheets>
    <sheet name="值" sheetId="4" r:id="rId1"/>
    <sheet name="表單" sheetId="2" r:id="rId2"/>
    <sheet name="DB" sheetId="1" r:id="rId3"/>
    <sheet name="目標" sheetId="3" r:id="rId4"/>
  </sheets>
  <calcPr calcId="145621"/>
</workbook>
</file>

<file path=xl/calcChain.xml><?xml version="1.0" encoding="utf-8"?>
<calcChain xmlns="http://schemas.openxmlformats.org/spreadsheetml/2006/main">
  <c r="P14" i="2" l="1"/>
  <c r="P11" i="2"/>
  <c r="P10" i="2"/>
  <c r="P8" i="2"/>
  <c r="P7" i="2"/>
  <c r="P13" i="2"/>
  <c r="P12" i="2"/>
  <c r="P6" i="2"/>
  <c r="D6" i="2"/>
  <c r="U12" i="2" l="1"/>
  <c r="U14" i="2"/>
  <c r="U6" i="2"/>
  <c r="P15" i="2" l="1"/>
  <c r="P9" i="2"/>
  <c r="P5" i="2"/>
  <c r="A7" i="2"/>
  <c r="A8" i="2"/>
  <c r="A10" i="2"/>
  <c r="A11" i="2"/>
  <c r="A12" i="2"/>
  <c r="A13" i="2"/>
  <c r="A14" i="2"/>
  <c r="A6" i="2"/>
  <c r="D12" i="2" l="1"/>
  <c r="C12" i="2" s="1"/>
  <c r="V12" i="2"/>
  <c r="T12" i="2"/>
  <c r="R12" i="2"/>
  <c r="N12" i="2"/>
  <c r="L12" i="2"/>
  <c r="Q12" i="2" s="1"/>
  <c r="J12" i="2"/>
  <c r="G12" i="2"/>
  <c r="E12" i="2"/>
  <c r="N6" i="2"/>
  <c r="T6" i="2"/>
  <c r="V6" i="2"/>
  <c r="W6" i="2" s="1"/>
  <c r="R6" i="2"/>
  <c r="L6" i="2"/>
  <c r="Q6" i="2" s="1"/>
  <c r="J6" i="2"/>
  <c r="G6" i="2"/>
  <c r="E6" i="2"/>
  <c r="D14" i="2"/>
  <c r="C14" i="2" s="1"/>
  <c r="T14" i="2"/>
  <c r="N14" i="2"/>
  <c r="L14" i="2"/>
  <c r="Q14" i="2" s="1"/>
  <c r="G14" i="2"/>
  <c r="V14" i="2"/>
  <c r="R14" i="2"/>
  <c r="J14" i="2"/>
  <c r="E14" i="2"/>
  <c r="D10" i="2"/>
  <c r="V10" i="2"/>
  <c r="J10" i="2"/>
  <c r="G10" i="2"/>
  <c r="L10" i="2"/>
  <c r="Q10" i="2" s="1"/>
  <c r="E10" i="2"/>
  <c r="U10" i="2"/>
  <c r="T10" i="2"/>
  <c r="R10" i="2"/>
  <c r="N10" i="2"/>
  <c r="D8" i="2"/>
  <c r="C8" i="2" s="1"/>
  <c r="V8" i="2"/>
  <c r="U8" i="2"/>
  <c r="T8" i="2"/>
  <c r="R8" i="2"/>
  <c r="N8" i="2"/>
  <c r="L8" i="2"/>
  <c r="Q8" i="2" s="1"/>
  <c r="J8" i="2"/>
  <c r="G8" i="2"/>
  <c r="E8" i="2"/>
  <c r="D7" i="2"/>
  <c r="C7" i="2" s="1"/>
  <c r="J7" i="2"/>
  <c r="V7" i="2"/>
  <c r="U7" i="2"/>
  <c r="T7" i="2"/>
  <c r="R7" i="2"/>
  <c r="N7" i="2"/>
  <c r="L7" i="2"/>
  <c r="Q7" i="2" s="1"/>
  <c r="G7" i="2"/>
  <c r="E7" i="2"/>
  <c r="D13" i="2"/>
  <c r="C13" i="2" s="1"/>
  <c r="V13" i="2"/>
  <c r="U13" i="2"/>
  <c r="T13" i="2"/>
  <c r="R13" i="2"/>
  <c r="N13" i="2"/>
  <c r="L13" i="2"/>
  <c r="Q13" i="2" s="1"/>
  <c r="J13" i="2"/>
  <c r="G13" i="2"/>
  <c r="E13" i="2"/>
  <c r="D11" i="2"/>
  <c r="C11" i="2" s="1"/>
  <c r="R11" i="2"/>
  <c r="J11" i="2"/>
  <c r="G11" i="2"/>
  <c r="E11" i="2"/>
  <c r="V11" i="2"/>
  <c r="U11" i="2"/>
  <c r="T11" i="2"/>
  <c r="N11" i="2"/>
  <c r="L11" i="2"/>
  <c r="Q11" i="2" s="1"/>
  <c r="W7" i="2" l="1"/>
  <c r="S12" i="2"/>
  <c r="S13" i="2"/>
  <c r="O7" i="2"/>
  <c r="U5" i="2"/>
  <c r="S8" i="2"/>
  <c r="I12" i="2"/>
  <c r="K14" i="2"/>
  <c r="O12" i="2"/>
  <c r="W12" i="2"/>
  <c r="M8" i="2"/>
  <c r="W14" i="2"/>
  <c r="M12" i="2"/>
  <c r="O11" i="2"/>
  <c r="S11" i="2"/>
  <c r="O10" i="2"/>
  <c r="O8" i="2"/>
  <c r="Y12" i="2"/>
  <c r="M7" i="2"/>
  <c r="E9" i="2"/>
  <c r="W10" i="2"/>
  <c r="M6" i="2"/>
  <c r="S6" i="2"/>
  <c r="O6" i="2"/>
  <c r="K13" i="2"/>
  <c r="K8" i="2"/>
  <c r="S10" i="2"/>
  <c r="S14" i="2"/>
  <c r="M14" i="2"/>
  <c r="K12" i="2"/>
  <c r="M13" i="2"/>
  <c r="S7" i="2"/>
  <c r="K10" i="2"/>
  <c r="O14" i="2"/>
  <c r="E5" i="2"/>
  <c r="K6" i="2"/>
  <c r="M10" i="2"/>
  <c r="I10" i="2"/>
  <c r="I7" i="2"/>
  <c r="Y11" i="2"/>
  <c r="W11" i="2"/>
  <c r="Y13" i="2"/>
  <c r="M11" i="2"/>
  <c r="Y7" i="2"/>
  <c r="Y8" i="2"/>
  <c r="I8" i="2"/>
  <c r="I13" i="2"/>
  <c r="I11" i="2"/>
  <c r="F7" i="2"/>
  <c r="H7" i="2"/>
  <c r="X7" i="2"/>
  <c r="K7" i="2"/>
  <c r="N9" i="2"/>
  <c r="F10" i="2"/>
  <c r="X10" i="2"/>
  <c r="H10" i="2"/>
  <c r="V9" i="2"/>
  <c r="H6" i="2"/>
  <c r="X6" i="2"/>
  <c r="I6" i="2"/>
  <c r="F6" i="2"/>
  <c r="R5" i="2"/>
  <c r="N5" i="2"/>
  <c r="X11" i="2"/>
  <c r="Z11" i="2" s="1"/>
  <c r="F11" i="2"/>
  <c r="H11" i="2"/>
  <c r="K11" i="2"/>
  <c r="O13" i="2"/>
  <c r="W13" i="2"/>
  <c r="W8" i="2"/>
  <c r="R9" i="2"/>
  <c r="L9" i="2"/>
  <c r="C10" i="2"/>
  <c r="D9" i="2"/>
  <c r="C9" i="2" s="1"/>
  <c r="Y6" i="2"/>
  <c r="G5" i="2"/>
  <c r="C6" i="2"/>
  <c r="D5" i="2"/>
  <c r="X13" i="2"/>
  <c r="F13" i="2"/>
  <c r="H13" i="2"/>
  <c r="F8" i="2"/>
  <c r="H8" i="2"/>
  <c r="X8" i="2"/>
  <c r="T9" i="2"/>
  <c r="G9" i="2"/>
  <c r="Y10" i="2"/>
  <c r="X14" i="2"/>
  <c r="I14" i="2"/>
  <c r="H14" i="2"/>
  <c r="F14" i="2"/>
  <c r="J5" i="2"/>
  <c r="V5" i="2"/>
  <c r="F12" i="2"/>
  <c r="H12" i="2"/>
  <c r="X12" i="2"/>
  <c r="U9" i="2"/>
  <c r="J9" i="2"/>
  <c r="Y14" i="2"/>
  <c r="L5" i="2"/>
  <c r="Q5" i="2" s="1"/>
  <c r="T5" i="2"/>
  <c r="T15" i="2" s="1"/>
  <c r="I9" i="2"/>
  <c r="E15" i="2" l="1"/>
  <c r="M9" i="2"/>
  <c r="Q9" i="2"/>
  <c r="Z8" i="2"/>
  <c r="F5" i="2"/>
  <c r="Z12" i="2"/>
  <c r="M5" i="2"/>
  <c r="H9" i="2"/>
  <c r="K9" i="2"/>
  <c r="S9" i="2"/>
  <c r="O9" i="2"/>
  <c r="S5" i="2"/>
  <c r="W5" i="2"/>
  <c r="Z13" i="2"/>
  <c r="Z7" i="2"/>
  <c r="U15" i="2"/>
  <c r="J15" i="2"/>
  <c r="K15" i="2" s="1"/>
  <c r="F9" i="2"/>
  <c r="I5" i="2"/>
  <c r="K5" i="2"/>
  <c r="W9" i="2"/>
  <c r="Y9" i="2"/>
  <c r="N15" i="2"/>
  <c r="Z10" i="2"/>
  <c r="L15" i="2"/>
  <c r="M15" i="2" s="1"/>
  <c r="Q15" i="2" s="1"/>
  <c r="O5" i="2"/>
  <c r="X9" i="2"/>
  <c r="V15" i="2"/>
  <c r="R15" i="2"/>
  <c r="S15" i="2" s="1"/>
  <c r="Z14" i="2"/>
  <c r="Y5" i="2"/>
  <c r="G15" i="2"/>
  <c r="H5" i="2"/>
  <c r="C5" i="2"/>
  <c r="D15" i="2"/>
  <c r="C15" i="2" s="1"/>
  <c r="Z6" i="2"/>
  <c r="X5" i="2"/>
  <c r="X15" i="2" l="1"/>
  <c r="I15" i="2"/>
  <c r="Y15" i="2"/>
  <c r="Z15" i="2" s="1"/>
  <c r="W15" i="2"/>
  <c r="Z9" i="2"/>
  <c r="F15" i="2"/>
  <c r="H15" i="2"/>
  <c r="Z5" i="2"/>
  <c r="O15" i="2"/>
</calcChain>
</file>

<file path=xl/sharedStrings.xml><?xml version="1.0" encoding="utf-8"?>
<sst xmlns="http://schemas.openxmlformats.org/spreadsheetml/2006/main" count="134" uniqueCount="68">
  <si>
    <t>分區</t>
  </si>
  <si>
    <t>STOCK_NO</t>
  </si>
  <si>
    <t>累計實績</t>
  </si>
  <si>
    <t>去年同期</t>
  </si>
  <si>
    <t>去年當月</t>
  </si>
  <si>
    <t>本月來客</t>
  </si>
  <si>
    <t>去年同期來客</t>
  </si>
  <si>
    <t>PL業績</t>
  </si>
  <si>
    <t>毛利</t>
  </si>
  <si>
    <t>PL毛利</t>
  </si>
  <si>
    <t>北區</t>
  </si>
  <si>
    <t>S009</t>
  </si>
  <si>
    <t>S049</t>
  </si>
  <si>
    <t>南區</t>
  </si>
  <si>
    <t>S008</t>
  </si>
  <si>
    <t>S014</t>
  </si>
  <si>
    <t>S017</t>
  </si>
  <si>
    <t>S028</t>
  </si>
  <si>
    <t>S051</t>
  </si>
  <si>
    <t>PL業績(含稅)</t>
  </si>
  <si>
    <t>毛利(含稅)</t>
  </si>
  <si>
    <t>來客&amp;客單</t>
  </si>
  <si>
    <t>預算目標</t>
  </si>
  <si>
    <t>月門市目標</t>
  </si>
  <si>
    <t>達成率</t>
  </si>
  <si>
    <t>同期成長</t>
  </si>
  <si>
    <t>目標差距</t>
  </si>
  <si>
    <t>本月PL</t>
  </si>
  <si>
    <t>PL佔總業績%</t>
  </si>
  <si>
    <t>PL目標</t>
  </si>
  <si>
    <t>PL差距</t>
  </si>
  <si>
    <t>本月毛利</t>
  </si>
  <si>
    <t>毛利率</t>
  </si>
  <si>
    <t>來客成長</t>
  </si>
  <si>
    <t>本月客單</t>
  </si>
  <si>
    <t>去年同期客單</t>
  </si>
  <si>
    <t>客單成長</t>
  </si>
  <si>
    <t>S013新光站前</t>
  </si>
  <si>
    <t>S049新光A8館</t>
  </si>
  <si>
    <t xml:space="preserve">S008  高雄SOGO門市部  </t>
  </si>
  <si>
    <t>S014新光台中</t>
  </si>
  <si>
    <t>S017大統百貨</t>
  </si>
  <si>
    <t>S028台南新天地</t>
  </si>
  <si>
    <t>S051漢神巨蛋</t>
  </si>
  <si>
    <t>總計</t>
  </si>
  <si>
    <t xml:space="preserve">S009  大直門市部      </t>
    <phoneticPr fontId="4" type="noConversion"/>
  </si>
  <si>
    <t>去年同期PL</t>
  </si>
  <si>
    <t>年度</t>
  </si>
  <si>
    <t>營業點編號</t>
  </si>
  <si>
    <t>營業點名稱</t>
  </si>
  <si>
    <r>
      <t>高雄</t>
    </r>
    <r>
      <rPr>
        <sz val="14"/>
        <color theme="1"/>
        <rFont val="Arial"/>
        <family val="2"/>
      </rPr>
      <t>SOGO</t>
    </r>
    <r>
      <rPr>
        <sz val="14"/>
        <color theme="1"/>
        <rFont val="新細明體"/>
        <family val="1"/>
        <charset val="136"/>
      </rPr>
      <t>門市部</t>
    </r>
  </si>
  <si>
    <t>大直門市部</t>
  </si>
  <si>
    <t>S013</t>
  </si>
  <si>
    <t>新光站前</t>
  </si>
  <si>
    <t>新光台中</t>
  </si>
  <si>
    <t>大統百貨</t>
  </si>
  <si>
    <t>台南新天地</t>
  </si>
  <si>
    <r>
      <t>新光</t>
    </r>
    <r>
      <rPr>
        <sz val="14"/>
        <color theme="1"/>
        <rFont val="Arial"/>
        <family val="2"/>
      </rPr>
      <t>A8</t>
    </r>
    <r>
      <rPr>
        <sz val="14"/>
        <color theme="1"/>
        <rFont val="新細明體"/>
        <family val="1"/>
        <charset val="136"/>
      </rPr>
      <t>館</t>
    </r>
  </si>
  <si>
    <t>漢神巨蛋</t>
  </si>
  <si>
    <t>本月業績</t>
    <phoneticPr fontId="4" type="noConversion"/>
  </si>
  <si>
    <t>去年當月業績</t>
    <phoneticPr fontId="4" type="noConversion"/>
  </si>
  <si>
    <t>與去年當月差距</t>
    <phoneticPr fontId="4" type="noConversion"/>
  </si>
  <si>
    <t>PL目標</t>
    <phoneticPr fontId="4" type="noConversion"/>
  </si>
  <si>
    <t>本月業績</t>
  </si>
  <si>
    <t>去年當月業績</t>
  </si>
  <si>
    <t>與去年當月差距</t>
  </si>
  <si>
    <t xml:space="preserve">S009  大直門市部      </t>
  </si>
  <si>
    <t>九月目標金額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</si>
</sst>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6" formatCode="#,##0_);[Red]\(#,##0\)"/>
  </numFmts>
  <fonts count="1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70C0"/>
      <name val="新細明體"/>
      <family val="1"/>
      <charset val="136"/>
      <scheme val="minor"/>
    </font>
    <font>
      <sz val="14"/>
      <color theme="1"/>
      <name val="新細明體"/>
      <family val="1"/>
      <charset val="136"/>
    </font>
    <font>
      <sz val="14"/>
      <color theme="1"/>
      <name val="Arial"/>
      <family val="2"/>
    </font>
    <font>
      <sz val="10"/>
      <name val="Arial"/>
      <family val="2"/>
    </font>
    <font>
      <b/>
      <sz val="14"/>
      <color theme="1"/>
      <name val="新細明體"/>
      <family val="1"/>
      <charset val="136"/>
      <scheme val="minor"/>
    </font>
    <font>
      <sz val="14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/>
    <xf numFmtId="0" fontId="11" fillId="0" borderId="0">
      <alignment vertical="center"/>
    </xf>
    <xf numFmtId="0" fontId="12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>
      <alignment vertical="center"/>
    </xf>
    <xf numFmtId="176" fontId="3" fillId="0" borderId="1" xfId="1" applyNumberFormat="1" applyFont="1" applyBorder="1">
      <alignment vertical="center"/>
    </xf>
    <xf numFmtId="176" fontId="5" fillId="0" borderId="2" xfId="1" applyNumberFormat="1" applyFont="1" applyBorder="1">
      <alignment vertical="center"/>
    </xf>
    <xf numFmtId="176" fontId="5" fillId="0" borderId="3" xfId="1" applyNumberFormat="1" applyFont="1" applyBorder="1">
      <alignment vertical="center"/>
    </xf>
    <xf numFmtId="176" fontId="3" fillId="0" borderId="3" xfId="1" applyNumberFormat="1" applyFont="1" applyBorder="1">
      <alignment vertical="center"/>
    </xf>
    <xf numFmtId="10" fontId="3" fillId="0" borderId="3" xfId="2" applyNumberFormat="1" applyFont="1" applyBorder="1">
      <alignment vertical="center"/>
    </xf>
    <xf numFmtId="176" fontId="3" fillId="0" borderId="4" xfId="1" applyNumberFormat="1" applyFont="1" applyBorder="1">
      <alignment vertical="center"/>
    </xf>
    <xf numFmtId="176" fontId="3" fillId="0" borderId="2" xfId="1" applyNumberFormat="1" applyFont="1" applyBorder="1">
      <alignment vertical="center"/>
    </xf>
    <xf numFmtId="176" fontId="3" fillId="0" borderId="5" xfId="1" applyNumberFormat="1" applyFont="1" applyBorder="1">
      <alignment vertical="center"/>
    </xf>
    <xf numFmtId="176" fontId="3" fillId="0" borderId="6" xfId="1" applyNumberFormat="1" applyFont="1" applyBorder="1">
      <alignment vertical="center"/>
    </xf>
    <xf numFmtId="176" fontId="5" fillId="0" borderId="7" xfId="1" applyNumberFormat="1" applyFont="1" applyBorder="1">
      <alignment vertical="center"/>
    </xf>
    <xf numFmtId="176" fontId="5" fillId="0" borderId="0" xfId="1" applyNumberFormat="1" applyFont="1" applyBorder="1">
      <alignment vertical="center"/>
    </xf>
    <xf numFmtId="176" fontId="3" fillId="0" borderId="0" xfId="1" applyNumberFormat="1" applyFont="1" applyBorder="1">
      <alignment vertical="center"/>
    </xf>
    <xf numFmtId="10" fontId="3" fillId="0" borderId="0" xfId="2" applyNumberFormat="1" applyFont="1" applyBorder="1">
      <alignment vertical="center"/>
    </xf>
    <xf numFmtId="176" fontId="3" fillId="0" borderId="8" xfId="1" applyNumberFormat="1" applyFont="1" applyBorder="1">
      <alignment vertical="center"/>
    </xf>
    <xf numFmtId="176" fontId="3" fillId="0" borderId="7" xfId="1" applyNumberFormat="1" applyFont="1" applyBorder="1">
      <alignment vertical="center"/>
    </xf>
    <xf numFmtId="176" fontId="3" fillId="0" borderId="9" xfId="1" applyNumberFormat="1" applyFont="1" applyBorder="1">
      <alignment vertical="center"/>
    </xf>
    <xf numFmtId="176" fontId="3" fillId="0" borderId="1" xfId="1" applyNumberFormat="1" applyFont="1" applyBorder="1" applyAlignment="1">
      <alignment horizontal="left" vertical="center"/>
    </xf>
    <xf numFmtId="176" fontId="5" fillId="0" borderId="10" xfId="1" applyNumberFormat="1" applyFont="1" applyBorder="1">
      <alignment vertical="center"/>
    </xf>
    <xf numFmtId="176" fontId="3" fillId="0" borderId="10" xfId="1" applyNumberFormat="1" applyFont="1" applyBorder="1">
      <alignment vertical="center"/>
    </xf>
    <xf numFmtId="10" fontId="3" fillId="0" borderId="10" xfId="2" applyNumberFormat="1" applyFont="1" applyBorder="1">
      <alignment vertical="center"/>
    </xf>
    <xf numFmtId="176" fontId="3" fillId="0" borderId="11" xfId="1" applyNumberFormat="1" applyFont="1" applyBorder="1">
      <alignment vertical="center"/>
    </xf>
    <xf numFmtId="176" fontId="3" fillId="0" borderId="6" xfId="1" applyNumberFormat="1" applyFont="1" applyBorder="1" applyAlignment="1">
      <alignment horizontal="left" vertical="center" indent="1"/>
    </xf>
    <xf numFmtId="176" fontId="5" fillId="0" borderId="12" xfId="1" applyNumberFormat="1" applyFont="1" applyBorder="1">
      <alignment vertical="center"/>
    </xf>
    <xf numFmtId="176" fontId="3" fillId="0" borderId="12" xfId="1" applyNumberFormat="1" applyFont="1" applyBorder="1">
      <alignment vertical="center"/>
    </xf>
    <xf numFmtId="10" fontId="3" fillId="0" borderId="12" xfId="2" applyNumberFormat="1" applyFont="1" applyBorder="1">
      <alignment vertical="center"/>
    </xf>
    <xf numFmtId="176" fontId="3" fillId="0" borderId="13" xfId="1" applyNumberFormat="1" applyFont="1" applyBorder="1">
      <alignment vertical="center"/>
    </xf>
    <xf numFmtId="176" fontId="3" fillId="0" borderId="14" xfId="1" applyNumberFormat="1" applyFont="1" applyBorder="1" applyAlignment="1">
      <alignment horizontal="left" vertical="center" indent="1"/>
    </xf>
    <xf numFmtId="176" fontId="5" fillId="0" borderId="15" xfId="1" applyNumberFormat="1" applyFont="1" applyBorder="1">
      <alignment vertical="center"/>
    </xf>
    <xf numFmtId="176" fontId="3" fillId="0" borderId="15" xfId="1" applyNumberFormat="1" applyFont="1" applyBorder="1">
      <alignment vertical="center"/>
    </xf>
    <xf numFmtId="10" fontId="3" fillId="0" borderId="15" xfId="2" applyNumberFormat="1" applyFont="1" applyBorder="1">
      <alignment vertical="center"/>
    </xf>
    <xf numFmtId="176" fontId="3" fillId="0" borderId="16" xfId="1" applyNumberFormat="1" applyFont="1" applyBorder="1">
      <alignment vertical="center"/>
    </xf>
    <xf numFmtId="176" fontId="3" fillId="0" borderId="17" xfId="1" applyNumberFormat="1" applyFont="1" applyBorder="1" applyAlignment="1">
      <alignment horizontal="left" vertical="center"/>
    </xf>
    <xf numFmtId="176" fontId="5" fillId="0" borderId="18" xfId="1" applyNumberFormat="1" applyFont="1" applyBorder="1">
      <alignment vertical="center"/>
    </xf>
    <xf numFmtId="176" fontId="3" fillId="0" borderId="18" xfId="1" applyNumberFormat="1" applyFont="1" applyBorder="1">
      <alignment vertical="center"/>
    </xf>
    <xf numFmtId="10" fontId="3" fillId="0" borderId="18" xfId="2" applyNumberFormat="1" applyFont="1" applyBorder="1">
      <alignment vertical="center"/>
    </xf>
    <xf numFmtId="176" fontId="3" fillId="0" borderId="19" xfId="1" applyNumberFormat="1" applyFont="1" applyBorder="1">
      <alignment vertical="center"/>
    </xf>
    <xf numFmtId="0" fontId="2" fillId="0" borderId="0" xfId="0" applyFont="1">
      <alignment vertical="center"/>
    </xf>
    <xf numFmtId="0" fontId="6" fillId="0" borderId="20" xfId="0" applyFont="1" applyBorder="1">
      <alignment vertical="center"/>
    </xf>
    <xf numFmtId="0" fontId="6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right" vertical="center"/>
    </xf>
    <xf numFmtId="0" fontId="7" fillId="0" borderId="22" xfId="0" applyFont="1" applyBorder="1">
      <alignment vertical="center"/>
    </xf>
    <xf numFmtId="0" fontId="7" fillId="0" borderId="23" xfId="0" applyFont="1" applyBorder="1" applyAlignment="1">
      <alignment horizontal="center" vertical="center"/>
    </xf>
    <xf numFmtId="0" fontId="6" fillId="0" borderId="23" xfId="0" applyFont="1" applyBorder="1">
      <alignment vertical="center"/>
    </xf>
    <xf numFmtId="0" fontId="9" fillId="0" borderId="0" xfId="0" applyFont="1">
      <alignment vertical="center"/>
    </xf>
    <xf numFmtId="3" fontId="9" fillId="0" borderId="0" xfId="0" applyNumberFormat="1" applyFont="1">
      <alignment vertical="center"/>
    </xf>
    <xf numFmtId="3" fontId="10" fillId="0" borderId="22" xfId="0" applyNumberFormat="1" applyFont="1" applyBorder="1" applyAlignment="1">
      <alignment horizontal="center" vertical="center"/>
    </xf>
  </cellXfs>
  <cellStyles count="6">
    <cellStyle name="一般" xfId="0" builtinId="0"/>
    <cellStyle name="一般 2" xfId="3"/>
    <cellStyle name="一般 2 2" xfId="5"/>
    <cellStyle name="一般 3" xfId="4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6"/>
  <sheetViews>
    <sheetView tabSelected="1" topLeftCell="I1" workbookViewId="0">
      <selection activeCell="B1" sqref="B1:Z15"/>
    </sheetView>
  </sheetViews>
  <sheetFormatPr defaultRowHeight="16.5"/>
  <cols>
    <col min="1" max="1" width="9" style="1" hidden="1" customWidth="1"/>
    <col min="2" max="2" width="21.5" style="1" bestFit="1" customWidth="1"/>
    <col min="3" max="10" width="9" style="1"/>
    <col min="11" max="11" width="9.25" style="1" bestFit="1" customWidth="1"/>
    <col min="12" max="16384" width="9" style="1"/>
  </cols>
  <sheetData>
    <row r="2" spans="1:26" s="38" customFormat="1" ht="17.25" thickBot="1">
      <c r="D2" s="38">
        <v>3</v>
      </c>
      <c r="E2" s="38">
        <v>2</v>
      </c>
      <c r="G2" s="38">
        <v>3</v>
      </c>
      <c r="J2" s="38">
        <v>4</v>
      </c>
      <c r="L2" s="38">
        <v>5</v>
      </c>
      <c r="N2" s="38">
        <v>6</v>
      </c>
      <c r="R2" s="38">
        <v>7</v>
      </c>
      <c r="T2" s="38">
        <v>8</v>
      </c>
      <c r="U2" s="38">
        <v>9</v>
      </c>
      <c r="V2" s="38">
        <v>10</v>
      </c>
    </row>
    <row r="3" spans="1:26" ht="17.25" thickTop="1">
      <c r="B3" s="2"/>
      <c r="C3" s="3" t="s">
        <v>63</v>
      </c>
      <c r="D3" s="4"/>
      <c r="E3" s="5"/>
      <c r="F3" s="6"/>
      <c r="G3" s="5"/>
      <c r="H3" s="6"/>
      <c r="I3" s="7"/>
      <c r="J3" s="8" t="s">
        <v>63</v>
      </c>
      <c r="K3" s="7"/>
      <c r="L3" s="8" t="s">
        <v>19</v>
      </c>
      <c r="M3" s="6"/>
      <c r="N3" s="5"/>
      <c r="O3" s="6"/>
      <c r="P3" s="4"/>
      <c r="Q3" s="7"/>
      <c r="R3" s="8" t="s">
        <v>20</v>
      </c>
      <c r="S3" s="6"/>
      <c r="T3" s="7"/>
      <c r="U3" s="8" t="s">
        <v>21</v>
      </c>
      <c r="V3" s="5"/>
      <c r="W3" s="5"/>
      <c r="X3" s="5"/>
      <c r="Y3" s="5"/>
      <c r="Z3" s="9"/>
    </row>
    <row r="4" spans="1:26" ht="17.25" thickBot="1">
      <c r="B4" s="10"/>
      <c r="C4" s="11" t="s">
        <v>22</v>
      </c>
      <c r="D4" s="12" t="s">
        <v>23</v>
      </c>
      <c r="E4" s="13" t="s">
        <v>2</v>
      </c>
      <c r="F4" s="14" t="s">
        <v>24</v>
      </c>
      <c r="G4" s="13" t="s">
        <v>3</v>
      </c>
      <c r="H4" s="14" t="s">
        <v>25</v>
      </c>
      <c r="I4" s="15" t="s">
        <v>26</v>
      </c>
      <c r="J4" s="16" t="s">
        <v>64</v>
      </c>
      <c r="K4" s="15" t="s">
        <v>65</v>
      </c>
      <c r="L4" s="16" t="s">
        <v>27</v>
      </c>
      <c r="M4" s="14" t="s">
        <v>28</v>
      </c>
      <c r="N4" s="13" t="s">
        <v>3</v>
      </c>
      <c r="O4" s="14" t="s">
        <v>25</v>
      </c>
      <c r="P4" s="12" t="s">
        <v>29</v>
      </c>
      <c r="Q4" s="15" t="s">
        <v>30</v>
      </c>
      <c r="R4" s="16" t="s">
        <v>31</v>
      </c>
      <c r="S4" s="14" t="s">
        <v>32</v>
      </c>
      <c r="T4" s="15" t="s">
        <v>9</v>
      </c>
      <c r="U4" s="16" t="s">
        <v>5</v>
      </c>
      <c r="V4" s="13" t="s">
        <v>6</v>
      </c>
      <c r="W4" s="13" t="s">
        <v>33</v>
      </c>
      <c r="X4" s="13" t="s">
        <v>34</v>
      </c>
      <c r="Y4" s="13" t="s">
        <v>35</v>
      </c>
      <c r="Z4" s="17" t="s">
        <v>36</v>
      </c>
    </row>
    <row r="5" spans="1:26" ht="18" thickTop="1" thickBot="1">
      <c r="B5" s="18" t="s">
        <v>10</v>
      </c>
      <c r="C5" s="19">
        <v>1135000</v>
      </c>
      <c r="D5" s="19">
        <v>1135000</v>
      </c>
      <c r="E5" s="20">
        <v>250971</v>
      </c>
      <c r="F5" s="21">
        <v>0.22111982378854625</v>
      </c>
      <c r="G5" s="20">
        <v>367130</v>
      </c>
      <c r="H5" s="21">
        <v>-0.31639746138969849</v>
      </c>
      <c r="I5" s="20">
        <v>-884029</v>
      </c>
      <c r="J5" s="20">
        <v>1207094</v>
      </c>
      <c r="K5" s="20">
        <v>-956123</v>
      </c>
      <c r="L5" s="20">
        <v>110728</v>
      </c>
      <c r="M5" s="21">
        <v>0.44119838547083129</v>
      </c>
      <c r="N5" s="20">
        <v>203505</v>
      </c>
      <c r="O5" s="21">
        <v>-0.45589543254465492</v>
      </c>
      <c r="P5" s="19">
        <v>1200968</v>
      </c>
      <c r="Q5" s="20">
        <v>-1090240</v>
      </c>
      <c r="R5" s="20">
        <v>99142</v>
      </c>
      <c r="S5" s="21">
        <v>0.39503368915133619</v>
      </c>
      <c r="T5" s="20">
        <v>49747</v>
      </c>
      <c r="U5" s="20">
        <v>104</v>
      </c>
      <c r="V5" s="20">
        <v>212</v>
      </c>
      <c r="W5" s="20">
        <v>-108</v>
      </c>
      <c r="X5" s="20">
        <v>2413.1826923076924</v>
      </c>
      <c r="Y5" s="20">
        <v>1731.7452830188679</v>
      </c>
      <c r="Z5" s="22">
        <v>681.43740928882448</v>
      </c>
    </row>
    <row r="6" spans="1:26" ht="18" thickTop="1" thickBot="1">
      <c r="A6" s="1" t="s">
        <v>11</v>
      </c>
      <c r="B6" s="23" t="s">
        <v>66</v>
      </c>
      <c r="C6" s="24">
        <v>357000</v>
      </c>
      <c r="D6" s="24">
        <v>357000</v>
      </c>
      <c r="E6" s="25">
        <v>104879</v>
      </c>
      <c r="F6" s="26">
        <v>0.29377871148459384</v>
      </c>
      <c r="G6" s="25">
        <v>119418</v>
      </c>
      <c r="H6" s="26">
        <v>-0.12174881508650293</v>
      </c>
      <c r="I6" s="25">
        <v>-252121</v>
      </c>
      <c r="J6" s="25">
        <v>325409</v>
      </c>
      <c r="K6" s="25">
        <v>-220530</v>
      </c>
      <c r="L6" s="25">
        <v>61290</v>
      </c>
      <c r="M6" s="26">
        <v>0.58438772299507047</v>
      </c>
      <c r="N6" s="25">
        <v>47193</v>
      </c>
      <c r="O6" s="26">
        <v>0.29870955438306535</v>
      </c>
      <c r="P6" s="24">
        <v>340000</v>
      </c>
      <c r="Q6" s="20">
        <v>-278710</v>
      </c>
      <c r="R6" s="25">
        <v>41646</v>
      </c>
      <c r="S6" s="26">
        <v>0.39708616596268081</v>
      </c>
      <c r="T6" s="25">
        <v>26398</v>
      </c>
      <c r="U6" s="25">
        <v>37</v>
      </c>
      <c r="V6" s="25">
        <v>100</v>
      </c>
      <c r="W6" s="25">
        <v>-63</v>
      </c>
      <c r="X6" s="25">
        <v>2834.5675675675675</v>
      </c>
      <c r="Y6" s="25">
        <v>1194.18</v>
      </c>
      <c r="Z6" s="27">
        <v>1640.3875675675674</v>
      </c>
    </row>
    <row r="7" spans="1:26" ht="18" thickTop="1" thickBot="1">
      <c r="A7" s="1" t="s">
        <v>52</v>
      </c>
      <c r="B7" s="23" t="s">
        <v>37</v>
      </c>
      <c r="C7" s="24">
        <v>388000</v>
      </c>
      <c r="D7" s="24">
        <v>388000</v>
      </c>
      <c r="E7" s="25">
        <v>66700</v>
      </c>
      <c r="F7" s="26">
        <v>0.17190721649484536</v>
      </c>
      <c r="G7" s="25">
        <v>120624</v>
      </c>
      <c r="H7" s="26">
        <v>-0.44704204801697833</v>
      </c>
      <c r="I7" s="25">
        <v>-321300</v>
      </c>
      <c r="J7" s="25">
        <v>363545</v>
      </c>
      <c r="K7" s="25">
        <v>-296845</v>
      </c>
      <c r="L7" s="25">
        <v>33402</v>
      </c>
      <c r="M7" s="26">
        <v>0.50077961019490258</v>
      </c>
      <c r="N7" s="25">
        <v>92716</v>
      </c>
      <c r="O7" s="26">
        <v>-0.63973855645196087</v>
      </c>
      <c r="P7" s="24">
        <v>370000</v>
      </c>
      <c r="Q7" s="20">
        <v>-336598</v>
      </c>
      <c r="R7" s="25">
        <v>27059</v>
      </c>
      <c r="S7" s="26">
        <v>0.40568215892053971</v>
      </c>
      <c r="T7" s="25">
        <v>15607</v>
      </c>
      <c r="U7" s="25">
        <v>40</v>
      </c>
      <c r="V7" s="25">
        <v>43</v>
      </c>
      <c r="W7" s="25">
        <v>-3</v>
      </c>
      <c r="X7" s="25">
        <v>1667.5</v>
      </c>
      <c r="Y7" s="25">
        <v>2805.2093023255816</v>
      </c>
      <c r="Z7" s="27">
        <v>-1137.7093023255816</v>
      </c>
    </row>
    <row r="8" spans="1:26" ht="18" thickTop="1" thickBot="1">
      <c r="A8" s="1" t="s">
        <v>12</v>
      </c>
      <c r="B8" s="28" t="s">
        <v>38</v>
      </c>
      <c r="C8" s="29">
        <v>390000</v>
      </c>
      <c r="D8" s="29">
        <v>390000</v>
      </c>
      <c r="E8" s="30">
        <v>79392</v>
      </c>
      <c r="F8" s="31">
        <v>0.20356923076923078</v>
      </c>
      <c r="G8" s="30">
        <v>127088</v>
      </c>
      <c r="H8" s="31">
        <v>-0.37529900541357175</v>
      </c>
      <c r="I8" s="30">
        <v>-310608</v>
      </c>
      <c r="J8" s="30">
        <v>518140</v>
      </c>
      <c r="K8" s="30">
        <v>-438748</v>
      </c>
      <c r="L8" s="30">
        <v>16036</v>
      </c>
      <c r="M8" s="31">
        <v>0.2019850866586054</v>
      </c>
      <c r="N8" s="30">
        <v>63596</v>
      </c>
      <c r="O8" s="31">
        <v>-0.74784577646392858</v>
      </c>
      <c r="P8" s="24">
        <v>490968</v>
      </c>
      <c r="Q8" s="20">
        <v>-474932</v>
      </c>
      <c r="R8" s="30">
        <v>30437</v>
      </c>
      <c r="S8" s="31">
        <v>0.38337615880693271</v>
      </c>
      <c r="T8" s="30">
        <v>7742</v>
      </c>
      <c r="U8" s="30">
        <v>27</v>
      </c>
      <c r="V8" s="30">
        <v>69</v>
      </c>
      <c r="W8" s="30">
        <v>-42</v>
      </c>
      <c r="X8" s="30">
        <v>2940.4444444444443</v>
      </c>
      <c r="Y8" s="30">
        <v>1841.855072463768</v>
      </c>
      <c r="Z8" s="32">
        <v>1098.5893719806763</v>
      </c>
    </row>
    <row r="9" spans="1:26" ht="18" thickTop="1" thickBot="1">
      <c r="B9" s="18" t="s">
        <v>13</v>
      </c>
      <c r="C9" s="19">
        <v>1290000</v>
      </c>
      <c r="D9" s="19">
        <v>1290000</v>
      </c>
      <c r="E9" s="20">
        <v>184764</v>
      </c>
      <c r="F9" s="21">
        <v>0.14322790697674417</v>
      </c>
      <c r="G9" s="20">
        <v>306171</v>
      </c>
      <c r="H9" s="21">
        <v>-0.39653330981706303</v>
      </c>
      <c r="I9" s="20">
        <v>-1105236</v>
      </c>
      <c r="J9" s="20">
        <v>936997</v>
      </c>
      <c r="K9" s="20">
        <v>-752233</v>
      </c>
      <c r="L9" s="20">
        <v>89432</v>
      </c>
      <c r="M9" s="21">
        <v>0.48403368621592952</v>
      </c>
      <c r="N9" s="20">
        <v>174184</v>
      </c>
      <c r="O9" s="21">
        <v>-0.48656593028062278</v>
      </c>
      <c r="P9" s="19">
        <v>1497400</v>
      </c>
      <c r="Q9" s="20">
        <v>-1407968</v>
      </c>
      <c r="R9" s="20">
        <v>76892</v>
      </c>
      <c r="S9" s="21">
        <v>0.41616332185923666</v>
      </c>
      <c r="T9" s="20">
        <v>42381</v>
      </c>
      <c r="U9" s="20">
        <v>116</v>
      </c>
      <c r="V9" s="20">
        <v>173</v>
      </c>
      <c r="W9" s="20">
        <v>-57</v>
      </c>
      <c r="X9" s="20">
        <v>1592.7931034482758</v>
      </c>
      <c r="Y9" s="20">
        <v>1769.7745664739884</v>
      </c>
      <c r="Z9" s="22">
        <v>-176.98146302571263</v>
      </c>
    </row>
    <row r="10" spans="1:26" ht="18" thickTop="1" thickBot="1">
      <c r="A10" s="1" t="s">
        <v>14</v>
      </c>
      <c r="B10" s="23" t="s">
        <v>39</v>
      </c>
      <c r="C10" s="24">
        <v>168000</v>
      </c>
      <c r="D10" s="24">
        <v>168000</v>
      </c>
      <c r="E10" s="25">
        <v>19772</v>
      </c>
      <c r="F10" s="26">
        <v>0.11769047619047619</v>
      </c>
      <c r="G10" s="25">
        <v>64770</v>
      </c>
      <c r="H10" s="26">
        <v>-0.69473521692141427</v>
      </c>
      <c r="I10" s="25">
        <v>-148228</v>
      </c>
      <c r="J10" s="25">
        <v>131749</v>
      </c>
      <c r="K10" s="25">
        <v>-111977</v>
      </c>
      <c r="L10" s="25">
        <v>7459</v>
      </c>
      <c r="M10" s="26">
        <v>0.37725065749544812</v>
      </c>
      <c r="N10" s="25">
        <v>47099</v>
      </c>
      <c r="O10" s="26">
        <v>-0.84163145714346377</v>
      </c>
      <c r="P10" s="24">
        <v>160000</v>
      </c>
      <c r="Q10" s="20">
        <v>-152541</v>
      </c>
      <c r="R10" s="25">
        <v>7985</v>
      </c>
      <c r="S10" s="26">
        <v>0.40385393485737409</v>
      </c>
      <c r="T10" s="25">
        <v>3614</v>
      </c>
      <c r="U10" s="25">
        <v>16</v>
      </c>
      <c r="V10" s="25">
        <v>30</v>
      </c>
      <c r="W10" s="25">
        <v>-14</v>
      </c>
      <c r="X10" s="25">
        <v>1235.75</v>
      </c>
      <c r="Y10" s="25">
        <v>2159</v>
      </c>
      <c r="Z10" s="27">
        <v>-923.25</v>
      </c>
    </row>
    <row r="11" spans="1:26" ht="18" thickTop="1" thickBot="1">
      <c r="A11" s="1" t="s">
        <v>15</v>
      </c>
      <c r="B11" s="23" t="s">
        <v>40</v>
      </c>
      <c r="C11" s="24">
        <v>415000</v>
      </c>
      <c r="D11" s="24">
        <v>415000</v>
      </c>
      <c r="E11" s="25">
        <v>79091</v>
      </c>
      <c r="F11" s="26">
        <v>0.19058072289156627</v>
      </c>
      <c r="G11" s="25">
        <v>137295</v>
      </c>
      <c r="H11" s="26">
        <v>-0.4239338650351433</v>
      </c>
      <c r="I11" s="25">
        <v>-335909</v>
      </c>
      <c r="J11" s="25">
        <v>349835</v>
      </c>
      <c r="K11" s="25">
        <v>-270744</v>
      </c>
      <c r="L11" s="25">
        <v>48676</v>
      </c>
      <c r="M11" s="26">
        <v>0.61544297075520604</v>
      </c>
      <c r="N11" s="25">
        <v>70799</v>
      </c>
      <c r="O11" s="26">
        <v>-0.31247616491758357</v>
      </c>
      <c r="P11" s="24">
        <v>395000</v>
      </c>
      <c r="Q11" s="20">
        <v>-346324</v>
      </c>
      <c r="R11" s="25">
        <v>34816</v>
      </c>
      <c r="S11" s="26">
        <v>0.44020179287150246</v>
      </c>
      <c r="T11" s="25">
        <v>23250</v>
      </c>
      <c r="U11" s="25">
        <v>44</v>
      </c>
      <c r="V11" s="25">
        <v>73</v>
      </c>
      <c r="W11" s="25">
        <v>-29</v>
      </c>
      <c r="X11" s="25">
        <v>1797.5227272727273</v>
      </c>
      <c r="Y11" s="25">
        <v>1880.7534246575342</v>
      </c>
      <c r="Z11" s="27">
        <v>-83.230697384806945</v>
      </c>
    </row>
    <row r="12" spans="1:26" ht="18" thickTop="1" thickBot="1">
      <c r="A12" s="1" t="s">
        <v>16</v>
      </c>
      <c r="B12" s="23" t="s">
        <v>41</v>
      </c>
      <c r="C12" s="24">
        <v>177000</v>
      </c>
      <c r="D12" s="24">
        <v>177000</v>
      </c>
      <c r="E12" s="25">
        <v>36701</v>
      </c>
      <c r="F12" s="26">
        <v>0.2073502824858757</v>
      </c>
      <c r="G12" s="25">
        <v>27449</v>
      </c>
      <c r="H12" s="26">
        <v>0.33706145943385923</v>
      </c>
      <c r="I12" s="25">
        <v>-140299</v>
      </c>
      <c r="J12" s="25">
        <v>160629</v>
      </c>
      <c r="K12" s="25">
        <v>-123928</v>
      </c>
      <c r="L12" s="25">
        <v>22750</v>
      </c>
      <c r="M12" s="26">
        <v>0.61987411787144764</v>
      </c>
      <c r="N12" s="25">
        <v>20198</v>
      </c>
      <c r="O12" s="26">
        <v>0.12634914347955251</v>
      </c>
      <c r="P12" s="24">
        <v>329400</v>
      </c>
      <c r="Q12" s="20">
        <v>-306650</v>
      </c>
      <c r="R12" s="25">
        <v>15518</v>
      </c>
      <c r="S12" s="26">
        <v>0.42282226642325821</v>
      </c>
      <c r="T12" s="25">
        <v>10269</v>
      </c>
      <c r="U12" s="25">
        <v>20</v>
      </c>
      <c r="V12" s="25">
        <v>17</v>
      </c>
      <c r="W12" s="25">
        <v>3</v>
      </c>
      <c r="X12" s="25">
        <v>1835.05</v>
      </c>
      <c r="Y12" s="25">
        <v>1614.6470588235295</v>
      </c>
      <c r="Z12" s="27">
        <v>220.40294117647045</v>
      </c>
    </row>
    <row r="13" spans="1:26" ht="18" thickTop="1" thickBot="1">
      <c r="A13" s="1" t="s">
        <v>17</v>
      </c>
      <c r="B13" s="23" t="s">
        <v>42</v>
      </c>
      <c r="C13" s="24">
        <v>210000</v>
      </c>
      <c r="D13" s="24">
        <v>210000</v>
      </c>
      <c r="E13" s="25">
        <v>0</v>
      </c>
      <c r="F13" s="26">
        <v>0</v>
      </c>
      <c r="G13" s="25">
        <v>0</v>
      </c>
      <c r="H13" s="26" t="e">
        <v>#DIV/0!</v>
      </c>
      <c r="I13" s="25">
        <v>-210000</v>
      </c>
      <c r="J13" s="25">
        <v>0</v>
      </c>
      <c r="K13" s="25">
        <v>0</v>
      </c>
      <c r="L13" s="25">
        <v>0</v>
      </c>
      <c r="M13" s="26" t="e">
        <v>#DIV/0!</v>
      </c>
      <c r="N13" s="25">
        <v>0</v>
      </c>
      <c r="O13" s="26" t="e">
        <v>#DIV/0!</v>
      </c>
      <c r="P13" s="24">
        <v>308000</v>
      </c>
      <c r="Q13" s="20">
        <v>-308000</v>
      </c>
      <c r="R13" s="25">
        <v>0</v>
      </c>
      <c r="S13" s="26" t="e">
        <v>#DIV/0!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7">
        <v>0</v>
      </c>
    </row>
    <row r="14" spans="1:26" ht="18" thickTop="1" thickBot="1">
      <c r="A14" s="1" t="s">
        <v>18</v>
      </c>
      <c r="B14" s="28" t="s">
        <v>43</v>
      </c>
      <c r="C14" s="29">
        <v>320000</v>
      </c>
      <c r="D14" s="29">
        <v>320000</v>
      </c>
      <c r="E14" s="30">
        <v>49200</v>
      </c>
      <c r="F14" s="31">
        <v>0.15375</v>
      </c>
      <c r="G14" s="30">
        <v>76657</v>
      </c>
      <c r="H14" s="31">
        <v>-0.35817994442777568</v>
      </c>
      <c r="I14" s="30">
        <v>-270800</v>
      </c>
      <c r="J14" s="30">
        <v>294784</v>
      </c>
      <c r="K14" s="30">
        <v>-245584</v>
      </c>
      <c r="L14" s="30">
        <v>10547</v>
      </c>
      <c r="M14" s="31">
        <v>0.21436991869918698</v>
      </c>
      <c r="N14" s="30">
        <v>36088</v>
      </c>
      <c r="O14" s="31">
        <v>-0.70774218576812231</v>
      </c>
      <c r="P14" s="24">
        <v>305000</v>
      </c>
      <c r="Q14" s="20">
        <v>-294453</v>
      </c>
      <c r="R14" s="30">
        <v>18573</v>
      </c>
      <c r="S14" s="31">
        <v>0.3775</v>
      </c>
      <c r="T14" s="30">
        <v>5248</v>
      </c>
      <c r="U14" s="30">
        <v>36</v>
      </c>
      <c r="V14" s="30">
        <v>53</v>
      </c>
      <c r="W14" s="30">
        <v>-17</v>
      </c>
      <c r="X14" s="30">
        <v>1366.6666666666667</v>
      </c>
      <c r="Y14" s="30">
        <v>1446.3584905660377</v>
      </c>
      <c r="Z14" s="32">
        <v>-79.691823899371002</v>
      </c>
    </row>
    <row r="15" spans="1:26" ht="18" thickTop="1" thickBot="1">
      <c r="B15" s="33" t="s">
        <v>44</v>
      </c>
      <c r="C15" s="34">
        <v>2425000</v>
      </c>
      <c r="D15" s="34">
        <v>2425000</v>
      </c>
      <c r="E15" s="35">
        <v>435735</v>
      </c>
      <c r="F15" s="36">
        <v>0.17968453608247423</v>
      </c>
      <c r="G15" s="35">
        <v>673301</v>
      </c>
      <c r="H15" s="36">
        <v>-0.35283773527738704</v>
      </c>
      <c r="I15" s="35">
        <v>-1989265</v>
      </c>
      <c r="J15" s="35">
        <v>2144091</v>
      </c>
      <c r="K15" s="35">
        <v>-1708356</v>
      </c>
      <c r="L15" s="35">
        <v>200160</v>
      </c>
      <c r="M15" s="36">
        <v>0.45936176804709283</v>
      </c>
      <c r="N15" s="35">
        <v>377689</v>
      </c>
      <c r="O15" s="36">
        <v>-0.47004016532120341</v>
      </c>
      <c r="P15" s="34">
        <v>795968</v>
      </c>
      <c r="Q15" s="35">
        <v>-795967.54063823191</v>
      </c>
      <c r="R15" s="35">
        <v>176034</v>
      </c>
      <c r="S15" s="36">
        <v>0.40399325277978587</v>
      </c>
      <c r="T15" s="35">
        <v>92128</v>
      </c>
      <c r="U15" s="35">
        <v>220</v>
      </c>
      <c r="V15" s="35">
        <v>385</v>
      </c>
      <c r="W15" s="35">
        <v>-165</v>
      </c>
      <c r="X15" s="35">
        <v>1980.6136363636363</v>
      </c>
      <c r="Y15" s="35">
        <v>1748.8337662337663</v>
      </c>
      <c r="Z15" s="37">
        <v>231.77987012987001</v>
      </c>
    </row>
    <row r="16" spans="1:26" ht="17.25" thickTop="1"/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5"/>
  <sheetViews>
    <sheetView workbookViewId="0">
      <selection activeCell="B1" sqref="B1:Z15"/>
    </sheetView>
  </sheetViews>
  <sheetFormatPr defaultRowHeight="16.5"/>
  <cols>
    <col min="1" max="1" width="0.25" style="1" customWidth="1"/>
    <col min="2" max="2" width="21.5" bestFit="1" customWidth="1"/>
    <col min="11" max="11" width="9.25" bestFit="1" customWidth="1"/>
    <col min="13" max="13" width="12.75" customWidth="1"/>
    <col min="16" max="16" width="9.625" bestFit="1" customWidth="1"/>
    <col min="22" max="22" width="14.625" customWidth="1"/>
  </cols>
  <sheetData>
    <row r="2" spans="1:26" s="38" customFormat="1" ht="17.25" thickBot="1">
      <c r="D2" s="38">
        <v>3</v>
      </c>
      <c r="E2" s="38">
        <v>2</v>
      </c>
      <c r="G2" s="38">
        <v>3</v>
      </c>
      <c r="J2" s="38">
        <v>4</v>
      </c>
      <c r="L2" s="38">
        <v>5</v>
      </c>
      <c r="N2" s="38">
        <v>6</v>
      </c>
      <c r="R2" s="38">
        <v>7</v>
      </c>
      <c r="T2" s="38">
        <v>8</v>
      </c>
      <c r="U2" s="38">
        <v>9</v>
      </c>
      <c r="V2" s="38">
        <v>10</v>
      </c>
    </row>
    <row r="3" spans="1:26" ht="17.25" thickTop="1">
      <c r="B3" s="2"/>
      <c r="C3" s="3" t="s">
        <v>59</v>
      </c>
      <c r="D3" s="4"/>
      <c r="E3" s="5"/>
      <c r="F3" s="6"/>
      <c r="G3" s="5"/>
      <c r="H3" s="6"/>
      <c r="I3" s="7"/>
      <c r="J3" s="8" t="s">
        <v>59</v>
      </c>
      <c r="K3" s="7"/>
      <c r="L3" s="8" t="s">
        <v>19</v>
      </c>
      <c r="M3" s="6"/>
      <c r="N3" s="5"/>
      <c r="O3" s="6"/>
      <c r="P3" s="4"/>
      <c r="Q3" s="7"/>
      <c r="R3" s="8" t="s">
        <v>20</v>
      </c>
      <c r="S3" s="6"/>
      <c r="T3" s="7"/>
      <c r="U3" s="8" t="s">
        <v>21</v>
      </c>
      <c r="V3" s="5"/>
      <c r="W3" s="5"/>
      <c r="X3" s="5"/>
      <c r="Y3" s="5"/>
      <c r="Z3" s="9"/>
    </row>
    <row r="4" spans="1:26" ht="17.25" thickBot="1">
      <c r="B4" s="10"/>
      <c r="C4" s="11" t="s">
        <v>22</v>
      </c>
      <c r="D4" s="12" t="s">
        <v>23</v>
      </c>
      <c r="E4" s="13" t="s">
        <v>2</v>
      </c>
      <c r="F4" s="14" t="s">
        <v>24</v>
      </c>
      <c r="G4" s="13" t="s">
        <v>3</v>
      </c>
      <c r="H4" s="14" t="s">
        <v>25</v>
      </c>
      <c r="I4" s="15" t="s">
        <v>26</v>
      </c>
      <c r="J4" s="16" t="s">
        <v>60</v>
      </c>
      <c r="K4" s="15" t="s">
        <v>61</v>
      </c>
      <c r="L4" s="16" t="s">
        <v>27</v>
      </c>
      <c r="M4" s="14" t="s">
        <v>28</v>
      </c>
      <c r="N4" s="13" t="s">
        <v>3</v>
      </c>
      <c r="O4" s="14" t="s">
        <v>25</v>
      </c>
      <c r="P4" s="12" t="s">
        <v>29</v>
      </c>
      <c r="Q4" s="15" t="s">
        <v>30</v>
      </c>
      <c r="R4" s="16" t="s">
        <v>31</v>
      </c>
      <c r="S4" s="14" t="s">
        <v>32</v>
      </c>
      <c r="T4" s="15" t="s">
        <v>9</v>
      </c>
      <c r="U4" s="16" t="s">
        <v>5</v>
      </c>
      <c r="V4" s="13" t="s">
        <v>6</v>
      </c>
      <c r="W4" s="13" t="s">
        <v>33</v>
      </c>
      <c r="X4" s="13" t="s">
        <v>34</v>
      </c>
      <c r="Y4" s="13" t="s">
        <v>35</v>
      </c>
      <c r="Z4" s="17" t="s">
        <v>36</v>
      </c>
    </row>
    <row r="5" spans="1:26" ht="18" thickTop="1" thickBot="1">
      <c r="B5" s="18" t="s">
        <v>10</v>
      </c>
      <c r="C5" s="19">
        <f>D5</f>
        <v>1135000</v>
      </c>
      <c r="D5" s="19">
        <f>SUM(D6:D8)</f>
        <v>1135000</v>
      </c>
      <c r="E5" s="20">
        <f>SUM(E6:E8)</f>
        <v>250971</v>
      </c>
      <c r="F5" s="21">
        <f>IFERROR(E5/D5,0)</f>
        <v>0.22111982378854625</v>
      </c>
      <c r="G5" s="20">
        <f>SUM(G6:G8)</f>
        <v>367130</v>
      </c>
      <c r="H5" s="21">
        <f>E5/G5-1</f>
        <v>-0.31639746138969849</v>
      </c>
      <c r="I5" s="20">
        <f>E5-D5</f>
        <v>-884029</v>
      </c>
      <c r="J5" s="20">
        <f>SUM(J6:J8)</f>
        <v>1207094</v>
      </c>
      <c r="K5" s="20">
        <f>E5-J5</f>
        <v>-956123</v>
      </c>
      <c r="L5" s="20">
        <f>SUM(L6:L8)</f>
        <v>110728</v>
      </c>
      <c r="M5" s="21">
        <f>L5/E5</f>
        <v>0.44119838547083129</v>
      </c>
      <c r="N5" s="20">
        <f>SUM(N6:N8)</f>
        <v>203505</v>
      </c>
      <c r="O5" s="21">
        <f>L5/N5-1</f>
        <v>-0.45589543254465492</v>
      </c>
      <c r="P5" s="19">
        <f>SUM(P6:P8)</f>
        <v>1200968</v>
      </c>
      <c r="Q5" s="20">
        <f>L5-P5</f>
        <v>-1090240</v>
      </c>
      <c r="R5" s="20">
        <f>SUM(R6:R8)</f>
        <v>99142</v>
      </c>
      <c r="S5" s="21">
        <f>R5/E5</f>
        <v>0.39503368915133619</v>
      </c>
      <c r="T5" s="20">
        <f>SUM(T6:T8)</f>
        <v>49747</v>
      </c>
      <c r="U5" s="20">
        <f>SUM(U6:U8)</f>
        <v>104</v>
      </c>
      <c r="V5" s="20">
        <f>SUM(V6:V8)</f>
        <v>212</v>
      </c>
      <c r="W5" s="20">
        <f>U5-V5</f>
        <v>-108</v>
      </c>
      <c r="X5" s="20">
        <f>IFERROR(E5/U5,0)</f>
        <v>2413.1826923076924</v>
      </c>
      <c r="Y5" s="20">
        <f>IFERROR(G5/V5,0)</f>
        <v>1731.7452830188679</v>
      </c>
      <c r="Z5" s="22">
        <f>X5-Y5</f>
        <v>681.43740928882448</v>
      </c>
    </row>
    <row r="6" spans="1:26" ht="18" thickTop="1" thickBot="1">
      <c r="A6" s="1" t="str">
        <f>LEFT(B6,4)</f>
        <v>S009</v>
      </c>
      <c r="B6" s="23" t="s">
        <v>45</v>
      </c>
      <c r="C6" s="24">
        <f t="shared" ref="C6:C15" si="0">D6</f>
        <v>357000</v>
      </c>
      <c r="D6" s="24">
        <f>IFERROR(VLOOKUP($A6,目標!$B:$D,D$2,FALSE),0)</f>
        <v>357000</v>
      </c>
      <c r="E6" s="25">
        <f>IFERROR(VLOOKUP($A6,DB!$B:$K,E$2,FALSE),0)</f>
        <v>104879</v>
      </c>
      <c r="F6" s="26">
        <f t="shared" ref="F6:F15" si="1">E6/D6</f>
        <v>0.29377871148459384</v>
      </c>
      <c r="G6" s="25">
        <f>IFERROR(VLOOKUP($A6,DB!$B:$K,G$2,FALSE),0)</f>
        <v>119418</v>
      </c>
      <c r="H6" s="26">
        <f t="shared" ref="H6:H15" si="2">E6/G6-1</f>
        <v>-0.12174881508650293</v>
      </c>
      <c r="I6" s="25">
        <f t="shared" ref="I6:I15" si="3">E6-D6</f>
        <v>-252121</v>
      </c>
      <c r="J6" s="25">
        <f>IFERROR(VLOOKUP($A6,DB!$B:$K,J$2,FALSE),0)</f>
        <v>325409</v>
      </c>
      <c r="K6" s="25">
        <f t="shared" ref="K6:K15" si="4">E6-J6</f>
        <v>-220530</v>
      </c>
      <c r="L6" s="25">
        <f>IFERROR(VLOOKUP($A6,DB!$B:$K,L$2,FALSE),0)</f>
        <v>61290</v>
      </c>
      <c r="M6" s="26">
        <f t="shared" ref="M6:M15" si="5">L6/E6</f>
        <v>0.58438772299507047</v>
      </c>
      <c r="N6" s="25">
        <f>IFERROR(VLOOKUP($A6,DB!$B:$K,N$2,FALSE),0)</f>
        <v>47193</v>
      </c>
      <c r="O6" s="26">
        <f t="shared" ref="O6:O15" si="6">L6/N6-1</f>
        <v>0.29870955438306535</v>
      </c>
      <c r="P6" s="24">
        <f>VLOOKUP($A6,目標!B2:E9,4,FALSE)</f>
        <v>340000</v>
      </c>
      <c r="Q6" s="20">
        <f t="shared" ref="Q6:Q14" si="7">L6-P6</f>
        <v>-278710</v>
      </c>
      <c r="R6" s="25">
        <f>IFERROR(VLOOKUP($A6,DB!$B:$K,R$2,FALSE),0)</f>
        <v>41646</v>
      </c>
      <c r="S6" s="26">
        <f t="shared" ref="S6:S15" si="8">R6/E6</f>
        <v>0.39708616596268081</v>
      </c>
      <c r="T6" s="25">
        <f>IFERROR(VLOOKUP($A6,DB!$B:$K,T$2,FALSE),0)</f>
        <v>26398</v>
      </c>
      <c r="U6" s="25">
        <f>IFERROR(VLOOKUP($A6,DB!$B:$K,U$2,FALSE),0)</f>
        <v>37</v>
      </c>
      <c r="V6" s="25">
        <f>IFERROR(VLOOKUP($A6,DB!$B:$K,V$2,FALSE),0)</f>
        <v>100</v>
      </c>
      <c r="W6" s="25">
        <f t="shared" ref="W6:W15" si="9">U6-V6</f>
        <v>-63</v>
      </c>
      <c r="X6" s="25">
        <f t="shared" ref="X6:X15" si="10">IFERROR(E6/U6,0)</f>
        <v>2834.5675675675675</v>
      </c>
      <c r="Y6" s="25">
        <f t="shared" ref="Y6:Y15" si="11">IFERROR(G6/V6,0)</f>
        <v>1194.18</v>
      </c>
      <c r="Z6" s="27">
        <f t="shared" ref="Z6:Z15" si="12">X6-Y6</f>
        <v>1640.3875675675674</v>
      </c>
    </row>
    <row r="7" spans="1:26" ht="18" thickTop="1" thickBot="1">
      <c r="A7" s="1" t="str">
        <f t="shared" ref="A7:A14" si="13">LEFT(B7,4)</f>
        <v>S013</v>
      </c>
      <c r="B7" s="23" t="s">
        <v>37</v>
      </c>
      <c r="C7" s="24">
        <f t="shared" si="0"/>
        <v>388000</v>
      </c>
      <c r="D7" s="24">
        <f>IFERROR(VLOOKUP($A7,目標!$B:$D,D$2,FALSE),0)</f>
        <v>388000</v>
      </c>
      <c r="E7" s="25">
        <f>IFERROR(VLOOKUP($A7,DB!$B:$K,E$2,FALSE),0)</f>
        <v>66700</v>
      </c>
      <c r="F7" s="26">
        <f t="shared" si="1"/>
        <v>0.17190721649484536</v>
      </c>
      <c r="G7" s="25">
        <f>IFERROR(VLOOKUP($A7,DB!$B:$K,G$2,FALSE),0)</f>
        <v>120624</v>
      </c>
      <c r="H7" s="26">
        <f t="shared" si="2"/>
        <v>-0.44704204801697833</v>
      </c>
      <c r="I7" s="25">
        <f t="shared" si="3"/>
        <v>-321300</v>
      </c>
      <c r="J7" s="25">
        <f>IFERROR(VLOOKUP($A7,DB!$B:$K,J$2,FALSE),0)</f>
        <v>363545</v>
      </c>
      <c r="K7" s="25">
        <f t="shared" si="4"/>
        <v>-296845</v>
      </c>
      <c r="L7" s="25">
        <f>IFERROR(VLOOKUP($A7,DB!$B:$K,L$2,FALSE),0)</f>
        <v>33402</v>
      </c>
      <c r="M7" s="26">
        <f t="shared" si="5"/>
        <v>0.50077961019490258</v>
      </c>
      <c r="N7" s="25">
        <f>IFERROR(VLOOKUP($A7,DB!$B:$K,N$2,FALSE),0)</f>
        <v>92716</v>
      </c>
      <c r="O7" s="26">
        <f t="shared" si="6"/>
        <v>-0.63973855645196087</v>
      </c>
      <c r="P7" s="24">
        <f>VLOOKUP($A7,目標!B$2:E$9,4,FALSE)</f>
        <v>370000</v>
      </c>
      <c r="Q7" s="20">
        <f t="shared" si="7"/>
        <v>-336598</v>
      </c>
      <c r="R7" s="25">
        <f>IFERROR(VLOOKUP($A7,DB!$B:$K,R$2,FALSE),0)</f>
        <v>27059</v>
      </c>
      <c r="S7" s="26">
        <f t="shared" si="8"/>
        <v>0.40568215892053971</v>
      </c>
      <c r="T7" s="25">
        <f>IFERROR(VLOOKUP($A7,DB!$B:$K,T$2,FALSE),0)</f>
        <v>15607</v>
      </c>
      <c r="U7" s="25">
        <f>IFERROR(VLOOKUP($A7,DB!$B:$K,U$2,FALSE),0)</f>
        <v>40</v>
      </c>
      <c r="V7" s="25">
        <f>IFERROR(VLOOKUP($A7,DB!$B:$K,V$2,FALSE),0)</f>
        <v>43</v>
      </c>
      <c r="W7" s="25">
        <f t="shared" si="9"/>
        <v>-3</v>
      </c>
      <c r="X7" s="25">
        <f t="shared" si="10"/>
        <v>1667.5</v>
      </c>
      <c r="Y7" s="25">
        <f t="shared" si="11"/>
        <v>2805.2093023255816</v>
      </c>
      <c r="Z7" s="27">
        <f t="shared" si="12"/>
        <v>-1137.7093023255816</v>
      </c>
    </row>
    <row r="8" spans="1:26" ht="18" thickTop="1" thickBot="1">
      <c r="A8" s="1" t="str">
        <f t="shared" si="13"/>
        <v>S049</v>
      </c>
      <c r="B8" s="28" t="s">
        <v>38</v>
      </c>
      <c r="C8" s="29">
        <f t="shared" si="0"/>
        <v>390000</v>
      </c>
      <c r="D8" s="29">
        <f>IFERROR(VLOOKUP($A8,目標!$B:$D,D$2,FALSE),0)</f>
        <v>390000</v>
      </c>
      <c r="E8" s="30">
        <f>IFERROR(VLOOKUP($A8,DB!$B:$K,E$2,FALSE),0)</f>
        <v>79392</v>
      </c>
      <c r="F8" s="31">
        <f t="shared" si="1"/>
        <v>0.20356923076923078</v>
      </c>
      <c r="G8" s="30">
        <f>IFERROR(VLOOKUP($A8,DB!$B:$K,G$2,FALSE),0)</f>
        <v>127088</v>
      </c>
      <c r="H8" s="31">
        <f t="shared" si="2"/>
        <v>-0.37529900541357175</v>
      </c>
      <c r="I8" s="30">
        <f t="shared" si="3"/>
        <v>-310608</v>
      </c>
      <c r="J8" s="30">
        <f>IFERROR(VLOOKUP($A8,DB!$B:$K,J$2,FALSE),0)</f>
        <v>518140</v>
      </c>
      <c r="K8" s="30">
        <f t="shared" si="4"/>
        <v>-438748</v>
      </c>
      <c r="L8" s="30">
        <f>IFERROR(VLOOKUP($A8,DB!$B:$K,L$2,FALSE),0)</f>
        <v>16036</v>
      </c>
      <c r="M8" s="31">
        <f t="shared" si="5"/>
        <v>0.2019850866586054</v>
      </c>
      <c r="N8" s="30">
        <f>IFERROR(VLOOKUP($A8,DB!$B:$K,N$2,FALSE),0)</f>
        <v>63596</v>
      </c>
      <c r="O8" s="31">
        <f t="shared" si="6"/>
        <v>-0.74784577646392858</v>
      </c>
      <c r="P8" s="24">
        <f>VLOOKUP($A8,目標!B$2:E$9,4,FALSE)</f>
        <v>490968</v>
      </c>
      <c r="Q8" s="20">
        <f t="shared" si="7"/>
        <v>-474932</v>
      </c>
      <c r="R8" s="30">
        <f>IFERROR(VLOOKUP($A8,DB!$B:$K,R$2,FALSE),0)</f>
        <v>30437</v>
      </c>
      <c r="S8" s="31">
        <f t="shared" si="8"/>
        <v>0.38337615880693271</v>
      </c>
      <c r="T8" s="30">
        <f>IFERROR(VLOOKUP($A8,DB!$B:$K,T$2,FALSE),0)</f>
        <v>7742</v>
      </c>
      <c r="U8" s="30">
        <f>IFERROR(VLOOKUP($A8,DB!$B:$K,U$2,FALSE),0)</f>
        <v>27</v>
      </c>
      <c r="V8" s="30">
        <f>IFERROR(VLOOKUP($A8,DB!$B:$K,V$2,FALSE),0)</f>
        <v>69</v>
      </c>
      <c r="W8" s="30">
        <f t="shared" si="9"/>
        <v>-42</v>
      </c>
      <c r="X8" s="30">
        <f t="shared" si="10"/>
        <v>2940.4444444444443</v>
      </c>
      <c r="Y8" s="30">
        <f t="shared" si="11"/>
        <v>1841.855072463768</v>
      </c>
      <c r="Z8" s="32">
        <f t="shared" si="12"/>
        <v>1098.5893719806763</v>
      </c>
    </row>
    <row r="9" spans="1:26" ht="18" thickTop="1" thickBot="1">
      <c r="B9" s="18" t="s">
        <v>13</v>
      </c>
      <c r="C9" s="19">
        <f t="shared" si="0"/>
        <v>1290000</v>
      </c>
      <c r="D9" s="19">
        <f>SUM(D10:D14)</f>
        <v>1290000</v>
      </c>
      <c r="E9" s="20">
        <f>SUM(E10:E14)</f>
        <v>184764</v>
      </c>
      <c r="F9" s="21">
        <f t="shared" si="1"/>
        <v>0.14322790697674417</v>
      </c>
      <c r="G9" s="20">
        <f>SUM(G10:G14)</f>
        <v>306171</v>
      </c>
      <c r="H9" s="21">
        <f t="shared" si="2"/>
        <v>-0.39653330981706303</v>
      </c>
      <c r="I9" s="20">
        <f t="shared" si="3"/>
        <v>-1105236</v>
      </c>
      <c r="J9" s="20">
        <f>SUM(J10:J14)</f>
        <v>936997</v>
      </c>
      <c r="K9" s="20">
        <f t="shared" si="4"/>
        <v>-752233</v>
      </c>
      <c r="L9" s="20">
        <f>SUM(L10:L14)</f>
        <v>89432</v>
      </c>
      <c r="M9" s="21">
        <f t="shared" si="5"/>
        <v>0.48403368621592952</v>
      </c>
      <c r="N9" s="20">
        <f>SUM(N10:N14)</f>
        <v>174184</v>
      </c>
      <c r="O9" s="21">
        <f t="shared" si="6"/>
        <v>-0.48656593028062278</v>
      </c>
      <c r="P9" s="19">
        <f>SUM(P10:P14)</f>
        <v>1497400</v>
      </c>
      <c r="Q9" s="20">
        <f t="shared" si="7"/>
        <v>-1407968</v>
      </c>
      <c r="R9" s="20">
        <f>SUM(R10:R14)</f>
        <v>76892</v>
      </c>
      <c r="S9" s="21">
        <f t="shared" si="8"/>
        <v>0.41616332185923666</v>
      </c>
      <c r="T9" s="20">
        <f>SUM(T10:T14)</f>
        <v>42381</v>
      </c>
      <c r="U9" s="20">
        <f>SUM(U10:U14)</f>
        <v>116</v>
      </c>
      <c r="V9" s="20">
        <f>SUM(V10:V14)</f>
        <v>173</v>
      </c>
      <c r="W9" s="20">
        <f t="shared" si="9"/>
        <v>-57</v>
      </c>
      <c r="X9" s="20">
        <f t="shared" si="10"/>
        <v>1592.7931034482758</v>
      </c>
      <c r="Y9" s="20">
        <f t="shared" si="11"/>
        <v>1769.7745664739884</v>
      </c>
      <c r="Z9" s="22">
        <f t="shared" si="12"/>
        <v>-176.98146302571263</v>
      </c>
    </row>
    <row r="10" spans="1:26" ht="18" thickTop="1" thickBot="1">
      <c r="A10" s="1" t="str">
        <f t="shared" si="13"/>
        <v>S008</v>
      </c>
      <c r="B10" s="23" t="s">
        <v>39</v>
      </c>
      <c r="C10" s="24">
        <f t="shared" si="0"/>
        <v>168000</v>
      </c>
      <c r="D10" s="24">
        <f>IFERROR(VLOOKUP($A10,目標!$B:$D,D$2,FALSE),0)</f>
        <v>168000</v>
      </c>
      <c r="E10" s="25">
        <f>IFERROR(VLOOKUP($A10,DB!$B:$K,E$2,FALSE),0)</f>
        <v>19772</v>
      </c>
      <c r="F10" s="26">
        <f t="shared" si="1"/>
        <v>0.11769047619047619</v>
      </c>
      <c r="G10" s="25">
        <f>IFERROR(VLOOKUP($A10,DB!$B:$K,G$2,FALSE),0)</f>
        <v>64770</v>
      </c>
      <c r="H10" s="26">
        <f t="shared" si="2"/>
        <v>-0.69473521692141427</v>
      </c>
      <c r="I10" s="25">
        <f t="shared" si="3"/>
        <v>-148228</v>
      </c>
      <c r="J10" s="25">
        <f>IFERROR(VLOOKUP($A10,DB!$B:$K,J$2,FALSE),0)</f>
        <v>131749</v>
      </c>
      <c r="K10" s="25">
        <f t="shared" si="4"/>
        <v>-111977</v>
      </c>
      <c r="L10" s="25">
        <f>IFERROR(VLOOKUP($A10,DB!$B:$K,L$2,FALSE),0)</f>
        <v>7459</v>
      </c>
      <c r="M10" s="26">
        <f t="shared" si="5"/>
        <v>0.37725065749544812</v>
      </c>
      <c r="N10" s="25">
        <f>IFERROR(VLOOKUP($A10,DB!$B:$K,N$2,FALSE),0)</f>
        <v>47099</v>
      </c>
      <c r="O10" s="26">
        <f t="shared" si="6"/>
        <v>-0.84163145714346377</v>
      </c>
      <c r="P10" s="24">
        <f>VLOOKUP($A10,目標!B$2:E$9,4,FALSE)</f>
        <v>160000</v>
      </c>
      <c r="Q10" s="20">
        <f t="shared" si="7"/>
        <v>-152541</v>
      </c>
      <c r="R10" s="25">
        <f>IFERROR(VLOOKUP($A10,DB!$B:$K,R$2,FALSE),0)</f>
        <v>7985</v>
      </c>
      <c r="S10" s="26">
        <f t="shared" si="8"/>
        <v>0.40385393485737409</v>
      </c>
      <c r="T10" s="25">
        <f>IFERROR(VLOOKUP($A10,DB!$B:$K,T$2,FALSE),0)</f>
        <v>3614</v>
      </c>
      <c r="U10" s="25">
        <f>IFERROR(VLOOKUP($A10,DB!$B:$K,U$2,FALSE),0)</f>
        <v>16</v>
      </c>
      <c r="V10" s="25">
        <f>IFERROR(VLOOKUP($A10,DB!$B:$K,V$2,FALSE),0)</f>
        <v>30</v>
      </c>
      <c r="W10" s="25">
        <f t="shared" si="9"/>
        <v>-14</v>
      </c>
      <c r="X10" s="25">
        <f t="shared" si="10"/>
        <v>1235.75</v>
      </c>
      <c r="Y10" s="25">
        <f t="shared" si="11"/>
        <v>2159</v>
      </c>
      <c r="Z10" s="27">
        <f t="shared" si="12"/>
        <v>-923.25</v>
      </c>
    </row>
    <row r="11" spans="1:26" ht="18" thickTop="1" thickBot="1">
      <c r="A11" s="1" t="str">
        <f t="shared" si="13"/>
        <v>S014</v>
      </c>
      <c r="B11" s="23" t="s">
        <v>40</v>
      </c>
      <c r="C11" s="24">
        <f t="shared" si="0"/>
        <v>415000</v>
      </c>
      <c r="D11" s="24">
        <f>IFERROR(VLOOKUP($A11,目標!$B:$D,D$2,FALSE),0)</f>
        <v>415000</v>
      </c>
      <c r="E11" s="25">
        <f>IFERROR(VLOOKUP($A11,DB!$B:$K,E$2,FALSE),0)</f>
        <v>79091</v>
      </c>
      <c r="F11" s="26">
        <f t="shared" si="1"/>
        <v>0.19058072289156627</v>
      </c>
      <c r="G11" s="25">
        <f>IFERROR(VLOOKUP($A11,DB!$B:$K,G$2,FALSE),0)</f>
        <v>137295</v>
      </c>
      <c r="H11" s="26">
        <f t="shared" si="2"/>
        <v>-0.4239338650351433</v>
      </c>
      <c r="I11" s="25">
        <f t="shared" si="3"/>
        <v>-335909</v>
      </c>
      <c r="J11" s="25">
        <f>IFERROR(VLOOKUP($A11,DB!$B:$K,J$2,FALSE),0)</f>
        <v>349835</v>
      </c>
      <c r="K11" s="25">
        <f t="shared" si="4"/>
        <v>-270744</v>
      </c>
      <c r="L11" s="25">
        <f>IFERROR(VLOOKUP($A11,DB!$B:$K,L$2,FALSE),0)</f>
        <v>48676</v>
      </c>
      <c r="M11" s="26">
        <f t="shared" si="5"/>
        <v>0.61544297075520604</v>
      </c>
      <c r="N11" s="25">
        <f>IFERROR(VLOOKUP($A11,DB!$B:$K,N$2,FALSE),0)</f>
        <v>70799</v>
      </c>
      <c r="O11" s="26">
        <f t="shared" si="6"/>
        <v>-0.31247616491758357</v>
      </c>
      <c r="P11" s="24">
        <f>VLOOKUP($A11,目標!B$2:E$9,4,FALSE)</f>
        <v>395000</v>
      </c>
      <c r="Q11" s="20">
        <f t="shared" si="7"/>
        <v>-346324</v>
      </c>
      <c r="R11" s="25">
        <f>IFERROR(VLOOKUP($A11,DB!$B:$K,R$2,FALSE),0)</f>
        <v>34816</v>
      </c>
      <c r="S11" s="26">
        <f t="shared" si="8"/>
        <v>0.44020179287150246</v>
      </c>
      <c r="T11" s="25">
        <f>IFERROR(VLOOKUP($A11,DB!$B:$K,T$2,FALSE),0)</f>
        <v>23250</v>
      </c>
      <c r="U11" s="25">
        <f>IFERROR(VLOOKUP($A11,DB!$B:$K,U$2,FALSE),0)</f>
        <v>44</v>
      </c>
      <c r="V11" s="25">
        <f>IFERROR(VLOOKUP($A11,DB!$B:$K,V$2,FALSE),0)</f>
        <v>73</v>
      </c>
      <c r="W11" s="25">
        <f t="shared" si="9"/>
        <v>-29</v>
      </c>
      <c r="X11" s="25">
        <f t="shared" si="10"/>
        <v>1797.5227272727273</v>
      </c>
      <c r="Y11" s="25">
        <f t="shared" si="11"/>
        <v>1880.7534246575342</v>
      </c>
      <c r="Z11" s="27">
        <f t="shared" si="12"/>
        <v>-83.230697384806945</v>
      </c>
    </row>
    <row r="12" spans="1:26" ht="18" thickTop="1" thickBot="1">
      <c r="A12" s="1" t="str">
        <f t="shared" si="13"/>
        <v>S017</v>
      </c>
      <c r="B12" s="23" t="s">
        <v>41</v>
      </c>
      <c r="C12" s="24">
        <f t="shared" si="0"/>
        <v>177000</v>
      </c>
      <c r="D12" s="24">
        <f>IFERROR(VLOOKUP($A12,目標!$B:$D,D$2,FALSE),0)</f>
        <v>177000</v>
      </c>
      <c r="E12" s="25">
        <f>IFERROR(VLOOKUP($A12,DB!$B:$K,E$2,FALSE),0)</f>
        <v>36701</v>
      </c>
      <c r="F12" s="26">
        <f t="shared" si="1"/>
        <v>0.2073502824858757</v>
      </c>
      <c r="G12" s="25">
        <f>IFERROR(VLOOKUP($A12,DB!$B:$K,G$2,FALSE),0)</f>
        <v>27449</v>
      </c>
      <c r="H12" s="26">
        <f t="shared" si="2"/>
        <v>0.33706145943385923</v>
      </c>
      <c r="I12" s="25">
        <f t="shared" si="3"/>
        <v>-140299</v>
      </c>
      <c r="J12" s="25">
        <f>IFERROR(VLOOKUP($A12,DB!$B:$K,J$2,FALSE),0)</f>
        <v>160629</v>
      </c>
      <c r="K12" s="25">
        <f t="shared" si="4"/>
        <v>-123928</v>
      </c>
      <c r="L12" s="25">
        <f>IFERROR(VLOOKUP($A12,DB!$B:$K,L$2,FALSE),0)</f>
        <v>22750</v>
      </c>
      <c r="M12" s="26">
        <f t="shared" si="5"/>
        <v>0.61987411787144764</v>
      </c>
      <c r="N12" s="25">
        <f>IFERROR(VLOOKUP($A12,DB!$B:$K,N$2,FALSE),0)</f>
        <v>20198</v>
      </c>
      <c r="O12" s="26">
        <f t="shared" si="6"/>
        <v>0.12634914347955251</v>
      </c>
      <c r="P12" s="24">
        <f>VLOOKUP($A12,目標!B$2:E$9,4,FALSE)</f>
        <v>329400</v>
      </c>
      <c r="Q12" s="20">
        <f t="shared" si="7"/>
        <v>-306650</v>
      </c>
      <c r="R12" s="25">
        <f>IFERROR(VLOOKUP($A12,DB!$B:$K,R$2,FALSE),0)</f>
        <v>15518</v>
      </c>
      <c r="S12" s="26">
        <f t="shared" si="8"/>
        <v>0.42282226642325821</v>
      </c>
      <c r="T12" s="25">
        <f>IFERROR(VLOOKUP($A12,DB!$B:$K,T$2,FALSE),0)</f>
        <v>10269</v>
      </c>
      <c r="U12" s="25">
        <f>IFERROR(VLOOKUP($A12,DB!$B:$K,U$2,FALSE),0)</f>
        <v>20</v>
      </c>
      <c r="V12" s="25">
        <f>IFERROR(VLOOKUP($A12,DB!$B:$K,V$2,FALSE),0)</f>
        <v>17</v>
      </c>
      <c r="W12" s="25">
        <f t="shared" si="9"/>
        <v>3</v>
      </c>
      <c r="X12" s="25">
        <f t="shared" si="10"/>
        <v>1835.05</v>
      </c>
      <c r="Y12" s="25">
        <f t="shared" si="11"/>
        <v>1614.6470588235295</v>
      </c>
      <c r="Z12" s="27">
        <f t="shared" si="12"/>
        <v>220.40294117647045</v>
      </c>
    </row>
    <row r="13" spans="1:26" ht="18" thickTop="1" thickBot="1">
      <c r="A13" s="1" t="str">
        <f t="shared" si="13"/>
        <v>S028</v>
      </c>
      <c r="B13" s="23" t="s">
        <v>42</v>
      </c>
      <c r="C13" s="24">
        <f t="shared" si="0"/>
        <v>210000</v>
      </c>
      <c r="D13" s="24">
        <f>IFERROR(VLOOKUP($A13,目標!$B:$D,D$2,FALSE),0)</f>
        <v>210000</v>
      </c>
      <c r="E13" s="25">
        <f>IFERROR(VLOOKUP($A13,DB!$B:$K,E$2,FALSE),0)</f>
        <v>0</v>
      </c>
      <c r="F13" s="26">
        <f t="shared" si="1"/>
        <v>0</v>
      </c>
      <c r="G13" s="25">
        <f>IFERROR(VLOOKUP($A13,DB!$B:$K,G$2,FALSE),0)</f>
        <v>0</v>
      </c>
      <c r="H13" s="26" t="e">
        <f t="shared" si="2"/>
        <v>#DIV/0!</v>
      </c>
      <c r="I13" s="25">
        <f t="shared" si="3"/>
        <v>-210000</v>
      </c>
      <c r="J13" s="25">
        <f>IFERROR(VLOOKUP($A13,DB!$B:$K,J$2,FALSE),0)</f>
        <v>0</v>
      </c>
      <c r="K13" s="25">
        <f t="shared" si="4"/>
        <v>0</v>
      </c>
      <c r="L13" s="25">
        <f>IFERROR(VLOOKUP($A13,DB!$B:$K,L$2,FALSE),0)</f>
        <v>0</v>
      </c>
      <c r="M13" s="26" t="e">
        <f t="shared" si="5"/>
        <v>#DIV/0!</v>
      </c>
      <c r="N13" s="25">
        <f>IFERROR(VLOOKUP($A13,DB!$B:$K,N$2,FALSE),0)</f>
        <v>0</v>
      </c>
      <c r="O13" s="26" t="e">
        <f t="shared" si="6"/>
        <v>#DIV/0!</v>
      </c>
      <c r="P13" s="24">
        <f>VLOOKUP($A13,目標!B$2:E$9,4,FALSE)</f>
        <v>308000</v>
      </c>
      <c r="Q13" s="20">
        <f t="shared" si="7"/>
        <v>-308000</v>
      </c>
      <c r="R13" s="25">
        <f>IFERROR(VLOOKUP($A13,DB!$B:$K,R$2,FALSE),0)</f>
        <v>0</v>
      </c>
      <c r="S13" s="26" t="e">
        <f t="shared" si="8"/>
        <v>#DIV/0!</v>
      </c>
      <c r="T13" s="25">
        <f>IFERROR(VLOOKUP($A13,DB!$B:$K,T$2,FALSE),0)</f>
        <v>0</v>
      </c>
      <c r="U13" s="25">
        <f>IFERROR(VLOOKUP($A13,DB!$B:$K,U$2,FALSE),0)</f>
        <v>0</v>
      </c>
      <c r="V13" s="25">
        <f>IFERROR(VLOOKUP($A13,DB!$B:$K,V$2,FALSE),0)</f>
        <v>0</v>
      </c>
      <c r="W13" s="25">
        <f t="shared" si="9"/>
        <v>0</v>
      </c>
      <c r="X13" s="25">
        <f t="shared" si="10"/>
        <v>0</v>
      </c>
      <c r="Y13" s="25">
        <f t="shared" si="11"/>
        <v>0</v>
      </c>
      <c r="Z13" s="27">
        <f t="shared" si="12"/>
        <v>0</v>
      </c>
    </row>
    <row r="14" spans="1:26" ht="18" thickTop="1" thickBot="1">
      <c r="A14" s="1" t="str">
        <f t="shared" si="13"/>
        <v>S051</v>
      </c>
      <c r="B14" s="28" t="s">
        <v>43</v>
      </c>
      <c r="C14" s="29">
        <f t="shared" si="0"/>
        <v>320000</v>
      </c>
      <c r="D14" s="29">
        <f>IFERROR(VLOOKUP($A14,目標!$B:$D,D$2,FALSE),0)</f>
        <v>320000</v>
      </c>
      <c r="E14" s="30">
        <f>IFERROR(VLOOKUP($A14,DB!$B:$K,E$2,FALSE),0)</f>
        <v>49200</v>
      </c>
      <c r="F14" s="31">
        <f t="shared" si="1"/>
        <v>0.15375</v>
      </c>
      <c r="G14" s="30">
        <f>IFERROR(VLOOKUP($A14,DB!$B:$K,G$2,FALSE),0)</f>
        <v>76657</v>
      </c>
      <c r="H14" s="31">
        <f t="shared" si="2"/>
        <v>-0.35817994442777568</v>
      </c>
      <c r="I14" s="30">
        <f t="shared" si="3"/>
        <v>-270800</v>
      </c>
      <c r="J14" s="30">
        <f>IFERROR(VLOOKUP($A14,DB!$B:$K,J$2,FALSE),0)</f>
        <v>294784</v>
      </c>
      <c r="K14" s="30">
        <f t="shared" si="4"/>
        <v>-245584</v>
      </c>
      <c r="L14" s="30">
        <f>IFERROR(VLOOKUP($A14,DB!$B:$K,L$2,FALSE),0)</f>
        <v>10547</v>
      </c>
      <c r="M14" s="31">
        <f t="shared" si="5"/>
        <v>0.21436991869918698</v>
      </c>
      <c r="N14" s="30">
        <f>IFERROR(VLOOKUP($A14,DB!$B:$K,N$2,FALSE),0)</f>
        <v>36088</v>
      </c>
      <c r="O14" s="31">
        <f t="shared" si="6"/>
        <v>-0.70774218576812231</v>
      </c>
      <c r="P14" s="24">
        <f>VLOOKUP($A14,目標!B$2:E$9,4,FALSE)</f>
        <v>305000</v>
      </c>
      <c r="Q14" s="20">
        <f t="shared" si="7"/>
        <v>-294453</v>
      </c>
      <c r="R14" s="30">
        <f>IFERROR(VLOOKUP($A14,DB!$B:$K,R$2,FALSE),0)</f>
        <v>18573</v>
      </c>
      <c r="S14" s="31">
        <f t="shared" si="8"/>
        <v>0.3775</v>
      </c>
      <c r="T14" s="30">
        <f>IFERROR(VLOOKUP($A14,DB!$B:$K,T$2,FALSE),0)</f>
        <v>5248</v>
      </c>
      <c r="U14" s="30">
        <f>IFERROR(VLOOKUP($A14,DB!$B:$K,U$2,FALSE),0)</f>
        <v>36</v>
      </c>
      <c r="V14" s="30">
        <f>IFERROR(VLOOKUP($A14,DB!$B:$K,V$2,FALSE),0)</f>
        <v>53</v>
      </c>
      <c r="W14" s="30">
        <f t="shared" si="9"/>
        <v>-17</v>
      </c>
      <c r="X14" s="30">
        <f t="shared" si="10"/>
        <v>1366.6666666666667</v>
      </c>
      <c r="Y14" s="30">
        <f t="shared" si="11"/>
        <v>1446.3584905660377</v>
      </c>
      <c r="Z14" s="32">
        <f t="shared" si="12"/>
        <v>-79.691823899371002</v>
      </c>
    </row>
    <row r="15" spans="1:26" ht="18" thickTop="1" thickBot="1">
      <c r="B15" s="33" t="s">
        <v>44</v>
      </c>
      <c r="C15" s="34">
        <f t="shared" si="0"/>
        <v>2425000</v>
      </c>
      <c r="D15" s="34">
        <f>SUM(D5,D9)</f>
        <v>2425000</v>
      </c>
      <c r="E15" s="35">
        <f>SUM(E5,E9)</f>
        <v>435735</v>
      </c>
      <c r="F15" s="36">
        <f t="shared" si="1"/>
        <v>0.17968453608247423</v>
      </c>
      <c r="G15" s="35">
        <f>SUM(G5,G9)</f>
        <v>673301</v>
      </c>
      <c r="H15" s="36">
        <f t="shared" si="2"/>
        <v>-0.35283773527738704</v>
      </c>
      <c r="I15" s="35">
        <f t="shared" si="3"/>
        <v>-1989265</v>
      </c>
      <c r="J15" s="35">
        <f>SUM(J5,J9)</f>
        <v>2144091</v>
      </c>
      <c r="K15" s="35">
        <f t="shared" si="4"/>
        <v>-1708356</v>
      </c>
      <c r="L15" s="35">
        <f>SUM(L5,L9)</f>
        <v>200160</v>
      </c>
      <c r="M15" s="36">
        <f t="shared" si="5"/>
        <v>0.45936176804709283</v>
      </c>
      <c r="N15" s="35">
        <f>SUM(N5,N9)</f>
        <v>377689</v>
      </c>
      <c r="O15" s="36">
        <f t="shared" si="6"/>
        <v>-0.47004016532120341</v>
      </c>
      <c r="P15" s="34">
        <f>SUM(P8,P14)</f>
        <v>795968</v>
      </c>
      <c r="Q15" s="35">
        <f t="shared" ref="Q15" si="14">M15-P15</f>
        <v>-795967.54063823191</v>
      </c>
      <c r="R15" s="35">
        <f>SUM(R5,R9)</f>
        <v>176034</v>
      </c>
      <c r="S15" s="36">
        <f t="shared" si="8"/>
        <v>0.40399325277978587</v>
      </c>
      <c r="T15" s="35">
        <f>SUM(T5,T9)</f>
        <v>92128</v>
      </c>
      <c r="U15" s="35">
        <f>SUM(U5,U9)</f>
        <v>220</v>
      </c>
      <c r="V15" s="35">
        <f>SUM(V5,V9)</f>
        <v>385</v>
      </c>
      <c r="W15" s="35">
        <f t="shared" si="9"/>
        <v>-165</v>
      </c>
      <c r="X15" s="35">
        <f t="shared" si="10"/>
        <v>1980.6136363636363</v>
      </c>
      <c r="Y15" s="35">
        <f t="shared" si="11"/>
        <v>1748.8337662337663</v>
      </c>
      <c r="Z15" s="37">
        <f t="shared" si="12"/>
        <v>231.77987012987001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12" sqref="B12"/>
    </sheetView>
  </sheetViews>
  <sheetFormatPr defaultRowHeight="16.5"/>
  <cols>
    <col min="7" max="7" width="13.875" bestFit="1" customWidth="1"/>
  </cols>
  <sheetData>
    <row r="1" spans="1:11" s="1" customFormat="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7</v>
      </c>
      <c r="G2" t="s">
        <v>46</v>
      </c>
      <c r="H2" t="s">
        <v>8</v>
      </c>
      <c r="I2" t="s">
        <v>9</v>
      </c>
      <c r="J2" t="s">
        <v>5</v>
      </c>
      <c r="K2" t="s">
        <v>6</v>
      </c>
    </row>
    <row r="3" spans="1:11">
      <c r="A3" t="s">
        <v>10</v>
      </c>
      <c r="B3" t="s">
        <v>11</v>
      </c>
      <c r="C3">
        <v>104879</v>
      </c>
      <c r="D3">
        <v>119418</v>
      </c>
      <c r="E3">
        <v>325409</v>
      </c>
      <c r="F3">
        <v>61290</v>
      </c>
      <c r="G3">
        <v>47193</v>
      </c>
      <c r="H3">
        <v>41646</v>
      </c>
      <c r="I3">
        <v>26398</v>
      </c>
      <c r="J3">
        <v>37</v>
      </c>
      <c r="K3">
        <v>100</v>
      </c>
    </row>
    <row r="4" spans="1:11">
      <c r="A4" t="s">
        <v>10</v>
      </c>
      <c r="B4" t="s">
        <v>52</v>
      </c>
      <c r="C4">
        <v>66700</v>
      </c>
      <c r="D4">
        <v>120624</v>
      </c>
      <c r="E4">
        <v>363545</v>
      </c>
      <c r="F4">
        <v>33402</v>
      </c>
      <c r="G4">
        <v>92716</v>
      </c>
      <c r="H4">
        <v>27059</v>
      </c>
      <c r="I4">
        <v>15607</v>
      </c>
      <c r="J4">
        <v>40</v>
      </c>
      <c r="K4">
        <v>43</v>
      </c>
    </row>
    <row r="5" spans="1:11">
      <c r="A5" t="s">
        <v>10</v>
      </c>
      <c r="B5" t="s">
        <v>12</v>
      </c>
      <c r="C5">
        <v>79392</v>
      </c>
      <c r="D5">
        <v>127088</v>
      </c>
      <c r="E5">
        <v>518140</v>
      </c>
      <c r="F5">
        <v>16036</v>
      </c>
      <c r="G5">
        <v>63596</v>
      </c>
      <c r="H5">
        <v>30437</v>
      </c>
      <c r="I5">
        <v>7742</v>
      </c>
      <c r="J5">
        <v>27</v>
      </c>
      <c r="K5">
        <v>69</v>
      </c>
    </row>
    <row r="6" spans="1:11">
      <c r="A6" t="s">
        <v>13</v>
      </c>
      <c r="B6" t="s">
        <v>14</v>
      </c>
      <c r="C6">
        <v>19772</v>
      </c>
      <c r="D6">
        <v>64770</v>
      </c>
      <c r="E6">
        <v>131749</v>
      </c>
      <c r="F6">
        <v>7459</v>
      </c>
      <c r="G6">
        <v>47099</v>
      </c>
      <c r="H6">
        <v>7985</v>
      </c>
      <c r="I6">
        <v>3614</v>
      </c>
      <c r="J6">
        <v>16</v>
      </c>
      <c r="K6">
        <v>30</v>
      </c>
    </row>
    <row r="7" spans="1:11">
      <c r="A7" t="s">
        <v>13</v>
      </c>
      <c r="B7" t="s">
        <v>15</v>
      </c>
      <c r="C7">
        <v>79091</v>
      </c>
      <c r="D7">
        <v>137295</v>
      </c>
      <c r="E7">
        <v>349835</v>
      </c>
      <c r="F7">
        <v>48676</v>
      </c>
      <c r="G7">
        <v>70799</v>
      </c>
      <c r="H7">
        <v>34816</v>
      </c>
      <c r="I7">
        <v>23250</v>
      </c>
      <c r="J7">
        <v>44</v>
      </c>
      <c r="K7">
        <v>73</v>
      </c>
    </row>
    <row r="8" spans="1:11">
      <c r="A8" t="s">
        <v>13</v>
      </c>
      <c r="B8" t="s">
        <v>16</v>
      </c>
      <c r="C8">
        <v>36701</v>
      </c>
      <c r="D8">
        <v>27449</v>
      </c>
      <c r="E8">
        <v>160629</v>
      </c>
      <c r="F8">
        <v>22750</v>
      </c>
      <c r="G8">
        <v>20198</v>
      </c>
      <c r="H8">
        <v>15518</v>
      </c>
      <c r="I8">
        <v>10269</v>
      </c>
      <c r="J8">
        <v>20</v>
      </c>
      <c r="K8">
        <v>17</v>
      </c>
    </row>
    <row r="9" spans="1:11">
      <c r="A9" t="s">
        <v>13</v>
      </c>
      <c r="B9" t="s">
        <v>18</v>
      </c>
      <c r="C9">
        <v>49200</v>
      </c>
      <c r="D9">
        <v>76657</v>
      </c>
      <c r="E9">
        <v>294784</v>
      </c>
      <c r="F9">
        <v>10547</v>
      </c>
      <c r="G9">
        <v>36088</v>
      </c>
      <c r="H9">
        <v>18573</v>
      </c>
      <c r="I9">
        <v>5248</v>
      </c>
      <c r="J9">
        <v>36</v>
      </c>
      <c r="K9">
        <v>53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1" sqref="E11"/>
    </sheetView>
  </sheetViews>
  <sheetFormatPr defaultRowHeight="16.5"/>
  <cols>
    <col min="1" max="1" width="7.25" bestFit="1" customWidth="1"/>
    <col min="2" max="2" width="14" bestFit="1" customWidth="1"/>
    <col min="3" max="3" width="22" bestFit="1" customWidth="1"/>
    <col min="4" max="4" width="16.625" bestFit="1" customWidth="1"/>
    <col min="5" max="5" width="9" customWidth="1"/>
  </cols>
  <sheetData>
    <row r="1" spans="1:5" ht="20.25" thickBot="1">
      <c r="A1" s="39" t="s">
        <v>47</v>
      </c>
      <c r="B1" s="40" t="s">
        <v>48</v>
      </c>
      <c r="C1" s="40" t="s">
        <v>49</v>
      </c>
      <c r="D1" s="41" t="s">
        <v>67</v>
      </c>
      <c r="E1" s="45" t="s">
        <v>62</v>
      </c>
    </row>
    <row r="2" spans="1:5" ht="20.25" thickBot="1">
      <c r="A2" s="42">
        <v>2015</v>
      </c>
      <c r="B2" s="43" t="s">
        <v>14</v>
      </c>
      <c r="C2" s="44" t="s">
        <v>50</v>
      </c>
      <c r="D2" s="47">
        <v>168000</v>
      </c>
      <c r="E2" s="45">
        <v>160000</v>
      </c>
    </row>
    <row r="3" spans="1:5" ht="20.25" thickBot="1">
      <c r="A3" s="42">
        <v>2015</v>
      </c>
      <c r="B3" s="43" t="s">
        <v>11</v>
      </c>
      <c r="C3" s="44" t="s">
        <v>51</v>
      </c>
      <c r="D3" s="47">
        <v>357000</v>
      </c>
      <c r="E3" s="45">
        <v>340000</v>
      </c>
    </row>
    <row r="4" spans="1:5" ht="20.25" thickBot="1">
      <c r="A4" s="42">
        <v>2015</v>
      </c>
      <c r="B4" s="43" t="s">
        <v>52</v>
      </c>
      <c r="C4" s="44" t="s">
        <v>53</v>
      </c>
      <c r="D4" s="47">
        <v>388000</v>
      </c>
      <c r="E4" s="45">
        <v>370000</v>
      </c>
    </row>
    <row r="5" spans="1:5" ht="20.25" thickBot="1">
      <c r="A5" s="42">
        <v>2015</v>
      </c>
      <c r="B5" s="43" t="s">
        <v>15</v>
      </c>
      <c r="C5" s="44" t="s">
        <v>54</v>
      </c>
      <c r="D5" s="47">
        <v>415000</v>
      </c>
      <c r="E5" s="46">
        <v>395000</v>
      </c>
    </row>
    <row r="6" spans="1:5" ht="20.25" thickBot="1">
      <c r="A6" s="42">
        <v>2015</v>
      </c>
      <c r="B6" s="43" t="s">
        <v>16</v>
      </c>
      <c r="C6" s="44" t="s">
        <v>55</v>
      </c>
      <c r="D6" s="47">
        <v>177000</v>
      </c>
      <c r="E6" s="46">
        <v>329400</v>
      </c>
    </row>
    <row r="7" spans="1:5" ht="20.25" thickBot="1">
      <c r="A7" s="42">
        <v>2015</v>
      </c>
      <c r="B7" s="43" t="s">
        <v>17</v>
      </c>
      <c r="C7" s="44" t="s">
        <v>56</v>
      </c>
      <c r="D7" s="47">
        <v>210000</v>
      </c>
      <c r="E7" s="46">
        <v>308000</v>
      </c>
    </row>
    <row r="8" spans="1:5" ht="20.25" thickBot="1">
      <c r="A8" s="42">
        <v>2015</v>
      </c>
      <c r="B8" s="43" t="s">
        <v>12</v>
      </c>
      <c r="C8" s="44" t="s">
        <v>57</v>
      </c>
      <c r="D8" s="47">
        <v>390000</v>
      </c>
      <c r="E8" s="46">
        <v>490968</v>
      </c>
    </row>
    <row r="9" spans="1:5" ht="20.25" thickBot="1">
      <c r="A9" s="42">
        <v>2015</v>
      </c>
      <c r="B9" s="43" t="s">
        <v>18</v>
      </c>
      <c r="C9" s="44" t="s">
        <v>58</v>
      </c>
      <c r="D9" s="47">
        <v>320000</v>
      </c>
      <c r="E9" s="46">
        <v>305000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值</vt:lpstr>
      <vt:lpstr>表單</vt:lpstr>
      <vt:lpstr>DB</vt:lpstr>
      <vt:lpstr>目標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ch150徐士弘</dc:creator>
  <cp:lastModifiedBy>ch050洪小閎</cp:lastModifiedBy>
  <dcterms:created xsi:type="dcterms:W3CDTF">2015-05-29T07:13:52Z</dcterms:created>
  <dcterms:modified xsi:type="dcterms:W3CDTF">2015-09-09T01:09:52Z</dcterms:modified>
</cp:coreProperties>
</file>