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gelio-PC\Desktop\"/>
    </mc:Choice>
  </mc:AlternateContent>
  <bookViews>
    <workbookView xWindow="0" yWindow="0" windowWidth="15345" windowHeight="4545" activeTab="2"/>
  </bookViews>
  <sheets>
    <sheet name="Tablas" sheetId="2" r:id="rId1"/>
    <sheet name="Punto de Funcion" sheetId="1" r:id="rId2"/>
    <sheet name="Calcul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J54" i="1"/>
  <c r="F58" i="3" l="1"/>
  <c r="D58" i="3"/>
  <c r="G57" i="3"/>
  <c r="E57" i="3"/>
  <c r="H57" i="3" s="1"/>
  <c r="G56" i="3"/>
  <c r="E56" i="3"/>
  <c r="H56" i="3" s="1"/>
  <c r="G55" i="3"/>
  <c r="E55" i="3"/>
  <c r="H55" i="3" s="1"/>
  <c r="G54" i="3"/>
  <c r="E54" i="3"/>
  <c r="H54" i="3" s="1"/>
  <c r="K48" i="2"/>
  <c r="J33" i="2"/>
  <c r="J31" i="2"/>
  <c r="I39" i="2" s="1"/>
  <c r="I41" i="2" s="1"/>
  <c r="K39" i="1"/>
  <c r="H39" i="1"/>
  <c r="E39" i="1"/>
  <c r="K37" i="1"/>
  <c r="H37" i="1"/>
  <c r="E37" i="1"/>
  <c r="K35" i="1"/>
  <c r="H35" i="1"/>
  <c r="E35" i="1"/>
  <c r="K33" i="1"/>
  <c r="H33" i="1"/>
  <c r="E33" i="1"/>
  <c r="K31" i="1"/>
  <c r="H31" i="1"/>
  <c r="E31" i="1"/>
  <c r="H41" i="1" l="1"/>
  <c r="N22" i="2" l="1"/>
  <c r="M22" i="2"/>
  <c r="L22" i="2"/>
  <c r="K22" i="2"/>
  <c r="J22" i="2"/>
  <c r="I22" i="2"/>
  <c r="C39" i="2"/>
  <c r="F8" i="3" s="1"/>
  <c r="C38" i="2"/>
  <c r="C9" i="2"/>
  <c r="C10" i="2" l="1"/>
  <c r="E8" i="3" s="1"/>
  <c r="G20" i="3"/>
  <c r="L23" i="2"/>
  <c r="L25" i="2" s="1"/>
  <c r="H44" i="1" s="1"/>
  <c r="H49" i="1" l="1"/>
  <c r="H50" i="1"/>
  <c r="D8" i="3" s="1"/>
  <c r="D13" i="3" l="1"/>
  <c r="D20" i="3" s="1"/>
  <c r="C45" i="3"/>
  <c r="D24" i="3" l="1"/>
  <c r="E32" i="3" s="1"/>
  <c r="C47" i="3" s="1"/>
  <c r="D32" i="3"/>
  <c r="C46" i="3" l="1"/>
  <c r="D36" i="3"/>
  <c r="C48" i="3" s="1"/>
</calcChain>
</file>

<file path=xl/comments1.xml><?xml version="1.0" encoding="utf-8"?>
<comments xmlns="http://schemas.openxmlformats.org/spreadsheetml/2006/main">
  <authors>
    <author>Rogelio-PC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1. ¿Requiere el sistema mecanismos de recuperación y BACK-UP confiables?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2. ¿Se requiere comunicación de datos?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3. ¿Existen funciones de procesamiento distribuido?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Factor B de la formula
E= A (tamaño)^B*∏EMI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4. ¿Es critico el rendimiento? Performance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5. Configuración usada rigurosamente. ¿Se ejecuta el sistema en un entorno operativo existente y fuertemente utilizado?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6. ¿Requiere el sistema entrada de datos on-line?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7. Factibilidad operativa, ¿Requiere la entrada de datos interactivos y que las transacciones de entrada se lleven a cabo sobre múltiples pantallas u operaciones?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8. ¿Actualización de archivos on-line?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9. ¿Interfaces complejas?
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10. ¿Procesamiento interno complejo?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11. ¿Reusabilidad del código?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12. ¿Están incluidas en el diseño la conversión y la instalación?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13. ¿Se ha diseñado el sistema para soportar múltiples instalaciones en diferentes organizaciones?
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14. ¿Facilidad de cambios y amigabilidad?
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Tiempo consumido en la entrada de los datos(hr/dia)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Tiempo de ejecucion y acceso a archivos (hr/dia)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Tiempo consumido en la salida de los datos (hr/dia)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Volumen de datos de entrada (caracteres/dia)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Rapidez de la entrada de datos (CPS)0.5
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Volumen de datos de salida (caracteres/dia)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Rapidez de la salida de los datos (CPS)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PRODUCTORIA DE LOS MULTIPLICADORES DE ESFUERZO (∏)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Memoria ocupada por el sofware instalado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Memoria ocupada por los programas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Memoria ocupada por los datos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FORMULA
</t>
        </r>
      </text>
    </comment>
  </commentList>
</comments>
</file>

<file path=xl/comments2.xml><?xml version="1.0" encoding="utf-8"?>
<comments xmlns="http://schemas.openxmlformats.org/spreadsheetml/2006/main">
  <authors>
    <author>Rogelio-PC</author>
  </authors>
  <commentList>
    <comment ref="H48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promedio del lenguaje
</t>
        </r>
      </text>
    </comment>
  </commentList>
</comments>
</file>

<file path=xl/comments3.xml><?xml version="1.0" encoding="utf-8"?>
<comments xmlns="http://schemas.openxmlformats.org/spreadsheetml/2006/main">
  <authors>
    <author>Rogelio-PC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El tiempo de Desarrollo del proyecto se estima a partir de la siguiente ecuacion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la cantidad de personal necesaria para desarrollar el Sistema se cuantifica a partir de la siguiente ecuacion: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estandar definido
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Rogelio-PC:</t>
        </r>
        <r>
          <rPr>
            <sz val="9"/>
            <color indexed="81"/>
            <rFont val="Tahoma"/>
            <family val="2"/>
          </rPr>
          <t xml:space="preserve">
estandar
</t>
        </r>
      </text>
    </comment>
  </commentList>
</comments>
</file>

<file path=xl/sharedStrings.xml><?xml version="1.0" encoding="utf-8"?>
<sst xmlns="http://schemas.openxmlformats.org/spreadsheetml/2006/main" count="256" uniqueCount="181">
  <si>
    <t>Criterios de aplicación</t>
  </si>
  <si>
    <t>Factores de escala(yi)</t>
  </si>
  <si>
    <t>Valor</t>
  </si>
  <si>
    <t>Criterios</t>
  </si>
  <si>
    <t>Precedentes</t>
  </si>
  <si>
    <t>Nominal</t>
  </si>
  <si>
    <t>Flexibilidad de Desarrollo</t>
  </si>
  <si>
    <t>Muy Bajo</t>
  </si>
  <si>
    <t>Muy Alto</t>
  </si>
  <si>
    <t>Cohesion del equipo</t>
  </si>
  <si>
    <t>Alto</t>
  </si>
  <si>
    <t>Madurez del proceso</t>
  </si>
  <si>
    <t>SW-CMM4</t>
  </si>
  <si>
    <t>Arquitectura/Solucion de Riesgo</t>
  </si>
  <si>
    <t>Multiplicador de esfuerzo (xi)</t>
  </si>
  <si>
    <t>Criterios de costo PRODUCTO</t>
  </si>
  <si>
    <t>RELY</t>
  </si>
  <si>
    <t>DATA</t>
  </si>
  <si>
    <t>CLPX</t>
  </si>
  <si>
    <t>RUSE</t>
  </si>
  <si>
    <t>DOCU</t>
  </si>
  <si>
    <t>Criterio de costo PLATAFORMA</t>
  </si>
  <si>
    <t>TIME</t>
  </si>
  <si>
    <t>STOR</t>
  </si>
  <si>
    <t>PVOL</t>
  </si>
  <si>
    <t>Criterio de costo PERSONAL</t>
  </si>
  <si>
    <t>ACAP</t>
  </si>
  <si>
    <t>AEXP</t>
  </si>
  <si>
    <t>PCAP</t>
  </si>
  <si>
    <t>PEXP</t>
  </si>
  <si>
    <t>LETX</t>
  </si>
  <si>
    <t>PCON</t>
  </si>
  <si>
    <t>Criterio de costo PROYECTO</t>
  </si>
  <si>
    <t>TOOL</t>
  </si>
  <si>
    <t>SITE</t>
  </si>
  <si>
    <t>SCED</t>
  </si>
  <si>
    <t>Total(Productoria)</t>
  </si>
  <si>
    <t>Bajo</t>
  </si>
  <si>
    <r>
      <rPr>
        <b/>
        <sz val="11"/>
        <color theme="1"/>
        <rFont val="Calibri"/>
        <family val="2"/>
      </rPr>
      <t>∏</t>
    </r>
    <r>
      <rPr>
        <b/>
        <sz val="11"/>
        <color theme="1"/>
        <rFont val="Calibri"/>
        <family val="2"/>
        <scheme val="minor"/>
      </rPr>
      <t>EMI</t>
    </r>
  </si>
  <si>
    <t>SIN INFLUENCIA</t>
  </si>
  <si>
    <t>INCIDENTAL</t>
  </si>
  <si>
    <t>MODERADA</t>
  </si>
  <si>
    <t>MEDIA</t>
  </si>
  <si>
    <t>SIGNIFICATIVA</t>
  </si>
  <si>
    <t>ESENCIAL</t>
  </si>
  <si>
    <t>x</t>
  </si>
  <si>
    <t>total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</si>
  <si>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</si>
  <si>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</si>
  <si>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</si>
  <si>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</si>
  <si>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</si>
  <si>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</si>
  <si>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</si>
  <si>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</si>
  <si>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</si>
  <si>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</si>
  <si>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</si>
  <si>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</si>
  <si>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</si>
  <si>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</si>
  <si>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Computacion de puntos de funcion</t>
  </si>
  <si>
    <t>Evaluar cada factor en una escala de 0 A 5</t>
  </si>
  <si>
    <t>FACTOR DE PONDERACION</t>
  </si>
  <si>
    <t>parametros de medicion</t>
  </si>
  <si>
    <t>Valores</t>
  </si>
  <si>
    <t>Simple</t>
  </si>
  <si>
    <t>Medio</t>
  </si>
  <si>
    <t>complejo</t>
  </si>
  <si>
    <t>resultados</t>
  </si>
  <si>
    <t>entradas de usuario</t>
  </si>
  <si>
    <t xml:space="preserve"> salidas de usuario</t>
  </si>
  <si>
    <t>peticiones de usuario</t>
  </si>
  <si>
    <t>numero de archivos</t>
  </si>
  <si>
    <t>N° interfaces externas</t>
  </si>
  <si>
    <t xml:space="preserve">TABLA DE PUNTOS </t>
  </si>
  <si>
    <t xml:space="preserve"> Salidas de usuario</t>
  </si>
  <si>
    <t>Entradas de usuario</t>
  </si>
  <si>
    <t>Peticiones de usuario</t>
  </si>
  <si>
    <t>Numero de archivos</t>
  </si>
  <si>
    <t>Cuenta Total</t>
  </si>
  <si>
    <t>B=0.91+.01*∑ SFi</t>
  </si>
  <si>
    <t>Abreviatura</t>
  </si>
  <si>
    <t>PREC</t>
  </si>
  <si>
    <t>FLEX</t>
  </si>
  <si>
    <t>RESL</t>
  </si>
  <si>
    <t>TEAM</t>
  </si>
  <si>
    <t>PMAT</t>
  </si>
  <si>
    <t>V_detalle</t>
  </si>
  <si>
    <t>Tabla PFA</t>
  </si>
  <si>
    <t>puntos de función</t>
  </si>
  <si>
    <t>Caracteristicas del programa</t>
  </si>
  <si>
    <t>Complejidad baja</t>
  </si>
  <si>
    <t>Total</t>
  </si>
  <si>
    <t>Complejidad media</t>
  </si>
  <si>
    <t>Comblejidad alta</t>
  </si>
  <si>
    <t>Total de puntos de funcion sin ajustar</t>
  </si>
  <si>
    <t>Multiplicador</t>
  </si>
  <si>
    <t>total de puntos de funcion ajustados</t>
  </si>
  <si>
    <t>SLOC</t>
  </si>
  <si>
    <t>KSLOC</t>
  </si>
  <si>
    <t>Time</t>
  </si>
  <si>
    <t>Criterio de selección del nivel para indicadores de plataforma</t>
  </si>
  <si>
    <t>TE=TED+TEA+TSD (horas/dias)</t>
  </si>
  <si>
    <t>Donde:</t>
  </si>
  <si>
    <t>TED</t>
  </si>
  <si>
    <t>TEA</t>
  </si>
  <si>
    <t>TSD</t>
  </si>
  <si>
    <t>VDE</t>
  </si>
  <si>
    <t>RE</t>
  </si>
  <si>
    <t>VDS</t>
  </si>
  <si>
    <t>RS</t>
  </si>
  <si>
    <t>TE</t>
  </si>
  <si>
    <t>Calculo de TIME</t>
  </si>
  <si>
    <t>Sumatoria de TED Y TSA</t>
  </si>
  <si>
    <t>Stor</t>
  </si>
  <si>
    <t xml:space="preserve">la cantidad de memoria principal ocupada se puede calcular mediante la formula </t>
  </si>
  <si>
    <t>MOS</t>
  </si>
  <si>
    <t>MOP</t>
  </si>
  <si>
    <t>MOD</t>
  </si>
  <si>
    <t>MP=MOS+MOP+MOD</t>
  </si>
  <si>
    <t>MP</t>
  </si>
  <si>
    <t>Calculo de STOR</t>
  </si>
  <si>
    <t>PL</t>
  </si>
  <si>
    <t>El promedio de lineas de codigo fuente en dependencia del lenjuage.</t>
  </si>
  <si>
    <t>Alta</t>
  </si>
  <si>
    <t>registrarse</t>
  </si>
  <si>
    <t>modificar usuario</t>
  </si>
  <si>
    <t>realizar compra</t>
  </si>
  <si>
    <t>errores o alert(17)</t>
  </si>
  <si>
    <t>inicio de sesion</t>
  </si>
  <si>
    <t xml:space="preserve">compra </t>
  </si>
  <si>
    <t>venta</t>
  </si>
  <si>
    <t>BD</t>
  </si>
  <si>
    <t>E = A x (Tamaño)^B x ∏EMi</t>
  </si>
  <si>
    <t xml:space="preserve"> </t>
  </si>
  <si>
    <t>E = 2.94*(31.7869)^1.0495*(2.874172561)</t>
  </si>
  <si>
    <t>A</t>
  </si>
  <si>
    <t>Variables</t>
  </si>
  <si>
    <t>Tamaño (KSLOC)</t>
  </si>
  <si>
    <t>B</t>
  </si>
  <si>
    <t>∏Emi</t>
  </si>
  <si>
    <t>E</t>
  </si>
  <si>
    <t>?</t>
  </si>
  <si>
    <t>Hombres por mes</t>
  </si>
  <si>
    <t>Tdes = 3.67* (E) ^0.28+0.002*∑SFi</t>
  </si>
  <si>
    <t>valores</t>
  </si>
  <si>
    <t>Estandar</t>
  </si>
  <si>
    <t>∑SFi</t>
  </si>
  <si>
    <t>Sumatoria  e ∑SFi</t>
  </si>
  <si>
    <t>Meses</t>
  </si>
  <si>
    <t>Tdes = 3.67*(324.534698)^0.28+0.002*13.95</t>
  </si>
  <si>
    <t>CH = E/Tdes</t>
  </si>
  <si>
    <t>Variable</t>
  </si>
  <si>
    <t>Tdes</t>
  </si>
  <si>
    <t>CH = 324.534698 / 18.5555007</t>
  </si>
  <si>
    <t>Personas</t>
  </si>
  <si>
    <t>Tamaño</t>
  </si>
  <si>
    <t>CH</t>
  </si>
  <si>
    <t>Distribucion</t>
  </si>
  <si>
    <t>%esfuerzo</t>
  </si>
  <si>
    <t>Esfuerzo</t>
  </si>
  <si>
    <t>%teds</t>
  </si>
  <si>
    <t>teds</t>
  </si>
  <si>
    <t>J</t>
  </si>
  <si>
    <t>AP</t>
  </si>
  <si>
    <t>P</t>
  </si>
  <si>
    <t>DyP</t>
  </si>
  <si>
    <t>PEL</t>
  </si>
  <si>
    <t>LINEAS DE CODIGO</t>
  </si>
  <si>
    <t>PORCENTAJES</t>
  </si>
  <si>
    <t>ESTUDIO PREELIMINAR</t>
  </si>
  <si>
    <t>ANALISIS</t>
  </si>
  <si>
    <t>DISEÑO Y DESARROLLO</t>
  </si>
  <si>
    <t xml:space="preserve"> PRUEBA E IMPLEMENTACION</t>
  </si>
  <si>
    <t>TIEMPO DE DESARROLLO</t>
  </si>
  <si>
    <t>Indicador</t>
  </si>
  <si>
    <t>Fases</t>
  </si>
  <si>
    <t>Calculo de tiempo de desarrollo</t>
  </si>
  <si>
    <t>Calculo de cantidad de hombre</t>
  </si>
  <si>
    <t>Calculo de esfuerzo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</si>
</sst>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u/>
      <sz val="16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sz val="22"/>
      <color theme="1"/>
      <name val="Agency FB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/>
    <xf numFmtId="0" fontId="1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vertical="center" wrapText="1"/>
    </xf>
    <xf numFmtId="0" fontId="13" fillId="2" borderId="2" xfId="0" applyFont="1" applyFill="1" applyBorder="1"/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/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35" xfId="0" applyBorder="1"/>
    <xf numFmtId="0" fontId="1" fillId="0" borderId="1" xfId="0" applyFont="1" applyBorder="1" applyAlignment="1">
      <alignment horizontal="right"/>
    </xf>
    <xf numFmtId="0" fontId="1" fillId="2" borderId="23" xfId="0" applyFont="1" applyFill="1" applyBorder="1"/>
    <xf numFmtId="0" fontId="1" fillId="0" borderId="32" xfId="0" applyFont="1" applyBorder="1"/>
    <xf numFmtId="0" fontId="1" fillId="0" borderId="33" xfId="0" applyFont="1" applyBorder="1" applyAlignment="1">
      <alignment horizontal="center"/>
    </xf>
    <xf numFmtId="0" fontId="11" fillId="0" borderId="0" xfId="0" applyFont="1"/>
    <xf numFmtId="0" fontId="0" fillId="0" borderId="36" xfId="0" applyBorder="1"/>
    <xf numFmtId="0" fontId="0" fillId="0" borderId="20" xfId="0" applyBorder="1"/>
    <xf numFmtId="0" fontId="0" fillId="0" borderId="21" xfId="0" applyBorder="1"/>
    <xf numFmtId="0" fontId="0" fillId="0" borderId="38" xfId="0" applyBorder="1"/>
    <xf numFmtId="0" fontId="11" fillId="0" borderId="36" xfId="0" applyFont="1" applyBorder="1"/>
    <xf numFmtId="0" fontId="5" fillId="0" borderId="0" xfId="0" applyFont="1"/>
    <xf numFmtId="9" fontId="0" fillId="3" borderId="1" xfId="0" applyNumberFormat="1" applyFill="1" applyBorder="1"/>
    <xf numFmtId="164" fontId="0" fillId="0" borderId="1" xfId="0" applyNumberFormat="1" applyBorder="1"/>
    <xf numFmtId="9" fontId="1" fillId="3" borderId="1" xfId="0" applyNumberFormat="1" applyFont="1" applyFill="1" applyBorder="1"/>
    <xf numFmtId="9" fontId="0" fillId="0" borderId="1" xfId="0" applyNumberFormat="1" applyBorder="1"/>
    <xf numFmtId="9" fontId="0" fillId="0" borderId="1" xfId="0" applyNumberFormat="1" applyFill="1" applyBorder="1"/>
    <xf numFmtId="0" fontId="10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5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center" wrapText="1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1" fillId="2" borderId="27" xfId="0" applyFont="1" applyFill="1" applyBorder="1" applyAlignment="1">
      <alignment horizontal="center" wrapText="1"/>
    </xf>
    <xf numFmtId="0" fontId="1" fillId="0" borderId="2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5" fillId="2" borderId="2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2" borderId="15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5" borderId="1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18</xdr:row>
      <xdr:rowOff>19050</xdr:rowOff>
    </xdr:from>
    <xdr:to>
      <xdr:col>5</xdr:col>
      <xdr:colOff>523875</xdr:colOff>
      <xdr:row>19</xdr:row>
      <xdr:rowOff>114300</xdr:rowOff>
    </xdr:to>
    <xdr:sp macro="" textlink="">
      <xdr:nvSpPr>
        <xdr:cNvPr id="2" name="Flecha derecha 1"/>
        <xdr:cNvSpPr/>
      </xdr:nvSpPr>
      <xdr:spPr>
        <a:xfrm>
          <a:off x="13287375" y="3590925"/>
          <a:ext cx="2981325" cy="285750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48"/>
  <sheetViews>
    <sheetView topLeftCell="C1" workbookViewId="0">
      <selection activeCell="L25" sqref="L25"/>
    </sheetView>
  </sheetViews>
  <sheetFormatPr baseColWidth="10" defaultRowHeight="15" x14ac:dyDescent="0.25"/>
  <cols>
    <col min="2" max="2" width="26.85546875" customWidth="1"/>
    <col min="3" max="3" width="17.7109375" customWidth="1"/>
    <col min="4" max="4" width="11.42578125" customWidth="1"/>
    <col min="7" max="7" width="11.7109375" customWidth="1"/>
    <col min="8" max="8" width="18.5703125" customWidth="1"/>
    <col min="9" max="9" width="15.85546875" customWidth="1"/>
    <col min="11" max="11" width="13.85546875" customWidth="1"/>
    <col min="12" max="12" width="14.85546875" customWidth="1"/>
    <col min="13" max="13" width="13.85546875" customWidth="1"/>
  </cols>
  <sheetData>
    <row r="2" spans="2:14" ht="18" x14ac:dyDescent="0.25">
      <c r="B2" s="60" t="s">
        <v>0</v>
      </c>
      <c r="C2" s="61"/>
      <c r="D2" s="61"/>
      <c r="E2" s="62"/>
      <c r="H2" s="95" t="s">
        <v>61</v>
      </c>
      <c r="I2" s="96"/>
      <c r="J2" s="96"/>
      <c r="K2" s="96"/>
      <c r="L2" s="96"/>
      <c r="M2" s="96"/>
      <c r="N2" s="97"/>
    </row>
    <row r="3" spans="2:14" x14ac:dyDescent="0.25">
      <c r="B3" s="21" t="s">
        <v>1</v>
      </c>
      <c r="C3" s="22" t="s">
        <v>2</v>
      </c>
      <c r="D3" s="22" t="s">
        <v>3</v>
      </c>
      <c r="E3" s="22" t="s">
        <v>82</v>
      </c>
      <c r="H3" s="98"/>
      <c r="I3" s="99"/>
      <c r="J3" s="99"/>
      <c r="K3" s="99"/>
      <c r="L3" s="99"/>
      <c r="M3" s="99"/>
      <c r="N3" s="100"/>
    </row>
    <row r="4" spans="2:14" x14ac:dyDescent="0.25">
      <c r="B4" s="24" t="s">
        <v>4</v>
      </c>
      <c r="C4" s="8">
        <v>3.72</v>
      </c>
      <c r="D4" s="27" t="s">
        <v>5</v>
      </c>
      <c r="E4" s="8" t="s">
        <v>83</v>
      </c>
      <c r="G4" s="18"/>
      <c r="H4" s="52" t="s">
        <v>62</v>
      </c>
      <c r="I4" s="53"/>
      <c r="J4" s="53"/>
      <c r="K4" s="53"/>
      <c r="L4" s="53"/>
      <c r="M4" s="53"/>
      <c r="N4" s="54"/>
    </row>
    <row r="5" spans="2:14" ht="19.5" customHeight="1" x14ac:dyDescent="0.25">
      <c r="B5" s="24" t="s">
        <v>6</v>
      </c>
      <c r="C5" s="8">
        <v>5.07</v>
      </c>
      <c r="D5" s="27" t="s">
        <v>7</v>
      </c>
      <c r="E5" s="8" t="s">
        <v>84</v>
      </c>
      <c r="G5" s="18"/>
      <c r="H5" s="20"/>
      <c r="I5" s="7">
        <v>0</v>
      </c>
      <c r="J5" s="7">
        <v>1</v>
      </c>
      <c r="K5" s="7">
        <v>2</v>
      </c>
      <c r="L5" s="7">
        <v>3</v>
      </c>
      <c r="M5" s="7">
        <v>4</v>
      </c>
      <c r="N5" s="7">
        <v>5</v>
      </c>
    </row>
    <row r="6" spans="2:14" ht="25.5" x14ac:dyDescent="0.25">
      <c r="B6" s="25" t="s">
        <v>13</v>
      </c>
      <c r="C6" s="8">
        <v>1.41</v>
      </c>
      <c r="D6" s="27" t="s">
        <v>8</v>
      </c>
      <c r="E6" s="8" t="s">
        <v>85</v>
      </c>
      <c r="G6" s="18"/>
      <c r="H6" s="20"/>
      <c r="I6" s="51" t="s">
        <v>39</v>
      </c>
      <c r="J6" s="51" t="s">
        <v>40</v>
      </c>
      <c r="K6" s="51" t="s">
        <v>41</v>
      </c>
      <c r="L6" s="51" t="s">
        <v>42</v>
      </c>
      <c r="M6" s="51" t="s">
        <v>43</v>
      </c>
      <c r="N6" s="51" t="s">
        <v>44</v>
      </c>
    </row>
    <row r="7" spans="2:14" x14ac:dyDescent="0.25">
      <c r="B7" s="24" t="s">
        <v>9</v>
      </c>
      <c r="C7" s="23">
        <v>2.19</v>
      </c>
      <c r="D7" s="28" t="s">
        <v>10</v>
      </c>
      <c r="E7" s="23" t="s">
        <v>86</v>
      </c>
      <c r="H7" s="7" t="s">
        <v>47</v>
      </c>
      <c r="I7" s="55"/>
      <c r="J7" s="55"/>
      <c r="K7" s="55"/>
      <c r="L7" s="19" t="s">
        <v>45</v>
      </c>
      <c r="M7" s="55"/>
      <c r="N7" s="14"/>
    </row>
    <row r="8" spans="2:14" ht="29.25" customHeight="1" x14ac:dyDescent="0.25">
      <c r="B8" s="26" t="s">
        <v>11</v>
      </c>
      <c r="C8" s="9">
        <v>1.56</v>
      </c>
      <c r="D8" s="29" t="s">
        <v>12</v>
      </c>
      <c r="E8" s="8" t="s">
        <v>87</v>
      </c>
      <c r="H8" s="7" t="s">
        <v>48</v>
      </c>
      <c r="I8" s="57"/>
      <c r="J8" s="56"/>
      <c r="K8" s="56"/>
      <c r="L8" s="55"/>
      <c r="M8" s="56"/>
      <c r="N8" s="19" t="s">
        <v>45</v>
      </c>
    </row>
    <row r="9" spans="2:14" x14ac:dyDescent="0.25">
      <c r="B9" s="24" t="s">
        <v>149</v>
      </c>
      <c r="C9" s="8">
        <f>SUM(C4:C8)</f>
        <v>13.950000000000001</v>
      </c>
      <c r="D9" s="66"/>
      <c r="E9" s="67"/>
      <c r="H9" s="7" t="s">
        <v>49</v>
      </c>
      <c r="I9" s="19" t="s">
        <v>45</v>
      </c>
      <c r="J9" s="56"/>
      <c r="K9" s="56"/>
      <c r="L9" s="57"/>
      <c r="M9" s="56"/>
      <c r="N9" s="55"/>
    </row>
    <row r="10" spans="2:14" x14ac:dyDescent="0.25">
      <c r="B10" s="2" t="s">
        <v>81</v>
      </c>
      <c r="C10" s="3">
        <f>0.91+0.01*C9</f>
        <v>1.0495000000000001</v>
      </c>
      <c r="D10" s="68"/>
      <c r="E10" s="69"/>
      <c r="H10" s="7" t="s">
        <v>50</v>
      </c>
      <c r="I10" s="55"/>
      <c r="J10" s="56"/>
      <c r="K10" s="56"/>
      <c r="L10" s="19" t="s">
        <v>45</v>
      </c>
      <c r="M10" s="56"/>
      <c r="N10" s="56"/>
    </row>
    <row r="11" spans="2:14" x14ac:dyDescent="0.25">
      <c r="H11" s="7" t="s">
        <v>51</v>
      </c>
      <c r="I11" s="57"/>
      <c r="J11" s="56"/>
      <c r="K11" s="56"/>
      <c r="L11" s="19" t="s">
        <v>45</v>
      </c>
      <c r="M11" s="56"/>
      <c r="N11" s="56"/>
    </row>
    <row r="12" spans="2:14" x14ac:dyDescent="0.25">
      <c r="H12" s="7" t="s">
        <v>52</v>
      </c>
      <c r="I12" s="19" t="s">
        <v>45</v>
      </c>
      <c r="J12" s="56"/>
      <c r="K12" s="56"/>
      <c r="L12" s="55"/>
      <c r="M12" s="57"/>
      <c r="N12" s="56"/>
    </row>
    <row r="13" spans="2:14" x14ac:dyDescent="0.25">
      <c r="H13" s="7" t="s">
        <v>53</v>
      </c>
      <c r="I13" s="14"/>
      <c r="J13" s="56"/>
      <c r="K13" s="56"/>
      <c r="L13" s="56"/>
      <c r="M13" s="19" t="s">
        <v>45</v>
      </c>
      <c r="N13" s="56"/>
    </row>
    <row r="14" spans="2:14" x14ac:dyDescent="0.25">
      <c r="H14" s="7" t="s">
        <v>54</v>
      </c>
      <c r="I14" s="19" t="s">
        <v>45</v>
      </c>
      <c r="J14" s="56"/>
      <c r="K14" s="57"/>
      <c r="L14" s="56"/>
      <c r="M14" s="55"/>
      <c r="N14" s="56"/>
    </row>
    <row r="15" spans="2:14" ht="20.25" x14ac:dyDescent="0.3">
      <c r="B15" s="63" t="s">
        <v>0</v>
      </c>
      <c r="C15" s="64"/>
      <c r="D15" s="65"/>
      <c r="H15" s="7" t="s">
        <v>55</v>
      </c>
      <c r="I15" s="55"/>
      <c r="J15" s="56"/>
      <c r="K15" s="19" t="s">
        <v>45</v>
      </c>
      <c r="L15" s="56"/>
      <c r="M15" s="56"/>
      <c r="N15" s="56"/>
    </row>
    <row r="16" spans="2:14" x14ac:dyDescent="0.25">
      <c r="B16" s="12" t="s">
        <v>14</v>
      </c>
      <c r="C16" s="13" t="s">
        <v>2</v>
      </c>
      <c r="D16" s="12" t="s">
        <v>88</v>
      </c>
      <c r="H16" s="7" t="s">
        <v>56</v>
      </c>
      <c r="I16" s="56"/>
      <c r="J16" s="56"/>
      <c r="K16" s="19" t="s">
        <v>45</v>
      </c>
      <c r="L16" s="57"/>
      <c r="M16" s="56"/>
      <c r="N16" s="56"/>
    </row>
    <row r="17" spans="2:14" x14ac:dyDescent="0.25">
      <c r="B17" s="101" t="s">
        <v>15</v>
      </c>
      <c r="C17" s="102"/>
      <c r="D17" s="103"/>
      <c r="H17" s="7" t="s">
        <v>57</v>
      </c>
      <c r="I17" s="56"/>
      <c r="J17" s="56"/>
      <c r="K17" s="14"/>
      <c r="L17" s="19" t="s">
        <v>45</v>
      </c>
      <c r="M17" s="56"/>
      <c r="N17" s="56"/>
    </row>
    <row r="18" spans="2:14" x14ac:dyDescent="0.25">
      <c r="B18" s="8" t="s">
        <v>16</v>
      </c>
      <c r="C18" s="4">
        <v>0.92</v>
      </c>
      <c r="D18" s="3" t="s">
        <v>37</v>
      </c>
      <c r="H18" s="7" t="s">
        <v>58</v>
      </c>
      <c r="I18" s="56"/>
      <c r="J18" s="57"/>
      <c r="K18" s="19" t="s">
        <v>45</v>
      </c>
      <c r="L18" s="55"/>
      <c r="M18" s="56"/>
      <c r="N18" s="56"/>
    </row>
    <row r="19" spans="2:14" x14ac:dyDescent="0.25">
      <c r="B19" s="9" t="s">
        <v>17</v>
      </c>
      <c r="C19" s="5">
        <v>1</v>
      </c>
      <c r="D19" s="10" t="s">
        <v>5</v>
      </c>
      <c r="H19" s="7" t="s">
        <v>59</v>
      </c>
      <c r="I19" s="56"/>
      <c r="J19" s="19" t="s">
        <v>45</v>
      </c>
      <c r="K19" s="55"/>
      <c r="L19" s="56"/>
      <c r="M19" s="57"/>
      <c r="N19" s="56"/>
    </row>
    <row r="20" spans="2:14" x14ac:dyDescent="0.25">
      <c r="B20" s="8" t="s">
        <v>18</v>
      </c>
      <c r="C20" s="4">
        <v>1.1399999999999999</v>
      </c>
      <c r="D20" s="3" t="s">
        <v>10</v>
      </c>
      <c r="H20" s="7" t="s">
        <v>60</v>
      </c>
      <c r="I20" s="57"/>
      <c r="J20" s="14"/>
      <c r="K20" s="57"/>
      <c r="L20" s="57"/>
      <c r="M20" s="19" t="s">
        <v>45</v>
      </c>
      <c r="N20" s="57"/>
    </row>
    <row r="21" spans="2:14" x14ac:dyDescent="0.25">
      <c r="B21" s="8" t="s">
        <v>19</v>
      </c>
      <c r="C21" s="4">
        <v>1</v>
      </c>
      <c r="D21" s="3" t="s">
        <v>5</v>
      </c>
      <c r="H21" s="78"/>
      <c r="I21" s="1">
        <v>3</v>
      </c>
      <c r="J21" s="1">
        <v>1</v>
      </c>
      <c r="K21" s="1">
        <v>3</v>
      </c>
      <c r="L21" s="15">
        <v>4</v>
      </c>
      <c r="M21" s="15">
        <v>2</v>
      </c>
      <c r="N21" s="15">
        <v>1</v>
      </c>
    </row>
    <row r="22" spans="2:14" x14ac:dyDescent="0.25">
      <c r="B22" s="8" t="s">
        <v>20</v>
      </c>
      <c r="C22" s="4">
        <v>1.1100000000000001</v>
      </c>
      <c r="D22" s="3" t="s">
        <v>10</v>
      </c>
      <c r="H22" s="78"/>
      <c r="I22" s="1">
        <f t="shared" ref="I22:N22" si="0">+I21*I5</f>
        <v>0</v>
      </c>
      <c r="J22" s="1">
        <f t="shared" si="0"/>
        <v>1</v>
      </c>
      <c r="K22" s="1">
        <f t="shared" si="0"/>
        <v>6</v>
      </c>
      <c r="L22" s="1">
        <f t="shared" si="0"/>
        <v>12</v>
      </c>
      <c r="M22" s="1">
        <f t="shared" si="0"/>
        <v>8</v>
      </c>
      <c r="N22" s="15">
        <f t="shared" si="0"/>
        <v>5</v>
      </c>
    </row>
    <row r="23" spans="2:14" x14ac:dyDescent="0.25">
      <c r="B23" s="70" t="s">
        <v>21</v>
      </c>
      <c r="C23" s="71"/>
      <c r="D23" s="72"/>
      <c r="I23" s="16"/>
      <c r="K23" s="1"/>
      <c r="L23" s="1">
        <f>SUM(I22:N22)</f>
        <v>32</v>
      </c>
    </row>
    <row r="24" spans="2:14" x14ac:dyDescent="0.25">
      <c r="B24" s="9" t="s">
        <v>22</v>
      </c>
      <c r="C24" s="5">
        <v>1</v>
      </c>
      <c r="D24" s="10" t="s">
        <v>5</v>
      </c>
      <c r="K24" s="58"/>
      <c r="L24" s="59"/>
    </row>
    <row r="25" spans="2:14" x14ac:dyDescent="0.25">
      <c r="B25" s="9" t="s">
        <v>23</v>
      </c>
      <c r="C25" s="5">
        <v>1</v>
      </c>
      <c r="D25" s="10" t="s">
        <v>5</v>
      </c>
      <c r="K25" s="1" t="s">
        <v>46</v>
      </c>
      <c r="L25" s="1">
        <f>0.65+(0.01*L23)</f>
        <v>0.97</v>
      </c>
    </row>
    <row r="26" spans="2:14" x14ac:dyDescent="0.25">
      <c r="B26" s="8" t="s">
        <v>24</v>
      </c>
      <c r="C26" s="4">
        <v>0.87</v>
      </c>
      <c r="D26" s="3" t="s">
        <v>37</v>
      </c>
    </row>
    <row r="27" spans="2:14" x14ac:dyDescent="0.25">
      <c r="B27" s="70" t="s">
        <v>25</v>
      </c>
      <c r="C27" s="71"/>
      <c r="D27" s="72"/>
    </row>
    <row r="28" spans="2:14" ht="19.5" customHeight="1" x14ac:dyDescent="0.25">
      <c r="B28" s="8" t="s">
        <v>26</v>
      </c>
      <c r="C28" s="4">
        <v>1</v>
      </c>
      <c r="D28" s="3" t="s">
        <v>5</v>
      </c>
      <c r="H28" s="74" t="s">
        <v>113</v>
      </c>
      <c r="I28" s="75"/>
      <c r="J28" s="75"/>
      <c r="K28" s="76"/>
    </row>
    <row r="29" spans="2:14" x14ac:dyDescent="0.25">
      <c r="B29" s="8" t="s">
        <v>27</v>
      </c>
      <c r="C29" s="4">
        <v>1.22</v>
      </c>
      <c r="D29" s="3" t="s">
        <v>7</v>
      </c>
      <c r="H29" s="89" t="s">
        <v>102</v>
      </c>
      <c r="I29" s="90"/>
      <c r="J29" s="90"/>
      <c r="K29" s="94"/>
    </row>
    <row r="30" spans="2:14" x14ac:dyDescent="0.25">
      <c r="B30" s="8" t="s">
        <v>28</v>
      </c>
      <c r="C30" s="4">
        <v>1.1499999999999999</v>
      </c>
      <c r="D30" s="3" t="s">
        <v>37</v>
      </c>
      <c r="H30" s="32" t="s">
        <v>101</v>
      </c>
      <c r="I30" s="91" t="s">
        <v>103</v>
      </c>
      <c r="J30" s="92"/>
      <c r="K30" s="93"/>
    </row>
    <row r="31" spans="2:14" x14ac:dyDescent="0.25">
      <c r="B31" s="8" t="s">
        <v>29</v>
      </c>
      <c r="C31" s="4">
        <v>1.19</v>
      </c>
      <c r="D31" s="3" t="s">
        <v>7</v>
      </c>
      <c r="H31" s="31" t="s">
        <v>104</v>
      </c>
      <c r="I31" s="3" t="s">
        <v>105</v>
      </c>
      <c r="J31" s="1">
        <f>J35/(J36*3600)</f>
        <v>0.93333333333333335</v>
      </c>
      <c r="K31" s="83"/>
    </row>
    <row r="32" spans="2:14" x14ac:dyDescent="0.25">
      <c r="B32" s="8" t="s">
        <v>30</v>
      </c>
      <c r="C32" s="4">
        <v>1.2</v>
      </c>
      <c r="D32" s="3" t="s">
        <v>7</v>
      </c>
      <c r="H32" s="79"/>
      <c r="I32" s="3" t="s">
        <v>106</v>
      </c>
      <c r="J32" s="1">
        <v>0</v>
      </c>
      <c r="K32" s="84"/>
    </row>
    <row r="33" spans="2:11" ht="15.75" thickBot="1" x14ac:dyDescent="0.3">
      <c r="B33" s="8" t="s">
        <v>31</v>
      </c>
      <c r="C33" s="4">
        <v>1.29</v>
      </c>
      <c r="D33" s="3" t="s">
        <v>7</v>
      </c>
      <c r="H33" s="88"/>
      <c r="I33" s="3" t="s">
        <v>107</v>
      </c>
      <c r="J33" s="33">
        <f>+J37/(J38*3600)</f>
        <v>0.73333333333333328</v>
      </c>
      <c r="K33" s="84"/>
    </row>
    <row r="34" spans="2:11" x14ac:dyDescent="0.25">
      <c r="B34" s="70" t="s">
        <v>32</v>
      </c>
      <c r="C34" s="71"/>
      <c r="D34" s="72"/>
      <c r="H34" s="80"/>
      <c r="I34" s="89"/>
      <c r="J34" s="90"/>
      <c r="K34" s="84"/>
    </row>
    <row r="35" spans="2:11" x14ac:dyDescent="0.25">
      <c r="B35" s="8" t="s">
        <v>33</v>
      </c>
      <c r="C35" s="4">
        <v>0.9</v>
      </c>
      <c r="D35" s="3" t="s">
        <v>10</v>
      </c>
      <c r="H35" s="31" t="s">
        <v>104</v>
      </c>
      <c r="I35" s="3" t="s">
        <v>108</v>
      </c>
      <c r="J35" s="1">
        <v>1680</v>
      </c>
      <c r="K35" s="84"/>
    </row>
    <row r="36" spans="2:11" x14ac:dyDescent="0.25">
      <c r="B36" s="8" t="s">
        <v>34</v>
      </c>
      <c r="C36" s="4">
        <v>1.22</v>
      </c>
      <c r="D36" s="3" t="s">
        <v>7</v>
      </c>
      <c r="H36" s="79"/>
      <c r="I36" s="3" t="s">
        <v>109</v>
      </c>
      <c r="J36" s="1">
        <v>0.5</v>
      </c>
      <c r="K36" s="84"/>
    </row>
    <row r="37" spans="2:11" x14ac:dyDescent="0.25">
      <c r="B37" s="9" t="s">
        <v>35</v>
      </c>
      <c r="C37" s="5">
        <v>1</v>
      </c>
      <c r="D37" s="3" t="s">
        <v>5</v>
      </c>
      <c r="H37" s="88"/>
      <c r="I37" s="3" t="s">
        <v>110</v>
      </c>
      <c r="J37" s="1">
        <v>1320</v>
      </c>
      <c r="K37" s="84"/>
    </row>
    <row r="38" spans="2:11" x14ac:dyDescent="0.25">
      <c r="B38" s="3" t="s">
        <v>36</v>
      </c>
      <c r="C38" s="8">
        <f>+SUM(C18:C37)</f>
        <v>18.21</v>
      </c>
      <c r="D38" s="1"/>
      <c r="H38" s="80"/>
      <c r="I38" s="3" t="s">
        <v>111</v>
      </c>
      <c r="J38" s="1">
        <v>0.5</v>
      </c>
      <c r="K38" s="84"/>
    </row>
    <row r="39" spans="2:11" ht="15" customHeight="1" x14ac:dyDescent="0.25">
      <c r="B39" s="11" t="s">
        <v>38</v>
      </c>
      <c r="C39" s="11">
        <f>(C18*C19*C20*C21*C22*C24*C25*C26*C28*C29*C30*C31*C32*C33*C35*C36*C37)</f>
        <v>2.8741725610021427</v>
      </c>
      <c r="H39" s="79" t="s">
        <v>114</v>
      </c>
      <c r="I39" s="81">
        <f>J31+J33</f>
        <v>1.6666666666666665</v>
      </c>
      <c r="J39" s="68"/>
      <c r="K39" s="85"/>
    </row>
    <row r="40" spans="2:11" x14ac:dyDescent="0.25">
      <c r="H40" s="80"/>
      <c r="I40" s="82"/>
      <c r="J40" s="68"/>
      <c r="K40" s="85"/>
    </row>
    <row r="41" spans="2:11" x14ac:dyDescent="0.25">
      <c r="H41" s="31" t="s">
        <v>112</v>
      </c>
      <c r="I41" s="1">
        <f>(I39/24)*100</f>
        <v>6.9444444444444438</v>
      </c>
      <c r="J41" s="86"/>
      <c r="K41" s="87"/>
    </row>
    <row r="44" spans="2:11" ht="21.75" customHeight="1" x14ac:dyDescent="0.25">
      <c r="H44" s="74" t="s">
        <v>122</v>
      </c>
      <c r="I44" s="75"/>
      <c r="J44" s="75"/>
      <c r="K44" s="76"/>
    </row>
    <row r="45" spans="2:11" x14ac:dyDescent="0.25">
      <c r="H45" s="77" t="s">
        <v>115</v>
      </c>
      <c r="I45" s="73" t="s">
        <v>116</v>
      </c>
      <c r="J45" s="3" t="s">
        <v>117</v>
      </c>
      <c r="K45" s="3">
        <v>50</v>
      </c>
    </row>
    <row r="46" spans="2:11" x14ac:dyDescent="0.25">
      <c r="H46" s="77"/>
      <c r="I46" s="73"/>
      <c r="J46" s="3" t="s">
        <v>118</v>
      </c>
      <c r="K46" s="3">
        <v>75</v>
      </c>
    </row>
    <row r="47" spans="2:11" x14ac:dyDescent="0.25">
      <c r="H47" s="77"/>
      <c r="I47" s="73"/>
      <c r="J47" s="3" t="s">
        <v>119</v>
      </c>
      <c r="K47" s="3">
        <v>65</v>
      </c>
    </row>
    <row r="48" spans="2:11" x14ac:dyDescent="0.25">
      <c r="H48" s="78" t="s">
        <v>120</v>
      </c>
      <c r="I48" s="78"/>
      <c r="J48" s="34" t="s">
        <v>121</v>
      </c>
      <c r="K48" s="3">
        <f>+(K45+K46+K47)/100</f>
        <v>1.9</v>
      </c>
    </row>
  </sheetData>
  <mergeCells count="37">
    <mergeCell ref="I30:K30"/>
    <mergeCell ref="H29:K29"/>
    <mergeCell ref="H28:K28"/>
    <mergeCell ref="H21:H22"/>
    <mergeCell ref="H2:N3"/>
    <mergeCell ref="K31:K38"/>
    <mergeCell ref="J39:K41"/>
    <mergeCell ref="H36:H38"/>
    <mergeCell ref="H32:H34"/>
    <mergeCell ref="I34:J34"/>
    <mergeCell ref="I45:I47"/>
    <mergeCell ref="H44:K44"/>
    <mergeCell ref="H45:H47"/>
    <mergeCell ref="H48:I48"/>
    <mergeCell ref="H39:H40"/>
    <mergeCell ref="I39:I40"/>
    <mergeCell ref="B2:E2"/>
    <mergeCell ref="B15:D15"/>
    <mergeCell ref="D9:E10"/>
    <mergeCell ref="B23:D23"/>
    <mergeCell ref="B34:D34"/>
    <mergeCell ref="B27:D27"/>
    <mergeCell ref="B17:D17"/>
    <mergeCell ref="K24:L24"/>
    <mergeCell ref="I15:I20"/>
    <mergeCell ref="J7:J18"/>
    <mergeCell ref="I7:I8"/>
    <mergeCell ref="I10:I11"/>
    <mergeCell ref="K7:K14"/>
    <mergeCell ref="L12:L16"/>
    <mergeCell ref="H4:N4"/>
    <mergeCell ref="M7:M12"/>
    <mergeCell ref="M14:M19"/>
    <mergeCell ref="K19:K20"/>
    <mergeCell ref="L18:L20"/>
    <mergeCell ref="N9:N20"/>
    <mergeCell ref="L8:L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S60"/>
  <sheetViews>
    <sheetView topLeftCell="A27" workbookViewId="0">
      <selection activeCell="H45" sqref="H45:H47"/>
    </sheetView>
  </sheetViews>
  <sheetFormatPr baseColWidth="10" defaultRowHeight="15" x14ac:dyDescent="0.25"/>
  <cols>
    <col min="2" max="2" width="16.5703125" customWidth="1"/>
    <col min="6" max="6" width="11.42578125" customWidth="1"/>
    <col min="7" max="7" width="14" customWidth="1"/>
    <col min="17" max="17" width="23.28515625" customWidth="1"/>
    <col min="18" max="18" width="21.42578125" customWidth="1"/>
    <col min="19" max="19" width="22.28515625" customWidth="1"/>
  </cols>
  <sheetData>
    <row r="3" spans="2:7" x14ac:dyDescent="0.25">
      <c r="C3" s="117"/>
      <c r="D3" s="117"/>
      <c r="E3" s="117"/>
      <c r="F3" s="117"/>
    </row>
    <row r="4" spans="2:7" x14ac:dyDescent="0.25">
      <c r="B4" s="158" t="s">
        <v>75</v>
      </c>
      <c r="C4" s="158"/>
      <c r="D4" s="158"/>
      <c r="E4" s="158"/>
      <c r="F4" s="158"/>
      <c r="G4" s="158"/>
    </row>
    <row r="5" spans="2:7" x14ac:dyDescent="0.25">
      <c r="B5" s="158"/>
      <c r="C5" s="158"/>
      <c r="D5" s="158"/>
      <c r="E5" s="158"/>
      <c r="F5" s="158"/>
      <c r="G5" s="158"/>
    </row>
    <row r="6" spans="2:7" x14ac:dyDescent="0.25">
      <c r="B6" s="159" t="s">
        <v>63</v>
      </c>
      <c r="C6" s="160"/>
      <c r="D6" s="160"/>
      <c r="E6" s="160"/>
      <c r="F6" s="160"/>
      <c r="G6" s="161"/>
    </row>
    <row r="7" spans="2:7" x14ac:dyDescent="0.25">
      <c r="B7" s="154" t="s">
        <v>64</v>
      </c>
      <c r="C7" s="162" t="s">
        <v>65</v>
      </c>
      <c r="D7" s="163" t="s">
        <v>66</v>
      </c>
      <c r="E7" s="158" t="s">
        <v>67</v>
      </c>
      <c r="F7" s="158" t="s">
        <v>68</v>
      </c>
      <c r="G7" s="158" t="s">
        <v>69</v>
      </c>
    </row>
    <row r="8" spans="2:7" x14ac:dyDescent="0.25">
      <c r="B8" s="154"/>
      <c r="C8" s="162"/>
      <c r="D8" s="163"/>
      <c r="E8" s="158"/>
      <c r="F8" s="158"/>
      <c r="G8" s="158"/>
    </row>
    <row r="9" spans="2:7" x14ac:dyDescent="0.25">
      <c r="B9" s="154" t="s">
        <v>77</v>
      </c>
      <c r="C9" s="150"/>
      <c r="D9" s="157">
        <v>3</v>
      </c>
      <c r="E9" s="121">
        <v>4</v>
      </c>
      <c r="F9" s="121">
        <v>6</v>
      </c>
      <c r="G9" s="152"/>
    </row>
    <row r="10" spans="2:7" x14ac:dyDescent="0.25">
      <c r="B10" s="154"/>
      <c r="C10" s="150"/>
      <c r="D10" s="157"/>
      <c r="E10" s="128"/>
      <c r="F10" s="128"/>
      <c r="G10" s="153"/>
    </row>
    <row r="11" spans="2:7" x14ac:dyDescent="0.25">
      <c r="B11" s="154" t="s">
        <v>76</v>
      </c>
      <c r="C11" s="150"/>
      <c r="D11" s="155">
        <v>4</v>
      </c>
      <c r="E11" s="121">
        <v>5</v>
      </c>
      <c r="F11" s="121">
        <v>7</v>
      </c>
      <c r="G11" s="152"/>
    </row>
    <row r="12" spans="2:7" x14ac:dyDescent="0.25">
      <c r="B12" s="154"/>
      <c r="C12" s="150"/>
      <c r="D12" s="156"/>
      <c r="E12" s="128"/>
      <c r="F12" s="128"/>
      <c r="G12" s="153"/>
    </row>
    <row r="13" spans="2:7" x14ac:dyDescent="0.25">
      <c r="B13" s="154" t="s">
        <v>78</v>
      </c>
      <c r="C13" s="150"/>
      <c r="D13" s="155">
        <v>3</v>
      </c>
      <c r="E13" s="121">
        <v>4</v>
      </c>
      <c r="F13" s="121">
        <v>6</v>
      </c>
      <c r="G13" s="152"/>
    </row>
    <row r="14" spans="2:7" x14ac:dyDescent="0.25">
      <c r="B14" s="154"/>
      <c r="C14" s="150"/>
      <c r="D14" s="156"/>
      <c r="E14" s="128"/>
      <c r="F14" s="128"/>
      <c r="G14" s="153"/>
    </row>
    <row r="15" spans="2:7" x14ac:dyDescent="0.25">
      <c r="B15" s="154" t="s">
        <v>79</v>
      </c>
      <c r="C15" s="150"/>
      <c r="D15" s="155">
        <v>7</v>
      </c>
      <c r="E15" s="121">
        <v>10</v>
      </c>
      <c r="F15" s="121">
        <v>15</v>
      </c>
      <c r="G15" s="152"/>
    </row>
    <row r="16" spans="2:7" x14ac:dyDescent="0.25">
      <c r="B16" s="154"/>
      <c r="C16" s="150"/>
      <c r="D16" s="156"/>
      <c r="E16" s="128"/>
      <c r="F16" s="128"/>
      <c r="G16" s="153"/>
    </row>
    <row r="17" spans="2:19" x14ac:dyDescent="0.25">
      <c r="B17" s="154" t="s">
        <v>74</v>
      </c>
      <c r="C17" s="150"/>
      <c r="D17" s="155">
        <v>5</v>
      </c>
      <c r="E17" s="121">
        <v>7</v>
      </c>
      <c r="F17" s="121">
        <v>10</v>
      </c>
      <c r="G17" s="152"/>
    </row>
    <row r="18" spans="2:19" x14ac:dyDescent="0.25">
      <c r="B18" s="154"/>
      <c r="C18" s="150"/>
      <c r="D18" s="156"/>
      <c r="E18" s="128"/>
      <c r="F18" s="128"/>
      <c r="G18" s="153"/>
    </row>
    <row r="19" spans="2:19" x14ac:dyDescent="0.25">
      <c r="B19" s="149" t="s">
        <v>80</v>
      </c>
      <c r="C19" s="150"/>
      <c r="D19" s="140"/>
      <c r="E19" s="152"/>
      <c r="F19" s="152"/>
      <c r="G19" s="152"/>
    </row>
    <row r="20" spans="2:19" x14ac:dyDescent="0.25">
      <c r="B20" s="149"/>
      <c r="C20" s="150"/>
      <c r="D20" s="151"/>
      <c r="E20" s="153"/>
      <c r="F20" s="153"/>
      <c r="G20" s="153"/>
    </row>
    <row r="25" spans="2:19" ht="19.5" thickBot="1" x14ac:dyDescent="0.35">
      <c r="B25" s="30"/>
      <c r="C25" s="136" t="s">
        <v>89</v>
      </c>
      <c r="D25" s="136"/>
      <c r="E25" s="136"/>
      <c r="F25" s="136"/>
      <c r="G25" s="136"/>
      <c r="H25" s="136"/>
      <c r="I25" s="136"/>
      <c r="J25" s="136"/>
      <c r="K25" s="30"/>
      <c r="Q25" s="41"/>
      <c r="R25" s="41"/>
      <c r="S25" s="41"/>
    </row>
    <row r="26" spans="2:19" ht="15" customHeight="1" x14ac:dyDescent="0.25">
      <c r="B26" s="137" t="s">
        <v>90</v>
      </c>
      <c r="C26" s="137"/>
      <c r="D26" s="137"/>
      <c r="E26" s="137"/>
      <c r="F26" s="137"/>
      <c r="G26" s="137"/>
      <c r="H26" s="137"/>
      <c r="I26" s="137"/>
      <c r="J26" s="137"/>
      <c r="K26" s="137"/>
      <c r="O26" s="105" t="s">
        <v>70</v>
      </c>
      <c r="P26" s="106"/>
      <c r="Q26" s="38" t="s">
        <v>66</v>
      </c>
      <c r="R26" s="38" t="s">
        <v>67</v>
      </c>
      <c r="S26" s="43" t="s">
        <v>125</v>
      </c>
    </row>
    <row r="27" spans="2:19" ht="15" customHeight="1" x14ac:dyDescent="0.25"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O27" s="107"/>
      <c r="P27" s="108"/>
      <c r="R27" t="s">
        <v>126</v>
      </c>
      <c r="S27" s="39"/>
    </row>
    <row r="28" spans="2:19" ht="15.75" customHeight="1" thickBot="1" x14ac:dyDescent="0.3">
      <c r="B28" s="138"/>
      <c r="C28" s="139"/>
      <c r="D28" s="139"/>
      <c r="E28" s="139"/>
      <c r="F28" s="139"/>
      <c r="G28" s="139"/>
      <c r="H28" s="139"/>
      <c r="I28" s="139"/>
      <c r="J28" s="139"/>
      <c r="K28" s="140"/>
      <c r="O28" s="107"/>
      <c r="P28" s="108"/>
      <c r="R28" t="s">
        <v>127</v>
      </c>
      <c r="S28" s="39"/>
    </row>
    <row r="29" spans="2:19" ht="15" customHeight="1" x14ac:dyDescent="0.25">
      <c r="B29" s="141" t="s">
        <v>91</v>
      </c>
      <c r="C29" s="143" t="s">
        <v>92</v>
      </c>
      <c r="D29" s="144"/>
      <c r="E29" s="147" t="s">
        <v>93</v>
      </c>
      <c r="F29" s="143" t="s">
        <v>94</v>
      </c>
      <c r="G29" s="144"/>
      <c r="H29" s="147" t="s">
        <v>93</v>
      </c>
      <c r="I29" s="143" t="s">
        <v>95</v>
      </c>
      <c r="J29" s="144"/>
      <c r="K29" s="147" t="s">
        <v>93</v>
      </c>
      <c r="O29" s="107"/>
      <c r="P29" s="108"/>
      <c r="R29" t="s">
        <v>128</v>
      </c>
      <c r="S29" s="39"/>
    </row>
    <row r="30" spans="2:19" ht="15.75" customHeight="1" thickBot="1" x14ac:dyDescent="0.3">
      <c r="B30" s="142"/>
      <c r="C30" s="145"/>
      <c r="D30" s="146"/>
      <c r="E30" s="148"/>
      <c r="F30" s="145"/>
      <c r="G30" s="146"/>
      <c r="H30" s="148"/>
      <c r="I30" s="145"/>
      <c r="J30" s="146"/>
      <c r="K30" s="148"/>
      <c r="O30" s="107"/>
      <c r="P30" s="108"/>
      <c r="S30" s="39"/>
    </row>
    <row r="31" spans="2:19" ht="15" customHeight="1" x14ac:dyDescent="0.25">
      <c r="B31" s="135" t="s">
        <v>70</v>
      </c>
      <c r="C31" s="85">
        <v>26</v>
      </c>
      <c r="D31" s="134">
        <v>3</v>
      </c>
      <c r="E31" s="84">
        <f>+C31*D31</f>
        <v>78</v>
      </c>
      <c r="F31" s="133">
        <v>0</v>
      </c>
      <c r="G31" s="134">
        <v>4</v>
      </c>
      <c r="H31" s="68">
        <f>+F31*G31</f>
        <v>0</v>
      </c>
      <c r="I31" s="133">
        <v>0</v>
      </c>
      <c r="J31" s="134">
        <v>6</v>
      </c>
      <c r="K31" s="84">
        <f>+I31*J31</f>
        <v>0</v>
      </c>
      <c r="O31" s="107"/>
      <c r="P31" s="108"/>
      <c r="S31" s="39"/>
    </row>
    <row r="32" spans="2:19" ht="15.75" customHeight="1" thickBot="1" x14ac:dyDescent="0.3">
      <c r="B32" s="130"/>
      <c r="C32" s="87"/>
      <c r="D32" s="128"/>
      <c r="E32" s="129"/>
      <c r="F32" s="127"/>
      <c r="G32" s="128"/>
      <c r="H32" s="86"/>
      <c r="I32" s="127"/>
      <c r="J32" s="128"/>
      <c r="K32" s="129"/>
      <c r="O32" s="109"/>
      <c r="P32" s="110"/>
      <c r="Q32" s="40"/>
      <c r="R32" s="41"/>
      <c r="S32" s="42"/>
    </row>
    <row r="33" spans="2:19" ht="15" customHeight="1" x14ac:dyDescent="0.25">
      <c r="B33" s="130" t="s">
        <v>71</v>
      </c>
      <c r="C33" s="131">
        <v>65</v>
      </c>
      <c r="D33" s="121">
        <v>4</v>
      </c>
      <c r="E33" s="83">
        <f>+C33*D33</f>
        <v>260</v>
      </c>
      <c r="F33" s="119">
        <v>0</v>
      </c>
      <c r="G33" s="121">
        <v>5</v>
      </c>
      <c r="H33" s="66">
        <f>+F33*G33</f>
        <v>0</v>
      </c>
      <c r="I33" s="119">
        <v>0</v>
      </c>
      <c r="J33" s="121">
        <v>7</v>
      </c>
      <c r="K33" s="83">
        <f>+I33*J33</f>
        <v>0</v>
      </c>
      <c r="O33" s="105" t="s">
        <v>71</v>
      </c>
      <c r="P33" s="106"/>
      <c r="Q33" s="38" t="s">
        <v>66</v>
      </c>
      <c r="R33" s="38" t="s">
        <v>67</v>
      </c>
      <c r="S33" s="43" t="s">
        <v>125</v>
      </c>
    </row>
    <row r="34" spans="2:19" ht="15" customHeight="1" x14ac:dyDescent="0.25">
      <c r="B34" s="130"/>
      <c r="C34" s="87"/>
      <c r="D34" s="128"/>
      <c r="E34" s="129"/>
      <c r="F34" s="127"/>
      <c r="G34" s="128"/>
      <c r="H34" s="86"/>
      <c r="I34" s="127"/>
      <c r="J34" s="128"/>
      <c r="K34" s="129"/>
      <c r="O34" s="107"/>
      <c r="P34" s="108"/>
      <c r="S34" s="39"/>
    </row>
    <row r="35" spans="2:19" ht="15" customHeight="1" x14ac:dyDescent="0.25">
      <c r="B35" s="130" t="s">
        <v>72</v>
      </c>
      <c r="C35" s="131">
        <v>1</v>
      </c>
      <c r="D35" s="121">
        <v>3</v>
      </c>
      <c r="E35" s="83">
        <f>+C35*D35</f>
        <v>3</v>
      </c>
      <c r="F35" s="119">
        <v>8</v>
      </c>
      <c r="G35" s="121">
        <v>4</v>
      </c>
      <c r="H35" s="66">
        <f>+F35*G35</f>
        <v>32</v>
      </c>
      <c r="I35" s="119">
        <v>0</v>
      </c>
      <c r="J35" s="121">
        <v>6</v>
      </c>
      <c r="K35" s="83">
        <f>+I35*J35</f>
        <v>0</v>
      </c>
      <c r="O35" s="107"/>
      <c r="P35" s="108"/>
      <c r="Q35" t="s">
        <v>129</v>
      </c>
      <c r="S35" s="39"/>
    </row>
    <row r="36" spans="2:19" ht="15" customHeight="1" x14ac:dyDescent="0.25">
      <c r="B36" s="130"/>
      <c r="C36" s="87"/>
      <c r="D36" s="128"/>
      <c r="E36" s="129"/>
      <c r="F36" s="127"/>
      <c r="G36" s="128"/>
      <c r="H36" s="86"/>
      <c r="I36" s="127"/>
      <c r="J36" s="128"/>
      <c r="K36" s="129"/>
      <c r="O36" s="107"/>
      <c r="P36" s="108"/>
      <c r="S36" s="39"/>
    </row>
    <row r="37" spans="2:19" ht="15" customHeight="1" x14ac:dyDescent="0.25">
      <c r="B37" s="130" t="s">
        <v>73</v>
      </c>
      <c r="C37" s="131">
        <v>0</v>
      </c>
      <c r="D37" s="121">
        <v>7</v>
      </c>
      <c r="E37" s="83">
        <f>+C37*D37</f>
        <v>0</v>
      </c>
      <c r="F37" s="119">
        <v>2</v>
      </c>
      <c r="G37" s="121">
        <v>10</v>
      </c>
      <c r="H37" s="66">
        <f>+F37*G37</f>
        <v>20</v>
      </c>
      <c r="I37" s="119">
        <v>4</v>
      </c>
      <c r="J37" s="121">
        <v>15</v>
      </c>
      <c r="K37" s="83">
        <f>+I37*J37</f>
        <v>60</v>
      </c>
      <c r="O37" s="107"/>
      <c r="P37" s="108"/>
      <c r="S37" s="39"/>
    </row>
    <row r="38" spans="2:19" ht="15" customHeight="1" x14ac:dyDescent="0.25">
      <c r="B38" s="130"/>
      <c r="C38" s="87"/>
      <c r="D38" s="128"/>
      <c r="E38" s="129"/>
      <c r="F38" s="127"/>
      <c r="G38" s="128"/>
      <c r="H38" s="86"/>
      <c r="I38" s="127"/>
      <c r="J38" s="128"/>
      <c r="K38" s="129"/>
      <c r="O38" s="107"/>
      <c r="P38" s="108"/>
      <c r="S38" s="39"/>
    </row>
    <row r="39" spans="2:19" ht="15.75" customHeight="1" thickBot="1" x14ac:dyDescent="0.3">
      <c r="B39" s="130" t="s">
        <v>74</v>
      </c>
      <c r="C39" s="131">
        <v>3</v>
      </c>
      <c r="D39" s="121">
        <v>5</v>
      </c>
      <c r="E39" s="83">
        <f>+C39*D39</f>
        <v>15</v>
      </c>
      <c r="F39" s="119">
        <v>11</v>
      </c>
      <c r="G39" s="121">
        <v>7</v>
      </c>
      <c r="H39" s="66">
        <f>+F39*G39</f>
        <v>77</v>
      </c>
      <c r="I39" s="119">
        <v>2</v>
      </c>
      <c r="J39" s="121">
        <v>10</v>
      </c>
      <c r="K39" s="83">
        <f>+I39*J39</f>
        <v>20</v>
      </c>
      <c r="O39" s="109"/>
      <c r="P39" s="110"/>
      <c r="Q39" s="40"/>
      <c r="R39" s="41"/>
      <c r="S39" s="42"/>
    </row>
    <row r="40" spans="2:19" ht="15.75" customHeight="1" thickBot="1" x14ac:dyDescent="0.3">
      <c r="B40" s="130"/>
      <c r="C40" s="132"/>
      <c r="D40" s="122"/>
      <c r="E40" s="123"/>
      <c r="F40" s="120"/>
      <c r="G40" s="122"/>
      <c r="H40" s="68"/>
      <c r="I40" s="120"/>
      <c r="J40" s="122"/>
      <c r="K40" s="123"/>
      <c r="O40" s="105" t="s">
        <v>72</v>
      </c>
      <c r="P40" s="106"/>
      <c r="Q40" s="38" t="s">
        <v>66</v>
      </c>
      <c r="R40" s="38" t="s">
        <v>67</v>
      </c>
      <c r="S40" s="43" t="s">
        <v>125</v>
      </c>
    </row>
    <row r="41" spans="2:19" ht="15" customHeight="1" x14ac:dyDescent="0.25">
      <c r="B41" s="116"/>
      <c r="C41" s="116"/>
      <c r="D41" s="116"/>
      <c r="E41" s="116"/>
      <c r="F41" s="116"/>
      <c r="G41" s="124" t="s">
        <v>96</v>
      </c>
      <c r="H41" s="125">
        <f>+SUM(E31:E40,H31:H40,K31:K40)</f>
        <v>565</v>
      </c>
      <c r="I41" s="118"/>
      <c r="J41" s="118"/>
      <c r="K41" s="118"/>
      <c r="O41" s="107"/>
      <c r="P41" s="108"/>
      <c r="Q41" t="s">
        <v>130</v>
      </c>
      <c r="R41" t="s">
        <v>131</v>
      </c>
      <c r="S41" s="39"/>
    </row>
    <row r="42" spans="2:19" ht="15" customHeight="1" x14ac:dyDescent="0.25">
      <c r="B42" s="116"/>
      <c r="C42" s="116"/>
      <c r="D42" s="116"/>
      <c r="E42" s="116"/>
      <c r="F42" s="116"/>
      <c r="G42" s="124"/>
      <c r="H42" s="126"/>
      <c r="I42" s="69"/>
      <c r="J42" s="69"/>
      <c r="K42" s="69"/>
      <c r="O42" s="107"/>
      <c r="P42" s="108"/>
      <c r="R42" t="s">
        <v>132</v>
      </c>
      <c r="S42" s="39"/>
    </row>
    <row r="43" spans="2:19" ht="15.75" customHeight="1" thickBot="1" x14ac:dyDescent="0.3">
      <c r="B43" s="116"/>
      <c r="C43" s="116"/>
      <c r="D43" s="116"/>
      <c r="E43" s="116"/>
      <c r="F43" s="116"/>
      <c r="G43" s="111"/>
      <c r="H43" s="126"/>
      <c r="I43" s="69"/>
      <c r="J43" s="69"/>
      <c r="K43" s="69"/>
      <c r="O43" s="107"/>
      <c r="P43" s="108"/>
      <c r="S43" s="39"/>
    </row>
    <row r="44" spans="2:19" ht="15.75" customHeight="1" thickBot="1" x14ac:dyDescent="0.3">
      <c r="B44" s="116"/>
      <c r="C44" s="116"/>
      <c r="D44" s="116"/>
      <c r="E44" s="116"/>
      <c r="F44" s="116"/>
      <c r="G44" s="35" t="s">
        <v>97</v>
      </c>
      <c r="H44" s="36">
        <f>+Tablas!L25</f>
        <v>0.97</v>
      </c>
      <c r="I44" s="69"/>
      <c r="J44" s="69"/>
      <c r="K44" s="69"/>
      <c r="O44" s="107"/>
      <c r="P44" s="108"/>
      <c r="S44" s="39"/>
    </row>
    <row r="45" spans="2:19" ht="15" customHeight="1" x14ac:dyDescent="0.25">
      <c r="B45" s="116"/>
      <c r="C45" s="116"/>
      <c r="D45" s="116"/>
      <c r="E45" s="116"/>
      <c r="F45" s="116"/>
      <c r="G45" s="111" t="s">
        <v>98</v>
      </c>
      <c r="H45" s="113">
        <f>+H41*H44</f>
        <v>548.04999999999995</v>
      </c>
      <c r="I45" s="69"/>
      <c r="J45" s="69"/>
      <c r="K45" s="69"/>
      <c r="O45" s="107"/>
      <c r="P45" s="108"/>
      <c r="S45" s="39"/>
    </row>
    <row r="46" spans="2:19" ht="15.75" customHeight="1" thickBot="1" x14ac:dyDescent="0.3">
      <c r="B46" s="116"/>
      <c r="C46" s="116"/>
      <c r="D46" s="116"/>
      <c r="E46" s="116"/>
      <c r="F46" s="116"/>
      <c r="G46" s="112"/>
      <c r="H46" s="114"/>
      <c r="I46" s="69"/>
      <c r="J46" s="69"/>
      <c r="K46" s="69"/>
      <c r="O46" s="109"/>
      <c r="P46" s="110"/>
      <c r="Q46" s="40"/>
      <c r="R46" s="41"/>
      <c r="S46" s="42"/>
    </row>
    <row r="47" spans="2:19" ht="15.75" customHeight="1" thickBot="1" x14ac:dyDescent="0.3">
      <c r="B47" s="116"/>
      <c r="C47" s="116"/>
      <c r="D47" s="116"/>
      <c r="E47" s="116"/>
      <c r="F47" s="116"/>
      <c r="G47" s="112"/>
      <c r="H47" s="114"/>
      <c r="I47" s="69"/>
      <c r="J47" s="69"/>
      <c r="K47" s="69"/>
      <c r="O47" s="105" t="s">
        <v>73</v>
      </c>
      <c r="P47" s="106"/>
      <c r="Q47" s="38" t="s">
        <v>66</v>
      </c>
      <c r="R47" s="38" t="s">
        <v>67</v>
      </c>
      <c r="S47" s="43" t="s">
        <v>125</v>
      </c>
    </row>
    <row r="48" spans="2:19" ht="15" customHeight="1" x14ac:dyDescent="0.25">
      <c r="B48" s="117"/>
      <c r="C48" s="117"/>
      <c r="D48" s="117"/>
      <c r="E48" s="117"/>
      <c r="F48" s="117"/>
      <c r="G48" s="35" t="s">
        <v>123</v>
      </c>
      <c r="H48" s="37">
        <v>59</v>
      </c>
      <c r="I48" s="69"/>
      <c r="J48" s="69"/>
      <c r="K48" s="69"/>
      <c r="O48" s="107"/>
      <c r="P48" s="108"/>
      <c r="R48" t="s">
        <v>133</v>
      </c>
      <c r="S48" s="39"/>
    </row>
    <row r="49" spans="2:19" ht="29.25" customHeight="1" x14ac:dyDescent="0.25">
      <c r="B49" s="6" t="s">
        <v>99</v>
      </c>
      <c r="C49" s="115" t="s">
        <v>124</v>
      </c>
      <c r="D49" s="115"/>
      <c r="E49" s="115"/>
      <c r="F49" s="115"/>
      <c r="G49" s="115"/>
      <c r="H49" s="3">
        <f>+H48*H45</f>
        <v>32334.949999999997</v>
      </c>
      <c r="I49" s="69"/>
      <c r="J49" s="69"/>
      <c r="K49" s="69"/>
      <c r="O49" s="107"/>
      <c r="P49" s="108"/>
      <c r="S49" s="39"/>
    </row>
    <row r="50" spans="2:19" ht="15" customHeight="1" x14ac:dyDescent="0.25">
      <c r="B50" s="6" t="s">
        <v>100</v>
      </c>
      <c r="C50" s="58"/>
      <c r="D50" s="104"/>
      <c r="E50" s="104"/>
      <c r="F50" s="104"/>
      <c r="G50" s="59"/>
      <c r="H50" s="3">
        <f>+H48*H45/1000</f>
        <v>32.334949999999999</v>
      </c>
      <c r="I50" s="69"/>
      <c r="J50" s="69"/>
      <c r="K50" s="69"/>
      <c r="O50" s="107"/>
      <c r="P50" s="108"/>
      <c r="S50" s="39"/>
    </row>
    <row r="51" spans="2:19" x14ac:dyDescent="0.25">
      <c r="O51" s="107"/>
      <c r="P51" s="108"/>
      <c r="S51" s="39"/>
    </row>
    <row r="52" spans="2:19" x14ac:dyDescent="0.25">
      <c r="J52">
        <v>565</v>
      </c>
      <c r="O52" s="107"/>
      <c r="P52" s="108"/>
      <c r="S52" s="39"/>
    </row>
    <row r="53" spans="2:19" ht="15.75" thickBot="1" x14ac:dyDescent="0.3">
      <c r="J53">
        <v>0.6</v>
      </c>
      <c r="O53" s="109"/>
      <c r="P53" s="110"/>
      <c r="Q53" s="40"/>
      <c r="R53" s="41"/>
      <c r="S53" s="42"/>
    </row>
    <row r="54" spans="2:19" x14ac:dyDescent="0.25">
      <c r="J54">
        <f>+J52*J53</f>
        <v>339</v>
      </c>
      <c r="O54" s="105" t="s">
        <v>74</v>
      </c>
      <c r="P54" s="106"/>
      <c r="Q54" s="38" t="s">
        <v>66</v>
      </c>
      <c r="R54" s="38" t="s">
        <v>67</v>
      </c>
      <c r="S54" s="43" t="s">
        <v>125</v>
      </c>
    </row>
    <row r="55" spans="2:19" x14ac:dyDescent="0.25">
      <c r="O55" s="107"/>
      <c r="P55" s="108"/>
      <c r="S55" s="39"/>
    </row>
    <row r="56" spans="2:19" x14ac:dyDescent="0.25">
      <c r="O56" s="107"/>
      <c r="P56" s="108"/>
      <c r="S56" s="39"/>
    </row>
    <row r="57" spans="2:19" x14ac:dyDescent="0.25">
      <c r="O57" s="107"/>
      <c r="P57" s="108"/>
      <c r="S57" s="39"/>
    </row>
    <row r="58" spans="2:19" x14ac:dyDescent="0.25">
      <c r="O58" s="107"/>
      <c r="P58" s="108"/>
      <c r="S58" s="39"/>
    </row>
    <row r="59" spans="2:19" x14ac:dyDescent="0.25">
      <c r="O59" s="107"/>
      <c r="P59" s="108"/>
      <c r="S59" s="39"/>
    </row>
    <row r="60" spans="2:19" ht="15.75" thickBot="1" x14ac:dyDescent="0.3">
      <c r="O60" s="109"/>
      <c r="P60" s="110"/>
      <c r="Q60" s="40"/>
      <c r="R60" s="41"/>
      <c r="S60" s="42"/>
    </row>
  </sheetData>
  <mergeCells count="118">
    <mergeCell ref="C3:F3"/>
    <mergeCell ref="B4:G5"/>
    <mergeCell ref="B6:G6"/>
    <mergeCell ref="B7:B8"/>
    <mergeCell ref="C7:C8"/>
    <mergeCell ref="D7:D8"/>
    <mergeCell ref="E7:E8"/>
    <mergeCell ref="F7:F8"/>
    <mergeCell ref="G7:G8"/>
    <mergeCell ref="B11:B12"/>
    <mergeCell ref="C11:C12"/>
    <mergeCell ref="D11:D12"/>
    <mergeCell ref="E11:E12"/>
    <mergeCell ref="F11:F12"/>
    <mergeCell ref="G11:G12"/>
    <mergeCell ref="B9:B10"/>
    <mergeCell ref="C9:C10"/>
    <mergeCell ref="D9:D10"/>
    <mergeCell ref="E9:E10"/>
    <mergeCell ref="F9:F10"/>
    <mergeCell ref="G9:G10"/>
    <mergeCell ref="B15:B16"/>
    <mergeCell ref="C15:C16"/>
    <mergeCell ref="D15:D16"/>
    <mergeCell ref="E15:E16"/>
    <mergeCell ref="F15:F16"/>
    <mergeCell ref="G15:G16"/>
    <mergeCell ref="B13:B14"/>
    <mergeCell ref="C13:C14"/>
    <mergeCell ref="D13:D14"/>
    <mergeCell ref="E13:E14"/>
    <mergeCell ref="F13:F14"/>
    <mergeCell ref="G13:G14"/>
    <mergeCell ref="B19:B20"/>
    <mergeCell ref="C19:C20"/>
    <mergeCell ref="D19:D20"/>
    <mergeCell ref="E19:E20"/>
    <mergeCell ref="F19:F20"/>
    <mergeCell ref="G19:G20"/>
    <mergeCell ref="B17:B18"/>
    <mergeCell ref="C17:C18"/>
    <mergeCell ref="D17:D18"/>
    <mergeCell ref="E17:E18"/>
    <mergeCell ref="F17:F18"/>
    <mergeCell ref="G17:G18"/>
    <mergeCell ref="C25:J25"/>
    <mergeCell ref="B26:K27"/>
    <mergeCell ref="B28:K28"/>
    <mergeCell ref="B29:B30"/>
    <mergeCell ref="C29:D30"/>
    <mergeCell ref="E29:E30"/>
    <mergeCell ref="F29:G30"/>
    <mergeCell ref="H29:H30"/>
    <mergeCell ref="I29:J30"/>
    <mergeCell ref="K29:K30"/>
    <mergeCell ref="H31:H32"/>
    <mergeCell ref="I31:I32"/>
    <mergeCell ref="J31:J32"/>
    <mergeCell ref="K31:K32"/>
    <mergeCell ref="B33:B34"/>
    <mergeCell ref="C33:C34"/>
    <mergeCell ref="D33:D34"/>
    <mergeCell ref="E33:E34"/>
    <mergeCell ref="F33:F34"/>
    <mergeCell ref="G33:G34"/>
    <mergeCell ref="B31:B32"/>
    <mergeCell ref="C31:C32"/>
    <mergeCell ref="D31:D32"/>
    <mergeCell ref="E31:E32"/>
    <mergeCell ref="F31:F32"/>
    <mergeCell ref="G31:G32"/>
    <mergeCell ref="H33:H34"/>
    <mergeCell ref="I33:I34"/>
    <mergeCell ref="J33:J34"/>
    <mergeCell ref="K33:K34"/>
    <mergeCell ref="B35:B36"/>
    <mergeCell ref="C35:C36"/>
    <mergeCell ref="D35:D36"/>
    <mergeCell ref="E35:E36"/>
    <mergeCell ref="F35:F36"/>
    <mergeCell ref="G35:G36"/>
    <mergeCell ref="E39:E40"/>
    <mergeCell ref="F39:F40"/>
    <mergeCell ref="G39:G40"/>
    <mergeCell ref="H35:H36"/>
    <mergeCell ref="I35:I36"/>
    <mergeCell ref="J35:J36"/>
    <mergeCell ref="K35:K36"/>
    <mergeCell ref="B37:B38"/>
    <mergeCell ref="C37:C38"/>
    <mergeCell ref="D37:D38"/>
    <mergeCell ref="E37:E38"/>
    <mergeCell ref="F37:F38"/>
    <mergeCell ref="G37:G38"/>
    <mergeCell ref="C50:G50"/>
    <mergeCell ref="O26:P32"/>
    <mergeCell ref="O33:P39"/>
    <mergeCell ref="O40:P46"/>
    <mergeCell ref="O47:P53"/>
    <mergeCell ref="O54:P60"/>
    <mergeCell ref="G45:G47"/>
    <mergeCell ref="H45:H47"/>
    <mergeCell ref="C49:G49"/>
    <mergeCell ref="B41:F48"/>
    <mergeCell ref="I41:K50"/>
    <mergeCell ref="H39:H40"/>
    <mergeCell ref="I39:I40"/>
    <mergeCell ref="J39:J40"/>
    <mergeCell ref="K39:K40"/>
    <mergeCell ref="G41:G43"/>
    <mergeCell ref="H41:H43"/>
    <mergeCell ref="H37:H38"/>
    <mergeCell ref="I37:I38"/>
    <mergeCell ref="J37:J38"/>
    <mergeCell ref="K37:K38"/>
    <mergeCell ref="B39:B40"/>
    <mergeCell ref="C39:C40"/>
    <mergeCell ref="D39:D4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K75"/>
  <sheetViews>
    <sheetView tabSelected="1" workbookViewId="0">
      <selection activeCell="C47" sqref="C47"/>
    </sheetView>
  </sheetViews>
  <sheetFormatPr baseColWidth="10" defaultRowHeight="15" x14ac:dyDescent="0.25"/>
  <cols>
    <col min="3" max="3" width="13.42578125" customWidth="1"/>
    <col min="4" max="4" width="29.140625" customWidth="1"/>
  </cols>
  <sheetData>
    <row r="3" spans="1:7" x14ac:dyDescent="0.25">
      <c r="B3" s="170" t="s">
        <v>134</v>
      </c>
      <c r="C3" s="170"/>
      <c r="D3" s="170"/>
      <c r="E3" s="170"/>
      <c r="F3" s="170"/>
      <c r="G3" s="170"/>
    </row>
    <row r="4" spans="1:7" x14ac:dyDescent="0.25">
      <c r="B4" s="170"/>
      <c r="C4" s="170"/>
      <c r="D4" s="170"/>
      <c r="E4" s="170"/>
      <c r="F4" s="170"/>
      <c r="G4" s="170"/>
    </row>
    <row r="6" spans="1:7" ht="23.25" customHeight="1" x14ac:dyDescent="0.25">
      <c r="A6" t="s">
        <v>135</v>
      </c>
      <c r="B6" s="164" t="s">
        <v>180</v>
      </c>
      <c r="C6" s="164"/>
      <c r="D6" s="164"/>
      <c r="E6" s="164"/>
      <c r="F6" s="164"/>
      <c r="G6" s="164"/>
    </row>
    <row r="7" spans="1:7" x14ac:dyDescent="0.25">
      <c r="B7" s="7" t="s">
        <v>138</v>
      </c>
      <c r="C7" s="7" t="s">
        <v>137</v>
      </c>
      <c r="D7" s="7" t="s">
        <v>139</v>
      </c>
      <c r="E7" s="7" t="s">
        <v>140</v>
      </c>
      <c r="F7" s="50" t="s">
        <v>141</v>
      </c>
      <c r="G7" s="50" t="s">
        <v>142</v>
      </c>
    </row>
    <row r="8" spans="1:7" x14ac:dyDescent="0.25">
      <c r="B8" s="6" t="s">
        <v>65</v>
      </c>
      <c r="C8">
        <v>2.94</v>
      </c>
      <c r="D8">
        <f>+'Punto de Funcion'!H50</f>
        <v>32.334949999999999</v>
      </c>
      <c r="E8">
        <f>+Tablas!C10</f>
        <v>1.0495000000000001</v>
      </c>
      <c r="F8">
        <f>+Tablas!C39</f>
        <v>2.8741725610021427</v>
      </c>
      <c r="G8" s="17" t="s">
        <v>143</v>
      </c>
    </row>
    <row r="12" spans="1:7" x14ac:dyDescent="0.25">
      <c r="B12" s="116" t="s">
        <v>136</v>
      </c>
      <c r="C12" s="116"/>
      <c r="D12" s="116"/>
      <c r="E12" s="116"/>
      <c r="F12" s="116"/>
    </row>
    <row r="13" spans="1:7" x14ac:dyDescent="0.25">
      <c r="B13" s="169" t="s">
        <v>144</v>
      </c>
      <c r="C13" s="169"/>
      <c r="D13">
        <f>C8*(D8)^E8*F8</f>
        <v>324.53469798991051</v>
      </c>
    </row>
    <row r="16" spans="1:7" ht="15" customHeight="1" x14ac:dyDescent="0.25">
      <c r="B16" s="170" t="s">
        <v>145</v>
      </c>
      <c r="C16" s="170"/>
      <c r="D16" s="170"/>
      <c r="E16" s="170"/>
      <c r="F16" s="170"/>
      <c r="G16" s="170"/>
    </row>
    <row r="17" spans="2:7" ht="15" customHeight="1" x14ac:dyDescent="0.25">
      <c r="B17" s="170"/>
      <c r="C17" s="170"/>
      <c r="D17" s="170"/>
      <c r="E17" s="170"/>
      <c r="F17" s="170"/>
      <c r="G17" s="170"/>
    </row>
    <row r="18" spans="2:7" ht="28.5" customHeight="1" x14ac:dyDescent="0.25">
      <c r="B18" s="164" t="s">
        <v>178</v>
      </c>
      <c r="C18" s="164"/>
      <c r="D18" s="164"/>
      <c r="E18" s="164"/>
      <c r="F18" s="164"/>
      <c r="G18" s="164"/>
    </row>
    <row r="19" spans="2:7" x14ac:dyDescent="0.25">
      <c r="B19" s="6" t="s">
        <v>138</v>
      </c>
      <c r="C19" s="6" t="s">
        <v>147</v>
      </c>
      <c r="D19" s="6" t="s">
        <v>142</v>
      </c>
      <c r="E19" s="6" t="s">
        <v>147</v>
      </c>
      <c r="F19" s="6" t="s">
        <v>147</v>
      </c>
      <c r="G19" s="6" t="s">
        <v>148</v>
      </c>
    </row>
    <row r="20" spans="2:7" x14ac:dyDescent="0.25">
      <c r="B20" s="6" t="s">
        <v>146</v>
      </c>
      <c r="C20">
        <v>3.67</v>
      </c>
      <c r="D20">
        <f>+D13</f>
        <v>324.53469798991051</v>
      </c>
      <c r="E20">
        <v>0.28000000000000003</v>
      </c>
      <c r="F20">
        <v>2E-3</v>
      </c>
      <c r="G20">
        <f>+Tablas!C9</f>
        <v>13.950000000000001</v>
      </c>
    </row>
    <row r="23" spans="2:7" x14ac:dyDescent="0.25">
      <c r="B23" s="116" t="s">
        <v>151</v>
      </c>
      <c r="C23" s="116"/>
      <c r="D23" s="116"/>
      <c r="E23" s="116"/>
      <c r="F23" s="116"/>
    </row>
    <row r="24" spans="2:7" x14ac:dyDescent="0.25">
      <c r="B24" s="169" t="s">
        <v>150</v>
      </c>
      <c r="C24" s="169"/>
      <c r="D24" s="11">
        <f>+C20*(D20)^E20+F20*G20</f>
        <v>18.555500705700126</v>
      </c>
    </row>
    <row r="28" spans="2:7" x14ac:dyDescent="0.25">
      <c r="B28" s="170" t="s">
        <v>152</v>
      </c>
      <c r="C28" s="170"/>
      <c r="D28" s="170"/>
      <c r="E28" s="170"/>
      <c r="F28" s="170"/>
      <c r="G28" s="170"/>
    </row>
    <row r="29" spans="2:7" x14ac:dyDescent="0.25">
      <c r="B29" s="170"/>
      <c r="C29" s="170"/>
      <c r="D29" s="170"/>
      <c r="E29" s="170"/>
      <c r="F29" s="170"/>
      <c r="G29" s="170"/>
    </row>
    <row r="30" spans="2:7" ht="24" customHeight="1" x14ac:dyDescent="0.25">
      <c r="C30" s="165" t="s">
        <v>179</v>
      </c>
      <c r="D30" s="165"/>
      <c r="E30" s="165"/>
    </row>
    <row r="31" spans="2:7" x14ac:dyDescent="0.25">
      <c r="C31" s="6" t="s">
        <v>153</v>
      </c>
      <c r="D31" s="6" t="s">
        <v>142</v>
      </c>
      <c r="E31" s="6" t="s">
        <v>154</v>
      </c>
    </row>
    <row r="32" spans="2:7" x14ac:dyDescent="0.25">
      <c r="C32" s="6" t="s">
        <v>65</v>
      </c>
      <c r="D32">
        <f>+D20</f>
        <v>324.53469798991051</v>
      </c>
      <c r="E32">
        <f>+D24</f>
        <v>18.555500705700126</v>
      </c>
    </row>
    <row r="35" spans="2:5" x14ac:dyDescent="0.25">
      <c r="C35" s="116" t="s">
        <v>155</v>
      </c>
      <c r="D35" s="116"/>
      <c r="E35" s="116"/>
    </row>
    <row r="36" spans="2:5" x14ac:dyDescent="0.25">
      <c r="C36" s="44" t="s">
        <v>156</v>
      </c>
      <c r="D36">
        <f>+D32/E32</f>
        <v>17.489945603581347</v>
      </c>
    </row>
    <row r="44" spans="2:5" x14ac:dyDescent="0.25">
      <c r="B44" s="6" t="s">
        <v>153</v>
      </c>
      <c r="C44" s="6" t="s">
        <v>65</v>
      </c>
    </row>
    <row r="45" spans="2:5" x14ac:dyDescent="0.25">
      <c r="B45" s="6" t="s">
        <v>157</v>
      </c>
      <c r="C45" s="1">
        <f>+D8</f>
        <v>32.334949999999999</v>
      </c>
    </row>
    <row r="46" spans="2:5" x14ac:dyDescent="0.25">
      <c r="B46" s="6" t="s">
        <v>142</v>
      </c>
      <c r="C46" s="1">
        <f>+D32</f>
        <v>324.53469798991051</v>
      </c>
    </row>
    <row r="47" spans="2:5" x14ac:dyDescent="0.25">
      <c r="B47" s="6" t="s">
        <v>154</v>
      </c>
      <c r="C47" s="1">
        <f>+E32</f>
        <v>18.555500705700126</v>
      </c>
    </row>
    <row r="48" spans="2:5" x14ac:dyDescent="0.25">
      <c r="B48" s="6" t="s">
        <v>158</v>
      </c>
      <c r="C48" s="1">
        <f>+D36</f>
        <v>17.489945603581347</v>
      </c>
    </row>
    <row r="52" spans="3:11" x14ac:dyDescent="0.25">
      <c r="I52" s="171" t="s">
        <v>159</v>
      </c>
      <c r="J52" s="172"/>
      <c r="K52" s="173"/>
    </row>
    <row r="53" spans="3:11" x14ac:dyDescent="0.25">
      <c r="C53" s="6" t="s">
        <v>138</v>
      </c>
      <c r="D53" s="6" t="s">
        <v>160</v>
      </c>
      <c r="E53" s="6" t="s">
        <v>161</v>
      </c>
      <c r="F53" s="6" t="s">
        <v>162</v>
      </c>
      <c r="G53" s="6" t="s">
        <v>163</v>
      </c>
      <c r="H53" s="6" t="s">
        <v>158</v>
      </c>
      <c r="I53" s="6" t="s">
        <v>164</v>
      </c>
      <c r="J53" s="6" t="s">
        <v>165</v>
      </c>
      <c r="K53" s="6" t="s">
        <v>166</v>
      </c>
    </row>
    <row r="54" spans="3:11" x14ac:dyDescent="0.25">
      <c r="C54" s="6" t="s">
        <v>142</v>
      </c>
      <c r="D54" s="45">
        <v>7.0000000000000007E-2</v>
      </c>
      <c r="E54" s="46">
        <f>+D54*D46</f>
        <v>0</v>
      </c>
      <c r="F54" s="1"/>
      <c r="G54" s="1">
        <f>+F54*D47</f>
        <v>0</v>
      </c>
      <c r="H54" s="1" t="e">
        <f>+E54/G54</f>
        <v>#DIV/0!</v>
      </c>
      <c r="I54" s="1"/>
      <c r="J54" s="1"/>
      <c r="K54" s="1"/>
    </row>
    <row r="55" spans="3:11" x14ac:dyDescent="0.25">
      <c r="C55" s="6" t="s">
        <v>137</v>
      </c>
      <c r="D55" s="47">
        <v>0.17</v>
      </c>
      <c r="E55" s="46">
        <f>+D55*D46</f>
        <v>0</v>
      </c>
      <c r="F55" s="3"/>
      <c r="G55" s="1">
        <f>+F55*D47</f>
        <v>0</v>
      </c>
      <c r="H55" s="1" t="e">
        <f>+E55/G55</f>
        <v>#DIV/0!</v>
      </c>
      <c r="I55" s="1"/>
      <c r="J55" s="1"/>
      <c r="K55" s="1"/>
    </row>
    <row r="56" spans="3:11" x14ac:dyDescent="0.25">
      <c r="C56" s="6" t="s">
        <v>167</v>
      </c>
      <c r="D56" s="3"/>
      <c r="E56" s="46">
        <f>+D56*D46</f>
        <v>0</v>
      </c>
      <c r="F56" s="3"/>
      <c r="G56" s="1">
        <f>+F56*D47</f>
        <v>0</v>
      </c>
      <c r="H56" s="1" t="e">
        <f>+E56/G56</f>
        <v>#DIV/0!</v>
      </c>
      <c r="I56" s="1"/>
      <c r="J56" s="1"/>
      <c r="K56" s="1"/>
    </row>
    <row r="57" spans="3:11" x14ac:dyDescent="0.25">
      <c r="C57" s="6" t="s">
        <v>168</v>
      </c>
      <c r="D57" s="3"/>
      <c r="E57" s="46">
        <f>+D57*D46</f>
        <v>0</v>
      </c>
      <c r="F57" s="3"/>
      <c r="G57" s="1">
        <f>+F57*D47</f>
        <v>0</v>
      </c>
      <c r="H57" s="1" t="e">
        <f>+E57/G57</f>
        <v>#DIV/0!</v>
      </c>
      <c r="I57" s="1"/>
      <c r="J57" s="1"/>
      <c r="K57" s="1"/>
    </row>
    <row r="58" spans="3:11" x14ac:dyDescent="0.25">
      <c r="D58" s="48">
        <f>SUM(D55:D57)</f>
        <v>0.17</v>
      </c>
      <c r="F58" s="1">
        <f>SUM(F55:F57)</f>
        <v>0</v>
      </c>
    </row>
    <row r="64" spans="3:11" x14ac:dyDescent="0.25">
      <c r="C64" s="69"/>
      <c r="D64" s="69"/>
      <c r="E64" s="166" t="s">
        <v>169</v>
      </c>
      <c r="F64" s="166"/>
      <c r="G64" s="166"/>
      <c r="H64" s="166"/>
      <c r="I64" s="166"/>
    </row>
    <row r="65" spans="3:9" x14ac:dyDescent="0.25">
      <c r="C65" s="3" t="s">
        <v>176</v>
      </c>
      <c r="D65" s="3" t="s">
        <v>177</v>
      </c>
      <c r="E65" s="3">
        <v>2</v>
      </c>
      <c r="F65" s="3">
        <v>8</v>
      </c>
      <c r="G65" s="3">
        <v>32</v>
      </c>
      <c r="H65" s="3">
        <v>128</v>
      </c>
      <c r="I65" s="1">
        <v>512</v>
      </c>
    </row>
    <row r="66" spans="3:9" x14ac:dyDescent="0.25">
      <c r="C66" s="166" t="s">
        <v>161</v>
      </c>
      <c r="D66" s="166"/>
      <c r="E66" s="166"/>
      <c r="F66" s="166"/>
      <c r="G66" s="166"/>
      <c r="H66" s="166"/>
      <c r="I66" s="166"/>
    </row>
    <row r="67" spans="3:9" x14ac:dyDescent="0.25">
      <c r="C67" s="167" t="s">
        <v>170</v>
      </c>
      <c r="D67" s="1" t="s">
        <v>171</v>
      </c>
      <c r="E67" s="48">
        <v>7.0000000000000007E-2</v>
      </c>
      <c r="F67" s="48">
        <v>7.0000000000000007E-2</v>
      </c>
      <c r="G67" s="48">
        <v>7.0000000000000007E-2</v>
      </c>
      <c r="H67" s="48">
        <v>7.0000000000000007E-2</v>
      </c>
      <c r="I67" s="48">
        <v>7.0000000000000007E-2</v>
      </c>
    </row>
    <row r="68" spans="3:9" x14ac:dyDescent="0.25">
      <c r="C68" s="167"/>
      <c r="D68" s="1" t="s">
        <v>172</v>
      </c>
      <c r="E68" s="48">
        <v>0.17</v>
      </c>
      <c r="F68" s="48">
        <v>0.17</v>
      </c>
      <c r="G68" s="48">
        <v>0.17</v>
      </c>
      <c r="H68" s="48">
        <v>0.17</v>
      </c>
      <c r="I68" s="48">
        <v>0.17</v>
      </c>
    </row>
    <row r="69" spans="3:9" x14ac:dyDescent="0.25">
      <c r="C69" s="167"/>
      <c r="D69" s="1" t="s">
        <v>173</v>
      </c>
      <c r="E69" s="1">
        <v>64</v>
      </c>
      <c r="F69" s="48">
        <v>0.61</v>
      </c>
      <c r="G69" s="48">
        <v>0.57999999999999996</v>
      </c>
      <c r="H69" s="48">
        <v>0.55000000000000004</v>
      </c>
      <c r="I69" s="48">
        <v>0.52</v>
      </c>
    </row>
    <row r="70" spans="3:9" x14ac:dyDescent="0.25">
      <c r="C70" s="167"/>
      <c r="D70" s="1" t="s">
        <v>174</v>
      </c>
      <c r="E70" s="1"/>
      <c r="F70" s="48">
        <v>0.22</v>
      </c>
      <c r="G70" s="48">
        <v>0.25</v>
      </c>
      <c r="H70" s="48">
        <v>0.28000000000000003</v>
      </c>
      <c r="I70" s="48">
        <v>0.31</v>
      </c>
    </row>
    <row r="71" spans="3:9" x14ac:dyDescent="0.25">
      <c r="C71" s="166" t="s">
        <v>175</v>
      </c>
      <c r="D71" s="166"/>
      <c r="E71" s="166"/>
      <c r="F71" s="166"/>
      <c r="G71" s="166"/>
      <c r="H71" s="166"/>
      <c r="I71" s="166"/>
    </row>
    <row r="72" spans="3:9" x14ac:dyDescent="0.25">
      <c r="C72" s="168" t="s">
        <v>170</v>
      </c>
      <c r="D72" s="1" t="s">
        <v>171</v>
      </c>
      <c r="E72" s="48">
        <v>0.14000000000000001</v>
      </c>
      <c r="F72" s="49">
        <v>0.18</v>
      </c>
      <c r="G72" s="48">
        <v>0.2</v>
      </c>
      <c r="H72" s="48">
        <v>0.22</v>
      </c>
      <c r="I72" s="48">
        <v>0.24</v>
      </c>
    </row>
    <row r="73" spans="3:9" x14ac:dyDescent="0.25">
      <c r="C73" s="168"/>
      <c r="D73" s="1" t="s">
        <v>172</v>
      </c>
      <c r="E73" s="48">
        <v>0.24</v>
      </c>
      <c r="F73" s="48">
        <v>0.25</v>
      </c>
      <c r="G73" s="48">
        <v>0.26</v>
      </c>
      <c r="H73" s="48">
        <v>0.27</v>
      </c>
      <c r="I73" s="48">
        <v>0.28000000000000003</v>
      </c>
    </row>
    <row r="74" spans="3:9" x14ac:dyDescent="0.25">
      <c r="C74" s="168"/>
      <c r="D74" s="1" t="s">
        <v>173</v>
      </c>
      <c r="E74" s="48">
        <v>0.54</v>
      </c>
      <c r="F74" s="48">
        <v>0.52</v>
      </c>
      <c r="G74" s="48">
        <v>0.48</v>
      </c>
      <c r="H74" s="48">
        <v>0.44</v>
      </c>
      <c r="I74" s="48">
        <v>0.4</v>
      </c>
    </row>
    <row r="75" spans="3:9" x14ac:dyDescent="0.25">
      <c r="C75" s="168"/>
      <c r="D75" s="1" t="s">
        <v>174</v>
      </c>
      <c r="E75" s="48">
        <v>0.21</v>
      </c>
      <c r="F75" s="48">
        <v>0.23</v>
      </c>
      <c r="G75" s="48">
        <v>0.26</v>
      </c>
      <c r="H75" s="48">
        <v>0.28000000000000003</v>
      </c>
      <c r="I75" s="48">
        <v>0.32</v>
      </c>
    </row>
  </sheetData>
  <mergeCells count="18">
    <mergeCell ref="B3:G4"/>
    <mergeCell ref="B12:F12"/>
    <mergeCell ref="B13:C13"/>
    <mergeCell ref="B16:G17"/>
    <mergeCell ref="C67:C70"/>
    <mergeCell ref="C71:I71"/>
    <mergeCell ref="C72:C75"/>
    <mergeCell ref="C64:D64"/>
    <mergeCell ref="B24:C24"/>
    <mergeCell ref="B28:G29"/>
    <mergeCell ref="C35:E35"/>
    <mergeCell ref="I52:K52"/>
    <mergeCell ref="B18:G18"/>
    <mergeCell ref="B6:G6"/>
    <mergeCell ref="C30:E30"/>
    <mergeCell ref="E64:I64"/>
    <mergeCell ref="C66:I66"/>
    <mergeCell ref="B23:F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</vt:lpstr>
      <vt:lpstr>Punto de Funcion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Rogelio-PC</dc:creator>
  <cp:lastModifiedBy>Rogelio-PC</cp:lastModifiedBy>
  <dcterms:created xsi:type="dcterms:W3CDTF">2018-03-15T19:22:02Z</dcterms:created>
  <dcterms:modified xsi:type="dcterms:W3CDTF">2018-04-14T00:35:06Z</dcterms:modified>
</cp:coreProperties>
</file>