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03"/>
  <workbookPr autoCompressPictures="0"/>
  <mc:AlternateContent xmlns:mc="http://schemas.openxmlformats.org/markup-compatibility/2006">
    <mc:Choice Requires="x15">
      <x15ac:absPath xmlns:x15ac="http://schemas.microsoft.com/office/spreadsheetml/2010/11/ac" url="https://campusfl-my.sharepoint.com/personal/stefan_rutschmann_uni_li/Documents/Privat/Ramon JauneBall/Daten NEU/"/>
    </mc:Choice>
  </mc:AlternateContent>
  <xr:revisionPtr revIDLastSave="0" documentId="8_{45EC1180-F553-47E7-8C81-8E2BB14F1B6D}" xr6:coauthVersionLast="47" xr6:coauthVersionMax="47" xr10:uidLastSave="{00000000-0000-0000-0000-000000000000}"/>
  <bookViews>
    <workbookView xWindow="-120" yWindow="-120" windowWidth="29040" windowHeight="15720" firstSheet="2" activeTab="2" xr2:uid="{00000000-000D-0000-FFFF-FFFF00000000}"/>
  </bookViews>
  <sheets>
    <sheet name="Anleitung Excel" sheetId="11" r:id="rId1"/>
    <sheet name="Spieltabelle" sheetId="8" r:id="rId2"/>
    <sheet name="Berechnungshilfe" sheetId="7" r:id="rId3"/>
    <sheet name="Export Spieldaten" sheetId="9" r:id="rId4"/>
    <sheet name="Export player statistik" sheetId="10" r:id="rId5"/>
  </sheets>
  <definedNames>
    <definedName name="Gruppen" localSheetId="1">Spieltabelle!$AO$5:$AO$16</definedName>
    <definedName name="Gruppe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http://schemas.microsoft.com/office/mac/excel/2008/main">
      <mx:ArchID Flags="2"/>
    </ext>
  </extLst>
</workbook>
</file>

<file path=xl/calcChain.xml><?xml version="1.0" encoding="utf-8"?>
<calcChain xmlns="http://schemas.openxmlformats.org/spreadsheetml/2006/main">
  <c r="B3" i="9" l="1"/>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2" i="9"/>
  <c r="B3" i="10"/>
  <c r="B4" i="10"/>
  <c r="B5" i="10"/>
  <c r="B6" i="10"/>
  <c r="B7" i="10"/>
  <c r="B8" i="10"/>
  <c r="B9" i="10"/>
  <c r="B10" i="10"/>
  <c r="B11" i="10"/>
  <c r="B12" i="10"/>
  <c r="B13" i="10"/>
  <c r="B14" i="10"/>
  <c r="B15" i="10"/>
  <c r="B16" i="10"/>
  <c r="B17" i="10"/>
  <c r="B2" i="10"/>
  <c r="A17" i="10"/>
  <c r="A14" i="10"/>
  <c r="C17" i="10"/>
  <c r="G56" i="9"/>
  <c r="F56" i="9"/>
  <c r="G57" i="9"/>
  <c r="F57" i="9"/>
  <c r="M56" i="9"/>
  <c r="G55" i="9"/>
  <c r="F55" i="9"/>
  <c r="G54" i="9"/>
  <c r="F54" i="9"/>
  <c r="G53" i="9"/>
  <c r="F53" i="9"/>
  <c r="G52" i="9"/>
  <c r="F52" i="9"/>
  <c r="I52" i="9" s="1"/>
  <c r="G51" i="9"/>
  <c r="F51" i="9"/>
  <c r="G50" i="9"/>
  <c r="F50" i="9"/>
  <c r="I50" i="9" s="1"/>
  <c r="N57" i="9"/>
  <c r="L55" i="9"/>
  <c r="L54" i="9"/>
  <c r="K51" i="9"/>
  <c r="K52" i="9"/>
  <c r="K53" i="9"/>
  <c r="K50" i="9"/>
  <c r="J51" i="9"/>
  <c r="L51" i="9"/>
  <c r="M51" i="9"/>
  <c r="N51" i="9"/>
  <c r="J52" i="9"/>
  <c r="L52" i="9"/>
  <c r="M52" i="9"/>
  <c r="N52" i="9"/>
  <c r="J53" i="9"/>
  <c r="L53" i="9"/>
  <c r="M53" i="9"/>
  <c r="N53" i="9"/>
  <c r="J54" i="9"/>
  <c r="K54" i="9"/>
  <c r="M54" i="9"/>
  <c r="N54" i="9"/>
  <c r="J55" i="9"/>
  <c r="K55" i="9"/>
  <c r="M55" i="9"/>
  <c r="N55" i="9"/>
  <c r="J56" i="9"/>
  <c r="K56" i="9"/>
  <c r="L56" i="9"/>
  <c r="N56" i="9"/>
  <c r="J57" i="9"/>
  <c r="K57" i="9"/>
  <c r="L57" i="9"/>
  <c r="M57" i="9"/>
  <c r="N50" i="9"/>
  <c r="M50" i="9"/>
  <c r="L50" i="9"/>
  <c r="J50" i="9"/>
  <c r="K3" i="9"/>
  <c r="L3" i="9"/>
  <c r="M3" i="9"/>
  <c r="N3" i="9"/>
  <c r="K4" i="9"/>
  <c r="L4" i="9"/>
  <c r="M4" i="9"/>
  <c r="N4" i="9"/>
  <c r="K5" i="9"/>
  <c r="L5" i="9"/>
  <c r="M5" i="9"/>
  <c r="N5" i="9"/>
  <c r="K6" i="9"/>
  <c r="L6" i="9"/>
  <c r="M6" i="9"/>
  <c r="N6" i="9"/>
  <c r="K7" i="9"/>
  <c r="L7" i="9"/>
  <c r="M7" i="9"/>
  <c r="N7" i="9"/>
  <c r="K8" i="9"/>
  <c r="L8" i="9"/>
  <c r="M8" i="9"/>
  <c r="N8" i="9"/>
  <c r="K9" i="9"/>
  <c r="L9" i="9"/>
  <c r="M9" i="9"/>
  <c r="N9" i="9"/>
  <c r="K10" i="9"/>
  <c r="L10" i="9"/>
  <c r="M10" i="9"/>
  <c r="N10" i="9"/>
  <c r="K11" i="9"/>
  <c r="L11" i="9"/>
  <c r="M11" i="9"/>
  <c r="N11" i="9"/>
  <c r="K12" i="9"/>
  <c r="L12" i="9"/>
  <c r="M12" i="9"/>
  <c r="N12" i="9"/>
  <c r="K13" i="9"/>
  <c r="L13" i="9"/>
  <c r="M13" i="9"/>
  <c r="N13" i="9"/>
  <c r="K14" i="9"/>
  <c r="L14" i="9"/>
  <c r="M14" i="9"/>
  <c r="N14" i="9"/>
  <c r="K15" i="9"/>
  <c r="L15" i="9"/>
  <c r="M15" i="9"/>
  <c r="N15" i="9"/>
  <c r="K16" i="9"/>
  <c r="L16" i="9"/>
  <c r="M16" i="9"/>
  <c r="N16" i="9"/>
  <c r="K17" i="9"/>
  <c r="L17" i="9"/>
  <c r="M17" i="9"/>
  <c r="N17" i="9"/>
  <c r="K18" i="9"/>
  <c r="L18" i="9"/>
  <c r="M18" i="9"/>
  <c r="N18" i="9"/>
  <c r="K19" i="9"/>
  <c r="L19" i="9"/>
  <c r="M19" i="9"/>
  <c r="N19" i="9"/>
  <c r="K20" i="9"/>
  <c r="L20" i="9"/>
  <c r="M20" i="9"/>
  <c r="N20" i="9"/>
  <c r="K21" i="9"/>
  <c r="L21" i="9"/>
  <c r="M21" i="9"/>
  <c r="N21" i="9"/>
  <c r="K22" i="9"/>
  <c r="L22" i="9"/>
  <c r="M22" i="9"/>
  <c r="N22" i="9"/>
  <c r="K23" i="9"/>
  <c r="L23" i="9"/>
  <c r="M23" i="9"/>
  <c r="N23" i="9"/>
  <c r="K24" i="9"/>
  <c r="L24" i="9"/>
  <c r="M24" i="9"/>
  <c r="N24" i="9"/>
  <c r="K25" i="9"/>
  <c r="L25" i="9"/>
  <c r="M25" i="9"/>
  <c r="N25" i="9"/>
  <c r="K26" i="9"/>
  <c r="L26" i="9"/>
  <c r="M26" i="9"/>
  <c r="N26" i="9"/>
  <c r="K27" i="9"/>
  <c r="L27" i="9"/>
  <c r="M27" i="9"/>
  <c r="N27" i="9"/>
  <c r="K28" i="9"/>
  <c r="L28" i="9"/>
  <c r="M28" i="9"/>
  <c r="N28" i="9"/>
  <c r="K29" i="9"/>
  <c r="L29" i="9"/>
  <c r="M29" i="9"/>
  <c r="N29" i="9"/>
  <c r="K30" i="9"/>
  <c r="L30" i="9"/>
  <c r="M30" i="9"/>
  <c r="N30" i="9"/>
  <c r="K31" i="9"/>
  <c r="L31" i="9"/>
  <c r="M31" i="9"/>
  <c r="N31" i="9"/>
  <c r="K32" i="9"/>
  <c r="L32" i="9"/>
  <c r="M32" i="9"/>
  <c r="N32" i="9"/>
  <c r="K33" i="9"/>
  <c r="L33" i="9"/>
  <c r="M33" i="9"/>
  <c r="N33" i="9"/>
  <c r="K34" i="9"/>
  <c r="L34" i="9"/>
  <c r="M34" i="9"/>
  <c r="N34" i="9"/>
  <c r="K35" i="9"/>
  <c r="L35" i="9"/>
  <c r="M35" i="9"/>
  <c r="N35" i="9"/>
  <c r="K36" i="9"/>
  <c r="L36" i="9"/>
  <c r="M36" i="9"/>
  <c r="N36" i="9"/>
  <c r="K37" i="9"/>
  <c r="L37" i="9"/>
  <c r="M37" i="9"/>
  <c r="N37" i="9"/>
  <c r="K38" i="9"/>
  <c r="L38" i="9"/>
  <c r="M38" i="9"/>
  <c r="N38" i="9"/>
  <c r="K39" i="9"/>
  <c r="L39" i="9"/>
  <c r="M39" i="9"/>
  <c r="N39" i="9"/>
  <c r="K40" i="9"/>
  <c r="L40" i="9"/>
  <c r="M40" i="9"/>
  <c r="N40" i="9"/>
  <c r="K41" i="9"/>
  <c r="L41" i="9"/>
  <c r="M41" i="9"/>
  <c r="N41" i="9"/>
  <c r="K42" i="9"/>
  <c r="L42" i="9"/>
  <c r="M42" i="9"/>
  <c r="N42" i="9"/>
  <c r="K43" i="9"/>
  <c r="L43" i="9"/>
  <c r="M43" i="9"/>
  <c r="N43" i="9"/>
  <c r="K44" i="9"/>
  <c r="L44" i="9"/>
  <c r="M44" i="9"/>
  <c r="N44" i="9"/>
  <c r="K45" i="9"/>
  <c r="L45" i="9"/>
  <c r="M45" i="9"/>
  <c r="N45" i="9"/>
  <c r="K46" i="9"/>
  <c r="L46" i="9"/>
  <c r="M46" i="9"/>
  <c r="N46" i="9"/>
  <c r="K47" i="9"/>
  <c r="L47" i="9"/>
  <c r="M47" i="9"/>
  <c r="N47" i="9"/>
  <c r="K48" i="9"/>
  <c r="L48" i="9"/>
  <c r="M48" i="9"/>
  <c r="N48" i="9"/>
  <c r="K49" i="9"/>
  <c r="L49" i="9"/>
  <c r="M49" i="9"/>
  <c r="N49" i="9"/>
  <c r="K2" i="9"/>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2" i="9"/>
  <c r="F45" i="9"/>
  <c r="G45" i="9"/>
  <c r="F46" i="9"/>
  <c r="G46" i="9"/>
  <c r="F47" i="9"/>
  <c r="G47" i="9"/>
  <c r="F48" i="9"/>
  <c r="G48" i="9"/>
  <c r="F49" i="9"/>
  <c r="G49" i="9"/>
  <c r="G44" i="9"/>
  <c r="F44" i="9"/>
  <c r="D45" i="9"/>
  <c r="E45" i="9"/>
  <c r="D46" i="9"/>
  <c r="D49" i="9"/>
  <c r="E49" i="9"/>
  <c r="F39" i="9"/>
  <c r="G39" i="9"/>
  <c r="F40" i="9"/>
  <c r="G40" i="9"/>
  <c r="F41" i="9"/>
  <c r="G41" i="9"/>
  <c r="F42" i="9"/>
  <c r="G42" i="9"/>
  <c r="F43" i="9"/>
  <c r="G43" i="9"/>
  <c r="G38" i="9"/>
  <c r="F38" i="9"/>
  <c r="E40" i="9"/>
  <c r="D41" i="9"/>
  <c r="E41" i="9"/>
  <c r="D42" i="9"/>
  <c r="D43" i="9"/>
  <c r="E43" i="9"/>
  <c r="F33" i="9"/>
  <c r="G33" i="9"/>
  <c r="F34" i="9"/>
  <c r="G34" i="9"/>
  <c r="F35" i="9"/>
  <c r="G35" i="9"/>
  <c r="F36" i="9"/>
  <c r="G36" i="9"/>
  <c r="F37" i="9"/>
  <c r="G37" i="9"/>
  <c r="G32" i="9"/>
  <c r="F32" i="9"/>
  <c r="D33" i="9"/>
  <c r="E33" i="9"/>
  <c r="D34" i="9"/>
  <c r="F27" i="9"/>
  <c r="G27" i="9"/>
  <c r="F28" i="9"/>
  <c r="G28" i="9"/>
  <c r="F29" i="9"/>
  <c r="G29" i="9"/>
  <c r="I29" i="9" s="1"/>
  <c r="F30" i="9"/>
  <c r="G30" i="9"/>
  <c r="F31" i="9"/>
  <c r="G31" i="9"/>
  <c r="G26" i="9"/>
  <c r="F26" i="9"/>
  <c r="I26" i="9" s="1"/>
  <c r="D29" i="9"/>
  <c r="E29" i="9"/>
  <c r="E30" i="9"/>
  <c r="E26" i="9"/>
  <c r="D26" i="9"/>
  <c r="F21" i="9"/>
  <c r="G21" i="9"/>
  <c r="H21" i="9" s="1"/>
  <c r="F22" i="9"/>
  <c r="G22" i="9"/>
  <c r="F23" i="9"/>
  <c r="G23" i="9"/>
  <c r="F24" i="9"/>
  <c r="G24" i="9"/>
  <c r="F25" i="9"/>
  <c r="G25" i="9"/>
  <c r="G20" i="9"/>
  <c r="F20" i="9"/>
  <c r="D21" i="9"/>
  <c r="E21" i="9"/>
  <c r="E22" i="9"/>
  <c r="D23" i="9"/>
  <c r="D24" i="9"/>
  <c r="E24" i="9"/>
  <c r="F15" i="9"/>
  <c r="G15" i="9"/>
  <c r="F16" i="9"/>
  <c r="G16" i="9"/>
  <c r="F17" i="9"/>
  <c r="G17" i="9"/>
  <c r="H17" i="9" s="1"/>
  <c r="F18" i="9"/>
  <c r="G18" i="9"/>
  <c r="F19" i="9"/>
  <c r="G19" i="9"/>
  <c r="G14" i="9"/>
  <c r="F14" i="9"/>
  <c r="I14" i="9" s="1"/>
  <c r="D19" i="9"/>
  <c r="F9" i="9"/>
  <c r="G9" i="9"/>
  <c r="F10" i="9"/>
  <c r="G10" i="9"/>
  <c r="F11" i="9"/>
  <c r="G11" i="9"/>
  <c r="F12" i="9"/>
  <c r="G12" i="9"/>
  <c r="F13" i="9"/>
  <c r="G13" i="9"/>
  <c r="H13" i="9" s="1"/>
  <c r="G8" i="9"/>
  <c r="F8" i="9"/>
  <c r="E9" i="9"/>
  <c r="E11" i="9"/>
  <c r="E12" i="9"/>
  <c r="G3" i="9"/>
  <c r="G4" i="9"/>
  <c r="G5" i="9"/>
  <c r="G6" i="9"/>
  <c r="G7" i="9"/>
  <c r="F3" i="9"/>
  <c r="F4" i="9"/>
  <c r="F5" i="9"/>
  <c r="F6" i="9"/>
  <c r="F7" i="9"/>
  <c r="F2" i="9"/>
  <c r="C34" i="9"/>
  <c r="C35" i="9"/>
  <c r="C36" i="9"/>
  <c r="C37" i="9"/>
  <c r="C38" i="9"/>
  <c r="C39" i="9"/>
  <c r="C40" i="9"/>
  <c r="C41" i="9"/>
  <c r="C42" i="9"/>
  <c r="C43" i="9"/>
  <c r="C44" i="9"/>
  <c r="C45" i="9"/>
  <c r="C46" i="9"/>
  <c r="C47" i="9"/>
  <c r="C48" i="9"/>
  <c r="C49" i="9"/>
  <c r="C50" i="9"/>
  <c r="C51" i="9"/>
  <c r="C52" i="9"/>
  <c r="C53" i="9"/>
  <c r="C54" i="9"/>
  <c r="C55" i="9"/>
  <c r="C56" i="9"/>
  <c r="C57" i="9"/>
  <c r="D3"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2" i="9"/>
  <c r="C3" i="10"/>
  <c r="C4" i="10"/>
  <c r="C5" i="10"/>
  <c r="C6" i="10"/>
  <c r="C7" i="10"/>
  <c r="C8" i="10"/>
  <c r="C9" i="10"/>
  <c r="C10" i="10"/>
  <c r="C11" i="10"/>
  <c r="C12" i="10"/>
  <c r="C13" i="10"/>
  <c r="C14" i="10"/>
  <c r="C15" i="10"/>
  <c r="C16" i="10"/>
  <c r="C2" i="10"/>
  <c r="K3" i="7"/>
  <c r="E3" i="10" s="1"/>
  <c r="J3" i="7"/>
  <c r="N2" i="9"/>
  <c r="M2" i="9"/>
  <c r="L2" i="9"/>
  <c r="G2" i="9"/>
  <c r="E9" i="8"/>
  <c r="AQ10" i="8"/>
  <c r="AM3" i="7" s="1"/>
  <c r="AO12" i="8"/>
  <c r="AK5" i="7" s="1"/>
  <c r="AO11" i="8"/>
  <c r="AK4" i="7" s="1"/>
  <c r="AO10" i="8"/>
  <c r="AK3" i="7" s="1"/>
  <c r="AO9" i="8"/>
  <c r="AK2" i="7" s="1"/>
  <c r="AC12" i="8"/>
  <c r="Z5" i="7" s="1"/>
  <c r="AC11" i="8"/>
  <c r="Z4" i="7" s="1"/>
  <c r="AC10" i="8"/>
  <c r="Z3" i="7" s="1"/>
  <c r="AC9" i="8"/>
  <c r="Q12" i="8"/>
  <c r="Q11" i="8"/>
  <c r="O4" i="7" s="1"/>
  <c r="Q10" i="8"/>
  <c r="O3" i="7" s="1"/>
  <c r="Q9" i="8"/>
  <c r="O2" i="7" s="1"/>
  <c r="E12" i="8"/>
  <c r="D5" i="7" s="1"/>
  <c r="E11" i="8"/>
  <c r="D4" i="7" s="1"/>
  <c r="E10" i="8"/>
  <c r="G9" i="8"/>
  <c r="F2" i="7" s="1"/>
  <c r="AS11" i="8"/>
  <c r="AO4" i="7" s="1"/>
  <c r="AS9" i="8"/>
  <c r="AO2" i="7" s="1"/>
  <c r="AJ3" i="7"/>
  <c r="AJ9" i="7" s="1"/>
  <c r="A15" i="10" s="1"/>
  <c r="AL3" i="7"/>
  <c r="AL9" i="7" s="1"/>
  <c r="AJ4" i="7"/>
  <c r="AJ10" i="7" s="1"/>
  <c r="A16" i="10" s="1"/>
  <c r="AL4" i="7"/>
  <c r="AL10" i="7" s="1"/>
  <c r="AJ5" i="7"/>
  <c r="AJ11" i="7" s="1"/>
  <c r="AL5" i="7"/>
  <c r="AL11" i="7" s="1"/>
  <c r="Y3" i="7"/>
  <c r="Y9" i="7" s="1"/>
  <c r="A11" i="10" s="1"/>
  <c r="AA3" i="7"/>
  <c r="AA9" i="7" s="1"/>
  <c r="Y4" i="7"/>
  <c r="Y10" i="7" s="1"/>
  <c r="A12" i="10" s="1"/>
  <c r="AA4" i="7"/>
  <c r="AA10" i="7" s="1"/>
  <c r="Y5" i="7"/>
  <c r="Y11" i="7" s="1"/>
  <c r="A13" i="10" s="1"/>
  <c r="AA5" i="7"/>
  <c r="AA11" i="7" s="1"/>
  <c r="AA2" i="7"/>
  <c r="AA8" i="7" s="1"/>
  <c r="Y2" i="7"/>
  <c r="Y8" i="7" s="1"/>
  <c r="A10" i="10" s="1"/>
  <c r="N3" i="7"/>
  <c r="N9" i="7" s="1"/>
  <c r="A7" i="10" s="1"/>
  <c r="P3" i="7"/>
  <c r="P9" i="7" s="1"/>
  <c r="N4" i="7"/>
  <c r="N10" i="7" s="1"/>
  <c r="A8" i="10" s="1"/>
  <c r="P4" i="7"/>
  <c r="P10" i="7" s="1"/>
  <c r="N5" i="7"/>
  <c r="N11" i="7" s="1"/>
  <c r="A9" i="10" s="1"/>
  <c r="P5" i="7"/>
  <c r="P11" i="7" s="1"/>
  <c r="P2" i="7"/>
  <c r="P8" i="7" s="1"/>
  <c r="N2" i="7"/>
  <c r="N8" i="7" s="1"/>
  <c r="A6" i="10" s="1"/>
  <c r="C3" i="7"/>
  <c r="C9" i="7" s="1"/>
  <c r="A3" i="10" s="1"/>
  <c r="E3" i="7"/>
  <c r="E9" i="7" s="1"/>
  <c r="C4" i="7"/>
  <c r="C10" i="7" s="1"/>
  <c r="A4" i="10" s="1"/>
  <c r="E4" i="7"/>
  <c r="E10" i="7" s="1"/>
  <c r="C5" i="7"/>
  <c r="C11" i="7" s="1"/>
  <c r="A5" i="10" s="1"/>
  <c r="E5" i="7"/>
  <c r="E11" i="7" s="1"/>
  <c r="C8" i="7"/>
  <c r="A2" i="10" s="1"/>
  <c r="E2" i="7"/>
  <c r="E8" i="7" s="1"/>
  <c r="AL2" i="7"/>
  <c r="AL8" i="7" s="1"/>
  <c r="AJ2" i="7"/>
  <c r="AJ8" i="7" s="1"/>
  <c r="AV29" i="8"/>
  <c r="AT29" i="8"/>
  <c r="AO29" i="8"/>
  <c r="AM29" i="8"/>
  <c r="AV28" i="8"/>
  <c r="AT28" i="8"/>
  <c r="AO28" i="8"/>
  <c r="E48" i="9" s="1"/>
  <c r="AM28" i="8"/>
  <c r="D48" i="9" s="1"/>
  <c r="AV27" i="8"/>
  <c r="AT27" i="8"/>
  <c r="AO27" i="8"/>
  <c r="E47" i="9" s="1"/>
  <c r="AM27" i="8"/>
  <c r="D47" i="9" s="1"/>
  <c r="AV26" i="8"/>
  <c r="AT26" i="8"/>
  <c r="AO26" i="8"/>
  <c r="E46" i="9" s="1"/>
  <c r="AM26" i="8"/>
  <c r="AV25" i="8"/>
  <c r="AT25" i="8"/>
  <c r="AO25" i="8"/>
  <c r="AM25" i="8"/>
  <c r="AV24" i="8"/>
  <c r="AT24" i="8"/>
  <c r="AO24" i="8"/>
  <c r="E44" i="9" s="1"/>
  <c r="AM24" i="8"/>
  <c r="D44" i="9" s="1"/>
  <c r="AV21" i="8"/>
  <c r="AT21" i="8"/>
  <c r="AO21" i="8"/>
  <c r="AM21" i="8"/>
  <c r="AV20" i="8"/>
  <c r="AT20" i="8"/>
  <c r="AO20" i="8"/>
  <c r="E42" i="9" s="1"/>
  <c r="AM20" i="8"/>
  <c r="AV19" i="8"/>
  <c r="AT19" i="8"/>
  <c r="AO19" i="8"/>
  <c r="AM19" i="8"/>
  <c r="AV18" i="8"/>
  <c r="AT18" i="8"/>
  <c r="AO18" i="8"/>
  <c r="AM18" i="8"/>
  <c r="D40" i="9" s="1"/>
  <c r="AV17" i="8"/>
  <c r="AT17" i="8"/>
  <c r="AO17" i="8"/>
  <c r="E39" i="9" s="1"/>
  <c r="AM17" i="8"/>
  <c r="D39" i="9" s="1"/>
  <c r="AV16" i="8"/>
  <c r="AR3" i="7" s="1"/>
  <c r="E15" i="10" s="1"/>
  <c r="AT16" i="8"/>
  <c r="AO16" i="8"/>
  <c r="E38" i="9" s="1"/>
  <c r="AM16" i="8"/>
  <c r="D38" i="9" s="1"/>
  <c r="AQ12" i="8"/>
  <c r="AM5" i="7" s="1"/>
  <c r="AQ11" i="8"/>
  <c r="AM4" i="7" s="1"/>
  <c r="AQ9" i="8"/>
  <c r="AM2" i="7" s="1"/>
  <c r="AJ29" i="8"/>
  <c r="AH29" i="8"/>
  <c r="AC29" i="8"/>
  <c r="E37" i="9" s="1"/>
  <c r="AA29" i="8"/>
  <c r="D37" i="9" s="1"/>
  <c r="X29" i="8"/>
  <c r="V2" i="7" s="1"/>
  <c r="E6" i="10" s="1"/>
  <c r="V29" i="8"/>
  <c r="Q29" i="8"/>
  <c r="E25" i="9" s="1"/>
  <c r="O29" i="8"/>
  <c r="D25" i="9" s="1"/>
  <c r="L29" i="8"/>
  <c r="J29" i="8"/>
  <c r="E29" i="8"/>
  <c r="E13" i="9" s="1"/>
  <c r="C29" i="8"/>
  <c r="D13" i="9" s="1"/>
  <c r="AJ28" i="8"/>
  <c r="AH28" i="8"/>
  <c r="AC28" i="8"/>
  <c r="E36" i="9" s="1"/>
  <c r="AA28" i="8"/>
  <c r="D36" i="9" s="1"/>
  <c r="X28" i="8"/>
  <c r="V28" i="8"/>
  <c r="Q28" i="8"/>
  <c r="O28" i="8"/>
  <c r="L28" i="8"/>
  <c r="J28" i="8"/>
  <c r="E28" i="8"/>
  <c r="C28" i="8"/>
  <c r="D12" i="9" s="1"/>
  <c r="AJ27" i="8"/>
  <c r="AJ12" i="8" s="1"/>
  <c r="AE5" i="7" s="1"/>
  <c r="AH27" i="8"/>
  <c r="AF3" i="7" s="1"/>
  <c r="AC27" i="8"/>
  <c r="E35" i="9" s="1"/>
  <c r="AA27" i="8"/>
  <c r="D35" i="9" s="1"/>
  <c r="X27" i="8"/>
  <c r="V27" i="8"/>
  <c r="Q27" i="8"/>
  <c r="E23" i="9" s="1"/>
  <c r="O27" i="8"/>
  <c r="L27" i="8"/>
  <c r="J27" i="8"/>
  <c r="E27" i="8"/>
  <c r="C27" i="8"/>
  <c r="D11" i="9" s="1"/>
  <c r="AJ26" i="8"/>
  <c r="AH26" i="8"/>
  <c r="AC26" i="8"/>
  <c r="E34" i="9" s="1"/>
  <c r="AA26" i="8"/>
  <c r="X26" i="8"/>
  <c r="V26" i="8"/>
  <c r="U9" i="8" s="1"/>
  <c r="Q26" i="8"/>
  <c r="O26" i="8"/>
  <c r="D22" i="9" s="1"/>
  <c r="L26" i="8"/>
  <c r="J26" i="8"/>
  <c r="E26" i="8"/>
  <c r="E10" i="9" s="1"/>
  <c r="C26" i="8"/>
  <c r="D10" i="9" s="1"/>
  <c r="AJ25" i="8"/>
  <c r="AH25" i="8"/>
  <c r="AC25" i="8"/>
  <c r="AA25" i="8"/>
  <c r="X25" i="8"/>
  <c r="V25" i="8"/>
  <c r="Q25" i="8"/>
  <c r="O25" i="8"/>
  <c r="L25" i="8"/>
  <c r="J25" i="8"/>
  <c r="E25" i="8"/>
  <c r="C25" i="8"/>
  <c r="D9" i="9" s="1"/>
  <c r="AJ24" i="8"/>
  <c r="AH24" i="8"/>
  <c r="AC24" i="8"/>
  <c r="E32" i="9" s="1"/>
  <c r="AA24" i="8"/>
  <c r="D32" i="9" s="1"/>
  <c r="X24" i="8"/>
  <c r="V24" i="8"/>
  <c r="Q24" i="8"/>
  <c r="E20" i="9" s="1"/>
  <c r="O24" i="8"/>
  <c r="D20" i="9" s="1"/>
  <c r="L24" i="8"/>
  <c r="J24" i="8"/>
  <c r="E24" i="8"/>
  <c r="E8" i="9" s="1"/>
  <c r="C24" i="8"/>
  <c r="D8" i="9" s="1"/>
  <c r="AJ21" i="8"/>
  <c r="AH21" i="8"/>
  <c r="AC21" i="8"/>
  <c r="E31" i="9" s="1"/>
  <c r="AA21" i="8"/>
  <c r="D31" i="9" s="1"/>
  <c r="X21" i="8"/>
  <c r="V21" i="8"/>
  <c r="Q21" i="8"/>
  <c r="E19" i="9" s="1"/>
  <c r="O21" i="8"/>
  <c r="L21" i="8"/>
  <c r="J21" i="8"/>
  <c r="E21" i="8"/>
  <c r="E7" i="9" s="1"/>
  <c r="C21" i="8"/>
  <c r="D7" i="9" s="1"/>
  <c r="AJ20" i="8"/>
  <c r="AH20" i="8"/>
  <c r="AC20" i="8"/>
  <c r="AA20" i="8"/>
  <c r="D30" i="9" s="1"/>
  <c r="X20" i="8"/>
  <c r="V20" i="8"/>
  <c r="Q20" i="8"/>
  <c r="E18" i="9" s="1"/>
  <c r="O20" i="8"/>
  <c r="D18" i="9" s="1"/>
  <c r="L20" i="8"/>
  <c r="J20" i="8"/>
  <c r="E20" i="8"/>
  <c r="E6" i="9" s="1"/>
  <c r="C20" i="8"/>
  <c r="D6" i="9" s="1"/>
  <c r="AJ19" i="8"/>
  <c r="AH19" i="8"/>
  <c r="AC19" i="8"/>
  <c r="AA19" i="8"/>
  <c r="X19" i="8"/>
  <c r="U5" i="7" s="1"/>
  <c r="V19" i="8"/>
  <c r="Q19" i="8"/>
  <c r="E17" i="9" s="1"/>
  <c r="O19" i="8"/>
  <c r="D17" i="9" s="1"/>
  <c r="L19" i="8"/>
  <c r="J19" i="8"/>
  <c r="E19" i="8"/>
  <c r="E5" i="9" s="1"/>
  <c r="C19" i="8"/>
  <c r="D5" i="9" s="1"/>
  <c r="AJ18" i="8"/>
  <c r="AH18" i="8"/>
  <c r="AC18" i="8"/>
  <c r="E28" i="9" s="1"/>
  <c r="AA18" i="8"/>
  <c r="D28" i="9" s="1"/>
  <c r="X18" i="8"/>
  <c r="V18" i="8"/>
  <c r="Q18" i="8"/>
  <c r="E16" i="9" s="1"/>
  <c r="O18" i="8"/>
  <c r="D16" i="9" s="1"/>
  <c r="L18" i="8"/>
  <c r="J18" i="8"/>
  <c r="E18" i="8"/>
  <c r="E4" i="9" s="1"/>
  <c r="C18" i="8"/>
  <c r="D4" i="9" s="1"/>
  <c r="AJ17" i="8"/>
  <c r="AG5" i="7" s="1"/>
  <c r="E13" i="10" s="1"/>
  <c r="AH17" i="8"/>
  <c r="AF4" i="7" s="1"/>
  <c r="AC17" i="8"/>
  <c r="E27" i="9" s="1"/>
  <c r="AA17" i="8"/>
  <c r="D27" i="9" s="1"/>
  <c r="X17" i="8"/>
  <c r="V17" i="8"/>
  <c r="Q17" i="8"/>
  <c r="E15" i="9" s="1"/>
  <c r="O17" i="8"/>
  <c r="D15" i="9" s="1"/>
  <c r="L17" i="8"/>
  <c r="J17" i="8"/>
  <c r="E17" i="8"/>
  <c r="E3" i="9" s="1"/>
  <c r="C17" i="8"/>
  <c r="AJ16" i="8"/>
  <c r="AH16" i="8"/>
  <c r="AC16" i="8"/>
  <c r="AA16" i="8"/>
  <c r="X16" i="8"/>
  <c r="V16" i="8"/>
  <c r="Q16" i="8"/>
  <c r="E14" i="9" s="1"/>
  <c r="O16" i="8"/>
  <c r="D14" i="9" s="1"/>
  <c r="L16" i="8"/>
  <c r="J16" i="8"/>
  <c r="E16" i="8"/>
  <c r="E2" i="9" s="1"/>
  <c r="C16" i="8"/>
  <c r="D2" i="9" s="1"/>
  <c r="AE12" i="8"/>
  <c r="AB5" i="7" s="1"/>
  <c r="S12" i="8"/>
  <c r="Q5" i="7" s="1"/>
  <c r="O5" i="7"/>
  <c r="G12" i="8"/>
  <c r="AE11" i="8"/>
  <c r="AB4" i="7" s="1"/>
  <c r="S11" i="8"/>
  <c r="Q4" i="7" s="1"/>
  <c r="G11" i="8"/>
  <c r="F4" i="7" s="1"/>
  <c r="AE10" i="8"/>
  <c r="AB3" i="7" s="1"/>
  <c r="S10" i="8"/>
  <c r="G10" i="8"/>
  <c r="F3" i="7" s="1"/>
  <c r="AE9" i="8"/>
  <c r="AB2" i="7" s="1"/>
  <c r="S9" i="8"/>
  <c r="Q2" i="7" s="1"/>
  <c r="AG3" i="7" l="1"/>
  <c r="E11" i="10" s="1"/>
  <c r="AG2" i="7"/>
  <c r="E10" i="10" s="1"/>
  <c r="AF5" i="7"/>
  <c r="AF2" i="7"/>
  <c r="AR2" i="7"/>
  <c r="E14" i="10" s="1"/>
  <c r="AR4" i="7"/>
  <c r="E16" i="10" s="1"/>
  <c r="AR5" i="7"/>
  <c r="E17" i="10" s="1"/>
  <c r="AQ2" i="7"/>
  <c r="AQ4" i="7"/>
  <c r="U2" i="7"/>
  <c r="AG4" i="7"/>
  <c r="E12" i="10" s="1"/>
  <c r="X11" i="8"/>
  <c r="T4" i="7" s="1"/>
  <c r="U3" i="7"/>
  <c r="V3" i="7"/>
  <c r="E7" i="10" s="1"/>
  <c r="V4" i="7"/>
  <c r="E8" i="10" s="1"/>
  <c r="V11" i="8"/>
  <c r="X12" i="8"/>
  <c r="T5" i="7" s="1"/>
  <c r="V5" i="7"/>
  <c r="E9" i="10" s="1"/>
  <c r="U10" i="8"/>
  <c r="S3" i="7" s="1"/>
  <c r="U4" i="7"/>
  <c r="T10" i="8"/>
  <c r="R3" i="7" s="1"/>
  <c r="K2" i="7"/>
  <c r="E2" i="10" s="1"/>
  <c r="K4" i="7"/>
  <c r="E4" i="10" s="1"/>
  <c r="J5" i="7"/>
  <c r="I10" i="9"/>
  <c r="J4" i="7"/>
  <c r="K5" i="7"/>
  <c r="E5" i="10" s="1"/>
  <c r="J2" i="7"/>
  <c r="I38" i="9"/>
  <c r="H7" i="9"/>
  <c r="I7" i="9"/>
  <c r="H9" i="9"/>
  <c r="I41" i="9"/>
  <c r="I57" i="9"/>
  <c r="H10" i="9"/>
  <c r="I54" i="9"/>
  <c r="I27" i="9"/>
  <c r="I45" i="9"/>
  <c r="I43" i="9"/>
  <c r="I30" i="9"/>
  <c r="I25" i="9"/>
  <c r="H42" i="9"/>
  <c r="I9" i="9"/>
  <c r="I13" i="9"/>
  <c r="I37" i="9"/>
  <c r="H39" i="9"/>
  <c r="H26" i="9"/>
  <c r="H41" i="9"/>
  <c r="H8" i="9"/>
  <c r="I16" i="9"/>
  <c r="H20" i="9"/>
  <c r="I32" i="9"/>
  <c r="H16" i="9"/>
  <c r="H40" i="9"/>
  <c r="I42" i="9"/>
  <c r="I20" i="9"/>
  <c r="H27" i="9"/>
  <c r="H6" i="9"/>
  <c r="H3" i="9"/>
  <c r="I6" i="9"/>
  <c r="I31" i="9"/>
  <c r="H43" i="9"/>
  <c r="H45" i="9"/>
  <c r="I40" i="9"/>
  <c r="I5" i="9"/>
  <c r="I39" i="9"/>
  <c r="H24" i="9"/>
  <c r="I8" i="9"/>
  <c r="H37" i="9"/>
  <c r="H49" i="9"/>
  <c r="H15" i="9"/>
  <c r="I23" i="9"/>
  <c r="I35" i="9"/>
  <c r="I47" i="9"/>
  <c r="H2" i="9"/>
  <c r="I34" i="9"/>
  <c r="I19" i="9"/>
  <c r="I4" i="9"/>
  <c r="H18" i="9"/>
  <c r="H28" i="9"/>
  <c r="I49" i="9"/>
  <c r="H36" i="9"/>
  <c r="H11" i="9"/>
  <c r="I21" i="9"/>
  <c r="I3" i="9"/>
  <c r="I44" i="9"/>
  <c r="I15" i="9"/>
  <c r="H12" i="9"/>
  <c r="H32" i="9"/>
  <c r="H25" i="9"/>
  <c r="H4" i="9"/>
  <c r="H5" i="9"/>
  <c r="I22" i="9"/>
  <c r="I46" i="9"/>
  <c r="H33" i="9"/>
  <c r="I17" i="9"/>
  <c r="H29" i="9"/>
  <c r="I28" i="9"/>
  <c r="H44" i="9"/>
  <c r="I48" i="9"/>
  <c r="AQ3" i="7"/>
  <c r="AQ5" i="7"/>
  <c r="AS10" i="8"/>
  <c r="AO3" i="7" s="1"/>
  <c r="AS12" i="8"/>
  <c r="AO5" i="7" s="1"/>
  <c r="I12" i="9"/>
  <c r="H22" i="9"/>
  <c r="H35" i="9"/>
  <c r="H19" i="9"/>
  <c r="H34" i="9"/>
  <c r="I2" i="9"/>
  <c r="H47" i="9"/>
  <c r="H31" i="9"/>
  <c r="I18" i="9"/>
  <c r="H46" i="9"/>
  <c r="H30" i="9"/>
  <c r="H14" i="9"/>
  <c r="I33" i="9"/>
  <c r="I24" i="9"/>
  <c r="I36" i="9"/>
  <c r="H48" i="9"/>
  <c r="I55" i="9"/>
  <c r="I11" i="9"/>
  <c r="H23" i="9"/>
  <c r="H38" i="9"/>
  <c r="I56" i="9"/>
  <c r="I53" i="9"/>
  <c r="I51" i="9"/>
  <c r="X9" i="8"/>
  <c r="T2" i="7" s="1"/>
  <c r="V10" i="8"/>
  <c r="T11" i="8"/>
  <c r="R4" i="7" s="1"/>
  <c r="AG11" i="8"/>
  <c r="AD4" i="7" s="1"/>
  <c r="AG10" i="8"/>
  <c r="AD3" i="7" s="1"/>
  <c r="AH11" i="8"/>
  <c r="AH10" i="8"/>
  <c r="AH12" i="8"/>
  <c r="AT10" i="8"/>
  <c r="AO36" i="8"/>
  <c r="AV9" i="8"/>
  <c r="AP2" i="7" s="1"/>
  <c r="AV11" i="8"/>
  <c r="AP4" i="7" s="1"/>
  <c r="AV10" i="8"/>
  <c r="AP3" i="7" s="1"/>
  <c r="AT12" i="8"/>
  <c r="AT9" i="8"/>
  <c r="AT11" i="8"/>
  <c r="AJ10" i="8"/>
  <c r="AE3" i="7" s="1"/>
  <c r="AF11" i="8"/>
  <c r="AC4" i="7" s="1"/>
  <c r="AJ11" i="8"/>
  <c r="AE4" i="7" s="1"/>
  <c r="AG12" i="8"/>
  <c r="AD5" i="7" s="1"/>
  <c r="AJ9" i="8"/>
  <c r="AE2" i="7" s="1"/>
  <c r="AG9" i="8"/>
  <c r="AD2" i="7" s="1"/>
  <c r="AF10" i="8"/>
  <c r="AC3" i="7" s="1"/>
  <c r="AF9" i="8"/>
  <c r="AC2" i="7" s="1"/>
  <c r="V9" i="8"/>
  <c r="X10" i="8"/>
  <c r="T3" i="7" s="1"/>
  <c r="U11" i="8"/>
  <c r="S4" i="7" s="1"/>
  <c r="V12" i="8"/>
  <c r="Q3" i="7"/>
  <c r="U12" i="8"/>
  <c r="S5" i="7" s="1"/>
  <c r="S2" i="7"/>
  <c r="L9" i="8"/>
  <c r="I2" i="7" s="1"/>
  <c r="H9" i="8"/>
  <c r="G2" i="7" s="1"/>
  <c r="Z2" i="7"/>
  <c r="L10" i="8"/>
  <c r="I3" i="7" s="1"/>
  <c r="J10" i="8"/>
  <c r="L12" i="8"/>
  <c r="I5" i="7" s="1"/>
  <c r="L11" i="8"/>
  <c r="I4" i="7" s="1"/>
  <c r="J12" i="8"/>
  <c r="H12" i="8"/>
  <c r="G5" i="7" s="1"/>
  <c r="I9" i="8"/>
  <c r="H2" i="7" s="1"/>
  <c r="E36" i="8"/>
  <c r="H10" i="8"/>
  <c r="G3" i="7" s="1"/>
  <c r="I11" i="8"/>
  <c r="H4" i="7" s="1"/>
  <c r="I12" i="8"/>
  <c r="H5" i="7" s="1"/>
  <c r="I10" i="8"/>
  <c r="H3" i="7" s="1"/>
  <c r="J11" i="8"/>
  <c r="D2" i="7"/>
  <c r="F5" i="7"/>
  <c r="D3" i="7"/>
  <c r="Q37" i="8"/>
  <c r="AR12" i="8"/>
  <c r="AN5" i="7" s="1"/>
  <c r="AV12" i="8"/>
  <c r="AP5" i="7" s="1"/>
  <c r="AR10" i="8"/>
  <c r="AN3" i="7" s="1"/>
  <c r="AO37" i="8"/>
  <c r="AO34" i="8"/>
  <c r="AR9" i="8"/>
  <c r="AN2" i="7" s="1"/>
  <c r="AR11" i="8"/>
  <c r="AO35" i="8"/>
  <c r="AC37" i="8"/>
  <c r="AF12" i="8"/>
  <c r="AC5" i="7" s="1"/>
  <c r="E34" i="8"/>
  <c r="Q35" i="8"/>
  <c r="J9" i="8"/>
  <c r="T9" i="8"/>
  <c r="R2" i="7" s="1"/>
  <c r="AH9" i="8"/>
  <c r="H11" i="8"/>
  <c r="G4" i="7" s="1"/>
  <c r="E13" i="8"/>
  <c r="Q34" i="8"/>
  <c r="AC35" i="8"/>
  <c r="E37" i="8"/>
  <c r="E35" i="8"/>
  <c r="Q36" i="8"/>
  <c r="AC36" i="8"/>
  <c r="T12" i="8"/>
  <c r="AC34" i="8"/>
  <c r="AT36" i="8" l="1"/>
  <c r="AQ36" i="8"/>
  <c r="AM36" i="8"/>
  <c r="H36" i="8"/>
  <c r="X14" i="7" a="1"/>
  <c r="X14" i="7" s="1"/>
  <c r="T37" i="8"/>
  <c r="AR36" i="8"/>
  <c r="AN4" i="7"/>
  <c r="AI14" i="7" s="1" a="1"/>
  <c r="AI14" i="7" s="1"/>
  <c r="O37" i="8"/>
  <c r="V37" i="8"/>
  <c r="S37" i="8"/>
  <c r="C36" i="8"/>
  <c r="B14" i="7" a="1"/>
  <c r="C43" i="8" s="1"/>
  <c r="H43" i="8" s="1"/>
  <c r="J36" i="8"/>
  <c r="G36" i="8"/>
  <c r="R5" i="7"/>
  <c r="AT37" i="8"/>
  <c r="AM37" i="8"/>
  <c r="AR37" i="8"/>
  <c r="AQ37" i="8"/>
  <c r="AR34" i="8"/>
  <c r="AQ34" i="8"/>
  <c r="AT34" i="8"/>
  <c r="AM34" i="8"/>
  <c r="AQ35" i="8"/>
  <c r="AT35" i="8"/>
  <c r="AM35" i="8"/>
  <c r="AR35" i="8"/>
  <c r="H34" i="8"/>
  <c r="G34" i="8"/>
  <c r="J34" i="8"/>
  <c r="C34" i="8"/>
  <c r="AH34" i="8"/>
  <c r="AA34" i="8"/>
  <c r="AF34" i="8"/>
  <c r="AE34" i="8"/>
  <c r="G37" i="8"/>
  <c r="J37" i="8"/>
  <c r="C37" i="8"/>
  <c r="H37" i="8"/>
  <c r="H13" i="8"/>
  <c r="V36" i="8"/>
  <c r="O36" i="8"/>
  <c r="T36" i="8"/>
  <c r="S36" i="8"/>
  <c r="AE35" i="8"/>
  <c r="AH35" i="8"/>
  <c r="AA35" i="8"/>
  <c r="AF35" i="8"/>
  <c r="AF36" i="8"/>
  <c r="AH36" i="8"/>
  <c r="AE36" i="8"/>
  <c r="AA36" i="8"/>
  <c r="J35" i="8"/>
  <c r="C35" i="8"/>
  <c r="G35" i="8"/>
  <c r="H35" i="8"/>
  <c r="S34" i="8"/>
  <c r="O34" i="8"/>
  <c r="V34" i="8"/>
  <c r="T34" i="8"/>
  <c r="T35" i="8"/>
  <c r="V35" i="8"/>
  <c r="S35" i="8"/>
  <c r="O35" i="8"/>
  <c r="AH37" i="8"/>
  <c r="AA37" i="8"/>
  <c r="AE37" i="8"/>
  <c r="AF37" i="8"/>
  <c r="B26" i="7" l="1" a="1"/>
  <c r="B26" i="7" s="1"/>
  <c r="AA43" i="8"/>
  <c r="AC43" i="8" s="1"/>
  <c r="AA44" i="8"/>
  <c r="AE44" i="8" s="1"/>
  <c r="AA41" i="8"/>
  <c r="AH41" i="8" s="1"/>
  <c r="AA42" i="8"/>
  <c r="AE42" i="8" s="1"/>
  <c r="AM43" i="8"/>
  <c r="AR43" i="8" s="1"/>
  <c r="AM42" i="8"/>
  <c r="AR42" i="8" s="1"/>
  <c r="AM41" i="8"/>
  <c r="AR41" i="8" s="1"/>
  <c r="AM44" i="8"/>
  <c r="AO44" i="8" s="1"/>
  <c r="C44" i="8"/>
  <c r="E44" i="8" s="1"/>
  <c r="C41" i="8"/>
  <c r="G41" i="8" s="1"/>
  <c r="C42" i="8"/>
  <c r="H42" i="8" s="1"/>
  <c r="B14" i="7"/>
  <c r="M14" i="7" a="1"/>
  <c r="O42" i="8" s="1"/>
  <c r="B18" i="7" a="1"/>
  <c r="B18" i="7" s="1"/>
  <c r="J43" i="8"/>
  <c r="G43" i="8"/>
  <c r="E43" i="8"/>
  <c r="B22" i="7" a="1"/>
  <c r="AF41" i="8" l="1"/>
  <c r="AE41" i="8"/>
  <c r="AH44" i="8"/>
  <c r="AH43" i="8"/>
  <c r="AE43" i="8"/>
  <c r="AF43" i="8"/>
  <c r="AF44" i="8"/>
  <c r="AC44" i="8"/>
  <c r="AC42" i="8"/>
  <c r="AF42" i="8"/>
  <c r="AO43" i="8"/>
  <c r="AQ43" i="8"/>
  <c r="AH42" i="8"/>
  <c r="AC41" i="8"/>
  <c r="AO42" i="8"/>
  <c r="AQ42" i="8"/>
  <c r="AQ44" i="8"/>
  <c r="AO41" i="8"/>
  <c r="AT42" i="8"/>
  <c r="AT43" i="8"/>
  <c r="AR44" i="8"/>
  <c r="AQ41" i="8"/>
  <c r="AT44" i="8"/>
  <c r="AT41" i="8"/>
  <c r="O44" i="8"/>
  <c r="O41" i="8"/>
  <c r="O43" i="8"/>
  <c r="H44" i="8"/>
  <c r="J44" i="8"/>
  <c r="G44" i="8"/>
  <c r="G42" i="8"/>
  <c r="J42" i="8"/>
  <c r="H41" i="8"/>
  <c r="E42" i="8"/>
  <c r="J41" i="8"/>
  <c r="E41" i="8"/>
  <c r="M14" i="7"/>
  <c r="B22" i="7"/>
  <c r="B31" i="7" s="1" a="1"/>
  <c r="C63" i="8" s="1"/>
  <c r="B49" i="7" l="1" a="1"/>
  <c r="AC70" i="8"/>
  <c r="AC69" i="8"/>
  <c r="D53" i="9" s="1"/>
  <c r="AC63" i="8"/>
  <c r="D52" i="9" s="1"/>
  <c r="C70" i="8"/>
  <c r="E51" i="9" s="1"/>
  <c r="D50" i="9"/>
  <c r="AC64" i="8"/>
  <c r="C69" i="8"/>
  <c r="C64" i="8"/>
  <c r="B31" i="7"/>
  <c r="V43" i="8"/>
  <c r="S43" i="8"/>
  <c r="Q43" i="8"/>
  <c r="T43" i="8"/>
  <c r="S41" i="8"/>
  <c r="V41" i="8"/>
  <c r="Q41" i="8"/>
  <c r="T41" i="8"/>
  <c r="S44" i="8"/>
  <c r="Q44" i="8"/>
  <c r="V44" i="8"/>
  <c r="T44" i="8"/>
  <c r="S42" i="8"/>
  <c r="V42" i="8"/>
  <c r="Q42" i="8"/>
  <c r="T42" i="8"/>
  <c r="B49" i="7" l="1"/>
  <c r="A49" i="7"/>
  <c r="B51" i="8" s="1"/>
  <c r="H66" i="8"/>
  <c r="D54" i="9" s="1"/>
  <c r="H54" i="9" s="1"/>
  <c r="E50" i="9"/>
  <c r="H50" i="9" s="1"/>
  <c r="H67" i="8"/>
  <c r="D51" i="9"/>
  <c r="H51" i="9" s="1"/>
  <c r="V66" i="8"/>
  <c r="E52" i="9"/>
  <c r="H52" i="9" s="1"/>
  <c r="E53" i="9"/>
  <c r="H53" i="9" s="1"/>
  <c r="V67" i="8"/>
  <c r="E55" i="9" s="1"/>
  <c r="H55" i="9" s="1"/>
  <c r="O67" i="8" l="1"/>
  <c r="E57" i="9" s="1"/>
  <c r="O74" i="8"/>
  <c r="E56" i="9" s="1"/>
  <c r="H56" i="9" s="1"/>
  <c r="D55" i="9"/>
  <c r="O73" i="8"/>
  <c r="D56" i="9" s="1"/>
  <c r="E54" i="9"/>
  <c r="O66" i="8"/>
  <c r="N55" i="8" s="1"/>
  <c r="B49" i="8" l="1"/>
  <c r="N2" i="10" s="1"/>
  <c r="B48" i="8"/>
  <c r="M7" i="10" s="1"/>
  <c r="AF11" i="7"/>
  <c r="D13" i="10" s="1"/>
  <c r="J11" i="7"/>
  <c r="D5" i="10" s="1"/>
  <c r="J9" i="7"/>
  <c r="D3" i="10" s="1"/>
  <c r="U9" i="7"/>
  <c r="D7" i="10" s="1"/>
  <c r="AF10" i="7"/>
  <c r="D12" i="10" s="1"/>
  <c r="AQ9" i="7"/>
  <c r="D15" i="10" s="1"/>
  <c r="Q8" i="7"/>
  <c r="H6" i="10" s="1"/>
  <c r="D8" i="7"/>
  <c r="G2" i="10" s="1"/>
  <c r="AP9" i="7"/>
  <c r="AF8" i="7"/>
  <c r="D10" i="10" s="1"/>
  <c r="AF9" i="7"/>
  <c r="D11" i="10" s="1"/>
  <c r="O10" i="7"/>
  <c r="G8" i="10" s="1"/>
  <c r="AB8" i="7"/>
  <c r="H10" i="10" s="1"/>
  <c r="AM8" i="7"/>
  <c r="H14" i="10" s="1"/>
  <c r="AQ8" i="7"/>
  <c r="D14" i="10" s="1"/>
  <c r="Z10" i="7"/>
  <c r="G12" i="10" s="1"/>
  <c r="AQ11" i="7"/>
  <c r="D17" i="10" s="1"/>
  <c r="Q9" i="7"/>
  <c r="H7" i="10" s="1"/>
  <c r="AQ10" i="7"/>
  <c r="D16" i="10" s="1"/>
  <c r="B47" i="8"/>
  <c r="L12" i="10" s="1"/>
  <c r="AP11" i="7"/>
  <c r="I11" i="7"/>
  <c r="T9" i="7"/>
  <c r="F7" i="10" s="1"/>
  <c r="Q10" i="7"/>
  <c r="H8" i="10" s="1"/>
  <c r="AK10" i="7"/>
  <c r="G16" i="10" s="1"/>
  <c r="D10" i="7"/>
  <c r="G4" i="10" s="1"/>
  <c r="T11" i="7"/>
  <c r="AB9" i="7"/>
  <c r="H11" i="10" s="1"/>
  <c r="AP8" i="7"/>
  <c r="AE8" i="7"/>
  <c r="Z9" i="7"/>
  <c r="G11" i="10" s="1"/>
  <c r="O9" i="7"/>
  <c r="G7" i="10" s="1"/>
  <c r="I9" i="7"/>
  <c r="AE9" i="7"/>
  <c r="AE10" i="7"/>
  <c r="F8" i="7"/>
  <c r="H2" i="10" s="1"/>
  <c r="AB11" i="7"/>
  <c r="H13" i="10" s="1"/>
  <c r="D9" i="7"/>
  <c r="G3" i="10" s="1"/>
  <c r="T8" i="7"/>
  <c r="F9" i="7"/>
  <c r="H3" i="10" s="1"/>
  <c r="Z8" i="7"/>
  <c r="G10" i="10" s="1"/>
  <c r="I8" i="7"/>
  <c r="AK8" i="7"/>
  <c r="G14" i="10" s="1"/>
  <c r="AM10" i="7"/>
  <c r="H16" i="10" s="1"/>
  <c r="AK11" i="7"/>
  <c r="G17" i="10" s="1"/>
  <c r="O8" i="7"/>
  <c r="G6" i="10" s="1"/>
  <c r="J8" i="7"/>
  <c r="D2" i="10" s="1"/>
  <c r="AM11" i="7"/>
  <c r="H17" i="10" s="1"/>
  <c r="F11" i="7"/>
  <c r="H5" i="10" s="1"/>
  <c r="J10" i="7"/>
  <c r="D4" i="10" s="1"/>
  <c r="AK9" i="7"/>
  <c r="G15" i="10" s="1"/>
  <c r="U8" i="7"/>
  <c r="D6" i="10" s="1"/>
  <c r="F10" i="7"/>
  <c r="H4" i="10" s="1"/>
  <c r="U11" i="7"/>
  <c r="D9" i="10" s="1"/>
  <c r="U10" i="7"/>
  <c r="D8" i="10" s="1"/>
  <c r="D11" i="7"/>
  <c r="G5" i="10" s="1"/>
  <c r="AE11" i="7"/>
  <c r="F13" i="10" s="1"/>
  <c r="O11" i="7"/>
  <c r="G9" i="10" s="1"/>
  <c r="I10" i="7"/>
  <c r="Z11" i="7"/>
  <c r="G13" i="10" s="1"/>
  <c r="AM9" i="7"/>
  <c r="H15" i="10" s="1"/>
  <c r="AP10" i="7"/>
  <c r="AB10" i="7"/>
  <c r="Q11" i="7"/>
  <c r="H9" i="10" s="1"/>
  <c r="T10" i="7"/>
  <c r="K3" i="10"/>
  <c r="J3" i="10" s="1"/>
  <c r="I3" i="10" s="1"/>
  <c r="K4" i="10"/>
  <c r="J4" i="10" s="1"/>
  <c r="I4" i="10" s="1"/>
  <c r="K5" i="10"/>
  <c r="J5" i="10" s="1"/>
  <c r="I5" i="10" s="1"/>
  <c r="K6" i="10"/>
  <c r="J6" i="10" s="1"/>
  <c r="I6" i="10" s="1"/>
  <c r="K7" i="10"/>
  <c r="J7" i="10" s="1"/>
  <c r="I7" i="10" s="1"/>
  <c r="K8" i="10"/>
  <c r="J8" i="10" s="1"/>
  <c r="I8" i="10" s="1"/>
  <c r="K17" i="10"/>
  <c r="J17" i="10" s="1"/>
  <c r="I17" i="10" s="1"/>
  <c r="K9" i="10"/>
  <c r="J9" i="10" s="1"/>
  <c r="I9" i="10" s="1"/>
  <c r="K13" i="10"/>
  <c r="J13" i="10" s="1"/>
  <c r="I13" i="10" s="1"/>
  <c r="K16" i="10"/>
  <c r="J16" i="10" s="1"/>
  <c r="I16" i="10" s="1"/>
  <c r="K10" i="10"/>
  <c r="J10" i="10" s="1"/>
  <c r="I10" i="10" s="1"/>
  <c r="K11" i="10"/>
  <c r="J11" i="10" s="1"/>
  <c r="I11" i="10" s="1"/>
  <c r="K12" i="10"/>
  <c r="J12" i="10" s="1"/>
  <c r="I12" i="10" s="1"/>
  <c r="K14" i="10"/>
  <c r="J14" i="10" s="1"/>
  <c r="I14" i="10" s="1"/>
  <c r="D57" i="9"/>
  <c r="H57" i="9" s="1"/>
  <c r="K15" i="10"/>
  <c r="J15" i="10" s="1"/>
  <c r="I15" i="10" s="1"/>
  <c r="K2" i="10"/>
  <c r="J2" i="10" s="1"/>
  <c r="I2" i="10" s="1"/>
  <c r="F11" i="10" l="1"/>
  <c r="F5" i="10"/>
  <c r="M16" i="10"/>
  <c r="M2" i="10"/>
  <c r="M17" i="10"/>
  <c r="M8" i="10"/>
  <c r="M15" i="10"/>
  <c r="M5" i="10"/>
  <c r="M3" i="10"/>
  <c r="M9" i="10"/>
  <c r="M6" i="10"/>
  <c r="M4" i="10"/>
  <c r="N17" i="10"/>
  <c r="N4" i="10"/>
  <c r="N5" i="10"/>
  <c r="N15" i="10"/>
  <c r="N13" i="10"/>
  <c r="N12" i="10"/>
  <c r="N11" i="10"/>
  <c r="N14" i="10"/>
  <c r="N10" i="10"/>
  <c r="N3" i="10"/>
  <c r="N8" i="10"/>
  <c r="N9" i="10"/>
  <c r="N7" i="10"/>
  <c r="N6" i="10"/>
  <c r="AC10" i="7"/>
  <c r="L2" i="10"/>
  <c r="O2" i="10" s="1"/>
  <c r="L17" i="10"/>
  <c r="L11" i="10"/>
  <c r="L9" i="10"/>
  <c r="N16" i="10"/>
  <c r="M14" i="10"/>
  <c r="F17" i="10"/>
  <c r="L8" i="10"/>
  <c r="M11" i="10"/>
  <c r="M10" i="10"/>
  <c r="M13" i="10"/>
  <c r="F12" i="10"/>
  <c r="M12" i="10"/>
  <c r="L7" i="10"/>
  <c r="F10" i="10"/>
  <c r="F3" i="10"/>
  <c r="F14" i="10"/>
  <c r="F15" i="10"/>
  <c r="R10" i="7"/>
  <c r="L3" i="10"/>
  <c r="AC9" i="7"/>
  <c r="AC8" i="7"/>
  <c r="L6" i="10"/>
  <c r="G9" i="7"/>
  <c r="L5" i="10"/>
  <c r="L4" i="10"/>
  <c r="L15" i="10"/>
  <c r="L10" i="10"/>
  <c r="F16" i="10"/>
  <c r="L16" i="10"/>
  <c r="L14" i="10"/>
  <c r="L13" i="10"/>
  <c r="G8" i="7"/>
  <c r="F9" i="10"/>
  <c r="R9" i="7"/>
  <c r="AN8" i="7"/>
  <c r="R8" i="7"/>
  <c r="F6" i="10"/>
  <c r="F8" i="10"/>
  <c r="AN11" i="7"/>
  <c r="G10" i="7"/>
  <c r="G11" i="7"/>
  <c r="AN9" i="7"/>
  <c r="AN10" i="7"/>
  <c r="F4" i="10"/>
  <c r="F2" i="10"/>
  <c r="H12" i="10"/>
  <c r="AC11" i="7"/>
  <c r="R11" i="7"/>
  <c r="O4" i="10" l="1"/>
  <c r="O5" i="10"/>
  <c r="O12" i="10"/>
  <c r="O15" i="10"/>
  <c r="O7" i="10"/>
  <c r="O17" i="10"/>
  <c r="O3" i="10"/>
  <c r="O9" i="10"/>
  <c r="O11" i="10"/>
  <c r="O8" i="10"/>
  <c r="O6" i="10"/>
  <c r="O10" i="10"/>
  <c r="O14" i="10"/>
  <c r="O16" i="10"/>
  <c r="O13"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<sst xmlns="http://schemas.openxmlformats.org/spreadsheetml/2006/main" count="421" uniqueCount="126">
  <si>
    <t>Jauneball Tournier</t>
  </si>
  <si>
    <t>Dieses Excel hilft bei der Durchführung eines Jaunballturnieres. Die Zuteilung der Spieler in die Gruppe und den Spielplan erfolgt automatisch nach der Verlosung.
Die Statistik für den Einzug in die Auscheidungsrundunden wird ebenfall errechnet nach eintragen der Resultate in die Gruppenphase.
Nach erfolgreicher Umsetzung des Turnieres, können die Statistiken aus den Exporttabellen in die Weltstatistik übernommen werden.</t>
  </si>
  <si>
    <t xml:space="preserve">Eintragen Turnier Ort und Datum </t>
  </si>
  <si>
    <t>Auslosung der Gruppen, die Spieler werden in Gruppen an 4 Spieler für die Gruppenphase eingeteilt.
Jede Gruppe muss vollständig sein (4 Spieler), damit Sie in die Wertung mit einfliesst.</t>
  </si>
  <si>
    <t>Eintragen der Spieler Pseudonyme für die Gruppen in Zellen</t>
  </si>
  <si>
    <t>Durchführen der Spiele nach Spielplan, es müssen jeweils nur die Anzahl Tore je Spieler eingetragen werden, alles andere ist automatisiert</t>
  </si>
  <si>
    <r>
      <t xml:space="preserve">Während der Gruppenphase zeigt die Gruppestatistik an, wer aktuell führt. Die besten acht Spieler kommen weiter.
Entscheidungskriterien sind in absteigender Reihenfolge: Punkte, Torverhältnis, Tore
</t>
    </r>
    <r>
      <rPr>
        <sz val="11"/>
        <color rgb="FFFF0000"/>
        <rFont val="Arial"/>
        <family val="2"/>
      </rPr>
      <t>(ACHTUNG: Bei vielen Unentschieden in einer Gruppe, kommt evtl. nur  1 oder gar niemand weiter.)</t>
    </r>
  </si>
  <si>
    <t>Für die Ausscheidungsrunden, werden die Spieler automatisch zugeteilt, es müssen ebenfalls nur die Tore eingetragen werden.</t>
  </si>
  <si>
    <t>Falls Gruppe D nicht komplett ist, kann Zeile 14-17 im Blatt Player statistik gelöscht werden, oder beim Einsenden vermerken, dass Gruppe D nicht komplett.</t>
  </si>
  <si>
    <t>Einsenden der Excel mit allen Daten für Aufnahme in Welt-Statistik.</t>
  </si>
  <si>
    <t>Punkte Vergabe (Welt-ranking):</t>
  </si>
  <si>
    <t>Siege</t>
  </si>
  <si>
    <t>Uentschieden (nur Gruppenphase, weil sonst Entscheidung)</t>
  </si>
  <si>
    <t>Viertelfinal-Teilnahme (nur 1x max. Turnierfortschritt)</t>
  </si>
  <si>
    <t>Halbfinal-Teilnahme (nur 1x max. Turnierfortschritt)</t>
  </si>
  <si>
    <t>Final-Teilnahme (nur 1x max. Turnierfortschritt)</t>
  </si>
  <si>
    <t>Turniersieg</t>
  </si>
  <si>
    <t>2. Rang</t>
  </si>
  <si>
    <t>3. Rang</t>
  </si>
  <si>
    <t>Codierung</t>
  </si>
  <si>
    <t>Wahr:</t>
  </si>
  <si>
    <t>Falsch:</t>
  </si>
  <si>
    <t>Version History</t>
  </si>
  <si>
    <t>Änderungen</t>
  </si>
  <si>
    <t>Newcomer &amp; Torhüter (automatisch) -Feld eingefügt.
Sieger hervorgehoben.</t>
  </si>
  <si>
    <t>Jauneball Worldcup</t>
  </si>
  <si>
    <t>Datum:</t>
  </si>
  <si>
    <t>dd.mm.yyyy</t>
  </si>
  <si>
    <t>Ort:</t>
  </si>
  <si>
    <t xml:space="preserve"> Münsingen</t>
  </si>
  <si>
    <t>Gruppenauslosung</t>
    <phoneticPr fontId="8" type="noConversion"/>
  </si>
  <si>
    <t>Gruppe A</t>
  </si>
  <si>
    <t>Gruppe B</t>
  </si>
  <si>
    <t>Gruppe C</t>
  </si>
  <si>
    <t>Gruppe D</t>
  </si>
  <si>
    <t>Tore</t>
  </si>
  <si>
    <t>TV</t>
  </si>
  <si>
    <t>Pkt</t>
  </si>
  <si>
    <t>Pkt vergl</t>
  </si>
  <si>
    <t>Spiele</t>
  </si>
  <si>
    <t>A1</t>
  </si>
  <si>
    <t>:</t>
  </si>
  <si>
    <t>B1</t>
  </si>
  <si>
    <t>C1</t>
  </si>
  <si>
    <t>D1</t>
  </si>
  <si>
    <t>A2</t>
  </si>
  <si>
    <t>B2</t>
  </si>
  <si>
    <t>C2</t>
  </si>
  <si>
    <t>D2</t>
  </si>
  <si>
    <t>A3</t>
  </si>
  <si>
    <t>B3</t>
  </si>
  <si>
    <t>C3</t>
  </si>
  <si>
    <t>D3</t>
  </si>
  <si>
    <t>A4</t>
  </si>
  <si>
    <t>B4</t>
  </si>
  <si>
    <t>C4</t>
  </si>
  <si>
    <t>D4</t>
  </si>
  <si>
    <t>Spiel 1</t>
  </si>
  <si>
    <t>Spielpaarung</t>
  </si>
  <si>
    <t xml:space="preserve"> Punkte</t>
  </si>
  <si>
    <t>Spiel 2</t>
  </si>
  <si>
    <t>Rang</t>
  </si>
  <si>
    <t>Team</t>
  </si>
  <si>
    <t>Torverhältnis</t>
  </si>
  <si>
    <t>Punkte</t>
  </si>
  <si>
    <t>1.</t>
  </si>
  <si>
    <t>2.</t>
  </si>
  <si>
    <t>3.</t>
  </si>
  <si>
    <t>4.</t>
  </si>
  <si>
    <t>A</t>
  </si>
  <si>
    <t>B</t>
  </si>
  <si>
    <t>C</t>
  </si>
  <si>
    <t>D</t>
  </si>
  <si>
    <t>1st</t>
  </si>
  <si>
    <t>2nd</t>
  </si>
  <si>
    <t>3rd</t>
  </si>
  <si>
    <t>4th</t>
  </si>
  <si>
    <t>Turniersieger</t>
  </si>
  <si>
    <t>Rang 1</t>
  </si>
  <si>
    <t>Rang 2</t>
  </si>
  <si>
    <t>Rang 3</t>
  </si>
  <si>
    <t>Torhüter</t>
  </si>
  <si>
    <t>Newcomer</t>
  </si>
  <si>
    <t>Viertelfinale</t>
  </si>
  <si>
    <t>Halbfinale</t>
  </si>
  <si>
    <t>Finale</t>
  </si>
  <si>
    <t>Spiel um Platz 3</t>
  </si>
  <si>
    <t>GegenTore</t>
  </si>
  <si>
    <t>Uentschieden</t>
  </si>
  <si>
    <t>Gruppenphase:</t>
  </si>
  <si>
    <t>-</t>
  </si>
  <si>
    <t>Turnier gesamt</t>
  </si>
  <si>
    <t>Note: +1 wenn nicht ausgefüllt 8tel-Final-Namen (Korrekt wenn Turnier fertig)</t>
  </si>
  <si>
    <t>Gruppe A :Sortierte Tablle nach: Punkte &gt; Torverhältnis &gt; Tore</t>
  </si>
  <si>
    <t>Gruppe B :Sortierte Tablle nach: Punkte &gt; Torverhältnis &gt; Tore</t>
  </si>
  <si>
    <t>Gruppe C :Sortierte Tablle nach: Punkte &gt; Torverhältnis &gt; Tore</t>
  </si>
  <si>
    <t>Platzierung nach Gruppenphase</t>
  </si>
  <si>
    <t>Farben</t>
  </si>
  <si>
    <t xml:space="preserve">Hex value brown: </t>
  </si>
  <si>
    <t>E0C202</t>
  </si>
  <si>
    <t>Hex avalue jaune</t>
  </si>
  <si>
    <t>1. Namen Eintragen in Gruppen, je Auslosung</t>
  </si>
  <si>
    <t>Gruppe 4 wird nur gewertet, wenn alle vier Namen vorhanden, ansonst werden Punkte auf "Null" gesetzt.</t>
  </si>
  <si>
    <t>2. Turnier starten, es müssen jeweils nur die Anzahl Tore eingetragen werden.</t>
  </si>
  <si>
    <t>Informationen zur Statistik werden neben der Gruppe gespeichert. (Farbe schriftart ändern für sichtbarkeit=&gt; siehe Beispielbild))</t>
  </si>
  <si>
    <t>Informationen zur Statistik sind auf "Berechnungshilfe"-Tab übertragen zum sortieren (Punkte &gt; Torverhältnis &gt; Tore)</t>
  </si>
  <si>
    <t>A24 zeigt die Plazierung nach der Gruppenphase, welche genutzt wird für die Viertelfinal-Paarung</t>
  </si>
  <si>
    <t>3. Nach Gruppenphase erscheinen die Paarung, wobei nach eintragen des Resultats der Sieger automatisch weiter kommt. Sieger sind mit grün hervorgehoben.</t>
  </si>
  <si>
    <t>Torhüter (Wenigste Tore nach Gruppenphase)</t>
  </si>
  <si>
    <t>Spielindex</t>
  </si>
  <si>
    <t>Ort</t>
  </si>
  <si>
    <t>Datum</t>
  </si>
  <si>
    <t>Spieler 1</t>
  </si>
  <si>
    <t>Spieler 2</t>
  </si>
  <si>
    <t>Tore Spieler 1</t>
  </si>
  <si>
    <t>Tore Spieler 2</t>
  </si>
  <si>
    <t>Sieg Spieler 1</t>
  </si>
  <si>
    <t>Unentschieden</t>
  </si>
  <si>
    <t>Gruppenphase</t>
  </si>
  <si>
    <t>Semi-Finale</t>
  </si>
  <si>
    <t>Pseudonym</t>
  </si>
  <si>
    <t>Niederlage</t>
  </si>
  <si>
    <t>Gegentore</t>
  </si>
  <si>
    <t>Viertelfinalteilnahme</t>
  </si>
  <si>
    <t>Halbfinalteilnahme</t>
  </si>
  <si>
    <t>Finalist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</si>
</sst>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indexed="8"/>
      <name val="Arial"/>
      <family val="2"/>
    </font>
    <font>
      <sz val="11"/>
      <color theme="0" tint="-0.499984740745262"/>
      <name val="Arial"/>
      <family val="2"/>
    </font>
    <font>
      <b/>
      <sz val="11"/>
      <color indexed="8"/>
      <name val="Arial"/>
      <family val="2"/>
    </font>
    <font>
      <b/>
      <sz val="20"/>
      <color indexed="8"/>
      <name val="Arial"/>
      <family val="2"/>
    </font>
    <font>
      <sz val="11"/>
      <color theme="0" tint="-0.249977111117893"/>
      <name val="Arial"/>
      <family val="2"/>
    </font>
    <font>
      <sz val="11"/>
      <color theme="0" tint="-4.9989318521683403E-2"/>
      <name val="Arial"/>
      <family val="2"/>
    </font>
    <font>
      <sz val="11"/>
      <color indexed="9"/>
      <name val="Arial"/>
      <family val="2"/>
    </font>
    <font>
      <sz val="11"/>
      <color theme="2" tint="-0.249977111117893"/>
      <name val="Arial"/>
      <family val="2"/>
    </font>
    <font>
      <sz val="8"/>
      <name val="Verdana"/>
      <family val="2"/>
    </font>
    <font>
      <sz val="8"/>
      <name val="Arial"/>
      <family val="2"/>
    </font>
    <font>
      <sz val="11"/>
      <color rgb="FFFF0000"/>
      <name val="Arial"/>
      <family val="2"/>
    </font>
    <font>
      <sz val="11"/>
      <name val="Arial"/>
      <family val="2"/>
    </font>
    <font>
      <b/>
      <sz val="11"/>
      <color rgb="FF272301"/>
      <name val="Arial"/>
      <family val="2"/>
    </font>
    <font>
      <sz val="11"/>
      <color theme="0"/>
      <name val="Arial"/>
      <family val="2"/>
    </font>
    <font>
      <b/>
      <sz val="11"/>
      <color rgb="FF000000"/>
      <name val="Arial"/>
      <family val="2"/>
    </font>
    <font>
      <sz val="11"/>
      <color rgb="FF272301"/>
      <name val="Arial"/>
      <family val="2"/>
    </font>
    <font>
      <sz val="24"/>
      <color rgb="FF272301"/>
      <name val="Arial"/>
      <family val="2"/>
    </font>
    <font>
      <sz val="11"/>
      <color rgb="FFE0C202"/>
      <name val="Arial"/>
      <family val="2"/>
    </font>
  </fonts>
  <fills count="16">
    <fill>
      <patternFill patternType="none"/>
    </fill>
    <fill>
      <patternFill patternType="gray125"/>
    </fill>
    <fill>
      <patternFill patternType="solid">
        <fgColor theme="8"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00B050"/>
        <bgColor indexed="64"/>
      </patternFill>
    </fill>
    <fill>
      <patternFill patternType="solid">
        <fgColor rgb="FFE0C202"/>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theme="0"/>
        <bgColor indexed="64"/>
      </patternFill>
    </fill>
    <fill>
      <patternFill patternType="solid">
        <fgColor rgb="FF272301"/>
        <bgColor indexed="64"/>
      </patternFill>
    </fill>
  </fills>
  <borders count="65">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indexed="64"/>
      </bottom>
      <diagonal/>
    </border>
    <border>
      <left/>
      <right/>
      <top/>
      <bottom style="thin">
        <color theme="1"/>
      </bottom>
      <diagonal/>
    </border>
    <border>
      <left style="thin">
        <color theme="1"/>
      </left>
      <right style="thin">
        <color theme="2" tint="-9.9948118533890809E-2"/>
      </right>
      <top style="thin">
        <color theme="1"/>
      </top>
      <bottom style="thin">
        <color theme="2" tint="-9.9948118533890809E-2"/>
      </bottom>
      <diagonal/>
    </border>
    <border>
      <left style="thin">
        <color theme="1"/>
      </left>
      <right/>
      <top style="thin">
        <color theme="1"/>
      </top>
      <bottom style="thin">
        <color theme="2" tint="-9.9948118533890809E-2"/>
      </bottom>
      <diagonal/>
    </border>
    <border>
      <left/>
      <right style="thin">
        <color theme="2" tint="-9.9948118533890809E-2"/>
      </right>
      <top style="thin">
        <color theme="1"/>
      </top>
      <bottom style="thin">
        <color theme="2" tint="-9.9948118533890809E-2"/>
      </bottom>
      <diagonal/>
    </border>
    <border>
      <left style="thin">
        <color theme="1"/>
      </left>
      <right/>
      <top style="thin">
        <color theme="2" tint="-9.9948118533890809E-2"/>
      </top>
      <bottom style="thin">
        <color theme="2" tint="-9.9948118533890809E-2"/>
      </bottom>
      <diagonal/>
    </border>
    <border>
      <left/>
      <right style="thin">
        <color theme="2" tint="-9.9948118533890809E-2"/>
      </right>
      <top style="thin">
        <color theme="2" tint="-9.9948118533890809E-2"/>
      </top>
      <bottom style="thin">
        <color theme="2" tint="-9.9948118533890809E-2"/>
      </bottom>
      <diagonal/>
    </border>
    <border>
      <left/>
      <right/>
      <top style="thin">
        <color theme="1"/>
      </top>
      <bottom style="thin">
        <color theme="2" tint="-9.9948118533890809E-2"/>
      </bottom>
      <diagonal/>
    </border>
    <border>
      <left/>
      <right/>
      <top style="thin">
        <color theme="2" tint="-9.9948118533890809E-2"/>
      </top>
      <bottom style="thin">
        <color theme="2" tint="-9.9948118533890809E-2"/>
      </bottom>
      <diagonal/>
    </border>
    <border>
      <left style="thin">
        <color theme="2" tint="-9.9917600024414813E-2"/>
      </left>
      <right style="thin">
        <color theme="2" tint="-9.9917600024414813E-2"/>
      </right>
      <top style="thin">
        <color theme="1"/>
      </top>
      <bottom/>
      <diagonal/>
    </border>
    <border>
      <left style="thin">
        <color theme="2" tint="-9.9887081514938816E-2"/>
      </left>
      <right style="thin">
        <color theme="2" tint="-9.9887081514938816E-2"/>
      </right>
      <top style="thin">
        <color theme="2" tint="-9.9887081514938816E-2"/>
      </top>
      <bottom style="thin">
        <color theme="2" tint="-9.9887081514938816E-2"/>
      </bottom>
      <diagonal/>
    </border>
    <border>
      <left style="thin">
        <color theme="2" tint="-9.9948118533890809E-2"/>
      </left>
      <right style="thin">
        <color theme="2" tint="-9.9948118533890809E-2"/>
      </right>
      <top style="thin">
        <color theme="1"/>
      </top>
      <bottom style="thin">
        <color theme="2" tint="-9.9948118533890809E-2"/>
      </bottom>
      <diagonal/>
    </border>
    <border>
      <left style="thin">
        <color theme="2" tint="-9.9917600024414813E-2"/>
      </left>
      <right/>
      <top style="thin">
        <color theme="1"/>
      </top>
      <bottom/>
      <diagonal/>
    </border>
    <border>
      <left style="thin">
        <color theme="2" tint="-9.9887081514938816E-2"/>
      </left>
      <right/>
      <top style="thin">
        <color theme="2" tint="-9.9887081514938816E-2"/>
      </top>
      <bottom style="thin">
        <color theme="2" tint="-9.9887081514938816E-2"/>
      </bottom>
      <diagonal/>
    </border>
    <border>
      <left style="thin">
        <color theme="2" tint="-9.9948118533890809E-2"/>
      </left>
      <right/>
      <top style="thin">
        <color theme="1"/>
      </top>
      <bottom style="thin">
        <color theme="2" tint="-9.9948118533890809E-2"/>
      </bottom>
      <diagonal/>
    </border>
    <border>
      <left style="thin">
        <color theme="2" tint="-9.9948118533890809E-2"/>
      </left>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indexed="64"/>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1"/>
      </left>
      <right style="thin">
        <color theme="2" tint="-9.9948118533890809E-2"/>
      </right>
      <top style="thin">
        <color theme="2" tint="-9.9948118533890809E-2"/>
      </top>
      <bottom style="thin">
        <color theme="2" tint="-9.9948118533890809E-2"/>
      </bottom>
      <diagonal/>
    </border>
    <border>
      <left style="thin">
        <color theme="2" tint="-9.9917600024414813E-2"/>
      </left>
      <right/>
      <top style="thin">
        <color theme="1"/>
      </top>
      <bottom style="thin">
        <color theme="2" tint="-9.9917600024414813E-2"/>
      </bottom>
      <diagonal/>
    </border>
    <border>
      <left/>
      <right/>
      <top style="thin">
        <color theme="1"/>
      </top>
      <bottom style="thin">
        <color theme="2" tint="-9.9917600024414813E-2"/>
      </bottom>
      <diagonal/>
    </border>
    <border>
      <left/>
      <right style="thin">
        <color theme="2" tint="-9.9917600024414813E-2"/>
      </right>
      <top style="thin">
        <color theme="1"/>
      </top>
      <bottom style="thin">
        <color theme="2" tint="-9.9917600024414813E-2"/>
      </bottom>
      <diagonal/>
    </border>
    <border>
      <left style="thin">
        <color theme="2" tint="-9.9917600024414813E-2"/>
      </left>
      <right/>
      <top style="thin">
        <color theme="2" tint="-9.9917600024414813E-2"/>
      </top>
      <bottom style="thin">
        <color theme="2" tint="-9.9917600024414813E-2"/>
      </bottom>
      <diagonal/>
    </border>
    <border>
      <left/>
      <right/>
      <top style="thin">
        <color theme="2" tint="-9.9917600024414813E-2"/>
      </top>
      <bottom style="thin">
        <color theme="2" tint="-9.9917600024414813E-2"/>
      </bottom>
      <diagonal/>
    </border>
    <border>
      <left/>
      <right style="thin">
        <color theme="2" tint="-9.9917600024414813E-2"/>
      </right>
      <top style="thin">
        <color theme="2" tint="-9.9917600024414813E-2"/>
      </top>
      <bottom style="thin">
        <color theme="2" tint="-9.9917600024414813E-2"/>
      </bottom>
      <diagonal/>
    </border>
    <border>
      <left style="thin">
        <color theme="2" tint="-9.9948118533890809E-2"/>
      </left>
      <right/>
      <top style="thin">
        <color theme="2" tint="-9.9917600024414813E-2"/>
      </top>
      <bottom style="thin">
        <color theme="2" tint="-9.9917600024414813E-2"/>
      </bottom>
      <diagonal/>
    </border>
    <border>
      <left style="thin">
        <color theme="2" tint="-9.9948118533890809E-2"/>
      </left>
      <right/>
      <top style="thin">
        <color theme="1"/>
      </top>
      <bottom style="thin">
        <color theme="2" tint="-9.9917600024414813E-2"/>
      </bottom>
      <diagonal/>
    </border>
    <border>
      <left style="thin">
        <color theme="2" tint="-9.9887081514938816E-2"/>
      </left>
      <right style="thin">
        <color theme="2" tint="-9.9887081514938816E-2"/>
      </right>
      <top style="thin">
        <color theme="1"/>
      </top>
      <bottom style="thin">
        <color theme="2" tint="-9.9887081514938816E-2"/>
      </bottom>
      <diagonal/>
    </border>
    <border>
      <left/>
      <right style="thin">
        <color theme="2" tint="-9.9948118533890809E-2"/>
      </right>
      <top style="thin">
        <color indexed="64"/>
      </top>
      <bottom style="thin">
        <color theme="2" tint="-9.9948118533890809E-2"/>
      </bottom>
      <diagonal/>
    </border>
    <border>
      <left style="thin">
        <color theme="1"/>
      </left>
      <right style="thin">
        <color theme="2" tint="-9.9948118533890809E-2"/>
      </right>
      <top style="thin">
        <color indexed="64"/>
      </top>
      <bottom style="thin">
        <color theme="2" tint="-9.9948118533890809E-2"/>
      </bottom>
      <diagonal/>
    </border>
    <border>
      <left/>
      <right style="thin">
        <color theme="1"/>
      </right>
      <top/>
      <bottom/>
      <diagonal/>
    </border>
    <border>
      <left/>
      <right/>
      <top/>
      <bottom style="thin">
        <color theme="2"/>
      </bottom>
      <diagonal/>
    </border>
    <border>
      <left/>
      <right style="thin">
        <color theme="2"/>
      </right>
      <top/>
      <bottom/>
      <diagonal/>
    </border>
    <border>
      <left style="thin">
        <color theme="2"/>
      </left>
      <right/>
      <top/>
      <bottom style="thin">
        <color theme="2"/>
      </bottom>
      <diagonal/>
    </border>
    <border>
      <left/>
      <right style="thin">
        <color theme="2"/>
      </right>
      <top/>
      <bottom style="thin">
        <color theme="2"/>
      </bottom>
      <diagonal/>
    </border>
    <border>
      <left/>
      <right style="thin">
        <color theme="2"/>
      </right>
      <top style="thin">
        <color theme="2"/>
      </top>
      <bottom style="thin">
        <color theme="2"/>
      </bottom>
      <diagonal/>
    </border>
    <border>
      <left style="thin">
        <color theme="2"/>
      </left>
      <right/>
      <top style="thin">
        <color theme="2"/>
      </top>
      <bottom style="thin">
        <color theme="2"/>
      </bottom>
      <diagonal/>
    </border>
    <border>
      <left/>
      <right/>
      <top style="thin">
        <color theme="2"/>
      </top>
      <bottom style="thin">
        <color theme="2"/>
      </bottom>
      <diagonal/>
    </border>
    <border>
      <left style="thin">
        <color theme="2" tint="-9.9978637043366805E-2"/>
      </left>
      <right/>
      <top style="thin">
        <color theme="2" tint="-9.9978637043366805E-2"/>
      </top>
      <bottom style="thin">
        <color theme="2" tint="-9.9978637043366805E-2"/>
      </bottom>
      <diagonal/>
    </border>
    <border>
      <left/>
      <right/>
      <top style="thin">
        <color theme="2" tint="-9.9978637043366805E-2"/>
      </top>
      <bottom style="thin">
        <color theme="2" tint="-9.9978637043366805E-2"/>
      </bottom>
      <diagonal/>
    </border>
    <border>
      <left/>
      <right style="thin">
        <color theme="2" tint="-9.9948118533890809E-2"/>
      </right>
      <top style="thin">
        <color theme="2" tint="-9.9978637043366805E-2"/>
      </top>
      <bottom style="thin">
        <color theme="2" tint="-9.9978637043366805E-2"/>
      </bottom>
      <diagonal/>
    </border>
    <border>
      <left style="thin">
        <color theme="2" tint="-9.9978637043366805E-2"/>
      </left>
      <right style="thin">
        <color theme="2" tint="-9.9948118533890809E-2"/>
      </right>
      <top style="thin">
        <color theme="2" tint="-9.9948118533890809E-2"/>
      </top>
      <bottom style="thin">
        <color theme="2" tint="-9.9948118533890809E-2"/>
      </bottom>
      <diagonal/>
    </border>
    <border>
      <left/>
      <right style="thin">
        <color theme="2" tint="-9.9978637043366805E-2"/>
      </right>
      <top style="thin">
        <color theme="2" tint="-9.9978637043366805E-2"/>
      </top>
      <bottom style="thin">
        <color theme="2" tint="-9.9978637043366805E-2"/>
      </bottom>
      <diagonal/>
    </border>
    <border>
      <left/>
      <right style="thin">
        <color theme="2" tint="-9.9948118533890809E-2"/>
      </right>
      <top style="thin">
        <color theme="2" tint="-9.9948118533890809E-2"/>
      </top>
      <bottom style="thin">
        <color theme="2" tint="-9.9978637043366805E-2"/>
      </bottom>
      <diagonal/>
    </border>
    <border>
      <left/>
      <right/>
      <top style="thin">
        <color theme="2" tint="-9.9948118533890809E-2"/>
      </top>
      <bottom style="thin">
        <color theme="2" tint="-9.9978637043366805E-2"/>
      </bottom>
      <diagonal/>
    </border>
    <border>
      <left style="thin">
        <color theme="2" tint="-9.9978637043366805E-2"/>
      </left>
      <right/>
      <top style="thin">
        <color theme="2" tint="-9.9948118533890809E-2"/>
      </top>
      <bottom style="thin">
        <color theme="2" tint="-9.9948118533890809E-2"/>
      </bottom>
      <diagonal/>
    </border>
    <border>
      <left style="thin">
        <color theme="2" tint="-9.9948118533890809E-2"/>
      </left>
      <right/>
      <top style="thin">
        <color theme="2" tint="-9.9948118533890809E-2"/>
      </top>
      <bottom/>
      <diagonal/>
    </border>
    <border>
      <left/>
      <right style="thin">
        <color theme="2" tint="-9.9948118533890809E-2"/>
      </right>
      <top style="thin">
        <color theme="2" tint="-9.9948118533890809E-2"/>
      </top>
      <bottom/>
      <diagonal/>
    </border>
    <border>
      <left style="thin">
        <color theme="2" tint="-9.9978637043366805E-2"/>
      </left>
      <right/>
      <top style="thin">
        <color theme="2" tint="-9.9948118533890809E-2"/>
      </top>
      <bottom style="thin">
        <color theme="2" tint="-9.9978637043366805E-2"/>
      </bottom>
      <diagonal/>
    </border>
    <border>
      <left style="thin">
        <color theme="2" tint="-9.9948118533890809E-2"/>
      </left>
      <right/>
      <top/>
      <bottom style="thin">
        <color theme="2" tint="-9.9948118533890809E-2"/>
      </bottom>
      <diagonal/>
    </border>
    <border>
      <left/>
      <right style="thin">
        <color theme="2" tint="-9.9948118533890809E-2"/>
      </right>
      <top/>
      <bottom style="thin">
        <color theme="2" tint="-9.9948118533890809E-2"/>
      </bottom>
      <diagonal/>
    </border>
    <border>
      <left/>
      <right/>
      <top/>
      <bottom style="thin">
        <color theme="2" tint="-9.9978637043366805E-2"/>
      </bottom>
      <diagonal/>
    </border>
    <border>
      <left style="thin">
        <color theme="2" tint="-9.9978637043366805E-2"/>
      </left>
      <right/>
      <top/>
      <bottom style="thin">
        <color theme="2" tint="-9.9978637043366805E-2"/>
      </bottom>
      <diagonal/>
    </border>
    <border>
      <left/>
      <right style="thin">
        <color theme="2" tint="-9.9978637043366805E-2"/>
      </right>
      <top/>
      <bottom/>
      <diagonal/>
    </border>
    <border>
      <left style="thin">
        <color theme="2" tint="-9.9948118533890809E-2"/>
      </left>
      <right/>
      <top style="thin">
        <color theme="2" tint="-9.9978637043366805E-2"/>
      </top>
      <bottom style="thin">
        <color theme="2" tint="-9.9948118533890809E-2"/>
      </bottom>
      <diagonal/>
    </border>
    <border>
      <left/>
      <right style="thin">
        <color theme="2" tint="-9.9948118533890809E-2"/>
      </right>
      <top style="thin">
        <color theme="2" tint="-9.9978637043366805E-2"/>
      </top>
      <bottom style="thin">
        <color theme="2" tint="-9.9948118533890809E-2"/>
      </bottom>
      <diagonal/>
    </border>
    <border>
      <left/>
      <right style="thin">
        <color theme="2"/>
      </right>
      <top style="thin">
        <color theme="2"/>
      </top>
      <bottom/>
      <diagonal/>
    </border>
    <border>
      <left style="thin">
        <color theme="2"/>
      </left>
      <right/>
      <top style="thin">
        <color theme="2"/>
      </top>
      <bottom/>
      <diagonal/>
    </border>
    <border>
      <left/>
      <right/>
      <top style="thin">
        <color theme="2"/>
      </top>
      <bottom/>
      <diagonal/>
    </border>
    <border>
      <left style="thin">
        <color theme="2"/>
      </left>
      <right/>
      <top/>
      <bottom/>
      <diagonal/>
    </border>
  </borders>
  <cellStyleXfs count="1">
    <xf numFmtId="0" fontId="0" fillId="0" borderId="0"/>
  </cellStyleXfs>
  <cellXfs count="211">
    <xf numFmtId="0" fontId="0" fillId="0" borderId="0" xfId="0"/>
    <xf numFmtId="0" fontId="0" fillId="0" borderId="3" xfId="0" applyBorder="1" applyAlignment="1">
      <alignment vertical="center"/>
    </xf>
    <xf numFmtId="0" fontId="1" fillId="0" borderId="0" xfId="0" applyFont="1"/>
    <xf numFmtId="0" fontId="2" fillId="0" borderId="0" xfId="0" applyFont="1" applyAlignment="1">
      <alignment vertical="center"/>
    </xf>
    <xf numFmtId="0" fontId="0" fillId="0" borderId="0" xfId="0" applyAlignment="1">
      <alignment horizontal="center"/>
    </xf>
    <xf numFmtId="49" fontId="0" fillId="4" borderId="1" xfId="0" applyNumberFormat="1" applyFill="1" applyBorder="1" applyAlignment="1">
      <alignment horizontal="center" vertical="center"/>
    </xf>
    <xf numFmtId="49" fontId="0" fillId="3" borderId="1" xfId="0" applyNumberFormat="1" applyFill="1" applyBorder="1" applyAlignment="1">
      <alignment horizontal="center" vertical="center"/>
    </xf>
    <xf numFmtId="0" fontId="4" fillId="0" borderId="0" xfId="0" applyFont="1" applyAlignment="1">
      <alignment horizontal="center"/>
    </xf>
    <xf numFmtId="0" fontId="4" fillId="0" borderId="0" xfId="0" applyFont="1"/>
    <xf numFmtId="49" fontId="0" fillId="2" borderId="1" xfId="0" applyNumberFormat="1" applyFill="1" applyBorder="1" applyAlignment="1">
      <alignment horizontal="center" vertical="center"/>
    </xf>
    <xf numFmtId="0" fontId="0" fillId="0" borderId="3" xfId="0" applyBorder="1"/>
    <xf numFmtId="0" fontId="1" fillId="0" borderId="0" xfId="0" applyFont="1" applyAlignment="1">
      <alignment horizontal="center"/>
    </xf>
    <xf numFmtId="0" fontId="5" fillId="0" borderId="0" xfId="0" applyFont="1" applyAlignment="1">
      <alignment horizontal="center"/>
    </xf>
    <xf numFmtId="0" fontId="0" fillId="0" borderId="3" xfId="0" applyBorder="1" applyAlignment="1">
      <alignment horizontal="right"/>
    </xf>
    <xf numFmtId="0" fontId="0" fillId="0" borderId="2" xfId="0" applyBorder="1" applyAlignment="1">
      <alignment horizontal="left"/>
    </xf>
    <xf numFmtId="0" fontId="6" fillId="0" borderId="0" xfId="0" applyFont="1"/>
    <xf numFmtId="0" fontId="7" fillId="0" borderId="0" xfId="0" applyFont="1"/>
    <xf numFmtId="0" fontId="2" fillId="7" borderId="1" xfId="0" applyFont="1" applyFill="1" applyBorder="1" applyAlignment="1">
      <alignment horizontal="center"/>
    </xf>
    <xf numFmtId="0" fontId="2" fillId="0" borderId="0" xfId="0" applyFont="1" applyAlignment="1">
      <alignment horizontal="center"/>
    </xf>
    <xf numFmtId="0" fontId="0" fillId="0" borderId="19" xfId="0" applyBorder="1" applyAlignment="1">
      <alignment vertical="center"/>
    </xf>
    <xf numFmtId="0" fontId="0" fillId="0" borderId="12" xfId="0" applyBorder="1" applyAlignment="1">
      <alignment horizontal="center" vertical="center"/>
    </xf>
    <xf numFmtId="0" fontId="0" fillId="0" borderId="20" xfId="0" applyBorder="1" applyAlignment="1">
      <alignment vertical="center"/>
    </xf>
    <xf numFmtId="0" fontId="0" fillId="0" borderId="13" xfId="0" applyBorder="1" applyAlignment="1">
      <alignment horizontal="center" vertical="center"/>
    </xf>
    <xf numFmtId="0" fontId="0" fillId="0" borderId="24" xfId="0" applyBorder="1" applyAlignment="1">
      <alignment horizontal="right" vertical="center"/>
    </xf>
    <xf numFmtId="0" fontId="0" fillId="0" borderId="25" xfId="0" applyBorder="1" applyAlignment="1">
      <alignment horizontal="center" vertical="center"/>
    </xf>
    <xf numFmtId="0" fontId="0" fillId="0" borderId="26" xfId="0" applyBorder="1" applyAlignment="1">
      <alignment horizontal="left" vertical="center"/>
    </xf>
    <xf numFmtId="0" fontId="0" fillId="0" borderId="27" xfId="0" applyBorder="1" applyAlignment="1">
      <alignment horizontal="right" vertical="center"/>
    </xf>
    <xf numFmtId="0" fontId="0" fillId="0" borderId="28" xfId="0" applyBorder="1" applyAlignment="1">
      <alignment horizontal="center" vertical="center"/>
    </xf>
    <xf numFmtId="0" fontId="0" fillId="0" borderId="29" xfId="0" applyBorder="1" applyAlignment="1">
      <alignment horizontal="left" vertical="center"/>
    </xf>
    <xf numFmtId="0" fontId="0" fillId="0" borderId="30" xfId="0" applyBorder="1" applyAlignment="1">
      <alignment vertical="center"/>
    </xf>
    <xf numFmtId="0" fontId="0" fillId="0" borderId="30" xfId="0" applyBorder="1"/>
    <xf numFmtId="0" fontId="0" fillId="0" borderId="28" xfId="0" applyBorder="1" applyAlignment="1">
      <alignment horizontal="center"/>
    </xf>
    <xf numFmtId="0" fontId="0" fillId="0" borderId="30" xfId="0" applyBorder="1" applyAlignment="1">
      <alignment horizontal="right"/>
    </xf>
    <xf numFmtId="0" fontId="0" fillId="0" borderId="31" xfId="0" applyBorder="1" applyAlignment="1">
      <alignment vertical="center"/>
    </xf>
    <xf numFmtId="0" fontId="0" fillId="0" borderId="31" xfId="0" applyBorder="1"/>
    <xf numFmtId="0" fontId="0" fillId="0" borderId="25" xfId="0" applyBorder="1" applyAlignment="1">
      <alignment horizontal="center"/>
    </xf>
    <xf numFmtId="0" fontId="0" fillId="0" borderId="25" xfId="0" applyBorder="1" applyAlignment="1">
      <alignment horizontal="left" vertical="center"/>
    </xf>
    <xf numFmtId="0" fontId="0" fillId="0" borderId="28" xfId="0" applyBorder="1" applyAlignment="1">
      <alignment horizontal="left" vertical="center"/>
    </xf>
    <xf numFmtId="0" fontId="0" fillId="0" borderId="25" xfId="0" applyBorder="1" applyAlignment="1">
      <alignment horizontal="left"/>
    </xf>
    <xf numFmtId="0" fontId="0" fillId="0" borderId="28" xfId="0" applyBorder="1" applyAlignment="1">
      <alignment horizontal="left"/>
    </xf>
    <xf numFmtId="1" fontId="0" fillId="0" borderId="14" xfId="0" applyNumberFormat="1" applyBorder="1" applyAlignment="1" applyProtection="1">
      <alignment horizontal="center"/>
      <protection locked="0"/>
    </xf>
    <xf numFmtId="1" fontId="0" fillId="0" borderId="17" xfId="0" applyNumberFormat="1" applyBorder="1" applyAlignment="1" applyProtection="1">
      <alignment horizontal="center"/>
      <protection locked="0"/>
    </xf>
    <xf numFmtId="1" fontId="0" fillId="0" borderId="15" xfId="0" applyNumberFormat="1" applyBorder="1" applyAlignment="1" applyProtection="1">
      <alignment horizontal="center"/>
      <protection locked="0"/>
    </xf>
    <xf numFmtId="1" fontId="0" fillId="0" borderId="18" xfId="0" applyNumberFormat="1" applyBorder="1" applyAlignment="1" applyProtection="1">
      <alignment horizontal="center"/>
      <protection locked="0"/>
    </xf>
    <xf numFmtId="1" fontId="0" fillId="0" borderId="16" xfId="0" applyNumberFormat="1" applyBorder="1" applyAlignment="1" applyProtection="1">
      <alignment horizontal="center"/>
      <protection locked="0"/>
    </xf>
    <xf numFmtId="1" fontId="0" fillId="0" borderId="19" xfId="0" applyNumberFormat="1" applyBorder="1" applyAlignment="1" applyProtection="1">
      <alignment horizontal="center"/>
      <protection locked="0"/>
    </xf>
    <xf numFmtId="1" fontId="0" fillId="0" borderId="22" xfId="0" applyNumberFormat="1" applyBorder="1" applyAlignment="1" applyProtection="1">
      <alignment horizontal="center"/>
      <protection locked="0"/>
    </xf>
    <xf numFmtId="1" fontId="0" fillId="0" borderId="20" xfId="0" applyNumberFormat="1" applyBorder="1" applyAlignment="1" applyProtection="1">
      <alignment horizontal="center"/>
      <protection locked="0"/>
    </xf>
    <xf numFmtId="49" fontId="2" fillId="3" borderId="0" xfId="0" applyNumberFormat="1" applyFont="1" applyFill="1" applyAlignment="1">
      <alignment horizontal="center" vertical="center"/>
    </xf>
    <xf numFmtId="0" fontId="0" fillId="0" borderId="8" xfId="0" applyBorder="1" applyAlignment="1">
      <alignment vertical="center"/>
    </xf>
    <xf numFmtId="49" fontId="2" fillId="3" borderId="0" xfId="0" applyNumberFormat="1" applyFont="1" applyFill="1" applyAlignment="1">
      <alignment horizontal="left" vertical="center"/>
    </xf>
    <xf numFmtId="0" fontId="10" fillId="0" borderId="0" xfId="0" applyFont="1"/>
    <xf numFmtId="0" fontId="10" fillId="0" borderId="0" xfId="0" applyFont="1" applyAlignment="1">
      <alignment horizontal="center"/>
    </xf>
    <xf numFmtId="0" fontId="0" fillId="8" borderId="0" xfId="0" applyFill="1"/>
    <xf numFmtId="0" fontId="11" fillId="0" borderId="0" xfId="0" applyFont="1"/>
    <xf numFmtId="0" fontId="0" fillId="0" borderId="11" xfId="0" applyBorder="1" applyAlignment="1" applyProtection="1">
      <alignment horizontal="center"/>
      <protection locked="0"/>
    </xf>
    <xf numFmtId="0" fontId="2" fillId="0" borderId="0" xfId="0" applyFont="1" applyAlignment="1" applyProtection="1">
      <alignment vertical="center"/>
      <protection locked="0"/>
    </xf>
    <xf numFmtId="0" fontId="0" fillId="0" borderId="0" xfId="0" applyAlignment="1">
      <alignment wrapText="1"/>
    </xf>
    <xf numFmtId="14" fontId="0" fillId="0" borderId="0" xfId="0" applyNumberFormat="1"/>
    <xf numFmtId="1" fontId="0" fillId="0" borderId="0" xfId="0" applyNumberFormat="1"/>
    <xf numFmtId="0" fontId="0" fillId="0" borderId="0" xfId="0" applyAlignment="1">
      <alignment vertical="center"/>
    </xf>
    <xf numFmtId="0" fontId="12" fillId="10" borderId="0" xfId="0" applyFont="1" applyFill="1" applyAlignment="1">
      <alignment horizontal="left"/>
    </xf>
    <xf numFmtId="0" fontId="2" fillId="10" borderId="0" xfId="0" applyFont="1" applyFill="1" applyAlignment="1">
      <alignment horizontal="center"/>
    </xf>
    <xf numFmtId="0" fontId="0" fillId="0" borderId="22" xfId="0" applyBorder="1" applyAlignment="1" applyProtection="1">
      <alignment horizontal="center"/>
      <protection locked="0"/>
    </xf>
    <xf numFmtId="49" fontId="2" fillId="11" borderId="0" xfId="0" applyNumberFormat="1" applyFont="1" applyFill="1" applyAlignment="1">
      <alignment horizontal="center" vertical="center"/>
    </xf>
    <xf numFmtId="0" fontId="2" fillId="12" borderId="35" xfId="0" applyFont="1" applyFill="1" applyBorder="1" applyAlignment="1">
      <alignment horizontal="center" vertical="center"/>
    </xf>
    <xf numFmtId="49" fontId="2" fillId="12" borderId="0" xfId="0" applyNumberFormat="1" applyFont="1" applyFill="1" applyAlignment="1">
      <alignment horizontal="center" vertical="center"/>
    </xf>
    <xf numFmtId="0" fontId="2" fillId="9" borderId="35" xfId="0" applyFont="1" applyFill="1" applyBorder="1" applyAlignment="1">
      <alignment horizontal="center" vertical="center"/>
    </xf>
    <xf numFmtId="49" fontId="2" fillId="9" borderId="0" xfId="0" applyNumberFormat="1" applyFont="1" applyFill="1" applyAlignment="1">
      <alignment horizontal="center" vertical="center"/>
    </xf>
    <xf numFmtId="0" fontId="2" fillId="13" borderId="35" xfId="0" applyFont="1" applyFill="1" applyBorder="1" applyAlignment="1">
      <alignment horizontal="center" vertical="center"/>
    </xf>
    <xf numFmtId="49" fontId="2" fillId="13" borderId="0" xfId="0" applyNumberFormat="1" applyFont="1" applyFill="1" applyAlignment="1">
      <alignment horizontal="center" vertical="center"/>
    </xf>
    <xf numFmtId="0" fontId="2" fillId="0" borderId="0" xfId="0" applyFont="1"/>
    <xf numFmtId="0" fontId="0" fillId="0" borderId="37" xfId="0" applyBorder="1"/>
    <xf numFmtId="14" fontId="11" fillId="0" borderId="0" xfId="0" applyNumberFormat="1" applyFont="1"/>
    <xf numFmtId="0" fontId="13" fillId="0" borderId="0" xfId="0" applyFont="1"/>
    <xf numFmtId="1" fontId="13" fillId="0" borderId="0" xfId="0" applyNumberFormat="1" applyFont="1"/>
    <xf numFmtId="0" fontId="0" fillId="0" borderId="46" xfId="0" applyBorder="1" applyAlignment="1" applyProtection="1">
      <alignment horizontal="center"/>
      <protection locked="0"/>
    </xf>
    <xf numFmtId="0" fontId="0" fillId="0" borderId="58" xfId="0" applyBorder="1"/>
    <xf numFmtId="0" fontId="0" fillId="0" borderId="56" xfId="0" applyBorder="1" applyAlignment="1">
      <alignment horizontal="center"/>
    </xf>
    <xf numFmtId="0" fontId="0" fillId="0" borderId="41" xfId="0" applyBorder="1"/>
    <xf numFmtId="0" fontId="0" fillId="0" borderId="36" xfId="0" applyBorder="1"/>
    <xf numFmtId="0" fontId="0" fillId="0" borderId="39" xfId="0" applyBorder="1"/>
    <xf numFmtId="49" fontId="2" fillId="10" borderId="0" xfId="0" applyNumberFormat="1" applyFont="1" applyFill="1" applyAlignment="1">
      <alignment horizontal="left" vertical="center"/>
    </xf>
    <xf numFmtId="0" fontId="0" fillId="10" borderId="0" xfId="0" applyFill="1"/>
    <xf numFmtId="0" fontId="14" fillId="10" borderId="0" xfId="0" applyFont="1" applyFill="1"/>
    <xf numFmtId="0" fontId="16" fillId="0" borderId="0" xfId="0" applyFont="1"/>
    <xf numFmtId="0" fontId="15" fillId="0" borderId="0" xfId="0" applyFont="1"/>
    <xf numFmtId="0" fontId="2" fillId="11" borderId="0" xfId="0" applyFont="1" applyFill="1"/>
    <xf numFmtId="0" fontId="2" fillId="12" borderId="0" xfId="0" applyFont="1" applyFill="1"/>
    <xf numFmtId="0" fontId="2" fillId="9" borderId="0" xfId="0" applyFont="1" applyFill="1"/>
    <xf numFmtId="0" fontId="2" fillId="13" borderId="0" xfId="0" applyFont="1" applyFill="1"/>
    <xf numFmtId="0" fontId="2" fillId="10" borderId="0" xfId="0" applyFont="1" applyFill="1"/>
    <xf numFmtId="0" fontId="15" fillId="10" borderId="0" xfId="0" applyFont="1" applyFill="1" applyAlignment="1">
      <alignment horizontal="left"/>
    </xf>
    <xf numFmtId="0" fontId="17" fillId="15" borderId="0" xfId="0" applyFont="1" applyFill="1" applyAlignment="1">
      <alignment horizontal="left"/>
    </xf>
    <xf numFmtId="0" fontId="0" fillId="0" borderId="42" xfId="0" applyBorder="1"/>
    <xf numFmtId="0" fontId="0" fillId="0" borderId="40" xfId="0" applyBorder="1"/>
    <xf numFmtId="0" fontId="0" fillId="0" borderId="41" xfId="0" applyBorder="1" applyAlignment="1">
      <alignment horizontal="left"/>
    </xf>
    <xf numFmtId="0" fontId="0" fillId="0" borderId="42" xfId="0" applyBorder="1" applyAlignment="1">
      <alignment horizontal="left"/>
    </xf>
    <xf numFmtId="0" fontId="0" fillId="0" borderId="11" xfId="0" applyBorder="1" applyAlignment="1">
      <alignment horizontal="left" vertical="center"/>
    </xf>
    <xf numFmtId="0" fontId="0" fillId="0" borderId="9" xfId="0" applyBorder="1" applyAlignment="1">
      <alignment horizontal="left" vertical="center"/>
    </xf>
    <xf numFmtId="0" fontId="0" fillId="0" borderId="0" xfId="0" applyAlignment="1">
      <alignment horizontal="center"/>
    </xf>
    <xf numFmtId="0" fontId="2" fillId="11" borderId="0" xfId="0" applyFont="1" applyFill="1" applyAlignment="1">
      <alignment horizontal="center"/>
    </xf>
    <xf numFmtId="0" fontId="2" fillId="12" borderId="0" xfId="0" applyFont="1" applyFill="1" applyAlignment="1">
      <alignment horizontal="center"/>
    </xf>
    <xf numFmtId="0" fontId="0" fillId="0" borderId="2" xfId="0" applyBorder="1" applyAlignment="1">
      <alignment horizontal="left" vertical="center"/>
    </xf>
    <xf numFmtId="0" fontId="0" fillId="0" borderId="4" xfId="0" applyBorder="1" applyAlignment="1">
      <alignment horizontal="center" vertical="center"/>
    </xf>
    <xf numFmtId="0" fontId="0" fillId="0" borderId="4" xfId="0" applyBorder="1" applyAlignment="1">
      <alignment horizontal="center"/>
    </xf>
    <xf numFmtId="0" fontId="2" fillId="5" borderId="1" xfId="0" applyFont="1" applyFill="1" applyBorder="1" applyAlignment="1">
      <alignment horizontal="center"/>
    </xf>
    <xf numFmtId="0" fontId="2" fillId="6" borderId="1" xfId="0" applyFont="1" applyFill="1" applyBorder="1" applyAlignment="1">
      <alignment horizontal="center"/>
    </xf>
    <xf numFmtId="0" fontId="2" fillId="9" borderId="0" xfId="0" applyFont="1" applyFill="1" applyAlignment="1">
      <alignment horizontal="center"/>
    </xf>
    <xf numFmtId="0" fontId="2" fillId="11" borderId="0" xfId="0" applyFont="1" applyFill="1" applyAlignment="1">
      <alignment horizontal="center" vertical="center"/>
    </xf>
    <xf numFmtId="0" fontId="13" fillId="0" borderId="0" xfId="0" applyFont="1" applyAlignment="1">
      <alignment horizontal="center"/>
    </xf>
    <xf numFmtId="0" fontId="2" fillId="13" borderId="0" xfId="0" applyFont="1" applyFill="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5" xfId="0" applyBorder="1" applyAlignment="1">
      <alignment horizontal="center"/>
    </xf>
    <xf numFmtId="0" fontId="2" fillId="12" borderId="0" xfId="0" applyFont="1" applyFill="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32" xfId="0" applyBorder="1" applyAlignment="1">
      <alignment horizontal="center"/>
    </xf>
    <xf numFmtId="0" fontId="2" fillId="9" borderId="0" xfId="0" applyFont="1" applyFill="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2" fillId="13" borderId="0" xfId="0" applyFont="1" applyFill="1" applyAlignment="1">
      <alignment horizontal="center"/>
    </xf>
    <xf numFmtId="0" fontId="2" fillId="5" borderId="1" xfId="0" applyFont="1" applyFill="1" applyBorder="1" applyAlignment="1">
      <alignment horizontal="center"/>
    </xf>
    <xf numFmtId="0" fontId="2" fillId="13" borderId="0" xfId="0" applyFont="1" applyFill="1" applyAlignment="1">
      <alignment horizontal="center" vertical="center"/>
    </xf>
    <xf numFmtId="0" fontId="0" fillId="0" borderId="7" xfId="0" applyBorder="1" applyAlignment="1">
      <alignment horizontal="left"/>
    </xf>
    <xf numFmtId="0" fontId="0" fillId="0" borderId="16" xfId="0" applyBorder="1" applyAlignment="1">
      <alignment horizontal="left"/>
    </xf>
    <xf numFmtId="0" fontId="0" fillId="0" borderId="23" xfId="0" applyBorder="1" applyAlignment="1">
      <alignment horizontal="left"/>
    </xf>
    <xf numFmtId="0" fontId="0" fillId="0" borderId="15" xfId="0" applyBorder="1" applyAlignment="1">
      <alignment horizontal="left"/>
    </xf>
    <xf numFmtId="0" fontId="0" fillId="0" borderId="11" xfId="0" applyBorder="1" applyAlignment="1" applyProtection="1">
      <alignment vertical="center"/>
      <protection locked="0"/>
    </xf>
    <xf numFmtId="0" fontId="0" fillId="0" borderId="22" xfId="0" applyBorder="1" applyAlignment="1" applyProtection="1">
      <alignment vertical="center"/>
      <protection locked="0"/>
    </xf>
    <xf numFmtId="0" fontId="3" fillId="0" borderId="0" xfId="0" applyFont="1" applyAlignment="1" applyProtection="1">
      <alignment horizontal="left" vertical="center"/>
      <protection locked="0"/>
    </xf>
    <xf numFmtId="15" fontId="2" fillId="0" borderId="0" xfId="0" applyNumberFormat="1" applyFont="1" applyAlignment="1" applyProtection="1">
      <alignment horizontal="left" vertical="center"/>
      <protection locked="0"/>
    </xf>
    <xf numFmtId="0" fontId="2" fillId="0" borderId="0" xfId="0" applyFont="1" applyAlignment="1" applyProtection="1">
      <alignment horizontal="left" vertical="center"/>
      <protection locked="0"/>
    </xf>
    <xf numFmtId="0" fontId="0" fillId="0" borderId="0" xfId="0" applyAlignment="1" applyProtection="1">
      <alignment horizontal="left" vertical="center" wrapText="1"/>
      <protection locked="0"/>
    </xf>
    <xf numFmtId="0" fontId="2" fillId="11" borderId="0" xfId="0" applyFont="1" applyFill="1" applyAlignment="1">
      <alignment horizontal="center" vertical="center"/>
    </xf>
    <xf numFmtId="0" fontId="2" fillId="11" borderId="5" xfId="0" applyFont="1" applyFill="1" applyBorder="1" applyAlignment="1">
      <alignment horizontal="center" vertical="center"/>
    </xf>
    <xf numFmtId="0" fontId="2" fillId="12" borderId="0" xfId="0" applyFont="1" applyFill="1" applyAlignment="1">
      <alignment horizontal="center" vertical="center"/>
    </xf>
    <xf numFmtId="0" fontId="2" fillId="12" borderId="6" xfId="0" applyFont="1" applyFill="1" applyBorder="1" applyAlignment="1">
      <alignment horizontal="center" vertical="center"/>
    </xf>
    <xf numFmtId="0" fontId="13" fillId="0" borderId="0" xfId="0" applyFont="1" applyAlignment="1">
      <alignment horizontal="center"/>
    </xf>
    <xf numFmtId="0" fontId="0" fillId="0" borderId="33" xfId="0" applyBorder="1" applyAlignment="1" applyProtection="1">
      <alignment vertical="center"/>
      <protection locked="0"/>
    </xf>
    <xf numFmtId="0" fontId="0" fillId="0" borderId="21" xfId="0" applyBorder="1" applyAlignment="1" applyProtection="1">
      <alignment vertical="center"/>
      <protection locked="0"/>
    </xf>
    <xf numFmtId="0" fontId="2" fillId="0" borderId="0" xfId="0" applyFont="1" applyAlignment="1" applyProtection="1">
      <alignment horizontal="center" vertical="center"/>
      <protection locked="0"/>
    </xf>
    <xf numFmtId="0" fontId="0" fillId="0" borderId="23" xfId="0" applyBorder="1" applyAlignment="1" applyProtection="1">
      <alignment vertical="center"/>
      <protection locked="0"/>
    </xf>
    <xf numFmtId="0" fontId="2" fillId="9" borderId="0" xfId="0" applyFont="1" applyFill="1" applyAlignment="1">
      <alignment horizontal="center" vertical="center"/>
    </xf>
    <xf numFmtId="0" fontId="0" fillId="0" borderId="34" xfId="0" applyBorder="1" applyAlignment="1" applyProtection="1">
      <alignment vertical="center"/>
      <protection locked="0"/>
    </xf>
    <xf numFmtId="0" fontId="0" fillId="0" borderId="9" xfId="0" applyBorder="1" applyAlignment="1" applyProtection="1">
      <alignment vertical="center"/>
      <protection locked="0"/>
    </xf>
    <xf numFmtId="0" fontId="0" fillId="0" borderId="16" xfId="0" applyBorder="1" applyAlignment="1" applyProtection="1">
      <alignment vertical="center"/>
      <protection locked="0"/>
    </xf>
    <xf numFmtId="0" fontId="2" fillId="11" borderId="0" xfId="0" applyFont="1" applyFill="1" applyAlignment="1">
      <alignment horizontal="center"/>
    </xf>
    <xf numFmtId="0" fontId="0" fillId="0" borderId="10" xfId="0" applyBorder="1" applyAlignment="1">
      <alignment horizontal="left"/>
    </xf>
    <xf numFmtId="0" fontId="0" fillId="0" borderId="13" xfId="0" applyBorder="1" applyAlignment="1">
      <alignment horizontal="left"/>
    </xf>
    <xf numFmtId="0" fontId="0" fillId="0" borderId="8" xfId="0" applyBorder="1" applyAlignment="1">
      <alignment horizontal="left"/>
    </xf>
    <xf numFmtId="0" fontId="0" fillId="0" borderId="12" xfId="0" applyBorder="1" applyAlignment="1">
      <alignment horizontal="left"/>
    </xf>
    <xf numFmtId="0" fontId="0" fillId="0" borderId="14" xfId="0" applyBorder="1" applyAlignment="1">
      <alignment horizontal="left"/>
    </xf>
    <xf numFmtId="0" fontId="2" fillId="12" borderId="0" xfId="0" applyFont="1" applyFill="1" applyAlignment="1">
      <alignment vertical="center"/>
    </xf>
    <xf numFmtId="0" fontId="2" fillId="6" borderId="1" xfId="0" applyFont="1" applyFill="1" applyBorder="1" applyAlignment="1">
      <alignment horizontal="center"/>
    </xf>
    <xf numFmtId="0" fontId="0" fillId="0" borderId="3"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5"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32" xfId="0" applyBorder="1" applyAlignment="1">
      <alignment horizontal="center" vertical="center"/>
    </xf>
    <xf numFmtId="0" fontId="0" fillId="0" borderId="43" xfId="0" applyBorder="1" applyAlignment="1" applyProtection="1">
      <alignment horizontal="left"/>
      <protection locked="0"/>
    </xf>
    <xf numFmtId="0" fontId="0" fillId="0" borderId="44" xfId="0" applyBorder="1" applyAlignment="1" applyProtection="1">
      <alignment horizontal="left"/>
      <protection locked="0"/>
    </xf>
    <xf numFmtId="0" fontId="0" fillId="0" borderId="47" xfId="0" applyBorder="1" applyAlignment="1" applyProtection="1">
      <alignment horizontal="left"/>
      <protection locked="0"/>
    </xf>
    <xf numFmtId="0" fontId="12" fillId="10" borderId="0" xfId="0" applyFont="1" applyFill="1" applyAlignment="1">
      <alignment horizontal="center"/>
    </xf>
    <xf numFmtId="0" fontId="0" fillId="0" borderId="20" xfId="0" applyBorder="1" applyAlignment="1">
      <alignment horizontal="center"/>
    </xf>
    <xf numFmtId="0" fontId="0" fillId="0" borderId="53" xfId="0" applyBorder="1" applyAlignment="1">
      <alignment horizontal="left"/>
    </xf>
    <xf numFmtId="0" fontId="0" fillId="0" borderId="48" xfId="0" applyBorder="1" applyAlignment="1">
      <alignment horizontal="left"/>
    </xf>
    <xf numFmtId="0" fontId="0" fillId="0" borderId="43" xfId="0" applyBorder="1" applyAlignment="1">
      <alignment horizontal="left"/>
    </xf>
    <xf numFmtId="0" fontId="0" fillId="0" borderId="47" xfId="0" applyBorder="1" applyAlignment="1">
      <alignment horizontal="left"/>
    </xf>
    <xf numFmtId="0" fontId="0" fillId="0" borderId="50" xfId="0" applyBorder="1" applyAlignment="1">
      <alignment horizontal="center"/>
    </xf>
    <xf numFmtId="0" fontId="0" fillId="0" borderId="13" xfId="0" applyBorder="1" applyAlignment="1">
      <alignment horizontal="center"/>
    </xf>
    <xf numFmtId="0" fontId="0" fillId="0" borderId="45" xfId="0" applyBorder="1" applyAlignment="1" applyProtection="1">
      <alignment horizontal="left"/>
      <protection locked="0"/>
    </xf>
    <xf numFmtId="0" fontId="0" fillId="0" borderId="20" xfId="0" applyBorder="1" applyAlignment="1" applyProtection="1">
      <alignment horizontal="left"/>
      <protection locked="0"/>
    </xf>
    <xf numFmtId="0" fontId="0" fillId="0" borderId="13" xfId="0" applyBorder="1" applyAlignment="1" applyProtection="1">
      <alignment horizontal="left"/>
      <protection locked="0"/>
    </xf>
    <xf numFmtId="0" fontId="0" fillId="0" borderId="11" xfId="0" applyBorder="1" applyAlignment="1" applyProtection="1">
      <alignment horizontal="left"/>
      <protection locked="0"/>
    </xf>
    <xf numFmtId="0" fontId="0" fillId="14" borderId="53" xfId="0" applyFill="1" applyBorder="1" applyAlignment="1">
      <alignment horizontal="left"/>
    </xf>
    <xf numFmtId="0" fontId="0" fillId="14" borderId="49" xfId="0" applyFill="1" applyBorder="1" applyAlignment="1">
      <alignment horizontal="left"/>
    </xf>
    <xf numFmtId="0" fontId="0" fillId="0" borderId="41" xfId="0" applyBorder="1" applyAlignment="1">
      <alignment horizontal="left"/>
    </xf>
    <xf numFmtId="0" fontId="0" fillId="0" borderId="42" xfId="0" applyBorder="1" applyAlignment="1">
      <alignment horizontal="left"/>
    </xf>
    <xf numFmtId="0" fontId="0" fillId="0" borderId="36" xfId="0" applyBorder="1" applyAlignment="1">
      <alignment horizontal="left"/>
    </xf>
    <xf numFmtId="0" fontId="16" fillId="0" borderId="62" xfId="0" applyFont="1" applyBorder="1" applyAlignment="1">
      <alignment horizontal="center" vertical="center"/>
    </xf>
    <xf numFmtId="0" fontId="16" fillId="0" borderId="63" xfId="0" applyFont="1" applyBorder="1" applyAlignment="1">
      <alignment horizontal="center" vertical="center"/>
    </xf>
    <xf numFmtId="0" fontId="16" fillId="0" borderId="61" xfId="0" applyFont="1" applyBorder="1" applyAlignment="1">
      <alignment horizontal="center" vertical="center"/>
    </xf>
    <xf numFmtId="0" fontId="16" fillId="0" borderId="64" xfId="0" applyFont="1" applyBorder="1" applyAlignment="1">
      <alignment horizontal="center" vertical="center"/>
    </xf>
    <xf numFmtId="0" fontId="16" fillId="0" borderId="0" xfId="0" applyFont="1" applyAlignment="1">
      <alignment horizontal="center" vertical="center"/>
    </xf>
    <xf numFmtId="0" fontId="16" fillId="0" borderId="37" xfId="0" applyFont="1" applyBorder="1" applyAlignment="1">
      <alignment horizontal="center" vertical="center"/>
    </xf>
    <xf numFmtId="0" fontId="16" fillId="0" borderId="38" xfId="0" applyFont="1" applyBorder="1" applyAlignment="1">
      <alignment horizontal="center" vertical="center"/>
    </xf>
    <xf numFmtId="0" fontId="16" fillId="0" borderId="36" xfId="0" applyFont="1" applyBorder="1" applyAlignment="1">
      <alignment horizontal="center" vertical="center"/>
    </xf>
    <xf numFmtId="0" fontId="16" fillId="0" borderId="39" xfId="0" applyFont="1" applyBorder="1" applyAlignment="1">
      <alignment horizontal="center" vertical="center"/>
    </xf>
    <xf numFmtId="0" fontId="15" fillId="10" borderId="0" xfId="0" applyFont="1" applyFill="1" applyAlignment="1">
      <alignment horizontal="center" vertical="center"/>
    </xf>
    <xf numFmtId="0" fontId="0" fillId="0" borderId="42" xfId="0" applyBorder="1" applyAlignment="1"/>
    <xf numFmtId="0" fontId="0" fillId="0" borderId="40" xfId="0" applyBorder="1" applyAlignment="1"/>
    <xf numFmtId="0" fontId="0" fillId="0" borderId="51" xfId="0" applyBorder="1" applyAlignment="1" applyProtection="1">
      <alignment horizontal="left"/>
      <protection locked="0"/>
    </xf>
    <xf numFmtId="0" fontId="0" fillId="0" borderId="52" xfId="0" applyBorder="1" applyAlignment="1" applyProtection="1">
      <alignment horizontal="left"/>
      <protection locked="0"/>
    </xf>
    <xf numFmtId="0" fontId="0" fillId="0" borderId="57" xfId="0" applyBorder="1" applyAlignment="1" applyProtection="1">
      <alignment horizontal="left"/>
      <protection locked="0"/>
    </xf>
    <xf numFmtId="0" fontId="0" fillId="0" borderId="49" xfId="0" applyBorder="1" applyAlignment="1" applyProtection="1">
      <alignment horizontal="left"/>
      <protection locked="0"/>
    </xf>
    <xf numFmtId="0" fontId="0" fillId="0" borderId="54" xfId="0" applyBorder="1" applyAlignment="1" applyProtection="1">
      <alignment horizontal="left"/>
      <protection locked="0"/>
    </xf>
    <xf numFmtId="0" fontId="0" fillId="0" borderId="55" xfId="0" applyBorder="1" applyAlignment="1" applyProtection="1">
      <alignment horizontal="left"/>
      <protection locked="0"/>
    </xf>
    <xf numFmtId="0" fontId="0" fillId="0" borderId="54" xfId="0" applyBorder="1" applyAlignment="1">
      <alignment horizontal="left"/>
    </xf>
    <xf numFmtId="0" fontId="0" fillId="0" borderId="55" xfId="0" applyBorder="1" applyAlignment="1">
      <alignment horizontal="left"/>
    </xf>
    <xf numFmtId="0" fontId="0" fillId="0" borderId="59" xfId="0" applyBorder="1" applyAlignment="1">
      <alignment horizontal="left"/>
    </xf>
    <xf numFmtId="0" fontId="0" fillId="0" borderId="60" xfId="0" applyBorder="1" applyAlignment="1">
      <alignment horizontal="left"/>
    </xf>
  </cellXfs>
  <cellStyles count="1">
    <cellStyle name="Normal" xfId="0" builtinId="0"/>
  </cellStyles>
  <dxfs count="16">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2"/>
  <colors>
    <mruColors>
      <color rgb="FFE0C202"/>
      <color rgb="FF272301"/>
      <color rgb="FFFFF7E1"/>
      <color rgb="FFFFECD9"/>
      <color rgb="FFFDEC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166258</xdr:colOff>
      <xdr:row>50</xdr:row>
      <xdr:rowOff>172947</xdr:rowOff>
    </xdr:from>
    <xdr:to>
      <xdr:col>11</xdr:col>
      <xdr:colOff>203698</xdr:colOff>
      <xdr:row>58</xdr:row>
      <xdr:rowOff>49696</xdr:rowOff>
    </xdr:to>
    <xdr:pic>
      <xdr:nvPicPr>
        <xdr:cNvPr id="2" name="Grafik 1">
          <a:extLst>
            <a:ext uri="{FF2B5EF4-FFF2-40B4-BE49-F238E27FC236}">
              <a16:creationId xmlns:a16="http://schemas.microsoft.com/office/drawing/2014/main" id="{1C224ACA-1A72-E198-F722-20479254048C}"/>
            </a:ext>
          </a:extLst>
        </xdr:cNvPr>
        <xdr:cNvPicPr>
          <a:picLocks noChangeAspect="1"/>
        </xdr:cNvPicPr>
      </xdr:nvPicPr>
      <xdr:blipFill rotWithShape="1">
        <a:blip xmlns:r="http://schemas.openxmlformats.org/officeDocument/2006/relationships" r:embed="rId1"/>
        <a:srcRect l="13544" t="35530" r="14079" b="33428"/>
        <a:stretch/>
      </xdr:blipFill>
      <xdr:spPr>
        <a:xfrm>
          <a:off x="3371628" y="8455556"/>
          <a:ext cx="1412353" cy="1367618"/>
        </a:xfrm>
        <a:prstGeom prst="rect">
          <a:avLst/>
        </a:prstGeom>
      </xdr:spPr>
    </xdr:pic>
    <xdr:clientData/>
  </xdr:twoCellAnchor>
  <xdr:twoCellAnchor>
    <xdr:from>
      <xdr:col>5</xdr:col>
      <xdr:colOff>16565</xdr:colOff>
      <xdr:row>63</xdr:row>
      <xdr:rowOff>754</xdr:rowOff>
    </xdr:from>
    <xdr:to>
      <xdr:col>6</xdr:col>
      <xdr:colOff>489151</xdr:colOff>
      <xdr:row>65</xdr:row>
      <xdr:rowOff>99769</xdr:rowOff>
    </xdr:to>
    <xdr:cxnSp macro="">
      <xdr:nvCxnSpPr>
        <xdr:cNvPr id="7" name="Verbinder: gewinkelt 6">
          <a:extLst>
            <a:ext uri="{FF2B5EF4-FFF2-40B4-BE49-F238E27FC236}">
              <a16:creationId xmlns:a16="http://schemas.microsoft.com/office/drawing/2014/main" id="{D84DC5F6-479E-076B-C2DC-C962913CC40C}"/>
            </a:ext>
          </a:extLst>
        </xdr:cNvPr>
        <xdr:cNvCxnSpPr/>
      </xdr:nvCxnSpPr>
      <xdr:spPr>
        <a:xfrm>
          <a:off x="2609963" y="10677413"/>
          <a:ext cx="576495" cy="462697"/>
        </a:xfrm>
        <a:prstGeom prst="bentConnector3">
          <a:avLst/>
        </a:prstGeom>
        <a:ln w="38100">
          <a:solidFill>
            <a:srgbClr val="E0C20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27214</xdr:colOff>
      <xdr:row>66</xdr:row>
      <xdr:rowOff>99768</xdr:rowOff>
    </xdr:from>
    <xdr:to>
      <xdr:col>6</xdr:col>
      <xdr:colOff>489151</xdr:colOff>
      <xdr:row>68</xdr:row>
      <xdr:rowOff>174422</xdr:rowOff>
    </xdr:to>
    <xdr:cxnSp macro="">
      <xdr:nvCxnSpPr>
        <xdr:cNvPr id="9" name="Verbinder: gewinkelt 8">
          <a:extLst>
            <a:ext uri="{FF2B5EF4-FFF2-40B4-BE49-F238E27FC236}">
              <a16:creationId xmlns:a16="http://schemas.microsoft.com/office/drawing/2014/main" id="{DBD14449-FFAE-4F83-AB3C-E24966F7BBD2}"/>
            </a:ext>
          </a:extLst>
        </xdr:cNvPr>
        <xdr:cNvCxnSpPr/>
      </xdr:nvCxnSpPr>
      <xdr:spPr>
        <a:xfrm flipV="1">
          <a:off x="2620612" y="11321950"/>
          <a:ext cx="565846" cy="438336"/>
        </a:xfrm>
        <a:prstGeom prst="bentConnector3">
          <a:avLst/>
        </a:prstGeom>
        <a:ln w="38100">
          <a:solidFill>
            <a:srgbClr val="E0C20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42187</xdr:colOff>
      <xdr:row>62</xdr:row>
      <xdr:rowOff>165652</xdr:rowOff>
    </xdr:from>
    <xdr:to>
      <xdr:col>27</xdr:col>
      <xdr:colOff>523980</xdr:colOff>
      <xdr:row>65</xdr:row>
      <xdr:rowOff>99392</xdr:rowOff>
    </xdr:to>
    <xdr:cxnSp macro="">
      <xdr:nvCxnSpPr>
        <xdr:cNvPr id="13" name="Verbinder: gewinkelt 12">
          <a:extLst>
            <a:ext uri="{FF2B5EF4-FFF2-40B4-BE49-F238E27FC236}">
              <a16:creationId xmlns:a16="http://schemas.microsoft.com/office/drawing/2014/main" id="{C99AE832-EA4B-4CA6-8E85-785EEA4D8AF6}"/>
            </a:ext>
          </a:extLst>
        </xdr:cNvPr>
        <xdr:cNvCxnSpPr/>
      </xdr:nvCxnSpPr>
      <xdr:spPr>
        <a:xfrm rot="10800000" flipV="1">
          <a:off x="10696248" y="10647798"/>
          <a:ext cx="1044000" cy="477362"/>
        </a:xfrm>
        <a:prstGeom prst="bentConnector3">
          <a:avLst/>
        </a:prstGeom>
        <a:ln w="38100">
          <a:solidFill>
            <a:srgbClr val="E0C20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42188</xdr:colOff>
      <xdr:row>66</xdr:row>
      <xdr:rowOff>87924</xdr:rowOff>
    </xdr:from>
    <xdr:to>
      <xdr:col>27</xdr:col>
      <xdr:colOff>497160</xdr:colOff>
      <xdr:row>69</xdr:row>
      <xdr:rowOff>1</xdr:rowOff>
    </xdr:to>
    <xdr:cxnSp macro="">
      <xdr:nvCxnSpPr>
        <xdr:cNvPr id="16" name="Verbinder: gewinkelt 15">
          <a:extLst>
            <a:ext uri="{FF2B5EF4-FFF2-40B4-BE49-F238E27FC236}">
              <a16:creationId xmlns:a16="http://schemas.microsoft.com/office/drawing/2014/main" id="{D4EF04DD-0CF5-4564-A3E6-6A579783AC73}"/>
            </a:ext>
          </a:extLst>
        </xdr:cNvPr>
        <xdr:cNvCxnSpPr/>
      </xdr:nvCxnSpPr>
      <xdr:spPr>
        <a:xfrm rot="10800000">
          <a:off x="10696249" y="11294900"/>
          <a:ext cx="1017179" cy="455699"/>
        </a:xfrm>
        <a:prstGeom prst="bentConnector3">
          <a:avLst/>
        </a:prstGeom>
        <a:ln w="38100">
          <a:solidFill>
            <a:srgbClr val="E0C20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87923</xdr:colOff>
      <xdr:row>66</xdr:row>
      <xdr:rowOff>8282</xdr:rowOff>
    </xdr:from>
    <xdr:to>
      <xdr:col>20</xdr:col>
      <xdr:colOff>405848</xdr:colOff>
      <xdr:row>66</xdr:row>
      <xdr:rowOff>8282</xdr:rowOff>
    </xdr:to>
    <xdr:cxnSp macro="">
      <xdr:nvCxnSpPr>
        <xdr:cNvPr id="20" name="Gerade Verbindung mit Pfeil 19">
          <a:extLst>
            <a:ext uri="{FF2B5EF4-FFF2-40B4-BE49-F238E27FC236}">
              <a16:creationId xmlns:a16="http://schemas.microsoft.com/office/drawing/2014/main" id="{2EE4D2EA-2AC2-2900-E5F2-020C094281D7}"/>
            </a:ext>
          </a:extLst>
        </xdr:cNvPr>
        <xdr:cNvCxnSpPr/>
      </xdr:nvCxnSpPr>
      <xdr:spPr>
        <a:xfrm flipH="1">
          <a:off x="7539404" y="11277090"/>
          <a:ext cx="1424290" cy="0"/>
        </a:xfrm>
        <a:prstGeom prst="straightConnector1">
          <a:avLst/>
        </a:prstGeom>
        <a:ln w="38100">
          <a:solidFill>
            <a:srgbClr val="E0C20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36443</xdr:colOff>
      <xdr:row>66</xdr:row>
      <xdr:rowOff>11595</xdr:rowOff>
    </xdr:from>
    <xdr:to>
      <xdr:col>13</xdr:col>
      <xdr:colOff>604630</xdr:colOff>
      <xdr:row>66</xdr:row>
      <xdr:rowOff>11595</xdr:rowOff>
    </xdr:to>
    <xdr:cxnSp macro="">
      <xdr:nvCxnSpPr>
        <xdr:cNvPr id="21" name="Gerade Verbindung mit Pfeil 20">
          <a:extLst>
            <a:ext uri="{FF2B5EF4-FFF2-40B4-BE49-F238E27FC236}">
              <a16:creationId xmlns:a16="http://schemas.microsoft.com/office/drawing/2014/main" id="{F084D251-516E-4861-9DBB-83F33195FC37}"/>
            </a:ext>
          </a:extLst>
        </xdr:cNvPr>
        <xdr:cNvCxnSpPr/>
      </xdr:nvCxnSpPr>
      <xdr:spPr>
        <a:xfrm>
          <a:off x="4881769" y="11259378"/>
          <a:ext cx="907774" cy="0"/>
        </a:xfrm>
        <a:prstGeom prst="straightConnector1">
          <a:avLst/>
        </a:prstGeom>
        <a:ln w="38100">
          <a:solidFill>
            <a:srgbClr val="E0C20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19</xdr:col>
      <xdr:colOff>455542</xdr:colOff>
      <xdr:row>50</xdr:row>
      <xdr:rowOff>172565</xdr:rowOff>
    </xdr:from>
    <xdr:to>
      <xdr:col>24</xdr:col>
      <xdr:colOff>183586</xdr:colOff>
      <xdr:row>58</xdr:row>
      <xdr:rowOff>49696</xdr:rowOff>
    </xdr:to>
    <xdr:pic>
      <xdr:nvPicPr>
        <xdr:cNvPr id="3" name="Grafik 2">
          <a:extLst>
            <a:ext uri="{FF2B5EF4-FFF2-40B4-BE49-F238E27FC236}">
              <a16:creationId xmlns:a16="http://schemas.microsoft.com/office/drawing/2014/main" id="{BD0A0759-BCEC-8C9F-E9EF-0012CD843DD9}"/>
            </a:ext>
          </a:extLst>
        </xdr:cNvPr>
        <xdr:cNvPicPr>
          <a:picLocks noChangeAspect="1"/>
        </xdr:cNvPicPr>
      </xdr:nvPicPr>
      <xdr:blipFill>
        <a:blip xmlns:r="http://schemas.openxmlformats.org/officeDocument/2006/relationships" r:embed="rId2"/>
        <a:stretch>
          <a:fillRect/>
        </a:stretch>
      </xdr:blipFill>
      <xdr:spPr>
        <a:xfrm>
          <a:off x="8506238" y="8455174"/>
          <a:ext cx="1368000" cy="1368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25</xdr:col>
      <xdr:colOff>818028</xdr:colOff>
      <xdr:row>37</xdr:row>
      <xdr:rowOff>168088</xdr:rowOff>
    </xdr:from>
    <xdr:to>
      <xdr:col>29</xdr:col>
      <xdr:colOff>837216</xdr:colOff>
      <xdr:row>44</xdr:row>
      <xdr:rowOff>93981</xdr:rowOff>
    </xdr:to>
    <xdr:pic>
      <xdr:nvPicPr>
        <xdr:cNvPr id="2" name="Grafik 1">
          <a:extLst>
            <a:ext uri="{FF2B5EF4-FFF2-40B4-BE49-F238E27FC236}">
              <a16:creationId xmlns:a16="http://schemas.microsoft.com/office/drawing/2014/main" id="{EB30875A-CD26-8176-7DF6-56ACB9D1173B}"/>
            </a:ext>
          </a:extLst>
        </xdr:cNvPr>
        <xdr:cNvPicPr>
          <a:picLocks noChangeAspect="1"/>
        </xdr:cNvPicPr>
      </xdr:nvPicPr>
      <xdr:blipFill>
        <a:blip xmlns:r="http://schemas.openxmlformats.org/officeDocument/2006/relationships" r:embed="rId1"/>
        <a:stretch>
          <a:fillRect/>
        </a:stretch>
      </xdr:blipFill>
      <xdr:spPr>
        <a:xfrm>
          <a:off x="16786410" y="5804647"/>
          <a:ext cx="3380952" cy="1180952"/>
        </a:xfrm>
        <a:prstGeom prst="rect">
          <a:avLst/>
        </a:prstGeom>
      </xdr:spPr>
    </xdr:pic>
    <xdr:clientData/>
  </xdr:twoCellAnchor>
</xdr:wsDr>
</file>

<file path=xl/theme/theme1.xml><?xml version="1.0" encoding="utf-8"?>
<a:theme xmlns:a="http://schemas.openxmlformats.org/drawingml/2006/main" name="Facette">
  <a:themeElements>
    <a:clrScheme name="Facette">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te">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te">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B1CD4-90FA-4ADE-998E-E5A387F7F24C}">
  <dimension ref="A1:C29"/>
  <sheetViews>
    <sheetView topLeftCell="A7" workbookViewId="0">
      <selection activeCell="B28" sqref="B28"/>
    </sheetView>
  </sheetViews>
  <sheetFormatPr defaultColWidth="11" defaultRowHeight="14.25"/>
  <cols>
    <col min="1" max="1" width="13.75" customWidth="1"/>
    <col min="2" max="2" width="93.25" customWidth="1"/>
  </cols>
  <sheetData>
    <row r="1" spans="1:3">
      <c r="B1" t="s">
        <v>0</v>
      </c>
    </row>
    <row r="2" spans="1:3" ht="85.5">
      <c r="B2" s="57" t="s">
        <v>1</v>
      </c>
    </row>
    <row r="4" spans="1:3">
      <c r="A4">
        <v>1</v>
      </c>
      <c r="B4" t="s">
        <v>2</v>
      </c>
    </row>
    <row r="5" spans="1:3" ht="28.5">
      <c r="A5">
        <v>2</v>
      </c>
      <c r="B5" s="57" t="s">
        <v>3</v>
      </c>
    </row>
    <row r="6" spans="1:3">
      <c r="A6">
        <v>3</v>
      </c>
      <c r="B6" t="s">
        <v>4</v>
      </c>
    </row>
    <row r="7" spans="1:3">
      <c r="A7">
        <v>4</v>
      </c>
      <c r="B7" t="s">
        <v>5</v>
      </c>
    </row>
    <row r="8" spans="1:3" ht="44.25" customHeight="1">
      <c r="A8">
        <v>5</v>
      </c>
      <c r="B8" s="57" t="s">
        <v>6</v>
      </c>
    </row>
    <row r="9" spans="1:3">
      <c r="A9">
        <v>6</v>
      </c>
      <c r="B9" t="s">
        <v>7</v>
      </c>
    </row>
    <row r="10" spans="1:3">
      <c r="A10">
        <v>7</v>
      </c>
      <c r="B10" t="s">
        <v>8</v>
      </c>
    </row>
    <row r="11" spans="1:3">
      <c r="A11">
        <v>8</v>
      </c>
      <c r="B11" t="s">
        <v>9</v>
      </c>
    </row>
    <row r="13" spans="1:3">
      <c r="B13" t="s">
        <v>10</v>
      </c>
    </row>
    <row r="14" spans="1:3">
      <c r="B14" t="s">
        <v>11</v>
      </c>
      <c r="C14">
        <v>10</v>
      </c>
    </row>
    <row r="15" spans="1:3">
      <c r="B15" t="s">
        <v>12</v>
      </c>
      <c r="C15">
        <v>5</v>
      </c>
    </row>
    <row r="16" spans="1:3">
      <c r="B16" t="s">
        <v>13</v>
      </c>
      <c r="C16">
        <v>20</v>
      </c>
    </row>
    <row r="17" spans="1:3">
      <c r="B17" t="s">
        <v>14</v>
      </c>
      <c r="C17">
        <v>40</v>
      </c>
    </row>
    <row r="18" spans="1:3">
      <c r="B18" t="s">
        <v>15</v>
      </c>
      <c r="C18">
        <v>50</v>
      </c>
    </row>
    <row r="19" spans="1:3">
      <c r="B19" t="s">
        <v>16</v>
      </c>
      <c r="C19">
        <v>100</v>
      </c>
    </row>
    <row r="20" spans="1:3">
      <c r="B20" t="s">
        <v>17</v>
      </c>
      <c r="C20">
        <v>60</v>
      </c>
    </row>
    <row r="21" spans="1:3">
      <c r="B21" t="s">
        <v>18</v>
      </c>
      <c r="C21">
        <v>40</v>
      </c>
    </row>
    <row r="23" spans="1:3">
      <c r="B23" t="s">
        <v>19</v>
      </c>
    </row>
    <row r="24" spans="1:3">
      <c r="B24" t="s">
        <v>20</v>
      </c>
      <c r="C24" t="b">
        <v>1</v>
      </c>
    </row>
    <row r="25" spans="1:3">
      <c r="B25" t="s">
        <v>21</v>
      </c>
      <c r="C25" t="b">
        <v>0</v>
      </c>
    </row>
    <row r="28" spans="1:3">
      <c r="A28" t="s">
        <v>22</v>
      </c>
      <c r="B28" t="s">
        <v>23</v>
      </c>
    </row>
    <row r="29" spans="1:3" ht="28.5">
      <c r="A29" s="58">
        <v>45333</v>
      </c>
      <c r="B29" s="57" t="s">
        <v>24</v>
      </c>
    </row>
  </sheetData>
  <pageMargins left="0.7" right="0.7" top="0.78740157499999996" bottom="0.78740157499999996"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DE575-4BF2-4149-823E-D64CE9460E6B}">
  <dimension ref="A2:BC96"/>
  <sheetViews>
    <sheetView showGridLines="0" zoomScale="85" zoomScaleNormal="85" workbookViewId="0">
      <selection activeCell="E9" sqref="E9"/>
    </sheetView>
  </sheetViews>
  <sheetFormatPr defaultColWidth="11" defaultRowHeight="14.25"/>
  <cols>
    <col min="1" max="1" width="4.5" customWidth="1"/>
    <col min="2" max="2" width="8.125" customWidth="1"/>
    <col min="3" max="4" width="7.375" customWidth="1"/>
    <col min="5" max="5" width="6.625" customWidth="1"/>
    <col min="6" max="6" width="1.375" customWidth="1"/>
    <col min="7" max="7" width="6.625" customWidth="1"/>
    <col min="8" max="9" width="6.5" customWidth="1"/>
    <col min="10" max="10" width="3.5" customWidth="1"/>
    <col min="11" max="11" width="1.5" customWidth="1"/>
    <col min="12" max="12" width="3.5" customWidth="1"/>
    <col min="13" max="13" width="4.5" customWidth="1"/>
    <col min="14" max="14" width="8.125" customWidth="1"/>
    <col min="15" max="16" width="7.375" customWidth="1"/>
    <col min="17" max="17" width="6.625" customWidth="1"/>
    <col min="18" max="18" width="1.375" style="4" customWidth="1"/>
    <col min="19" max="19" width="6.625" customWidth="1"/>
    <col min="20" max="21" width="6.5" customWidth="1"/>
    <col min="22" max="22" width="3.5" customWidth="1"/>
    <col min="23" max="23" width="1.5" style="4" customWidth="1"/>
    <col min="24" max="24" width="3.5" customWidth="1"/>
    <col min="25" max="25" width="4.5" customWidth="1"/>
    <col min="26" max="26" width="8.125" customWidth="1"/>
    <col min="27" max="28" width="7.375" customWidth="1"/>
    <col min="29" max="29" width="6.625" customWidth="1"/>
    <col min="30" max="30" width="1.375" style="4" customWidth="1"/>
    <col min="31" max="31" width="6.625" customWidth="1"/>
    <col min="32" max="33" width="6.5" customWidth="1"/>
    <col min="34" max="34" width="3.5" customWidth="1"/>
    <col min="35" max="35" width="1.5" style="4" customWidth="1"/>
    <col min="36" max="36" width="3.5" customWidth="1"/>
    <col min="37" max="37" width="4.5" customWidth="1"/>
    <col min="38" max="38" width="8.125" customWidth="1"/>
    <col min="39" max="40" width="7.375" customWidth="1"/>
    <col min="41" max="41" width="6.625" customWidth="1"/>
    <col min="42" max="42" width="1.375" style="4" customWidth="1"/>
    <col min="43" max="43" width="6.625" customWidth="1"/>
    <col min="44" max="45" width="6.5" customWidth="1"/>
    <col min="46" max="46" width="3.5" customWidth="1"/>
    <col min="47" max="47" width="1.5" style="4" customWidth="1"/>
    <col min="48" max="48" width="3.5" customWidth="1"/>
  </cols>
  <sheetData>
    <row r="2" spans="2:48" ht="37.5" customHeight="1">
      <c r="B2" s="132" t="s">
        <v>25</v>
      </c>
      <c r="C2" s="132"/>
      <c r="D2" s="132"/>
      <c r="E2" s="132"/>
      <c r="F2" s="132"/>
      <c r="G2" s="132"/>
      <c r="H2" s="132"/>
      <c r="I2" s="132"/>
      <c r="J2" s="132"/>
      <c r="K2" s="132"/>
      <c r="L2" s="132"/>
      <c r="M2" s="132"/>
      <c r="Q2" s="2"/>
      <c r="R2" s="11"/>
      <c r="S2" s="2"/>
      <c r="W2" s="100"/>
      <c r="AD2" s="100"/>
      <c r="AI2" s="100"/>
      <c r="AP2" s="100"/>
      <c r="AU2" s="100"/>
    </row>
    <row r="3" spans="2:48" ht="23.25" customHeight="1">
      <c r="B3" s="3" t="s">
        <v>26</v>
      </c>
      <c r="C3" s="133" t="s">
        <v>27</v>
      </c>
      <c r="D3" s="134"/>
      <c r="E3" s="134"/>
      <c r="F3" s="134"/>
      <c r="G3" s="134"/>
      <c r="H3" s="56" t="s">
        <v>28</v>
      </c>
      <c r="I3" s="143" t="s">
        <v>29</v>
      </c>
      <c r="J3" s="143"/>
      <c r="K3" s="143"/>
      <c r="L3" s="143"/>
      <c r="M3" s="56"/>
      <c r="Q3" s="2"/>
      <c r="R3" s="11"/>
      <c r="S3" s="2"/>
      <c r="W3" s="100"/>
      <c r="AD3" s="100"/>
      <c r="AI3" s="100"/>
      <c r="AP3" s="100"/>
      <c r="AU3" s="100"/>
    </row>
    <row r="4" spans="2:48" ht="23.25" customHeight="1">
      <c r="B4" s="135" t="s">
        <v>30</v>
      </c>
      <c r="C4" s="135"/>
      <c r="D4" s="135"/>
      <c r="E4" s="135"/>
      <c r="F4" s="135"/>
      <c r="G4" s="135"/>
      <c r="H4" s="135"/>
      <c r="I4" s="135"/>
      <c r="J4" s="135"/>
      <c r="K4" s="135"/>
      <c r="L4" s="135"/>
      <c r="M4" s="135"/>
      <c r="Q4" s="2"/>
      <c r="R4" s="11"/>
      <c r="S4" s="2"/>
      <c r="W4" s="100"/>
      <c r="AD4" s="100"/>
      <c r="AI4" s="100"/>
      <c r="AP4" s="100"/>
      <c r="AU4" s="100"/>
    </row>
    <row r="7" spans="2:48" ht="14.25" customHeight="1">
      <c r="B7" s="136" t="s">
        <v>31</v>
      </c>
      <c r="C7" s="136"/>
      <c r="D7" s="136"/>
      <c r="N7" s="138" t="s">
        <v>32</v>
      </c>
      <c r="O7" s="138"/>
      <c r="P7" s="138"/>
      <c r="R7" s="100"/>
      <c r="W7" s="100"/>
      <c r="Z7" s="145" t="s">
        <v>33</v>
      </c>
      <c r="AA7" s="145"/>
      <c r="AB7" s="145"/>
      <c r="AC7" s="51"/>
      <c r="AD7" s="52"/>
      <c r="AE7" s="51"/>
      <c r="AF7" s="51"/>
      <c r="AG7" s="51"/>
      <c r="AH7" s="51"/>
      <c r="AI7" s="52"/>
      <c r="AJ7" s="51"/>
      <c r="AL7" s="125" t="s">
        <v>34</v>
      </c>
      <c r="AM7" s="125"/>
      <c r="AN7" s="125"/>
      <c r="AO7" s="51"/>
      <c r="AP7" s="52"/>
      <c r="AQ7" s="51"/>
      <c r="AR7" s="51"/>
      <c r="AS7" s="51"/>
      <c r="AT7" s="51"/>
      <c r="AU7" s="52"/>
      <c r="AV7" s="51"/>
    </row>
    <row r="8" spans="2:48" ht="14.25" customHeight="1">
      <c r="B8" s="136"/>
      <c r="C8" s="137"/>
      <c r="D8" s="137"/>
      <c r="E8" s="140" t="s">
        <v>35</v>
      </c>
      <c r="F8" s="140"/>
      <c r="G8" s="140"/>
      <c r="H8" s="74" t="s">
        <v>36</v>
      </c>
      <c r="I8" s="74" t="s">
        <v>37</v>
      </c>
      <c r="J8" s="74" t="s">
        <v>38</v>
      </c>
      <c r="K8" s="74"/>
      <c r="L8" s="74" t="s">
        <v>39</v>
      </c>
      <c r="N8" s="138"/>
      <c r="O8" s="139"/>
      <c r="P8" s="139"/>
      <c r="Q8" s="140" t="s">
        <v>35</v>
      </c>
      <c r="R8" s="140"/>
      <c r="S8" s="140"/>
      <c r="T8" s="74" t="s">
        <v>36</v>
      </c>
      <c r="U8" s="74" t="s">
        <v>37</v>
      </c>
      <c r="V8" s="74" t="s">
        <v>38</v>
      </c>
      <c r="W8" s="110"/>
      <c r="X8" s="74" t="s">
        <v>39</v>
      </c>
      <c r="Z8" s="145"/>
      <c r="AA8" s="145"/>
      <c r="AB8" s="145"/>
      <c r="AC8" s="140" t="s">
        <v>35</v>
      </c>
      <c r="AD8" s="140"/>
      <c r="AE8" s="140"/>
      <c r="AF8" s="74" t="s">
        <v>36</v>
      </c>
      <c r="AG8" s="74" t="s">
        <v>37</v>
      </c>
      <c r="AH8" s="74" t="s">
        <v>38</v>
      </c>
      <c r="AI8" s="110"/>
      <c r="AJ8" s="74" t="s">
        <v>39</v>
      </c>
      <c r="AL8" s="125"/>
      <c r="AM8" s="125"/>
      <c r="AN8" s="125"/>
      <c r="AO8" s="140" t="s">
        <v>35</v>
      </c>
      <c r="AP8" s="140"/>
      <c r="AQ8" s="140"/>
      <c r="AR8" s="74" t="s">
        <v>36</v>
      </c>
      <c r="AS8" s="74" t="s">
        <v>37</v>
      </c>
      <c r="AT8" s="74" t="s">
        <v>38</v>
      </c>
      <c r="AU8" s="110"/>
      <c r="AV8" s="74" t="s">
        <v>39</v>
      </c>
    </row>
    <row r="9" spans="2:48" ht="15">
      <c r="B9" s="109" t="s">
        <v>40</v>
      </c>
      <c r="C9" s="146"/>
      <c r="D9" s="142"/>
      <c r="E9" s="75">
        <f>SUM(H16,H18,I21,H24,H26,I29)</f>
        <v>0</v>
      </c>
      <c r="F9" s="74" t="s">
        <v>41</v>
      </c>
      <c r="G9" s="75">
        <f>SUM(I16,I18,H21,I24,I26,H29)</f>
        <v>0</v>
      </c>
      <c r="H9" s="75">
        <f>E9-G9</f>
        <v>0</v>
      </c>
      <c r="I9" s="74">
        <f>SUM(J16,J18,L21,J24,J26,L29)</f>
        <v>0</v>
      </c>
      <c r="J9" s="74">
        <f>SUM(MAX(J16,J24),MAX(J18,J26),MAX(L21,L29))</f>
        <v>0</v>
      </c>
      <c r="K9" s="74"/>
      <c r="L9" s="74">
        <f>SUM(IF(J16&lt;&gt;"",1,0),IF(J18&lt;&gt;"",1,0),IF(L21&lt;&gt;"",1,0),IF(J24&lt;&gt;"",1,0),IF(J26&lt;&gt;"",1,0),IF(L29&lt;&gt;"",1,0))</f>
        <v>0</v>
      </c>
      <c r="N9" s="65" t="s">
        <v>42</v>
      </c>
      <c r="O9" s="147"/>
      <c r="P9" s="148"/>
      <c r="Q9" s="75">
        <f>SUM(T16,T18,U21,T24,T26,U29)</f>
        <v>0</v>
      </c>
      <c r="R9" s="74" t="s">
        <v>41</v>
      </c>
      <c r="S9" s="74">
        <f>SUM(U16,U18,T21,U24,U26,T29)</f>
        <v>0</v>
      </c>
      <c r="T9" s="74">
        <f>Q9-S9</f>
        <v>0</v>
      </c>
      <c r="U9" s="74">
        <f>SUM(V16,V18,X21,V24,V26,X29)</f>
        <v>0</v>
      </c>
      <c r="V9" s="74">
        <f>SUM(MAX(V16,V24),MAX(V18,V26),MAX(X21,X29))</f>
        <v>0</v>
      </c>
      <c r="W9" s="110"/>
      <c r="X9" s="74">
        <f>SUM(IF(V16&lt;&gt;"",1,0),IF(V18&lt;&gt;"",1,0),IF(X21&lt;&gt;"",1,0),IF(V24&lt;&gt;"",1,0),IF(V26&lt;&gt;"",1,0),IF(X29&lt;&gt;"",1,0))</f>
        <v>0</v>
      </c>
      <c r="Z9" s="67" t="s">
        <v>43</v>
      </c>
      <c r="AA9" s="141"/>
      <c r="AB9" s="142"/>
      <c r="AC9" s="75">
        <f>SUM(AF16,AF18,AG21,AF24,AF26,AG29)</f>
        <v>0</v>
      </c>
      <c r="AD9" s="74" t="s">
        <v>41</v>
      </c>
      <c r="AE9" s="74">
        <f>SUM(AG16,AG18,AF21,AG24,AG26,AF29)</f>
        <v>0</v>
      </c>
      <c r="AF9" s="74">
        <f>AC9-AE9</f>
        <v>0</v>
      </c>
      <c r="AG9" s="74">
        <f>SUM(AH16,AH18,AJ21,AH24,AH26,AJ29)</f>
        <v>0</v>
      </c>
      <c r="AH9" s="74">
        <f>SUM(MAX(AH16,AH24),MAX(AH18,AH26),MAX(AJ21,AJ29))</f>
        <v>0</v>
      </c>
      <c r="AI9" s="110"/>
      <c r="AJ9" s="74">
        <f>SUM(IF(AH16&lt;&gt;"",1,0),IF(AH18&lt;&gt;"",1,0),IF(AJ21&lt;&gt;"",1,0),IF(AH24&lt;&gt;"",1,0),IF(AH26&lt;&gt;"",1,0),IF(AJ29&lt;&gt;"",1,0))</f>
        <v>0</v>
      </c>
      <c r="AL9" s="69" t="s">
        <v>44</v>
      </c>
      <c r="AM9" s="141"/>
      <c r="AN9" s="142"/>
      <c r="AO9" s="75">
        <f>SUM(AR16,AR18,AS21,AR24,AR26,AS29)</f>
        <v>0</v>
      </c>
      <c r="AP9" s="74" t="s">
        <v>41</v>
      </c>
      <c r="AQ9" s="74">
        <f>SUM(AS16,AS18,AR21,AS24,AS26,AR29)</f>
        <v>0</v>
      </c>
      <c r="AR9" s="74">
        <f>AO9-AQ9</f>
        <v>0</v>
      </c>
      <c r="AS9" s="74">
        <f>IF(AM12&lt;&gt;"",SUM(AT16,AT18,AV21,AT24,AT26,AV29),0)</f>
        <v>0</v>
      </c>
      <c r="AT9" s="74">
        <f>SUM(MAX(AT16,AT24),MAX(AT18,AT26),MAX(AV21,AV29))</f>
        <v>0</v>
      </c>
      <c r="AU9" s="110"/>
      <c r="AV9" s="74">
        <f>SUM(IF(AT16&lt;&gt;"",1,0),IF(AT18&lt;&gt;"",1,0),IF(AV21&lt;&gt;"",1,0),IF(AT24&lt;&gt;"",1,0),IF(AT26&lt;&gt;"",1,0),IF(AV29&lt;&gt;"",1,0))</f>
        <v>0</v>
      </c>
    </row>
    <row r="10" spans="2:48" ht="15">
      <c r="B10" s="109" t="s">
        <v>45</v>
      </c>
      <c r="C10" s="144"/>
      <c r="D10" s="131"/>
      <c r="E10" s="75">
        <f>SUM(I16,H19,I20,I24,H27,I28)</f>
        <v>0</v>
      </c>
      <c r="F10" s="74" t="s">
        <v>41</v>
      </c>
      <c r="G10" s="74">
        <f>SUM(H16,I19,H20,H24,I27,H28)</f>
        <v>0</v>
      </c>
      <c r="H10" s="74">
        <f>E10-G10</f>
        <v>0</v>
      </c>
      <c r="I10" s="74">
        <f>SUM(L16,J19,L20,L24,J27,L28)</f>
        <v>0</v>
      </c>
      <c r="J10" s="74">
        <f>SUM(MAX(L16,L24),MAX(J19,J27),MAX(L20,L28))</f>
        <v>0</v>
      </c>
      <c r="K10" s="74"/>
      <c r="L10" s="74">
        <f>SUM(IF(L16&lt;&gt;"",1,0),IF(J19&lt;&gt;"",1,0),IF(L20&lt;&gt;"",1,0),IF(L24&lt;&gt;"",1,0),IF(J27&lt;&gt;"",1,0),IF(L28&lt;&gt;"",1,0))</f>
        <v>0</v>
      </c>
      <c r="N10" s="65" t="s">
        <v>46</v>
      </c>
      <c r="O10" s="130"/>
      <c r="P10" s="131"/>
      <c r="Q10" s="75">
        <f>SUM(U16,T19,U20,U24,T27,U28)</f>
        <v>0</v>
      </c>
      <c r="R10" s="74" t="s">
        <v>41</v>
      </c>
      <c r="S10" s="74">
        <f>SUM(T16,U19,T20,T24,U27,T28)</f>
        <v>0</v>
      </c>
      <c r="T10" s="74">
        <f>Q10-S10</f>
        <v>0</v>
      </c>
      <c r="U10" s="74">
        <f>SUM(X16,V19,X20,X24,V27,X28)</f>
        <v>0</v>
      </c>
      <c r="V10" s="74">
        <f>SUM(MAX(X16,X24),MAX(V19,V27),MAX(X20,X28))</f>
        <v>0</v>
      </c>
      <c r="W10" s="110"/>
      <c r="X10" s="74">
        <f>SUM(IF(X16&lt;&gt;"",1,0),IF(V19&lt;&gt;"",1,0),IF(X20&lt;&gt;"",1,0),IF(X24&lt;&gt;"",1,0),IF(V27&lt;&gt;"",1,0),IF(X28&lt;&gt;"",1,0))</f>
        <v>0</v>
      </c>
      <c r="Z10" s="67" t="s">
        <v>47</v>
      </c>
      <c r="AA10" s="130"/>
      <c r="AB10" s="131"/>
      <c r="AC10" s="75">
        <f>SUM(AG16,AF19,AG20,AG24,AF27,AG28)</f>
        <v>0</v>
      </c>
      <c r="AD10" s="74" t="s">
        <v>41</v>
      </c>
      <c r="AE10" s="74">
        <f>SUM(AF16,AG19,AF20,AF24,AG27,AF28)</f>
        <v>0</v>
      </c>
      <c r="AF10" s="74">
        <f>AC10-AE10</f>
        <v>0</v>
      </c>
      <c r="AG10" s="74">
        <f>SUM(AJ16,AH19,AJ20,AJ24,AH27,AJ28)</f>
        <v>0</v>
      </c>
      <c r="AH10" s="74">
        <f>SUM(MAX(AJ16,AJ24),MAX(AH19,AH27),MAX(AJ20,AJ28))</f>
        <v>0</v>
      </c>
      <c r="AI10" s="110"/>
      <c r="AJ10" s="74">
        <f>SUM(IF(AJ16&lt;&gt;"",1,0),IF(AH19&lt;&gt;"",1,0),IF(AJ20&lt;&gt;"",1,0),IF(AJ24&lt;&gt;"",1,0),IF(AH27&lt;&gt;"",1,0),IF(AJ28&lt;&gt;"",1,0))</f>
        <v>0</v>
      </c>
      <c r="AL10" s="69" t="s">
        <v>48</v>
      </c>
      <c r="AM10" s="130"/>
      <c r="AN10" s="131"/>
      <c r="AO10" s="75">
        <f>SUM(AS16,AR19,AS20,AS24,AR27,AS28)</f>
        <v>0</v>
      </c>
      <c r="AP10" s="74" t="s">
        <v>41</v>
      </c>
      <c r="AQ10" s="75">
        <f>SUM(AR16,AS19,AS20,AR24,AS27,AR28)</f>
        <v>0</v>
      </c>
      <c r="AR10" s="74">
        <f>AO10-AQ10</f>
        <v>0</v>
      </c>
      <c r="AS10" s="74">
        <f>IF(AM12&lt;&gt;"",SUM(AV16,AT19,AV20,AV24,AT27,AV28),0)</f>
        <v>0</v>
      </c>
      <c r="AT10" s="74">
        <f>SUM(MAX(AV16,AV24),MAX(AT19,AT27),MAX(AV20,AV28))</f>
        <v>0</v>
      </c>
      <c r="AU10" s="110"/>
      <c r="AV10" s="74">
        <f>SUM(IF(AV16&lt;&gt;"",1,0),IF(AT19&lt;&gt;"",1,0),IF(AV20&lt;&gt;"",1,0),IF(AV24&lt;&gt;"",1,0),IF(AT27&lt;&gt;"",1,0),IF(AV28&lt;&gt;"",1,0))</f>
        <v>0</v>
      </c>
    </row>
    <row r="11" spans="2:48" ht="15">
      <c r="B11" s="109" t="s">
        <v>49</v>
      </c>
      <c r="C11" s="144"/>
      <c r="D11" s="131"/>
      <c r="E11" s="75">
        <f>SUM(H17,I18,H20,H25,I26,H28)</f>
        <v>0</v>
      </c>
      <c r="F11" s="74" t="s">
        <v>41</v>
      </c>
      <c r="G11" s="74">
        <f>SUM(I17,H18,I20,I25,H26,I28)</f>
        <v>0</v>
      </c>
      <c r="H11" s="74">
        <f>E11-G11</f>
        <v>0</v>
      </c>
      <c r="I11" s="74">
        <f>SUM(J17,L18,J20,J25,L26,J28)</f>
        <v>0</v>
      </c>
      <c r="J11" s="74">
        <f>SUM(MAX(J17,J25),MAX(L18,L26),MAX(J20,J28))</f>
        <v>0</v>
      </c>
      <c r="K11" s="74"/>
      <c r="L11" s="74">
        <f>SUM(IF(J17&lt;&gt;"",1,0),IF(L18&lt;&gt;"",1,0),IF(J20&lt;&gt;"",1,0),IF(J25&lt;&gt;"",1,0),IF(L26&lt;&gt;"",1,0),IF(J28&lt;&gt;"",1,0))</f>
        <v>0</v>
      </c>
      <c r="N11" s="65" t="s">
        <v>50</v>
      </c>
      <c r="O11" s="130"/>
      <c r="P11" s="131"/>
      <c r="Q11" s="75">
        <f>SUM(T17,U18,T20,T25,U26,T28)</f>
        <v>0</v>
      </c>
      <c r="R11" s="74" t="s">
        <v>41</v>
      </c>
      <c r="S11" s="74">
        <f>SUM(U17,T18,U20,U25,T26,U28)</f>
        <v>0</v>
      </c>
      <c r="T11" s="74">
        <f>Q11-S11</f>
        <v>0</v>
      </c>
      <c r="U11" s="74">
        <f>SUM(V17,X18,V20,V25,X26,V28)</f>
        <v>0</v>
      </c>
      <c r="V11" s="74">
        <f>SUM(MAX(V17,V25),MAX(X18,X26),MAX(V20,V28))</f>
        <v>0</v>
      </c>
      <c r="W11" s="110"/>
      <c r="X11" s="74">
        <f>SUM(IF(V17&lt;&gt;"",1,0),IF(X18&lt;&gt;"",1,0),IF(V20&lt;&gt;"",1,0),IF(V25&lt;&gt;"",1,0),IF(X26&lt;&gt;"",1,0),IF(V28&lt;&gt;"",1,0))</f>
        <v>0</v>
      </c>
      <c r="Z11" s="67" t="s">
        <v>51</v>
      </c>
      <c r="AA11" s="130"/>
      <c r="AB11" s="131"/>
      <c r="AC11" s="75">
        <f>SUM(AF17,AG18,AF20,AF25,AG26,AF28)</f>
        <v>0</v>
      </c>
      <c r="AD11" s="74" t="s">
        <v>41</v>
      </c>
      <c r="AE11" s="74">
        <f>SUM(AG17,AF18,AG20,AG25,AF26,AG28)</f>
        <v>0</v>
      </c>
      <c r="AF11" s="74">
        <f>AC11-AE11</f>
        <v>0</v>
      </c>
      <c r="AG11" s="74">
        <f>SUM(AH17,AJ18,AH20,AH25,AJ26,AH28)</f>
        <v>0</v>
      </c>
      <c r="AH11" s="74">
        <f>SUM(MAX(AH17,AH25),MAX(AJ18,AJ26),MAX(AH20,AH28))</f>
        <v>0</v>
      </c>
      <c r="AI11" s="110"/>
      <c r="AJ11" s="74">
        <f>SUM(IF(AH17&lt;&gt;"",1,0),IF(AJ18&lt;&gt;"",1,0),IF(AH20&lt;&gt;"",1,0),IF(AH25&lt;&gt;"",1,0),IF(AJ26&lt;&gt;"",1,0),IF(AH28&lt;&gt;"",1,0))</f>
        <v>0</v>
      </c>
      <c r="AL11" s="69" t="s">
        <v>52</v>
      </c>
      <c r="AM11" s="130"/>
      <c r="AN11" s="131"/>
      <c r="AO11" s="75">
        <f>SUM(AR17,AS18,AR20,AR25,AS26,AR28)</f>
        <v>0</v>
      </c>
      <c r="AP11" s="74" t="s">
        <v>41</v>
      </c>
      <c r="AQ11" s="74">
        <f>SUM(AS17,AR18,AS20,AS25,AR26,AS28)</f>
        <v>0</v>
      </c>
      <c r="AR11" s="74">
        <f>AO11-AQ11</f>
        <v>0</v>
      </c>
      <c r="AS11" s="74">
        <f>IF(AM12&lt;&gt;"",SUM(AT17,AV18,AT20,AT25,AV26,AT28),0)</f>
        <v>0</v>
      </c>
      <c r="AT11" s="74">
        <f>SUM(MAX(AT17,AT25),MAX(AV18,AV26),MAX(AT20,AT28))</f>
        <v>0</v>
      </c>
      <c r="AU11" s="110"/>
      <c r="AV11" s="74">
        <f>SUM(IF(AT17&lt;&gt;"",1,0),IF(AV18&lt;&gt;"",1,0),IF(AT20&lt;&gt;"",1,0),IF(AT25&lt;&gt;"",1,0),IF(AV26&lt;&gt;"",1,0),IF(AT28&lt;&gt;"",1,0))</f>
        <v>0</v>
      </c>
    </row>
    <row r="12" spans="2:48" ht="15">
      <c r="B12" s="109" t="s">
        <v>53</v>
      </c>
      <c r="C12" s="144"/>
      <c r="D12" s="131"/>
      <c r="E12" s="75">
        <f>SUM(I17,I19,H21,I25,I27,H29)</f>
        <v>0</v>
      </c>
      <c r="F12" s="74" t="s">
        <v>41</v>
      </c>
      <c r="G12" s="74">
        <f>SUM(H17,H19,I21,H25,H27,I29)</f>
        <v>0</v>
      </c>
      <c r="H12" s="74">
        <f>E12-G12</f>
        <v>0</v>
      </c>
      <c r="I12" s="74">
        <f>SUM(L17,L19,J21,L25,L27,J29)</f>
        <v>0</v>
      </c>
      <c r="J12" s="74">
        <f>SUM(MAX(L17,L25),MAX(L19,L27),MAX(J21,J29))</f>
        <v>0</v>
      </c>
      <c r="K12" s="74"/>
      <c r="L12" s="74">
        <f>SUM(IF(L17&lt;&gt;"",1,0),IF(L19&lt;&gt;"",1,0),IF(J21&lt;&gt;"",1,0),IF(L25&lt;&gt;"",1,0),IF(L27&lt;&gt;"",1,0),IF(J29&lt;&gt;"",1,0))</f>
        <v>0</v>
      </c>
      <c r="N12" s="65" t="s">
        <v>54</v>
      </c>
      <c r="O12" s="130"/>
      <c r="P12" s="131"/>
      <c r="Q12" s="75">
        <f>SUM(U17,U19,T21,U25,U27,T29)</f>
        <v>0</v>
      </c>
      <c r="R12" s="74" t="s">
        <v>41</v>
      </c>
      <c r="S12" s="74">
        <f>SUM(T17,T19,U21,T25,T27,U29)</f>
        <v>0</v>
      </c>
      <c r="T12" s="74">
        <f>Q12-S12</f>
        <v>0</v>
      </c>
      <c r="U12" s="74">
        <f>SUM(X17,X19,V21,X25,X27,V29)</f>
        <v>0</v>
      </c>
      <c r="V12" s="74">
        <f>SUM(MAX(X17,X25),MAX(X19,X27),MAX(V21,V29))</f>
        <v>0</v>
      </c>
      <c r="W12" s="110"/>
      <c r="X12" s="74">
        <f>SUM(IF(X17&lt;&gt;"",1,0),IF(X19&lt;&gt;"",1,0),IF(V21&lt;&gt;"",1,0),IF(X25&lt;&gt;"",1,0),IF(X27&lt;&gt;"",1,0),IF(V29&lt;&gt;"",1,0))</f>
        <v>0</v>
      </c>
      <c r="Z12" s="67" t="s">
        <v>55</v>
      </c>
      <c r="AA12" s="130"/>
      <c r="AB12" s="131"/>
      <c r="AC12" s="75">
        <f>SUM(AG17,AG19,AF21,AG25,AG27,AF29)</f>
        <v>0</v>
      </c>
      <c r="AD12" s="74" t="s">
        <v>41</v>
      </c>
      <c r="AE12" s="74">
        <f>SUM(AF17,AF19,AG21,AF25,AF27,AG29)</f>
        <v>0</v>
      </c>
      <c r="AF12" s="74">
        <f>AC12-AE12</f>
        <v>0</v>
      </c>
      <c r="AG12" s="74">
        <f>SUM(AJ17,AJ19,AH21,AJ25,AJ27,AH29)</f>
        <v>0</v>
      </c>
      <c r="AH12" s="74">
        <f>SUM(MAX(AJ17,AJ25),MAX(AJ19,AJ27),MAX(AH21,AH29))</f>
        <v>0</v>
      </c>
      <c r="AI12" s="110"/>
      <c r="AJ12" s="74">
        <f>SUM(IF(AJ17&lt;&gt;"",1,0),IF(AJ19&lt;&gt;"",1,0),IF(AH21&lt;&gt;"",1,0),IF(AJ25&lt;&gt;"",1,0),IF(AJ27&lt;&gt;"",1,0),IF(AH29&lt;&gt;"",1,0))</f>
        <v>0</v>
      </c>
      <c r="AL12" s="69" t="s">
        <v>56</v>
      </c>
      <c r="AM12" s="130"/>
      <c r="AN12" s="131"/>
      <c r="AO12" s="75">
        <f>SUM(AS17,AS19,AR21,AS25,AS27,AR29)</f>
        <v>0</v>
      </c>
      <c r="AP12" s="74" t="s">
        <v>41</v>
      </c>
      <c r="AQ12" s="74">
        <f>SUM(AR17,AR19,AS21,AR25,AR27,AS29)</f>
        <v>0</v>
      </c>
      <c r="AR12" s="74">
        <f>AO12-AQ12</f>
        <v>0</v>
      </c>
      <c r="AS12" s="74">
        <f>IF(AM12&lt;&gt;"",SUM(AV17,AV19,AT21,AV25,AV27,AT29),0)</f>
        <v>0</v>
      </c>
      <c r="AT12" s="74">
        <f>SUM(MAX(AV17,AV25),MAX(AV19,AV27),MAX(AT21,AT29))</f>
        <v>0</v>
      </c>
      <c r="AU12" s="110"/>
      <c r="AV12" s="74">
        <f>SUM(IF(AV17&lt;&gt;"",1,0),IF(AV19&lt;&gt;"",1,0),IF(AT21&lt;&gt;"",1,0),IF(AV25&lt;&gt;"",1,0),IF(AV27&lt;&gt;"",1,0),IF(AT29&lt;&gt;"",1,0))</f>
        <v>0</v>
      </c>
    </row>
    <row r="13" spans="2:48">
      <c r="E13" s="15" t="str">
        <f>IF(MAX(E9:E12)=0,"",MAX(E9:E12))</f>
        <v/>
      </c>
      <c r="F13" s="15"/>
      <c r="G13" s="15"/>
      <c r="H13" s="15" t="str">
        <f>IF(MAX(H9:H12)=0,"",MAX(H9:H12))</f>
        <v/>
      </c>
      <c r="I13" s="15"/>
      <c r="J13" s="15"/>
      <c r="Q13" s="8"/>
      <c r="R13" s="7"/>
      <c r="S13" s="8"/>
      <c r="T13" s="8"/>
      <c r="U13" s="8"/>
      <c r="V13" s="8"/>
      <c r="W13" s="12"/>
      <c r="AC13" s="8"/>
      <c r="AD13" s="7"/>
      <c r="AE13" s="8"/>
      <c r="AF13" s="8"/>
      <c r="AG13" s="8"/>
      <c r="AH13" s="8"/>
      <c r="AI13" s="100"/>
      <c r="AO13" s="8"/>
      <c r="AP13" s="7"/>
      <c r="AQ13" s="8"/>
      <c r="AR13" s="8"/>
      <c r="AS13" s="8"/>
      <c r="AT13" s="8"/>
      <c r="AU13" s="100"/>
    </row>
    <row r="15" spans="2:48" ht="15">
      <c r="B15" s="136" t="s">
        <v>57</v>
      </c>
      <c r="C15" s="149" t="s">
        <v>58</v>
      </c>
      <c r="D15" s="149"/>
      <c r="E15" s="149"/>
      <c r="F15" s="149"/>
      <c r="G15" s="149"/>
      <c r="H15" s="149" t="s">
        <v>35</v>
      </c>
      <c r="I15" s="149"/>
      <c r="J15" s="149" t="s">
        <v>59</v>
      </c>
      <c r="K15" s="149"/>
      <c r="L15" s="149"/>
      <c r="N15" s="138" t="s">
        <v>57</v>
      </c>
      <c r="O15" s="115" t="s">
        <v>58</v>
      </c>
      <c r="P15" s="115"/>
      <c r="Q15" s="115"/>
      <c r="R15" s="115"/>
      <c r="S15" s="115"/>
      <c r="T15" s="115" t="s">
        <v>35</v>
      </c>
      <c r="U15" s="115"/>
      <c r="V15" s="115" t="s">
        <v>59</v>
      </c>
      <c r="W15" s="115"/>
      <c r="X15" s="115"/>
      <c r="Z15" s="145" t="s">
        <v>57</v>
      </c>
      <c r="AA15" s="119" t="s">
        <v>58</v>
      </c>
      <c r="AB15" s="119"/>
      <c r="AC15" s="119"/>
      <c r="AD15" s="119"/>
      <c r="AE15" s="119"/>
      <c r="AF15" s="119" t="s">
        <v>35</v>
      </c>
      <c r="AG15" s="119"/>
      <c r="AH15" s="119" t="s">
        <v>59</v>
      </c>
      <c r="AI15" s="119"/>
      <c r="AJ15" s="119"/>
      <c r="AL15" s="125" t="s">
        <v>57</v>
      </c>
      <c r="AM15" s="123" t="s">
        <v>58</v>
      </c>
      <c r="AN15" s="123"/>
      <c r="AO15" s="123"/>
      <c r="AP15" s="123"/>
      <c r="AQ15" s="123"/>
      <c r="AR15" s="123" t="s">
        <v>35</v>
      </c>
      <c r="AS15" s="123"/>
      <c r="AT15" s="123" t="s">
        <v>59</v>
      </c>
      <c r="AU15" s="123"/>
      <c r="AV15" s="123"/>
    </row>
    <row r="16" spans="2:48" ht="14.25" customHeight="1">
      <c r="B16" s="136"/>
      <c r="C16" s="152" t="str">
        <f>IF(C9="","",C9)</f>
        <v/>
      </c>
      <c r="D16" s="153"/>
      <c r="E16" s="154" t="str">
        <f>IF(C10="","",C10)</f>
        <v/>
      </c>
      <c r="F16" s="154"/>
      <c r="G16" s="154"/>
      <c r="H16" s="40"/>
      <c r="I16" s="41"/>
      <c r="J16" s="19" t="str">
        <f t="shared" ref="J16:J21" si="0">IF(I16="","",IF(H16&gt;I16,3,IF(H16=I16,1,0)))</f>
        <v/>
      </c>
      <c r="K16" s="20" t="s">
        <v>41</v>
      </c>
      <c r="L16" s="99" t="str">
        <f t="shared" ref="L16:L21" si="1">IF(H16="","",IF(I16&gt;H16,3,IF(H16=I16,1,0)))</f>
        <v/>
      </c>
      <c r="N16" s="138"/>
      <c r="O16" s="126" t="str">
        <f>IF(O9="","",O9)</f>
        <v/>
      </c>
      <c r="P16" s="127"/>
      <c r="Q16" s="127" t="str">
        <f>IF(O10="","",O10)</f>
        <v/>
      </c>
      <c r="R16" s="127"/>
      <c r="S16" s="127"/>
      <c r="T16" s="44"/>
      <c r="U16" s="45"/>
      <c r="V16" s="23" t="str">
        <f>IF(U16="","",IF(T16&gt;U16,3,IF(T16=U16,1,0)))</f>
        <v/>
      </c>
      <c r="W16" s="24" t="s">
        <v>41</v>
      </c>
      <c r="X16" s="25" t="str">
        <f>IF(T16="","",IF(U16&gt;T16,3,IF(T16=U16,1,0)))</f>
        <v/>
      </c>
      <c r="Z16" s="145"/>
      <c r="AA16" s="126" t="str">
        <f>IF(AA9="","",AA9)</f>
        <v/>
      </c>
      <c r="AB16" s="127"/>
      <c r="AC16" s="127" t="str">
        <f>IF(AA10="","",AA10)</f>
        <v/>
      </c>
      <c r="AD16" s="127"/>
      <c r="AE16" s="127"/>
      <c r="AF16" s="44"/>
      <c r="AG16" s="45"/>
      <c r="AH16" s="23" t="str">
        <f>IF(AG16="","",IF(AF16&gt;AG16,3,IF(AF16=AG16,1,0)))</f>
        <v/>
      </c>
      <c r="AI16" s="24" t="s">
        <v>41</v>
      </c>
      <c r="AJ16" s="25" t="str">
        <f t="shared" ref="AJ16:AJ21" si="2">IF(AF16="","",IF(AG16&gt;AF16,3,IF(AF16=AG16,1,0)))</f>
        <v/>
      </c>
      <c r="AL16" s="125"/>
      <c r="AM16" s="126" t="str">
        <f>IF(AM9="","",AM9)</f>
        <v/>
      </c>
      <c r="AN16" s="127"/>
      <c r="AO16" s="127" t="str">
        <f>IF(AM10="","",AM10)</f>
        <v/>
      </c>
      <c r="AP16" s="127"/>
      <c r="AQ16" s="127"/>
      <c r="AR16" s="44"/>
      <c r="AS16" s="45"/>
      <c r="AT16" s="23" t="str">
        <f>IF(AS16="","",IF(AR16&gt;AS16,3,IF(AR16=AS16,1,0)))</f>
        <v/>
      </c>
      <c r="AU16" s="24" t="s">
        <v>41</v>
      </c>
      <c r="AV16" s="25" t="str">
        <f t="shared" ref="AV16:AV21" si="3">IF(AR16="","",IF(AS16&gt;AR16,3,IF(AR16=AS16,1,0)))</f>
        <v/>
      </c>
    </row>
    <row r="17" spans="2:48" ht="14.25" customHeight="1">
      <c r="B17" s="136"/>
      <c r="C17" s="150" t="str">
        <f>IF(C11="","",C11)</f>
        <v/>
      </c>
      <c r="D17" s="151"/>
      <c r="E17" s="129" t="str">
        <f>IF(C12="","",C12)</f>
        <v/>
      </c>
      <c r="F17" s="129"/>
      <c r="G17" s="129"/>
      <c r="H17" s="42"/>
      <c r="I17" s="43"/>
      <c r="J17" s="21" t="str">
        <f t="shared" si="0"/>
        <v/>
      </c>
      <c r="K17" s="22" t="s">
        <v>41</v>
      </c>
      <c r="L17" s="98" t="str">
        <f t="shared" si="1"/>
        <v/>
      </c>
      <c r="N17" s="138"/>
      <c r="O17" s="128" t="str">
        <f>IF(O11="","",O11)</f>
        <v/>
      </c>
      <c r="P17" s="129"/>
      <c r="Q17" s="129" t="str">
        <f>IF(O12="","",O12)</f>
        <v/>
      </c>
      <c r="R17" s="129"/>
      <c r="S17" s="129"/>
      <c r="T17" s="46"/>
      <c r="U17" s="47"/>
      <c r="V17" s="26" t="str">
        <f t="shared" ref="V17:V21" si="4">IF(U17="","",IF(T17&gt;U17,3,IF(T17=U17,1,0)))</f>
        <v/>
      </c>
      <c r="W17" s="27" t="s">
        <v>41</v>
      </c>
      <c r="X17" s="28" t="str">
        <f t="shared" ref="X17:X21" si="5">IF(T17="","",IF(U17&gt;T17,3,IF(T17=U17,1,0)))</f>
        <v/>
      </c>
      <c r="Z17" s="145"/>
      <c r="AA17" s="128" t="str">
        <f>IF(AA11="","",AA11)</f>
        <v/>
      </c>
      <c r="AB17" s="129"/>
      <c r="AC17" s="129" t="str">
        <f>IF(AA12="","",AA12)</f>
        <v/>
      </c>
      <c r="AD17" s="129"/>
      <c r="AE17" s="129"/>
      <c r="AF17" s="46"/>
      <c r="AG17" s="47"/>
      <c r="AH17" s="26" t="str">
        <f t="shared" ref="AH17:AH21" si="6">IF(AG17="","",IF(AF17&gt;AG17,3,IF(AF17=AG17,1,0)))</f>
        <v/>
      </c>
      <c r="AI17" s="27" t="s">
        <v>41</v>
      </c>
      <c r="AJ17" s="28" t="str">
        <f t="shared" si="2"/>
        <v/>
      </c>
      <c r="AL17" s="125"/>
      <c r="AM17" s="128" t="str">
        <f>IF(AM11="","",AM11)</f>
        <v/>
      </c>
      <c r="AN17" s="129"/>
      <c r="AO17" s="129" t="str">
        <f>IF(AM12="","",AM12)</f>
        <v/>
      </c>
      <c r="AP17" s="129"/>
      <c r="AQ17" s="129"/>
      <c r="AR17" s="46"/>
      <c r="AS17" s="47"/>
      <c r="AT17" s="26" t="str">
        <f t="shared" ref="AT17:AT21" si="7">IF(AS17="","",IF(AR17&gt;AS17,3,IF(AR17=AS17,1,0)))</f>
        <v/>
      </c>
      <c r="AU17" s="27" t="s">
        <v>41</v>
      </c>
      <c r="AV17" s="28" t="str">
        <f t="shared" si="3"/>
        <v/>
      </c>
    </row>
    <row r="18" spans="2:48" ht="14.25" customHeight="1">
      <c r="B18" s="136"/>
      <c r="C18" s="150" t="str">
        <f>IF(C9="","",C9)</f>
        <v/>
      </c>
      <c r="D18" s="151"/>
      <c r="E18" s="129" t="str">
        <f>IF(C11="","",C11)</f>
        <v/>
      </c>
      <c r="F18" s="129"/>
      <c r="G18" s="129"/>
      <c r="H18" s="42"/>
      <c r="I18" s="43"/>
      <c r="J18" s="21" t="str">
        <f t="shared" si="0"/>
        <v/>
      </c>
      <c r="K18" s="22" t="s">
        <v>41</v>
      </c>
      <c r="L18" s="98" t="str">
        <f t="shared" si="1"/>
        <v/>
      </c>
      <c r="N18" s="138"/>
      <c r="O18" s="128" t="str">
        <f>IF(O9="","",O9)</f>
        <v/>
      </c>
      <c r="P18" s="129"/>
      <c r="Q18" s="129" t="str">
        <f>IF(O11="","",O11)</f>
        <v/>
      </c>
      <c r="R18" s="129"/>
      <c r="S18" s="129"/>
      <c r="T18" s="46"/>
      <c r="U18" s="47"/>
      <c r="V18" s="26" t="str">
        <f t="shared" si="4"/>
        <v/>
      </c>
      <c r="W18" s="27" t="s">
        <v>41</v>
      </c>
      <c r="X18" s="28" t="str">
        <f t="shared" si="5"/>
        <v/>
      </c>
      <c r="Z18" s="145"/>
      <c r="AA18" s="128" t="str">
        <f>IF(AA9="","",AA9)</f>
        <v/>
      </c>
      <c r="AB18" s="129"/>
      <c r="AC18" s="129" t="str">
        <f>IF(AA11="","",AA11)</f>
        <v/>
      </c>
      <c r="AD18" s="129"/>
      <c r="AE18" s="129"/>
      <c r="AF18" s="46"/>
      <c r="AG18" s="47"/>
      <c r="AH18" s="26" t="str">
        <f t="shared" si="6"/>
        <v/>
      </c>
      <c r="AI18" s="27" t="s">
        <v>41</v>
      </c>
      <c r="AJ18" s="28" t="str">
        <f t="shared" si="2"/>
        <v/>
      </c>
      <c r="AL18" s="125"/>
      <c r="AM18" s="128" t="str">
        <f>IF(AM9="","",AM9)</f>
        <v/>
      </c>
      <c r="AN18" s="129"/>
      <c r="AO18" s="129" t="str">
        <f>IF(AM11="","",AM11)</f>
        <v/>
      </c>
      <c r="AP18" s="129"/>
      <c r="AQ18" s="129"/>
      <c r="AR18" s="46"/>
      <c r="AS18" s="47"/>
      <c r="AT18" s="26" t="str">
        <f t="shared" si="7"/>
        <v/>
      </c>
      <c r="AU18" s="27" t="s">
        <v>41</v>
      </c>
      <c r="AV18" s="28" t="str">
        <f t="shared" si="3"/>
        <v/>
      </c>
    </row>
    <row r="19" spans="2:48" ht="14.25" customHeight="1">
      <c r="B19" s="136"/>
      <c r="C19" s="150" t="str">
        <f>IF(C10="","",C10)</f>
        <v/>
      </c>
      <c r="D19" s="151"/>
      <c r="E19" s="129" t="str">
        <f>IF(C12="","",C12)</f>
        <v/>
      </c>
      <c r="F19" s="129"/>
      <c r="G19" s="129"/>
      <c r="H19" s="42"/>
      <c r="I19" s="43"/>
      <c r="J19" s="21" t="str">
        <f t="shared" si="0"/>
        <v/>
      </c>
      <c r="K19" s="22" t="s">
        <v>41</v>
      </c>
      <c r="L19" s="98" t="str">
        <f t="shared" si="1"/>
        <v/>
      </c>
      <c r="N19" s="138"/>
      <c r="O19" s="128" t="str">
        <f>IF(O10="","",O10)</f>
        <v/>
      </c>
      <c r="P19" s="129"/>
      <c r="Q19" s="129" t="str">
        <f>IF(O12="","",O12)</f>
        <v/>
      </c>
      <c r="R19" s="129"/>
      <c r="S19" s="129"/>
      <c r="T19" s="46"/>
      <c r="U19" s="47"/>
      <c r="V19" s="26" t="str">
        <f t="shared" si="4"/>
        <v/>
      </c>
      <c r="W19" s="27" t="s">
        <v>41</v>
      </c>
      <c r="X19" s="28" t="str">
        <f t="shared" si="5"/>
        <v/>
      </c>
      <c r="Z19" s="145"/>
      <c r="AA19" s="128" t="str">
        <f>IF(AA10="","",AA10)</f>
        <v/>
      </c>
      <c r="AB19" s="129"/>
      <c r="AC19" s="129" t="str">
        <f>IF(AA12="","",AA12)</f>
        <v/>
      </c>
      <c r="AD19" s="129"/>
      <c r="AE19" s="129"/>
      <c r="AF19" s="46"/>
      <c r="AG19" s="47"/>
      <c r="AH19" s="26" t="str">
        <f t="shared" si="6"/>
        <v/>
      </c>
      <c r="AI19" s="27" t="s">
        <v>41</v>
      </c>
      <c r="AJ19" s="28" t="str">
        <f t="shared" si="2"/>
        <v/>
      </c>
      <c r="AL19" s="125"/>
      <c r="AM19" s="128" t="str">
        <f>IF(AM10="","",AM10)</f>
        <v/>
      </c>
      <c r="AN19" s="129"/>
      <c r="AO19" s="129" t="str">
        <f>IF(AM12="","",AM12)</f>
        <v/>
      </c>
      <c r="AP19" s="129"/>
      <c r="AQ19" s="129"/>
      <c r="AR19" s="46"/>
      <c r="AS19" s="47"/>
      <c r="AT19" s="26" t="str">
        <f t="shared" si="7"/>
        <v/>
      </c>
      <c r="AU19" s="27" t="s">
        <v>41</v>
      </c>
      <c r="AV19" s="28" t="str">
        <f t="shared" si="3"/>
        <v/>
      </c>
    </row>
    <row r="20" spans="2:48" ht="14.25" customHeight="1">
      <c r="B20" s="136"/>
      <c r="C20" s="150" t="str">
        <f>IF(C11="","",C11)</f>
        <v/>
      </c>
      <c r="D20" s="151"/>
      <c r="E20" s="129" t="str">
        <f>IF(C10="","",C10)</f>
        <v/>
      </c>
      <c r="F20" s="129"/>
      <c r="G20" s="129"/>
      <c r="H20" s="42"/>
      <c r="I20" s="43"/>
      <c r="J20" s="21" t="str">
        <f t="shared" si="0"/>
        <v/>
      </c>
      <c r="K20" s="22" t="s">
        <v>41</v>
      </c>
      <c r="L20" s="98" t="str">
        <f t="shared" si="1"/>
        <v/>
      </c>
      <c r="N20" s="138"/>
      <c r="O20" s="128" t="str">
        <f>IF(O11="","",O11)</f>
        <v/>
      </c>
      <c r="P20" s="129"/>
      <c r="Q20" s="129" t="str">
        <f>IF(O10="","",O10)</f>
        <v/>
      </c>
      <c r="R20" s="129"/>
      <c r="S20" s="129"/>
      <c r="T20" s="46"/>
      <c r="U20" s="47"/>
      <c r="V20" s="26" t="str">
        <f t="shared" si="4"/>
        <v/>
      </c>
      <c r="W20" s="27" t="s">
        <v>41</v>
      </c>
      <c r="X20" s="28" t="str">
        <f t="shared" si="5"/>
        <v/>
      </c>
      <c r="Z20" s="145"/>
      <c r="AA20" s="128" t="str">
        <f>IF(AA11="","",AA11)</f>
        <v/>
      </c>
      <c r="AB20" s="129"/>
      <c r="AC20" s="129" t="str">
        <f>IF(AA10="","",AA10)</f>
        <v/>
      </c>
      <c r="AD20" s="129"/>
      <c r="AE20" s="129"/>
      <c r="AF20" s="46"/>
      <c r="AG20" s="47"/>
      <c r="AH20" s="26" t="str">
        <f t="shared" si="6"/>
        <v/>
      </c>
      <c r="AI20" s="27" t="s">
        <v>41</v>
      </c>
      <c r="AJ20" s="28" t="str">
        <f t="shared" si="2"/>
        <v/>
      </c>
      <c r="AL20" s="125"/>
      <c r="AM20" s="128" t="str">
        <f>IF(AM11="","",AM11)</f>
        <v/>
      </c>
      <c r="AN20" s="129"/>
      <c r="AO20" s="129" t="str">
        <f>IF(AM10="","",AM10)</f>
        <v/>
      </c>
      <c r="AP20" s="129"/>
      <c r="AQ20" s="129"/>
      <c r="AR20" s="46"/>
      <c r="AS20" s="47"/>
      <c r="AT20" s="26" t="str">
        <f t="shared" si="7"/>
        <v/>
      </c>
      <c r="AU20" s="27" t="s">
        <v>41</v>
      </c>
      <c r="AV20" s="28" t="str">
        <f t="shared" si="3"/>
        <v/>
      </c>
    </row>
    <row r="21" spans="2:48" ht="14.25" customHeight="1">
      <c r="B21" s="136"/>
      <c r="C21" s="150" t="str">
        <f>IF(C12="","",C12)</f>
        <v/>
      </c>
      <c r="D21" s="151"/>
      <c r="E21" s="129" t="str">
        <f>IF(C9="","",C9)</f>
        <v/>
      </c>
      <c r="F21" s="129"/>
      <c r="G21" s="129"/>
      <c r="H21" s="42"/>
      <c r="I21" s="43"/>
      <c r="J21" s="21" t="str">
        <f t="shared" si="0"/>
        <v/>
      </c>
      <c r="K21" s="22" t="s">
        <v>41</v>
      </c>
      <c r="L21" s="98" t="str">
        <f t="shared" si="1"/>
        <v/>
      </c>
      <c r="N21" s="138"/>
      <c r="O21" s="128" t="str">
        <f>IF(O12="","",O12)</f>
        <v/>
      </c>
      <c r="P21" s="129"/>
      <c r="Q21" s="129" t="str">
        <f>IF(O9="","",O9)</f>
        <v/>
      </c>
      <c r="R21" s="129"/>
      <c r="S21" s="129"/>
      <c r="T21" s="46"/>
      <c r="U21" s="47"/>
      <c r="V21" s="26" t="str">
        <f t="shared" si="4"/>
        <v/>
      </c>
      <c r="W21" s="27" t="s">
        <v>41</v>
      </c>
      <c r="X21" s="28" t="str">
        <f t="shared" si="5"/>
        <v/>
      </c>
      <c r="Z21" s="145"/>
      <c r="AA21" s="128" t="str">
        <f>IF(AA12="","",AA12)</f>
        <v/>
      </c>
      <c r="AB21" s="129"/>
      <c r="AC21" s="129" t="str">
        <f>IF(AA9="","",AA9)</f>
        <v/>
      </c>
      <c r="AD21" s="129"/>
      <c r="AE21" s="129"/>
      <c r="AF21" s="46"/>
      <c r="AG21" s="47"/>
      <c r="AH21" s="26" t="str">
        <f t="shared" si="6"/>
        <v/>
      </c>
      <c r="AI21" s="27" t="s">
        <v>41</v>
      </c>
      <c r="AJ21" s="28" t="str">
        <f t="shared" si="2"/>
        <v/>
      </c>
      <c r="AL21" s="125"/>
      <c r="AM21" s="128" t="str">
        <f>IF(AM12="","",AM12)</f>
        <v/>
      </c>
      <c r="AN21" s="129"/>
      <c r="AO21" s="129" t="str">
        <f>IF(AM9="","",AM9)</f>
        <v/>
      </c>
      <c r="AP21" s="129"/>
      <c r="AQ21" s="129"/>
      <c r="AR21" s="46"/>
      <c r="AS21" s="47"/>
      <c r="AT21" s="26" t="str">
        <f t="shared" si="7"/>
        <v/>
      </c>
      <c r="AU21" s="27" t="s">
        <v>41</v>
      </c>
      <c r="AV21" s="28" t="str">
        <f t="shared" si="3"/>
        <v/>
      </c>
    </row>
    <row r="23" spans="2:48" ht="15">
      <c r="B23" s="136" t="s">
        <v>60</v>
      </c>
      <c r="C23" s="149" t="s">
        <v>58</v>
      </c>
      <c r="D23" s="149"/>
      <c r="E23" s="149"/>
      <c r="F23" s="149"/>
      <c r="G23" s="149"/>
      <c r="H23" s="149" t="s">
        <v>35</v>
      </c>
      <c r="I23" s="149"/>
      <c r="J23" s="149" t="s">
        <v>59</v>
      </c>
      <c r="K23" s="149"/>
      <c r="L23" s="149"/>
      <c r="N23" s="155" t="s">
        <v>60</v>
      </c>
      <c r="O23" s="115" t="s">
        <v>58</v>
      </c>
      <c r="P23" s="115"/>
      <c r="Q23" s="115"/>
      <c r="R23" s="115"/>
      <c r="S23" s="115"/>
      <c r="T23" s="115" t="s">
        <v>35</v>
      </c>
      <c r="U23" s="115"/>
      <c r="V23" s="115" t="s">
        <v>59</v>
      </c>
      <c r="W23" s="115"/>
      <c r="X23" s="115"/>
      <c r="Z23" s="145" t="s">
        <v>60</v>
      </c>
      <c r="AA23" s="119" t="s">
        <v>58</v>
      </c>
      <c r="AB23" s="119"/>
      <c r="AC23" s="119"/>
      <c r="AD23" s="119"/>
      <c r="AE23" s="119"/>
      <c r="AF23" s="119" t="s">
        <v>35</v>
      </c>
      <c r="AG23" s="119"/>
      <c r="AH23" s="119" t="s">
        <v>59</v>
      </c>
      <c r="AI23" s="119"/>
      <c r="AJ23" s="119"/>
      <c r="AL23" s="125" t="s">
        <v>60</v>
      </c>
      <c r="AM23" s="123" t="s">
        <v>58</v>
      </c>
      <c r="AN23" s="123"/>
      <c r="AO23" s="123"/>
      <c r="AP23" s="123"/>
      <c r="AQ23" s="123"/>
      <c r="AR23" s="123" t="s">
        <v>35</v>
      </c>
      <c r="AS23" s="123"/>
      <c r="AT23" s="123" t="s">
        <v>59</v>
      </c>
      <c r="AU23" s="123"/>
      <c r="AV23" s="123"/>
    </row>
    <row r="24" spans="2:48" ht="14.25" customHeight="1">
      <c r="B24" s="136"/>
      <c r="C24" s="126" t="str">
        <f>IF(C9="","",C9)</f>
        <v/>
      </c>
      <c r="D24" s="127"/>
      <c r="E24" s="127" t="str">
        <f>IF(C10="","",C10)</f>
        <v/>
      </c>
      <c r="F24" s="127"/>
      <c r="G24" s="127"/>
      <c r="H24" s="44"/>
      <c r="I24" s="45"/>
      <c r="J24" s="23" t="str">
        <f>IF(I24="","",IF(H24&gt;I24,3,IF(H24=I24,1,0)))</f>
        <v/>
      </c>
      <c r="K24" s="24" t="s">
        <v>41</v>
      </c>
      <c r="L24" s="25" t="str">
        <f>IF(H24="","",IF(I24&gt;H24,3,IF(H24=I24,1,0)))</f>
        <v/>
      </c>
      <c r="N24" s="155"/>
      <c r="O24" s="126" t="str">
        <f>IF(O9="","",O9)</f>
        <v/>
      </c>
      <c r="P24" s="127"/>
      <c r="Q24" s="127" t="str">
        <f>IF(O10="","",O10)</f>
        <v/>
      </c>
      <c r="R24" s="127"/>
      <c r="S24" s="127"/>
      <c r="T24" s="44"/>
      <c r="U24" s="45"/>
      <c r="V24" s="23" t="str">
        <f t="shared" ref="V24:V29" si="8">IF(U24="","",IF(T24&gt;U24,3,IF(T24=U24,1,0)))</f>
        <v/>
      </c>
      <c r="W24" s="24" t="s">
        <v>41</v>
      </c>
      <c r="X24" s="25" t="str">
        <f t="shared" ref="X24:X29" si="9">IF(T24="","",IF(U24&gt;T24,3,IF(T24=U24,1,0)))</f>
        <v/>
      </c>
      <c r="Z24" s="145"/>
      <c r="AA24" s="126" t="str">
        <f>IF(AA9="","",AA9)</f>
        <v/>
      </c>
      <c r="AB24" s="127"/>
      <c r="AC24" s="127" t="str">
        <f>IF(AA10="","",AA10)</f>
        <v/>
      </c>
      <c r="AD24" s="127"/>
      <c r="AE24" s="127"/>
      <c r="AF24" s="44"/>
      <c r="AG24" s="45"/>
      <c r="AH24" s="23" t="str">
        <f t="shared" ref="AH24:AH29" si="10">IF(AG24="","",IF(AF24&gt;AG24,3,IF(AF24=AG24,1,0)))</f>
        <v/>
      </c>
      <c r="AI24" s="24" t="s">
        <v>41</v>
      </c>
      <c r="AJ24" s="25" t="str">
        <f t="shared" ref="AJ24:AJ29" si="11">IF(AF24="","",IF(AG24&gt;AF24,3,IF(AF24=AG24,1,0)))</f>
        <v/>
      </c>
      <c r="AL24" s="125"/>
      <c r="AM24" s="126" t="str">
        <f>IF(AM9="","",AM9)</f>
        <v/>
      </c>
      <c r="AN24" s="127"/>
      <c r="AO24" s="127" t="str">
        <f>IF(AM10="","",AM10)</f>
        <v/>
      </c>
      <c r="AP24" s="127"/>
      <c r="AQ24" s="127"/>
      <c r="AR24" s="44"/>
      <c r="AS24" s="45"/>
      <c r="AT24" s="23" t="str">
        <f t="shared" ref="AT24:AT29" si="12">IF(AS24="","",IF(AR24&gt;AS24,3,IF(AR24=AS24,1,0)))</f>
        <v/>
      </c>
      <c r="AU24" s="24" t="s">
        <v>41</v>
      </c>
      <c r="AV24" s="25" t="str">
        <f t="shared" ref="AV24:AV29" si="13">IF(AR24="","",IF(AS24&gt;AR24,3,IF(AR24=AS24,1,0)))</f>
        <v/>
      </c>
    </row>
    <row r="25" spans="2:48" ht="14.25" customHeight="1">
      <c r="B25" s="136"/>
      <c r="C25" s="128" t="str">
        <f>IF(C11="","",C11)</f>
        <v/>
      </c>
      <c r="D25" s="129"/>
      <c r="E25" s="129" t="str">
        <f>IF(C12="","",C12)</f>
        <v/>
      </c>
      <c r="F25" s="129"/>
      <c r="G25" s="129"/>
      <c r="H25" s="46"/>
      <c r="I25" s="47"/>
      <c r="J25" s="26" t="str">
        <f t="shared" ref="J25:J29" si="14">IF(I25="","",IF(H25&gt;I25,3,IF(H25=I25,1,0)))</f>
        <v/>
      </c>
      <c r="K25" s="27" t="s">
        <v>41</v>
      </c>
      <c r="L25" s="28" t="str">
        <f t="shared" ref="L25:L29" si="15">IF(H25="","",IF(I25&gt;H25,3,IF(H25=I25,1,0)))</f>
        <v/>
      </c>
      <c r="N25" s="155"/>
      <c r="O25" s="128" t="str">
        <f>IF(O11="","",O11)</f>
        <v/>
      </c>
      <c r="P25" s="129"/>
      <c r="Q25" s="129" t="str">
        <f>IF(O12="","",O12)</f>
        <v/>
      </c>
      <c r="R25" s="129"/>
      <c r="S25" s="129"/>
      <c r="T25" s="46"/>
      <c r="U25" s="47"/>
      <c r="V25" s="26" t="str">
        <f t="shared" si="8"/>
        <v/>
      </c>
      <c r="W25" s="27" t="s">
        <v>41</v>
      </c>
      <c r="X25" s="28" t="str">
        <f t="shared" si="9"/>
        <v/>
      </c>
      <c r="Z25" s="145"/>
      <c r="AA25" s="128" t="str">
        <f>IF(AA11="","",AA11)</f>
        <v/>
      </c>
      <c r="AB25" s="129"/>
      <c r="AC25" s="129" t="str">
        <f>IF(AA12="","",AA12)</f>
        <v/>
      </c>
      <c r="AD25" s="129"/>
      <c r="AE25" s="129"/>
      <c r="AF25" s="46"/>
      <c r="AG25" s="47"/>
      <c r="AH25" s="26" t="str">
        <f t="shared" si="10"/>
        <v/>
      </c>
      <c r="AI25" s="27" t="s">
        <v>41</v>
      </c>
      <c r="AJ25" s="28" t="str">
        <f t="shared" si="11"/>
        <v/>
      </c>
      <c r="AL25" s="125"/>
      <c r="AM25" s="128" t="str">
        <f>IF(AM11="","",AM11)</f>
        <v/>
      </c>
      <c r="AN25" s="129"/>
      <c r="AO25" s="129" t="str">
        <f>IF(AM12="","",AM12)</f>
        <v/>
      </c>
      <c r="AP25" s="129"/>
      <c r="AQ25" s="129"/>
      <c r="AR25" s="46"/>
      <c r="AS25" s="47"/>
      <c r="AT25" s="26" t="str">
        <f t="shared" si="12"/>
        <v/>
      </c>
      <c r="AU25" s="27" t="s">
        <v>41</v>
      </c>
      <c r="AV25" s="28" t="str">
        <f t="shared" si="13"/>
        <v/>
      </c>
    </row>
    <row r="26" spans="2:48" ht="14.25" customHeight="1">
      <c r="B26" s="136"/>
      <c r="C26" s="128" t="str">
        <f>IF(C9="","",C9)</f>
        <v/>
      </c>
      <c r="D26" s="129"/>
      <c r="E26" s="129" t="str">
        <f>IF(C11="","",C11)</f>
        <v/>
      </c>
      <c r="F26" s="129"/>
      <c r="G26" s="129"/>
      <c r="H26" s="46"/>
      <c r="I26" s="47"/>
      <c r="J26" s="26" t="str">
        <f t="shared" si="14"/>
        <v/>
      </c>
      <c r="K26" s="27" t="s">
        <v>41</v>
      </c>
      <c r="L26" s="28" t="str">
        <f t="shared" si="15"/>
        <v/>
      </c>
      <c r="N26" s="155"/>
      <c r="O26" s="128" t="str">
        <f>IF(O9="","",O9)</f>
        <v/>
      </c>
      <c r="P26" s="129"/>
      <c r="Q26" s="129" t="str">
        <f>IF(O11="","",O11)</f>
        <v/>
      </c>
      <c r="R26" s="129"/>
      <c r="S26" s="129"/>
      <c r="T26" s="46"/>
      <c r="U26" s="47"/>
      <c r="V26" s="26" t="str">
        <f t="shared" si="8"/>
        <v/>
      </c>
      <c r="W26" s="27" t="s">
        <v>41</v>
      </c>
      <c r="X26" s="28" t="str">
        <f t="shared" si="9"/>
        <v/>
      </c>
      <c r="Z26" s="145"/>
      <c r="AA26" s="128" t="str">
        <f>IF(AA9="","",AA9)</f>
        <v/>
      </c>
      <c r="AB26" s="129"/>
      <c r="AC26" s="129" t="str">
        <f>IF(AA11="","",AA11)</f>
        <v/>
      </c>
      <c r="AD26" s="129"/>
      <c r="AE26" s="129"/>
      <c r="AF26" s="46"/>
      <c r="AG26" s="47"/>
      <c r="AH26" s="26" t="str">
        <f t="shared" si="10"/>
        <v/>
      </c>
      <c r="AI26" s="27" t="s">
        <v>41</v>
      </c>
      <c r="AJ26" s="28" t="str">
        <f t="shared" si="11"/>
        <v/>
      </c>
      <c r="AL26" s="125"/>
      <c r="AM26" s="128" t="str">
        <f>IF(AM9="","",AM9)</f>
        <v/>
      </c>
      <c r="AN26" s="129"/>
      <c r="AO26" s="129" t="str">
        <f>IF(AM11="","",AM11)</f>
        <v/>
      </c>
      <c r="AP26" s="129"/>
      <c r="AQ26" s="129"/>
      <c r="AR26" s="46"/>
      <c r="AS26" s="47"/>
      <c r="AT26" s="26" t="str">
        <f t="shared" si="12"/>
        <v/>
      </c>
      <c r="AU26" s="27" t="s">
        <v>41</v>
      </c>
      <c r="AV26" s="28" t="str">
        <f t="shared" si="13"/>
        <v/>
      </c>
    </row>
    <row r="27" spans="2:48" ht="14.25" customHeight="1">
      <c r="B27" s="136"/>
      <c r="C27" s="128" t="str">
        <f>IF(C10="","",C10)</f>
        <v/>
      </c>
      <c r="D27" s="129"/>
      <c r="E27" s="129" t="str">
        <f>IF(C12="","",C12)</f>
        <v/>
      </c>
      <c r="F27" s="129"/>
      <c r="G27" s="129"/>
      <c r="H27" s="46"/>
      <c r="I27" s="47"/>
      <c r="J27" s="26" t="str">
        <f t="shared" si="14"/>
        <v/>
      </c>
      <c r="K27" s="27" t="s">
        <v>41</v>
      </c>
      <c r="L27" s="28" t="str">
        <f t="shared" si="15"/>
        <v/>
      </c>
      <c r="N27" s="155"/>
      <c r="O27" s="128" t="str">
        <f>IF(O10="","",O10)</f>
        <v/>
      </c>
      <c r="P27" s="129"/>
      <c r="Q27" s="129" t="str">
        <f>IF(O12="","",O12)</f>
        <v/>
      </c>
      <c r="R27" s="129"/>
      <c r="S27" s="129"/>
      <c r="T27" s="46"/>
      <c r="U27" s="47"/>
      <c r="V27" s="26" t="str">
        <f t="shared" si="8"/>
        <v/>
      </c>
      <c r="W27" s="27" t="s">
        <v>41</v>
      </c>
      <c r="X27" s="28" t="str">
        <f t="shared" si="9"/>
        <v/>
      </c>
      <c r="Z27" s="145"/>
      <c r="AA27" s="128" t="str">
        <f>IF(AA10="","",AA10)</f>
        <v/>
      </c>
      <c r="AB27" s="129"/>
      <c r="AC27" s="129" t="str">
        <f>IF(AA12="","",AA12)</f>
        <v/>
      </c>
      <c r="AD27" s="129"/>
      <c r="AE27" s="129"/>
      <c r="AF27" s="46"/>
      <c r="AG27" s="47"/>
      <c r="AH27" s="26" t="str">
        <f t="shared" si="10"/>
        <v/>
      </c>
      <c r="AI27" s="27" t="s">
        <v>41</v>
      </c>
      <c r="AJ27" s="28" t="str">
        <f t="shared" si="11"/>
        <v/>
      </c>
      <c r="AL27" s="125"/>
      <c r="AM27" s="128" t="str">
        <f>IF(AM10="","",AM10)</f>
        <v/>
      </c>
      <c r="AN27" s="129"/>
      <c r="AO27" s="129" t="str">
        <f>IF(AM12="","",AM12)</f>
        <v/>
      </c>
      <c r="AP27" s="129"/>
      <c r="AQ27" s="129"/>
      <c r="AR27" s="46"/>
      <c r="AS27" s="47"/>
      <c r="AT27" s="26" t="str">
        <f t="shared" si="12"/>
        <v/>
      </c>
      <c r="AU27" s="27" t="s">
        <v>41</v>
      </c>
      <c r="AV27" s="28" t="str">
        <f t="shared" si="13"/>
        <v/>
      </c>
    </row>
    <row r="28" spans="2:48" ht="14.25" customHeight="1">
      <c r="B28" s="136"/>
      <c r="C28" s="128" t="str">
        <f>IF(C11="","",C11)</f>
        <v/>
      </c>
      <c r="D28" s="129"/>
      <c r="E28" s="129" t="str">
        <f>IF(C10="","",C10)</f>
        <v/>
      </c>
      <c r="F28" s="129"/>
      <c r="G28" s="129"/>
      <c r="H28" s="46"/>
      <c r="I28" s="47"/>
      <c r="J28" s="26" t="str">
        <f t="shared" si="14"/>
        <v/>
      </c>
      <c r="K28" s="27" t="s">
        <v>41</v>
      </c>
      <c r="L28" s="28" t="str">
        <f t="shared" si="15"/>
        <v/>
      </c>
      <c r="N28" s="155"/>
      <c r="O28" s="128" t="str">
        <f>IF(O11="","",O11)</f>
        <v/>
      </c>
      <c r="P28" s="129"/>
      <c r="Q28" s="129" t="str">
        <f>IF(O10="","",O10)</f>
        <v/>
      </c>
      <c r="R28" s="129"/>
      <c r="S28" s="129"/>
      <c r="T28" s="46"/>
      <c r="U28" s="47"/>
      <c r="V28" s="26" t="str">
        <f t="shared" si="8"/>
        <v/>
      </c>
      <c r="W28" s="27" t="s">
        <v>41</v>
      </c>
      <c r="X28" s="28" t="str">
        <f t="shared" si="9"/>
        <v/>
      </c>
      <c r="Z28" s="145"/>
      <c r="AA28" s="128" t="str">
        <f>IF(AA11="","",AA11)</f>
        <v/>
      </c>
      <c r="AB28" s="129"/>
      <c r="AC28" s="129" t="str">
        <f>IF(AA10="","",AA10)</f>
        <v/>
      </c>
      <c r="AD28" s="129"/>
      <c r="AE28" s="129"/>
      <c r="AF28" s="46"/>
      <c r="AG28" s="47"/>
      <c r="AH28" s="26" t="str">
        <f t="shared" si="10"/>
        <v/>
      </c>
      <c r="AI28" s="27" t="s">
        <v>41</v>
      </c>
      <c r="AJ28" s="28" t="str">
        <f t="shared" si="11"/>
        <v/>
      </c>
      <c r="AL28" s="125"/>
      <c r="AM28" s="128" t="str">
        <f>IF(AM11="","",AM11)</f>
        <v/>
      </c>
      <c r="AN28" s="129"/>
      <c r="AO28" s="129" t="str">
        <f>IF(AM10="","",AM10)</f>
        <v/>
      </c>
      <c r="AP28" s="129"/>
      <c r="AQ28" s="129"/>
      <c r="AR28" s="46"/>
      <c r="AS28" s="47"/>
      <c r="AT28" s="26" t="str">
        <f t="shared" si="12"/>
        <v/>
      </c>
      <c r="AU28" s="27" t="s">
        <v>41</v>
      </c>
      <c r="AV28" s="28" t="str">
        <f t="shared" si="13"/>
        <v/>
      </c>
    </row>
    <row r="29" spans="2:48" ht="14.25" customHeight="1">
      <c r="B29" s="136"/>
      <c r="C29" s="128" t="str">
        <f>IF(C12="","",C12)</f>
        <v/>
      </c>
      <c r="D29" s="129"/>
      <c r="E29" s="129" t="str">
        <f>IF(C9="","",C9)</f>
        <v/>
      </c>
      <c r="F29" s="129"/>
      <c r="G29" s="129"/>
      <c r="H29" s="46"/>
      <c r="I29" s="47"/>
      <c r="J29" s="26" t="str">
        <f t="shared" si="14"/>
        <v/>
      </c>
      <c r="K29" s="27" t="s">
        <v>41</v>
      </c>
      <c r="L29" s="28" t="str">
        <f t="shared" si="15"/>
        <v/>
      </c>
      <c r="N29" s="155"/>
      <c r="O29" s="128" t="str">
        <f>IF(O12="","",O12)</f>
        <v/>
      </c>
      <c r="P29" s="129"/>
      <c r="Q29" s="129" t="str">
        <f>IF(O9="","",O9)</f>
        <v/>
      </c>
      <c r="R29" s="129"/>
      <c r="S29" s="129"/>
      <c r="T29" s="46"/>
      <c r="U29" s="47"/>
      <c r="V29" s="26" t="str">
        <f t="shared" si="8"/>
        <v/>
      </c>
      <c r="W29" s="27" t="s">
        <v>41</v>
      </c>
      <c r="X29" s="28" t="str">
        <f t="shared" si="9"/>
        <v/>
      </c>
      <c r="Z29" s="145"/>
      <c r="AA29" s="128" t="str">
        <f>IF(AA12="","",AA12)</f>
        <v/>
      </c>
      <c r="AB29" s="129"/>
      <c r="AC29" s="129" t="str">
        <f>IF(AA9="","",AA9)</f>
        <v/>
      </c>
      <c r="AD29" s="129"/>
      <c r="AE29" s="129"/>
      <c r="AF29" s="46"/>
      <c r="AG29" s="47"/>
      <c r="AH29" s="26" t="str">
        <f t="shared" si="10"/>
        <v/>
      </c>
      <c r="AI29" s="27" t="s">
        <v>41</v>
      </c>
      <c r="AJ29" s="28" t="str">
        <f t="shared" si="11"/>
        <v/>
      </c>
      <c r="AL29" s="125"/>
      <c r="AM29" s="128" t="str">
        <f>IF(AM12="","",AM12)</f>
        <v/>
      </c>
      <c r="AN29" s="129"/>
      <c r="AO29" s="129" t="str">
        <f>IF(AM9="","",AM9)</f>
        <v/>
      </c>
      <c r="AP29" s="129"/>
      <c r="AQ29" s="129"/>
      <c r="AR29" s="46"/>
      <c r="AS29" s="47"/>
      <c r="AT29" s="26" t="str">
        <f t="shared" si="12"/>
        <v/>
      </c>
      <c r="AU29" s="27" t="s">
        <v>41</v>
      </c>
      <c r="AV29" s="28" t="str">
        <f t="shared" si="13"/>
        <v/>
      </c>
    </row>
    <row r="31" spans="2:48" ht="14.25" hidden="1" customHeight="1">
      <c r="R31" s="100"/>
      <c r="W31" s="100"/>
      <c r="AD31" s="100"/>
      <c r="AI31" s="100"/>
      <c r="AP31" s="100"/>
      <c r="AU31" s="100"/>
    </row>
    <row r="32" spans="2:48" ht="14.25" hidden="1" customHeight="1">
      <c r="R32" s="100"/>
      <c r="W32" s="100"/>
      <c r="AD32" s="100"/>
      <c r="AI32" s="100"/>
      <c r="AP32" s="100"/>
      <c r="AU32" s="100"/>
    </row>
    <row r="33" spans="1:48" ht="15" hidden="1" customHeight="1">
      <c r="B33" s="107" t="s">
        <v>61</v>
      </c>
      <c r="C33" s="156" t="s">
        <v>62</v>
      </c>
      <c r="D33" s="156"/>
      <c r="E33" s="156" t="s">
        <v>35</v>
      </c>
      <c r="F33" s="156"/>
      <c r="G33" s="156"/>
      <c r="H33" s="156" t="s">
        <v>63</v>
      </c>
      <c r="I33" s="156"/>
      <c r="J33" s="156" t="s">
        <v>64</v>
      </c>
      <c r="K33" s="156"/>
      <c r="L33" s="156"/>
      <c r="N33" s="17" t="s">
        <v>61</v>
      </c>
      <c r="O33" s="124" t="s">
        <v>62</v>
      </c>
      <c r="P33" s="124"/>
      <c r="Q33" s="124" t="s">
        <v>35</v>
      </c>
      <c r="R33" s="124"/>
      <c r="S33" s="124"/>
      <c r="T33" s="124" t="s">
        <v>63</v>
      </c>
      <c r="U33" s="124"/>
      <c r="V33" s="124" t="s">
        <v>64</v>
      </c>
      <c r="W33" s="124"/>
      <c r="X33" s="124"/>
      <c r="Z33" s="106" t="s">
        <v>61</v>
      </c>
      <c r="AA33" s="124" t="s">
        <v>62</v>
      </c>
      <c r="AB33" s="124"/>
      <c r="AC33" s="124" t="s">
        <v>35</v>
      </c>
      <c r="AD33" s="124"/>
      <c r="AE33" s="124"/>
      <c r="AF33" s="124" t="s">
        <v>63</v>
      </c>
      <c r="AG33" s="124"/>
      <c r="AH33" s="124" t="s">
        <v>64</v>
      </c>
      <c r="AI33" s="124"/>
      <c r="AJ33" s="124"/>
      <c r="AL33" s="106" t="s">
        <v>61</v>
      </c>
      <c r="AM33" s="124" t="s">
        <v>62</v>
      </c>
      <c r="AN33" s="124"/>
      <c r="AO33" s="124" t="s">
        <v>35</v>
      </c>
      <c r="AP33" s="124"/>
      <c r="AQ33" s="124"/>
      <c r="AR33" s="124" t="s">
        <v>63</v>
      </c>
      <c r="AS33" s="124"/>
      <c r="AT33" s="124" t="s">
        <v>64</v>
      </c>
      <c r="AU33" s="124"/>
      <c r="AV33" s="124"/>
    </row>
    <row r="34" spans="1:48" ht="14.25" hidden="1" customHeight="1">
      <c r="B34" s="6" t="s">
        <v>65</v>
      </c>
      <c r="C34" s="157" t="str">
        <f>IF(E34="","",INDEX(C9:C12,MATCH(E34,E9:E12,0)))</f>
        <v/>
      </c>
      <c r="D34" s="158"/>
      <c r="E34" s="1" t="str">
        <f>IF(MAX(E9:E12)=0,"",MAX(E9:E12))</f>
        <v/>
      </c>
      <c r="F34" s="104" t="s">
        <v>41</v>
      </c>
      <c r="G34" s="103" t="str">
        <f>IF(E34="","",INDEX(G9:G12,MATCH(E34,E9:E12,0)))</f>
        <v/>
      </c>
      <c r="H34" s="159" t="str">
        <f>IF(E34="","",INDEX(H9:H12,MATCH(E34,E9:E12,0)))</f>
        <v/>
      </c>
      <c r="I34" s="160"/>
      <c r="J34" s="159" t="str">
        <f>IF(E34="","",INDEX(I9:I12,MATCH(E34,E9:E12,0)))</f>
        <v/>
      </c>
      <c r="K34" s="161"/>
      <c r="L34" s="160"/>
      <c r="N34" s="9" t="s">
        <v>65</v>
      </c>
      <c r="O34" s="120" t="str">
        <f>IF(Q34="","",INDEX(O9:O12,MATCH(Q34,Q9:Q12,0)))</f>
        <v/>
      </c>
      <c r="P34" s="121"/>
      <c r="Q34" s="10" t="str">
        <f>IF(MAX(Q9:Q12)=0,"",MAX(Q9:Q12))</f>
        <v/>
      </c>
      <c r="R34" s="105" t="s">
        <v>41</v>
      </c>
      <c r="S34" s="14" t="str">
        <f>IF(Q34="","",INDEX(S9:S12,MATCH(Q34,Q9:Q12,0)))</f>
        <v/>
      </c>
      <c r="T34" s="120" t="str">
        <f>IF(Q34="","",INDEX(T9:T12,MATCH(Q34,Q9:Q12,0)))</f>
        <v/>
      </c>
      <c r="U34" s="121"/>
      <c r="V34" s="120" t="str">
        <f>IF(Q34="","",INDEX(U9:U12,MATCH(Q34,Q9:Q12,0)))</f>
        <v/>
      </c>
      <c r="W34" s="122"/>
      <c r="X34" s="121"/>
      <c r="Z34" s="5" t="s">
        <v>65</v>
      </c>
      <c r="AA34" s="120" t="str">
        <f>IF(AC34="","",INDEX(AA9:AA12,MATCH(AC34,AC9:AC12,0)))</f>
        <v/>
      </c>
      <c r="AB34" s="121"/>
      <c r="AC34" s="10" t="str">
        <f>IF(MAX(AC9:AC12)=0,"",MAX(AC9:AC12))</f>
        <v/>
      </c>
      <c r="AD34" s="105" t="s">
        <v>41</v>
      </c>
      <c r="AE34" s="14" t="str">
        <f>IF(AC34="","",INDEX(AE9:AE12,MATCH(AC34,AC9:AC12,0)))</f>
        <v/>
      </c>
      <c r="AF34" s="120" t="str">
        <f>IF(AC34="","",INDEX(AF9:AF12,MATCH(AC34,AC9:AC12,0)))</f>
        <v/>
      </c>
      <c r="AG34" s="121"/>
      <c r="AH34" s="120" t="str">
        <f>IF(AC34="","",INDEX(AG9:AG12,MATCH(AC34,AC9:AC12,0)))</f>
        <v/>
      </c>
      <c r="AI34" s="122"/>
      <c r="AJ34" s="121"/>
      <c r="AL34" s="5" t="s">
        <v>65</v>
      </c>
      <c r="AM34" s="120" t="str">
        <f>IF(AO34="","",INDEX(AM9:AM12,MATCH(AO34,AO9:AO12,0)))</f>
        <v/>
      </c>
      <c r="AN34" s="121"/>
      <c r="AO34" s="10" t="str">
        <f>IF(MAX(AO9:AO12)=0,"",MAX(AO9:AO12))</f>
        <v/>
      </c>
      <c r="AP34" s="105" t="s">
        <v>41</v>
      </c>
      <c r="AQ34" s="14" t="str">
        <f>IF(AO34="","",INDEX(AQ9:AQ12,MATCH(AO34,AO9:AO12,0)))</f>
        <v/>
      </c>
      <c r="AR34" s="120" t="str">
        <f>IF(AO34="","",INDEX(AR9:AR12,MATCH(AO34,AO9:AO12,0)))</f>
        <v/>
      </c>
      <c r="AS34" s="121"/>
      <c r="AT34" s="120" t="str">
        <f>IF(AO34="","",INDEX(AS9:AS12,MATCH(AO34,AO9:AO12,0)))</f>
        <v/>
      </c>
      <c r="AU34" s="122"/>
      <c r="AV34" s="121"/>
    </row>
    <row r="35" spans="1:48" ht="14.25" hidden="1" customHeight="1">
      <c r="B35" s="6" t="s">
        <v>66</v>
      </c>
      <c r="C35" s="157" t="str">
        <f>IF(E35="","",INDEX(C9:C12,MATCH(E35,E9:E12,0)))</f>
        <v/>
      </c>
      <c r="D35" s="158"/>
      <c r="E35" s="1" t="str">
        <f>IF(LARGE(E9:E12,2)=0,"",LARGE(E9:E12,2))</f>
        <v/>
      </c>
      <c r="F35" s="104" t="s">
        <v>41</v>
      </c>
      <c r="G35" s="103" t="str">
        <f>IF(E35="","",INDEX(G9:G12,MATCH(E35,E9:E12,0)))</f>
        <v/>
      </c>
      <c r="H35" s="159" t="str">
        <f>IF(E35="","",INDEX(H9:H12,MATCH(E35,E9:E12,0)))</f>
        <v/>
      </c>
      <c r="I35" s="160"/>
      <c r="J35" s="159" t="str">
        <f>IF(E35="","",INDEX(I9:I12,MATCH(E35,E9:E12,0)))</f>
        <v/>
      </c>
      <c r="K35" s="161"/>
      <c r="L35" s="160"/>
      <c r="N35" s="9" t="s">
        <v>66</v>
      </c>
      <c r="O35" s="120" t="str">
        <f>IF(Q35="","",INDEX(O9:O12,MATCH(Q35,Q9:Q12,0)))</f>
        <v/>
      </c>
      <c r="P35" s="121"/>
      <c r="Q35" s="10" t="str">
        <f>IF(LARGE(Q9:Q12,2)=0,"",LARGE(Q9:Q12,2))</f>
        <v/>
      </c>
      <c r="R35" s="105" t="s">
        <v>41</v>
      </c>
      <c r="S35" s="14" t="str">
        <f>IF(Q35="","",INDEX(S9:S12,MATCH(Q35,Q9:Q12,0)))</f>
        <v/>
      </c>
      <c r="T35" s="120" t="str">
        <f>IF(Q35="","",INDEX(T9:T12,MATCH(Q35,Q9:Q12,0)))</f>
        <v/>
      </c>
      <c r="U35" s="121"/>
      <c r="V35" s="120" t="str">
        <f>IF(Q35="","",INDEX(U9:U12,MATCH(Q35,Q9:Q12,0)))</f>
        <v/>
      </c>
      <c r="W35" s="122"/>
      <c r="X35" s="121"/>
      <c r="Z35" s="5" t="s">
        <v>66</v>
      </c>
      <c r="AA35" s="120" t="str">
        <f>IF(AC35="","",INDEX(AA9:AA12,MATCH(AC35,AC9:AC12,0)))</f>
        <v/>
      </c>
      <c r="AB35" s="121"/>
      <c r="AC35" s="10" t="str">
        <f>IF(LARGE(AC9:AC12,2)=0,"",LARGE(AC9:AC12,2))</f>
        <v/>
      </c>
      <c r="AD35" s="105" t="s">
        <v>41</v>
      </c>
      <c r="AE35" s="14" t="str">
        <f>IF(AC35="","",INDEX(AE9:AE12,MATCH(AC35,AC9:AC12,0)))</f>
        <v/>
      </c>
      <c r="AF35" s="120" t="str">
        <f>IF(AC35="","",INDEX(AF9:AF12,MATCH(AC35,AC9:AC12,0)))</f>
        <v/>
      </c>
      <c r="AG35" s="121"/>
      <c r="AH35" s="120" t="str">
        <f>IF(AC35="","",INDEX(AG9:AG12,MATCH(AC35,AC9:AC12,0)))</f>
        <v/>
      </c>
      <c r="AI35" s="122"/>
      <c r="AJ35" s="121"/>
      <c r="AL35" s="5" t="s">
        <v>66</v>
      </c>
      <c r="AM35" s="120" t="str">
        <f>IF(AO35="","",INDEX(AM9:AM12,MATCH(AO35,AO9:AO12,0)))</f>
        <v/>
      </c>
      <c r="AN35" s="121"/>
      <c r="AO35" s="10" t="str">
        <f>IF(LARGE(AO9:AO12,2)=0,"",LARGE(AO9:AO12,2))</f>
        <v/>
      </c>
      <c r="AP35" s="105" t="s">
        <v>41</v>
      </c>
      <c r="AQ35" s="14" t="str">
        <f>IF(AO35="","",INDEX(AQ9:AQ12,MATCH(AO35,AO9:AO12,0)))</f>
        <v/>
      </c>
      <c r="AR35" s="120" t="str">
        <f>IF(AO35="","",INDEX(AR9:AR12,MATCH(AO35,AO9:AO12,0)))</f>
        <v/>
      </c>
      <c r="AS35" s="121"/>
      <c r="AT35" s="120" t="str">
        <f>IF(AO35="","",INDEX(AS9:AS12,MATCH(AO35,AO9:AO12,0)))</f>
        <v/>
      </c>
      <c r="AU35" s="122"/>
      <c r="AV35" s="121"/>
    </row>
    <row r="36" spans="1:48" ht="14.25" hidden="1" customHeight="1">
      <c r="B36" s="6" t="s">
        <v>67</v>
      </c>
      <c r="C36" s="157" t="str">
        <f>IF(E36="","",INDEX(C9:C12,MATCH(E36,E9:E12,0)))</f>
        <v/>
      </c>
      <c r="D36" s="158"/>
      <c r="E36" s="1" t="str">
        <f>IF(SMALL(E9:E12,2)=0,"",SMALL(E9:E12,2))</f>
        <v/>
      </c>
      <c r="F36" s="104" t="s">
        <v>41</v>
      </c>
      <c r="G36" s="103" t="str">
        <f>IF(E36="","",INDEX(G9:G12,MATCH(E36,E9:E12,0)))</f>
        <v/>
      </c>
      <c r="H36" s="159" t="str">
        <f>IF(E36="","",INDEX(H9:H12,MATCH(E36,E9:E12,0)))</f>
        <v/>
      </c>
      <c r="I36" s="160"/>
      <c r="J36" s="159" t="str">
        <f>IF(E36="","",INDEX(I9:I12,MATCH(E36,E9:E12,0)))</f>
        <v/>
      </c>
      <c r="K36" s="161"/>
      <c r="L36" s="160"/>
      <c r="N36" s="9" t="s">
        <v>67</v>
      </c>
      <c r="O36" s="120" t="str">
        <f>IF(Q36="","",INDEX(O9:O12,MATCH(Q36,Q9:Q12,0)))</f>
        <v/>
      </c>
      <c r="P36" s="121"/>
      <c r="Q36" s="13" t="str">
        <f>IF(SMALL(Q9:Q12,2)=0,"",SMALL(Q9:Q12,2))</f>
        <v/>
      </c>
      <c r="R36" s="105" t="s">
        <v>41</v>
      </c>
      <c r="S36" s="14" t="str">
        <f>IF(Q36="","",INDEX(S9:S12,MATCH(Q36,Q9:Q12,0)))</f>
        <v/>
      </c>
      <c r="T36" s="120" t="str">
        <f>IF(Q36="","",INDEX(T9:T12,MATCH(Q36,Q9:Q12,0)))</f>
        <v/>
      </c>
      <c r="U36" s="121"/>
      <c r="V36" s="120" t="str">
        <f>IF(Q36="","",INDEX(U9:U12,MATCH(Q36,Q9:Q12,0)))</f>
        <v/>
      </c>
      <c r="W36" s="122"/>
      <c r="X36" s="121"/>
      <c r="Z36" s="5" t="s">
        <v>67</v>
      </c>
      <c r="AA36" s="120" t="str">
        <f>IF(AC36="","",INDEX(AA9:AA12,MATCH(AC36,AC9:AC12,0)))</f>
        <v/>
      </c>
      <c r="AB36" s="121"/>
      <c r="AC36" s="10" t="str">
        <f>IF(SMALL(AC9:AC12,2)=0,"",SMALL(AC9:AC12,2))</f>
        <v/>
      </c>
      <c r="AD36" s="105" t="s">
        <v>41</v>
      </c>
      <c r="AE36" s="14" t="str">
        <f>IF(AC36="","",INDEX(AE9:AE12,MATCH(AC36,AC9:AC12,0)))</f>
        <v/>
      </c>
      <c r="AF36" s="120" t="str">
        <f>IF(AC36="","",INDEX(AF9:AF12,MATCH(AC36,AC9:AC12,0)))</f>
        <v/>
      </c>
      <c r="AG36" s="121"/>
      <c r="AH36" s="120" t="str">
        <f>IF(AC36="","",INDEX(AG9:AG12,MATCH(AC36,AC9:AC12,0)))</f>
        <v/>
      </c>
      <c r="AI36" s="122"/>
      <c r="AJ36" s="121"/>
      <c r="AL36" s="5" t="s">
        <v>67</v>
      </c>
      <c r="AM36" s="120" t="str">
        <f>IF(AO36="","",INDEX(AM9:AM12,MATCH(AO36,AO9:AO12,0)))</f>
        <v/>
      </c>
      <c r="AN36" s="121"/>
      <c r="AO36" s="10" t="str">
        <f>IF(SMALL(AO9:AO12,2)=0,"",SMALL(AO9:AO12,2))</f>
        <v/>
      </c>
      <c r="AP36" s="105" t="s">
        <v>41</v>
      </c>
      <c r="AQ36" s="14" t="str">
        <f>IF(AO36="","",INDEX(AQ9:AQ12,MATCH(AO36,AO9:AO12,0)))</f>
        <v/>
      </c>
      <c r="AR36" s="120" t="str">
        <f>IF(AO36="","",INDEX(AR9:AR12,MATCH(AO36,AO9:AO12,0)))</f>
        <v/>
      </c>
      <c r="AS36" s="121"/>
      <c r="AT36" s="120" t="str">
        <f>IF(AO36="","",INDEX(AS9:AS12,MATCH(AO36,AO9:AO12,0)))</f>
        <v/>
      </c>
      <c r="AU36" s="122"/>
      <c r="AV36" s="121"/>
    </row>
    <row r="37" spans="1:48" ht="14.25" hidden="1" customHeight="1">
      <c r="B37" s="6" t="s">
        <v>68</v>
      </c>
      <c r="C37" s="157" t="str">
        <f>IF(E37="","",INDEX(C9:C12,MATCH(E37,E9:E12,0)))</f>
        <v/>
      </c>
      <c r="D37" s="158"/>
      <c r="E37" s="1" t="str">
        <f>IF(MIN(E9:E12)=0,"",MIN(E9:E12))</f>
        <v/>
      </c>
      <c r="F37" s="104" t="s">
        <v>41</v>
      </c>
      <c r="G37" s="103" t="str">
        <f>IF(E37="","",INDEX(G9:G12,MATCH(E37,E9:E12,0)))</f>
        <v/>
      </c>
      <c r="H37" s="159" t="str">
        <f>IF(E37="","",INDEX(H9:H12,MATCH(E37,E9:E12,0)))</f>
        <v/>
      </c>
      <c r="I37" s="160"/>
      <c r="J37" s="159" t="str">
        <f>IF(E37="","",INDEX(I9:I12,MATCH(E37,E9:E12,0)))</f>
        <v/>
      </c>
      <c r="K37" s="161"/>
      <c r="L37" s="160"/>
      <c r="N37" s="9" t="s">
        <v>68</v>
      </c>
      <c r="O37" s="120" t="str">
        <f>IF(Q37="","",INDEX(O9:O12,MATCH(Q37,Q9:Q12,0)))</f>
        <v/>
      </c>
      <c r="P37" s="121"/>
      <c r="Q37" s="10" t="str">
        <f>IF(MIN(Q9:Q12)=0,"",MIN(Q9:Q12))</f>
        <v/>
      </c>
      <c r="R37" s="105" t="s">
        <v>41</v>
      </c>
      <c r="S37" s="14" t="str">
        <f>IF(Q37="","",INDEX(S9:S12,MATCH(Q37,Q9:Q12,0)))</f>
        <v/>
      </c>
      <c r="T37" s="120" t="str">
        <f>IF(Q37="","",INDEX(T9:T12,MATCH(Q37,Q9:Q12,0)))</f>
        <v/>
      </c>
      <c r="U37" s="121"/>
      <c r="V37" s="120" t="str">
        <f>IF(Q37="","",INDEX(U9:U12,MATCH(Q37,Q9:Q12,0)))</f>
        <v/>
      </c>
      <c r="W37" s="122"/>
      <c r="X37" s="121"/>
      <c r="Z37" s="5" t="s">
        <v>68</v>
      </c>
      <c r="AA37" s="120" t="str">
        <f>IF(AC37="","",INDEX(AA9:AA12,MATCH(AC37,AC9:AC12,0)))</f>
        <v/>
      </c>
      <c r="AB37" s="121"/>
      <c r="AC37" s="10" t="str">
        <f>IF(MIN(AC9:AC12)=0,"",MIN(AC9:AC12))</f>
        <v/>
      </c>
      <c r="AD37" s="105" t="s">
        <v>41</v>
      </c>
      <c r="AE37" s="14" t="str">
        <f>IF(AC37="","",INDEX(AE9:AE12,MATCH(AC37,AC9:AC12,0)))</f>
        <v/>
      </c>
      <c r="AF37" s="120" t="str">
        <f>IF(AC37="","",INDEX(AF9:AF12,MATCH(AC37,AC9:AC12,0)))</f>
        <v/>
      </c>
      <c r="AG37" s="121"/>
      <c r="AH37" s="120" t="str">
        <f>IF(AC37="","",INDEX(AG9:AG12,MATCH(AC37,AC9:AC12,0)))</f>
        <v/>
      </c>
      <c r="AI37" s="122"/>
      <c r="AJ37" s="121"/>
      <c r="AL37" s="5" t="s">
        <v>68</v>
      </c>
      <c r="AM37" s="120" t="str">
        <f>IF(AO37="","",INDEX(AM9:AM12,MATCH(AO37,AO9:AO12,0)))</f>
        <v/>
      </c>
      <c r="AN37" s="121"/>
      <c r="AO37" s="10" t="str">
        <f>IF(MIN(AO9:AO12)=0,"",MIN(AO9:AO12))</f>
        <v/>
      </c>
      <c r="AP37" s="105" t="s">
        <v>41</v>
      </c>
      <c r="AQ37" s="14" t="str">
        <f>IF(AO37="","",INDEX(AQ9:AQ12,MATCH(AO37,AO9:AO12,0)))</f>
        <v/>
      </c>
      <c r="AR37" s="120" t="str">
        <f>IF(AO37="","",INDEX(AR9:AR12,MATCH(AO37,AO9:AO12,0)))</f>
        <v/>
      </c>
      <c r="AS37" s="121"/>
      <c r="AT37" s="120" t="str">
        <f>IF(AO37="","",INDEX(AS9:AS12,MATCH(AO37,AO9:AO12,0)))</f>
        <v/>
      </c>
      <c r="AU37" s="122"/>
      <c r="AV37" s="121"/>
    </row>
    <row r="38" spans="1:48" ht="14.25" hidden="1" customHeight="1">
      <c r="P38" s="162"/>
      <c r="Q38" s="162"/>
      <c r="R38" s="100"/>
      <c r="W38" s="100"/>
      <c r="AD38" s="100"/>
      <c r="AI38" s="100"/>
      <c r="AP38" s="100"/>
      <c r="AU38" s="100"/>
    </row>
    <row r="40" spans="1:48" ht="15">
      <c r="B40" s="101" t="s">
        <v>69</v>
      </c>
      <c r="C40" s="149" t="s">
        <v>62</v>
      </c>
      <c r="D40" s="149"/>
      <c r="E40" s="149" t="s">
        <v>35</v>
      </c>
      <c r="F40" s="149"/>
      <c r="G40" s="149"/>
      <c r="H40" s="149" t="s">
        <v>63</v>
      </c>
      <c r="I40" s="149"/>
      <c r="J40" s="149" t="s">
        <v>64</v>
      </c>
      <c r="K40" s="149"/>
      <c r="L40" s="149"/>
      <c r="N40" s="102" t="s">
        <v>70</v>
      </c>
      <c r="O40" s="115" t="s">
        <v>62</v>
      </c>
      <c r="P40" s="115"/>
      <c r="Q40" s="115" t="s">
        <v>35</v>
      </c>
      <c r="R40" s="115"/>
      <c r="S40" s="102"/>
      <c r="T40" s="115" t="s">
        <v>63</v>
      </c>
      <c r="U40" s="115"/>
      <c r="V40" s="115" t="s">
        <v>64</v>
      </c>
      <c r="W40" s="115"/>
      <c r="X40" s="115"/>
      <c r="Z40" s="108" t="s">
        <v>71</v>
      </c>
      <c r="AA40" s="119" t="s">
        <v>62</v>
      </c>
      <c r="AB40" s="119"/>
      <c r="AC40" s="119" t="s">
        <v>35</v>
      </c>
      <c r="AD40" s="119"/>
      <c r="AE40" s="119"/>
      <c r="AF40" s="119" t="s">
        <v>63</v>
      </c>
      <c r="AG40" s="119"/>
      <c r="AH40" s="119" t="s">
        <v>64</v>
      </c>
      <c r="AI40" s="119"/>
      <c r="AJ40" s="119"/>
      <c r="AL40" s="111" t="s">
        <v>72</v>
      </c>
      <c r="AM40" s="123" t="s">
        <v>62</v>
      </c>
      <c r="AN40" s="123"/>
      <c r="AO40" s="123" t="s">
        <v>35</v>
      </c>
      <c r="AP40" s="123"/>
      <c r="AQ40" s="123"/>
      <c r="AR40" s="123" t="s">
        <v>63</v>
      </c>
      <c r="AS40" s="123"/>
      <c r="AT40" s="123" t="s">
        <v>64</v>
      </c>
      <c r="AU40" s="123"/>
      <c r="AV40" s="123"/>
    </row>
    <row r="41" spans="1:48" ht="15">
      <c r="B41" s="64" t="s">
        <v>73</v>
      </c>
      <c r="C41" s="166" t="str">
        <f>IF(C12&lt;&gt;"",Berechnungshilfe!C14,"")</f>
        <v/>
      </c>
      <c r="D41" s="167"/>
      <c r="E41" s="33" t="str">
        <f>IF(C41="","",INDEX(E9:E12,MATCH(C41,C9:C12,0)))</f>
        <v/>
      </c>
      <c r="F41" s="24" t="s">
        <v>41</v>
      </c>
      <c r="G41" s="36" t="str">
        <f>IF(C41="","",INDEX(G9:G12,MATCH(C41,C9:C12,0)))</f>
        <v/>
      </c>
      <c r="H41" s="168" t="str">
        <f>IF(C41="","",INDEX(H9:H12,MATCH(C41,C9:C12,0)))</f>
        <v/>
      </c>
      <c r="I41" s="168"/>
      <c r="J41" s="168" t="str">
        <f>IF(C41="","",INDEX(I9:I12,MATCH(C41,C9:C12,0)))</f>
        <v/>
      </c>
      <c r="K41" s="168"/>
      <c r="L41" s="168"/>
      <c r="N41" s="66" t="s">
        <v>73</v>
      </c>
      <c r="O41" s="116" t="str">
        <f>IF(O12&lt;&gt;"",Berechnungshilfe!N14,"")</f>
        <v/>
      </c>
      <c r="P41" s="117"/>
      <c r="Q41" s="34" t="str">
        <f>IF(O41="","",INDEX(Q9:Q12,MATCH(O41,O9:O12,0)))</f>
        <v/>
      </c>
      <c r="R41" s="35" t="s">
        <v>41</v>
      </c>
      <c r="S41" s="38" t="str">
        <f>IF(O41="","",INDEX(S9:S12,MATCH(O41,O9:O12,0)))</f>
        <v/>
      </c>
      <c r="T41" s="118" t="str">
        <f>IF(O41="","",INDEX(T9:T12,MATCH(O41,O9:O12,0)))</f>
        <v/>
      </c>
      <c r="U41" s="118"/>
      <c r="V41" s="118" t="str">
        <f>IF(O41="","",INDEX(U9:U12,MATCH(O41,O9:O12,0)))</f>
        <v/>
      </c>
      <c r="W41" s="118"/>
      <c r="X41" s="118"/>
      <c r="Z41" s="68" t="s">
        <v>73</v>
      </c>
      <c r="AA41" s="116" t="str">
        <f>IF(AA12&lt;&gt;"",Berechnungshilfe!Y14,"")</f>
        <v/>
      </c>
      <c r="AB41" s="117"/>
      <c r="AC41" s="34" t="str">
        <f>IF(AA41="","",INDEX(AC9:AC12,MATCH(AA41,AA9:AA12,0)))</f>
        <v/>
      </c>
      <c r="AD41" s="35" t="s">
        <v>41</v>
      </c>
      <c r="AE41" s="38" t="str">
        <f>IF(AA41="","",INDEX(AE9:AE12,MATCH(AA41,AA9:AA12,0)))</f>
        <v/>
      </c>
      <c r="AF41" s="118" t="str">
        <f>IF(AA41="","",INDEX(AF9:AF12,MATCH(AA41,AA9:AA12,0)))</f>
        <v/>
      </c>
      <c r="AG41" s="118"/>
      <c r="AH41" s="118" t="str">
        <f>IF(AA41="","",INDEX(AG9:AG12,MATCH(AA41,AA9:AA12,0)))</f>
        <v/>
      </c>
      <c r="AI41" s="118"/>
      <c r="AJ41" s="118"/>
      <c r="AL41" s="70" t="s">
        <v>73</v>
      </c>
      <c r="AM41" s="116" t="str">
        <f>IF(AM12&lt;&gt;"",Berechnungshilfe!AJ14,"")</f>
        <v/>
      </c>
      <c r="AN41" s="117"/>
      <c r="AO41" s="34" t="str">
        <f>IF(AM41="","",INDEX(AO9:AO12,MATCH(AM41,AM9:AM12,0)))</f>
        <v/>
      </c>
      <c r="AP41" s="35" t="s">
        <v>41</v>
      </c>
      <c r="AQ41" s="38" t="str">
        <f>IF(AM41="","",INDEX(AQ9:AQ12,MATCH(AM41,AM9:AM12,0)))</f>
        <v/>
      </c>
      <c r="AR41" s="118" t="str">
        <f>IF(AM41="","",INDEX(AR9:AR12,MATCH(AM41,AM9:AM12,0)))</f>
        <v/>
      </c>
      <c r="AS41" s="118"/>
      <c r="AT41" s="118" t="str">
        <f>IF(AM41="","",INDEX(AS9:AS12,MATCH(AM41,AM9:AM12,0)))</f>
        <v/>
      </c>
      <c r="AU41" s="118"/>
      <c r="AV41" s="118"/>
    </row>
    <row r="42" spans="1:48" ht="15">
      <c r="B42" s="64" t="s">
        <v>74</v>
      </c>
      <c r="C42" s="163" t="str">
        <f>IF(C12&lt;&gt;"",Berechnungshilfe!C15,"")</f>
        <v/>
      </c>
      <c r="D42" s="164"/>
      <c r="E42" s="29" t="str">
        <f>IF(C42="","",INDEX(E9:E12,MATCH(C42,C9:C12,0)))</f>
        <v/>
      </c>
      <c r="F42" s="27" t="s">
        <v>41</v>
      </c>
      <c r="G42" s="37" t="str">
        <f>IF(C42="","",INDEX(G9:G12,MATCH(C42,C9:C12,0)))</f>
        <v/>
      </c>
      <c r="H42" s="165" t="str">
        <f>IF(C42="","",INDEX(H9:H12,MATCH(C42,C9:C12,0)))</f>
        <v/>
      </c>
      <c r="I42" s="165"/>
      <c r="J42" s="165" t="str">
        <f>IF(C42="","",INDEX(I9:I12,MATCH(C42,C9:C12,0)))</f>
        <v/>
      </c>
      <c r="K42" s="165"/>
      <c r="L42" s="165"/>
      <c r="N42" s="66" t="s">
        <v>74</v>
      </c>
      <c r="O42" s="112" t="str">
        <f>IF(O12&lt;&gt;"",Berechnungshilfe!N15,"")</f>
        <v/>
      </c>
      <c r="P42" s="113"/>
      <c r="Q42" s="30" t="str">
        <f>IF(O42="","",INDEX(Q9:Q12,MATCH(O42,O9:O12,0)))</f>
        <v/>
      </c>
      <c r="R42" s="31" t="s">
        <v>41</v>
      </c>
      <c r="S42" s="39" t="str">
        <f>IF(O42="","",INDEX(S9:S12,MATCH(O42,O9:O12,0)))</f>
        <v/>
      </c>
      <c r="T42" s="114" t="str">
        <f>IF(O42="","",INDEX(T9:T12,MATCH(O42,O9:O12,0)))</f>
        <v/>
      </c>
      <c r="U42" s="114"/>
      <c r="V42" s="114" t="str">
        <f>IF(O42="","",INDEX(U9:U12,MATCH(O42,O9:O12,0)))</f>
        <v/>
      </c>
      <c r="W42" s="114"/>
      <c r="X42" s="114"/>
      <c r="Z42" s="68" t="s">
        <v>74</v>
      </c>
      <c r="AA42" s="112" t="str">
        <f>IF(AA12&lt;&gt;"",Berechnungshilfe!Y15,"")</f>
        <v/>
      </c>
      <c r="AB42" s="113"/>
      <c r="AC42" s="30" t="str">
        <f>IF(AA42="","",INDEX(AC9:AC12,MATCH(AA42,AA9:AA12,0)))</f>
        <v/>
      </c>
      <c r="AD42" s="31" t="s">
        <v>41</v>
      </c>
      <c r="AE42" s="39" t="str">
        <f>IF(AA42="","",INDEX(AE9:AE12,MATCH(AA42,AA9:AA12,0)))</f>
        <v/>
      </c>
      <c r="AF42" s="114" t="str">
        <f>IF(AA42="","",INDEX(AF9:AF12,MATCH(AA42,AA9:AA12,0)))</f>
        <v/>
      </c>
      <c r="AG42" s="114"/>
      <c r="AH42" s="114" t="str">
        <f>IF(AA42="","",INDEX(AG9:AG12,MATCH(AA42,AA9:AA12,0)))</f>
        <v/>
      </c>
      <c r="AI42" s="114"/>
      <c r="AJ42" s="114"/>
      <c r="AL42" s="70" t="s">
        <v>74</v>
      </c>
      <c r="AM42" s="112" t="str">
        <f>IF(AM12&lt;&gt;"",Berechnungshilfe!AJ15,"")</f>
        <v/>
      </c>
      <c r="AN42" s="113"/>
      <c r="AO42" s="30" t="str">
        <f>IF(AM42="","",INDEX(AO9:AO12,MATCH(AM42,AM9:AM12,0)))</f>
        <v/>
      </c>
      <c r="AP42" s="31" t="s">
        <v>41</v>
      </c>
      <c r="AQ42" s="39" t="str">
        <f>IF(AM42="","",INDEX(AQ9:AQ12,MATCH(AM42,AM9:AM12,0)))</f>
        <v/>
      </c>
      <c r="AR42" s="114" t="str">
        <f>IF(AM42="","",INDEX(AR9:AR12,MATCH(AM42,AM9:AM12,0)))</f>
        <v/>
      </c>
      <c r="AS42" s="114"/>
      <c r="AT42" s="114" t="str">
        <f>IF(AM42="","",INDEX(AS9:AS12,MATCH(AM42,AM9:AM12,0)))</f>
        <v/>
      </c>
      <c r="AU42" s="114"/>
      <c r="AV42" s="114"/>
    </row>
    <row r="43" spans="1:48" ht="15">
      <c r="B43" s="64" t="s">
        <v>75</v>
      </c>
      <c r="C43" s="163" t="str">
        <f>IF(C12&lt;&gt;"",Berechnungshilfe!C16,"")</f>
        <v/>
      </c>
      <c r="D43" s="164"/>
      <c r="E43" s="29" t="str">
        <f>IF(C43="","",INDEX(E9:E12,MATCH(C43,C9:C12,0)))</f>
        <v/>
      </c>
      <c r="F43" s="27" t="s">
        <v>41</v>
      </c>
      <c r="G43" s="37" t="str">
        <f>IF(C43="","",INDEX(G9:G12,MATCH(C43,C9:C12,0)))</f>
        <v/>
      </c>
      <c r="H43" s="165" t="str">
        <f>IF(C43="","",INDEX(H9:H12,MATCH(C43,C9:C12,0)))</f>
        <v/>
      </c>
      <c r="I43" s="165"/>
      <c r="J43" s="165" t="str">
        <f>IF(C43="","",INDEX(I9:I12,MATCH(C43,C9:C12,0)))</f>
        <v/>
      </c>
      <c r="K43" s="165"/>
      <c r="L43" s="165"/>
      <c r="N43" s="66" t="s">
        <v>75</v>
      </c>
      <c r="O43" s="112" t="str">
        <f>IF(O12&lt;&gt;"",Berechnungshilfe!N16,"")</f>
        <v/>
      </c>
      <c r="P43" s="113"/>
      <c r="Q43" s="32" t="str">
        <f>IF(O43="","",INDEX(Q9:Q12,MATCH(O43,O9:O12,0)))</f>
        <v/>
      </c>
      <c r="R43" s="31" t="s">
        <v>41</v>
      </c>
      <c r="S43" s="39" t="str">
        <f>IF(O43="","",INDEX(S9:S12,MATCH(O43,O9:O12,0)))</f>
        <v/>
      </c>
      <c r="T43" s="114" t="str">
        <f>IF(O43="","",INDEX(T9:T12,MATCH(O43,O9:O12,0)))</f>
        <v/>
      </c>
      <c r="U43" s="114"/>
      <c r="V43" s="114" t="str">
        <f>IF(O43="","",INDEX(U9:U12,MATCH(O43,O9:O12,0)))</f>
        <v/>
      </c>
      <c r="W43" s="114"/>
      <c r="X43" s="114"/>
      <c r="Z43" s="68" t="s">
        <v>75</v>
      </c>
      <c r="AA43" s="112" t="str">
        <f>IF(AA12&lt;&gt;"",Berechnungshilfe!Y16,"")</f>
        <v/>
      </c>
      <c r="AB43" s="113"/>
      <c r="AC43" s="30" t="str">
        <f>IF(AA43="","",INDEX(AC9:AC12,MATCH(AA43,AA9:AA12,0)))</f>
        <v/>
      </c>
      <c r="AD43" s="31" t="s">
        <v>41</v>
      </c>
      <c r="AE43" s="39" t="str">
        <f>IF(AA43="","",INDEX(AE9:AE12,MATCH(AA43,AA9:AA12,0)))</f>
        <v/>
      </c>
      <c r="AF43" s="114" t="str">
        <f>IF(AA43="","",INDEX(AF9:AF12,MATCH(AA43,AA9:AA12,0)))</f>
        <v/>
      </c>
      <c r="AG43" s="114"/>
      <c r="AH43" s="114" t="str">
        <f>IF(AA43="","",INDEX(AG9:AG12,MATCH(AA43,AA9:AA12,0)))</f>
        <v/>
      </c>
      <c r="AI43" s="114"/>
      <c r="AJ43" s="114"/>
      <c r="AL43" s="70" t="s">
        <v>75</v>
      </c>
      <c r="AM43" s="112" t="str">
        <f>IF(AM12&lt;&gt;"",Berechnungshilfe!AJ16,"")</f>
        <v/>
      </c>
      <c r="AN43" s="113"/>
      <c r="AO43" s="30" t="str">
        <f>IF(AM43="","",INDEX(AO9:AO12,MATCH(AM43,AM9:AM12,0)))</f>
        <v/>
      </c>
      <c r="AP43" s="31" t="s">
        <v>41</v>
      </c>
      <c r="AQ43" s="39" t="str">
        <f>IF(AM43="","",INDEX(AQ9:AQ12,MATCH(AM43,AM9:AM12,0)))</f>
        <v/>
      </c>
      <c r="AR43" s="114" t="str">
        <f>IF(AM43="","",INDEX(AR9:AR12,MATCH(AM43,AM9:AM12,0)))</f>
        <v/>
      </c>
      <c r="AS43" s="114"/>
      <c r="AT43" s="114" t="str">
        <f>IF(AM43="","",INDEX(AS9:AS12,MATCH(AM43,AM9:AM12,0)))</f>
        <v/>
      </c>
      <c r="AU43" s="114"/>
      <c r="AV43" s="114"/>
    </row>
    <row r="44" spans="1:48" ht="15">
      <c r="B44" s="64" t="s">
        <v>76</v>
      </c>
      <c r="C44" s="163" t="str">
        <f>IF(C12&lt;&gt;"",Berechnungshilfe!C17,"")</f>
        <v/>
      </c>
      <c r="D44" s="164"/>
      <c r="E44" s="29" t="str">
        <f>IF(C44="","",INDEX(E9:E12,MATCH(C44,C9:C12,0)))</f>
        <v/>
      </c>
      <c r="F44" s="27" t="s">
        <v>41</v>
      </c>
      <c r="G44" s="37" t="str">
        <f>IF(C44="","",INDEX(G9:G12,MATCH(C44,C9:C12,0)))</f>
        <v/>
      </c>
      <c r="H44" s="165" t="str">
        <f>IF(C44="","",INDEX(H9:H12,MATCH(C44,C9:C12,0)))</f>
        <v/>
      </c>
      <c r="I44" s="165"/>
      <c r="J44" s="165" t="str">
        <f>IF(C44="","",INDEX(I9:I12,MATCH(C44,C9:C12,0)))</f>
        <v/>
      </c>
      <c r="K44" s="165"/>
      <c r="L44" s="165"/>
      <c r="N44" s="66" t="s">
        <v>76</v>
      </c>
      <c r="O44" s="112" t="str">
        <f>IF(O12&lt;&gt;"",Berechnungshilfe!N17,"")</f>
        <v/>
      </c>
      <c r="P44" s="113"/>
      <c r="Q44" s="30" t="str">
        <f>IF(O44="","",INDEX(Q9:Q12,MATCH(O44,O9:O12,0)))</f>
        <v/>
      </c>
      <c r="R44" s="31" t="s">
        <v>41</v>
      </c>
      <c r="S44" s="39" t="str">
        <f>IF(O44="","",INDEX(S9:S12,MATCH(O44,O9:O12,0)))</f>
        <v/>
      </c>
      <c r="T44" s="114" t="str">
        <f>IF(O44="","",INDEX(T9:T12,MATCH(O44,O9:O12,0)))</f>
        <v/>
      </c>
      <c r="U44" s="114"/>
      <c r="V44" s="114" t="str">
        <f>IF(O44="","",INDEX(U9:U12,MATCH(O44,O9:O12,0)))</f>
        <v/>
      </c>
      <c r="W44" s="114"/>
      <c r="X44" s="114"/>
      <c r="Z44" s="68" t="s">
        <v>76</v>
      </c>
      <c r="AA44" s="112" t="str">
        <f>IF(AA12&lt;&gt;"",Berechnungshilfe!Y17,"")</f>
        <v/>
      </c>
      <c r="AB44" s="113"/>
      <c r="AC44" s="30" t="str">
        <f>IF(AA44="","",INDEX(AC9:AC12,MATCH(AA44,AA9:AA12,0)))</f>
        <v/>
      </c>
      <c r="AD44" s="31" t="s">
        <v>41</v>
      </c>
      <c r="AE44" s="39" t="str">
        <f>IF(AA44="","",INDEX(AE9:AE12,MATCH(AA44,AA9:AA12,0)))</f>
        <v/>
      </c>
      <c r="AF44" s="114" t="str">
        <f>IF(AA44="","",INDEX(AF9:AF12,MATCH(AA44,AA9:AA12,0)))</f>
        <v/>
      </c>
      <c r="AG44" s="114"/>
      <c r="AH44" s="114" t="str">
        <f>IF(AA44="","",INDEX(AG9:AG12,MATCH(AA44,AA9:AA12,0)))</f>
        <v/>
      </c>
      <c r="AI44" s="114"/>
      <c r="AJ44" s="114"/>
      <c r="AL44" s="70" t="s">
        <v>76</v>
      </c>
      <c r="AM44" s="112" t="str">
        <f>IF(AM12&lt;&gt;"",Berechnungshilfe!AJ17,"")</f>
        <v/>
      </c>
      <c r="AN44" s="113"/>
      <c r="AO44" s="30" t="str">
        <f>IF(AM44="","",INDEX(AO9:AO12,MATCH(AM44,AM9:AM12,0)))</f>
        <v/>
      </c>
      <c r="AP44" s="31" t="s">
        <v>41</v>
      </c>
      <c r="AQ44" s="39" t="str">
        <f>IF(AM44="","",INDEX(AQ9:AQ12,MATCH(AM44,AM9:AM12,0)))</f>
        <v/>
      </c>
      <c r="AR44" s="114" t="str">
        <f>IF(AM44="","",INDEX(AR9:AR12,MATCH(AM44,AM9:AM12,0)))</f>
        <v/>
      </c>
      <c r="AS44" s="114"/>
      <c r="AT44" s="114" t="str">
        <f>IF(AM44="","",INDEX(AS9:AS12,MATCH(AM44,AM9:AM12,0)))</f>
        <v/>
      </c>
      <c r="AU44" s="114"/>
      <c r="AV44" s="114"/>
    </row>
    <row r="46" spans="1:48" ht="15">
      <c r="B46" s="61" t="s">
        <v>77</v>
      </c>
      <c r="C46" s="62"/>
      <c r="D46" s="62"/>
      <c r="E46" s="62"/>
      <c r="F46" s="62"/>
      <c r="G46" s="62"/>
      <c r="R46" s="100"/>
      <c r="W46" s="100"/>
      <c r="AD46" s="100"/>
      <c r="AI46" s="100"/>
      <c r="AP46" s="100"/>
      <c r="AU46" s="100"/>
    </row>
    <row r="47" spans="1:48">
      <c r="A47" s="72"/>
      <c r="B47" s="186" t="str">
        <f>IF(Q66&lt;&gt;"",IF(Q66&gt;Q67,O66,O67),"")</f>
        <v/>
      </c>
      <c r="C47" s="187"/>
      <c r="D47" s="187"/>
      <c r="E47" s="199" t="s">
        <v>78</v>
      </c>
      <c r="F47" s="199"/>
      <c r="G47" s="200"/>
      <c r="R47" s="100"/>
      <c r="W47" s="100"/>
      <c r="AD47"/>
      <c r="AI47"/>
      <c r="AP47" s="100"/>
      <c r="AU47" s="100"/>
    </row>
    <row r="48" spans="1:48">
      <c r="A48" s="72"/>
      <c r="B48" s="79" t="str">
        <f>IF(Q66&lt;&gt;"",IF(Q66&gt;Q67,O67,O66),"")</f>
        <v/>
      </c>
      <c r="C48" s="94"/>
      <c r="D48" s="94"/>
      <c r="E48" s="199" t="s">
        <v>79</v>
      </c>
      <c r="F48" s="199"/>
      <c r="G48" s="200"/>
      <c r="R48" s="100"/>
      <c r="W48" s="100"/>
      <c r="AD48"/>
      <c r="AI48"/>
      <c r="AP48" s="100"/>
      <c r="AU48" s="100"/>
    </row>
    <row r="49" spans="1:33">
      <c r="A49" s="72"/>
      <c r="B49" s="96" t="str">
        <f>IF(Q73&lt;&gt;"",IF(Q73&gt;Q74,O73,O74),"")</f>
        <v/>
      </c>
      <c r="C49" s="97"/>
      <c r="D49" s="97"/>
      <c r="E49" s="199" t="s">
        <v>80</v>
      </c>
      <c r="F49" s="199"/>
      <c r="G49" s="200"/>
      <c r="R49" s="100"/>
      <c r="W49" s="100"/>
      <c r="AD49"/>
    </row>
    <row r="50" spans="1:33">
      <c r="B50" s="94"/>
      <c r="C50" s="94"/>
      <c r="D50" s="94"/>
      <c r="E50" s="94"/>
      <c r="F50" s="94"/>
      <c r="G50" s="94"/>
      <c r="R50" s="100"/>
      <c r="W50" s="100"/>
      <c r="AD50"/>
    </row>
    <row r="51" spans="1:33">
      <c r="A51" s="72"/>
      <c r="B51" s="186">
        <f>Berechnungshilfe!A49</f>
        <v>0</v>
      </c>
      <c r="C51" s="187"/>
      <c r="D51" s="187"/>
      <c r="E51" s="94" t="s">
        <v>81</v>
      </c>
      <c r="F51" s="94"/>
      <c r="G51" s="95"/>
      <c r="R51" s="100"/>
      <c r="W51" s="100"/>
      <c r="AD51"/>
    </row>
    <row r="52" spans="1:33">
      <c r="A52" s="72"/>
      <c r="B52" s="188"/>
      <c r="C52" s="188"/>
      <c r="D52" s="188"/>
      <c r="E52" s="80" t="s">
        <v>82</v>
      </c>
      <c r="F52" s="80"/>
      <c r="G52" s="81"/>
      <c r="R52" s="100"/>
      <c r="W52" s="100"/>
      <c r="AD52"/>
    </row>
    <row r="53" spans="1:33" ht="15">
      <c r="N53" s="198" t="s">
        <v>16</v>
      </c>
      <c r="O53" s="198"/>
      <c r="P53" s="198"/>
      <c r="Q53" s="198"/>
      <c r="R53" s="198"/>
      <c r="S53" s="198"/>
      <c r="T53" s="86"/>
      <c r="W53" s="100"/>
      <c r="AB53" s="100"/>
      <c r="AC53" s="100"/>
      <c r="AD53" s="18"/>
      <c r="AE53" s="18"/>
      <c r="AF53" s="100"/>
    </row>
    <row r="54" spans="1:33" ht="15">
      <c r="N54" s="198"/>
      <c r="O54" s="198"/>
      <c r="P54" s="198"/>
      <c r="Q54" s="198"/>
      <c r="R54" s="198"/>
      <c r="S54" s="198"/>
      <c r="T54" s="86"/>
      <c r="W54" s="100"/>
      <c r="AB54" s="100"/>
      <c r="AC54" s="100"/>
      <c r="AD54" s="18"/>
      <c r="AE54" s="18"/>
      <c r="AF54" s="100"/>
      <c r="AG54" s="100"/>
    </row>
    <row r="55" spans="1:33" ht="15" customHeight="1">
      <c r="M55" s="72"/>
      <c r="N55" s="189" t="str">
        <f>IF(Q66&lt;&gt;"",IF(Q66&gt;Q67,O66,O67),"")</f>
        <v/>
      </c>
      <c r="O55" s="190"/>
      <c r="P55" s="190"/>
      <c r="Q55" s="190"/>
      <c r="R55" s="190"/>
      <c r="S55" s="191"/>
      <c r="T55" s="85"/>
      <c r="W55" s="100"/>
      <c r="AD55" s="100"/>
    </row>
    <row r="56" spans="1:33" ht="15" customHeight="1">
      <c r="M56" s="72"/>
      <c r="N56" s="192"/>
      <c r="O56" s="193"/>
      <c r="P56" s="193"/>
      <c r="Q56" s="193"/>
      <c r="R56" s="193"/>
      <c r="S56" s="194"/>
      <c r="T56" s="85"/>
      <c r="W56" s="100"/>
      <c r="AD56" s="100"/>
    </row>
    <row r="57" spans="1:33" ht="14.25" customHeight="1">
      <c r="M57" s="72"/>
      <c r="N57" s="192"/>
      <c r="O57" s="193"/>
      <c r="P57" s="193"/>
      <c r="Q57" s="193"/>
      <c r="R57" s="193"/>
      <c r="S57" s="194"/>
      <c r="T57" s="85"/>
      <c r="W57" s="100"/>
      <c r="AD57" s="100"/>
    </row>
    <row r="58" spans="1:33" ht="14.25" customHeight="1">
      <c r="M58" s="72"/>
      <c r="N58" s="195"/>
      <c r="O58" s="196"/>
      <c r="P58" s="196"/>
      <c r="Q58" s="196"/>
      <c r="R58" s="196"/>
      <c r="S58" s="197"/>
      <c r="T58" s="85"/>
      <c r="W58" s="100"/>
      <c r="AD58" s="100"/>
    </row>
    <row r="61" spans="1:33" ht="15" customHeight="1">
      <c r="C61" s="172" t="s">
        <v>83</v>
      </c>
      <c r="D61" s="172"/>
      <c r="E61" s="172"/>
      <c r="F61" s="100"/>
      <c r="H61" s="172" t="s">
        <v>84</v>
      </c>
      <c r="I61" s="172"/>
      <c r="J61" s="172"/>
      <c r="K61" s="172"/>
      <c r="L61" s="172"/>
      <c r="O61" s="172" t="s">
        <v>85</v>
      </c>
      <c r="P61" s="172"/>
      <c r="Q61" s="172"/>
      <c r="R61" s="172"/>
      <c r="V61" s="172" t="s">
        <v>84</v>
      </c>
      <c r="W61" s="172"/>
      <c r="X61" s="172"/>
      <c r="Y61" s="172"/>
      <c r="Z61" s="172"/>
      <c r="AC61" s="172" t="s">
        <v>83</v>
      </c>
      <c r="AD61" s="172"/>
      <c r="AE61" s="172"/>
      <c r="AF61" s="172"/>
    </row>
    <row r="62" spans="1:33" ht="15">
      <c r="C62" s="71"/>
      <c r="D62" s="71"/>
      <c r="E62" s="71"/>
      <c r="F62" s="100"/>
      <c r="R62"/>
      <c r="W62"/>
      <c r="AD62" s="100"/>
    </row>
    <row r="63" spans="1:33">
      <c r="C63" s="201">
        <f>IF(Berechnungshilfe!C31&lt;&gt;"",Berechnungshilfe!C31,"Rang 1 nach Gruppenphase")</f>
        <v>0</v>
      </c>
      <c r="D63" s="202"/>
      <c r="E63" s="63"/>
      <c r="F63" s="100"/>
      <c r="R63" s="100"/>
      <c r="W63" s="100"/>
      <c r="AC63" s="169">
        <f>IF(Berechnungshilfe!C32&lt;&gt;"",Berechnungshilfe!C32,"Rang 2 nach Gruppenphase")</f>
        <v>0</v>
      </c>
      <c r="AD63" s="170"/>
      <c r="AE63" s="180"/>
      <c r="AF63" s="63"/>
    </row>
    <row r="64" spans="1:33">
      <c r="B64" s="77"/>
      <c r="C64" s="169">
        <f>IF(Berechnungshilfe!C38&lt;&gt;"",Berechnungshilfe!C38,"Rang 8 nach Gruppenphase")</f>
        <v>0</v>
      </c>
      <c r="D64" s="171"/>
      <c r="E64" s="55"/>
      <c r="R64" s="100"/>
      <c r="W64" s="100"/>
      <c r="AC64" s="169">
        <f>IF(Berechnungshilfe!C37&lt;&gt;"",Berechnungshilfe!C37,"Rang 7 nach Gruppenphase")</f>
        <v>0</v>
      </c>
      <c r="AD64" s="170"/>
      <c r="AE64" s="171"/>
      <c r="AF64" s="76"/>
    </row>
    <row r="65" spans="3:55">
      <c r="R65"/>
      <c r="W65" s="100"/>
      <c r="AD65"/>
      <c r="AI65" s="100"/>
      <c r="AP65" s="100"/>
      <c r="AU65" s="100"/>
    </row>
    <row r="66" spans="3:55">
      <c r="H66" s="176" t="str">
        <f>IF(E63&lt;&gt;"",IF(E63&gt;E64,C63,C64),"")</f>
        <v/>
      </c>
      <c r="I66" s="177"/>
      <c r="J66" s="178"/>
      <c r="K66" s="179"/>
      <c r="L66" s="113"/>
      <c r="N66" s="77"/>
      <c r="O66" s="176" t="str">
        <f>IF(J66&lt;&gt;"",IF(J66&gt;J67,H66,H67),"")</f>
        <v/>
      </c>
      <c r="P66" s="177"/>
      <c r="Q66" s="179"/>
      <c r="R66" s="113"/>
      <c r="V66" s="181" t="str">
        <f>IF(AF63&lt;&gt;"",IF(AF63&gt;AF64,AC63,AC64),"")</f>
        <v/>
      </c>
      <c r="W66" s="182"/>
      <c r="X66" s="182"/>
      <c r="Y66" s="183"/>
      <c r="Z66" s="63"/>
      <c r="AD66"/>
      <c r="AI66"/>
      <c r="AP66" s="100"/>
      <c r="AU66" s="100"/>
    </row>
    <row r="67" spans="3:55">
      <c r="F67" s="100"/>
      <c r="G67" s="100"/>
      <c r="H67" s="207" t="str">
        <f>IF(E69&lt;&gt;"",IF(E69&gt;E70,C69,C70),"")</f>
        <v/>
      </c>
      <c r="I67" s="208"/>
      <c r="J67" s="173"/>
      <c r="K67" s="179"/>
      <c r="L67" s="113"/>
      <c r="O67" s="209" t="str">
        <f>IF(Z66&lt;&gt;"",IF(Z66&gt;Z67,V66,V67),"")</f>
        <v/>
      </c>
      <c r="P67" s="210"/>
      <c r="Q67" s="173"/>
      <c r="R67" s="113"/>
      <c r="V67" s="184" t="str">
        <f>IF(AF69&lt;&gt;"",IF(AF69&gt;AF70,AC69,AC70),"")</f>
        <v/>
      </c>
      <c r="W67" s="185"/>
      <c r="X67" s="185"/>
      <c r="Y67" s="185"/>
      <c r="Z67" s="76"/>
      <c r="AD67"/>
      <c r="AI67"/>
      <c r="AP67"/>
      <c r="AU67"/>
    </row>
    <row r="68" spans="3:55">
      <c r="C68" s="78"/>
      <c r="D68" s="100"/>
      <c r="E68" s="100"/>
      <c r="F68" s="100"/>
      <c r="G68" s="100"/>
      <c r="R68"/>
      <c r="W68"/>
      <c r="AD68"/>
      <c r="AG68" s="100"/>
      <c r="AI68" s="100"/>
      <c r="AP68"/>
      <c r="AU68"/>
    </row>
    <row r="69" spans="3:55">
      <c r="C69" s="203">
        <f>IF(Berechnungshilfe!C34&lt;&gt;"",Berechnungshilfe!C34,"Rang 4 nach Gruppenphase")</f>
        <v>0</v>
      </c>
      <c r="D69" s="204"/>
      <c r="E69" s="76"/>
      <c r="R69"/>
      <c r="W69"/>
      <c r="AC69" s="169">
        <f>IF(Berechnungshilfe!C33&lt;&gt;"",Berechnungshilfe!C33,"Rang 3 nach Gruppenphase")</f>
        <v>0</v>
      </c>
      <c r="AD69" s="170"/>
      <c r="AE69" s="171"/>
      <c r="AF69" s="55"/>
      <c r="AI69"/>
      <c r="AO69" s="100"/>
      <c r="AP69"/>
      <c r="AU69"/>
    </row>
    <row r="70" spans="3:55">
      <c r="C70" s="205">
        <f>IF(Berechnungshilfe!C35&lt;&gt;"",Berechnungshilfe!C35,"Rang 5 nach Gruppenphase")</f>
        <v>0</v>
      </c>
      <c r="D70" s="206"/>
      <c r="E70" s="55"/>
      <c r="R70"/>
      <c r="W70"/>
      <c r="AC70" s="169">
        <f>IF(Berechnungshilfe!C36&lt;&gt;"",Berechnungshilfe!C36,"Rang 6 nach Gruppenphase")</f>
        <v>0</v>
      </c>
      <c r="AD70" s="170"/>
      <c r="AE70" s="171"/>
      <c r="AF70" s="76"/>
      <c r="AI70"/>
      <c r="AO70" s="100"/>
      <c r="AP70"/>
      <c r="AU70"/>
    </row>
    <row r="71" spans="3:55">
      <c r="R71"/>
      <c r="W71"/>
      <c r="AD71" s="100"/>
      <c r="AI71"/>
      <c r="AO71" s="100"/>
      <c r="AP71"/>
      <c r="AU71" s="100"/>
      <c r="AV71" s="100"/>
    </row>
    <row r="72" spans="3:55" ht="15">
      <c r="O72" s="172" t="s">
        <v>86</v>
      </c>
      <c r="P72" s="172"/>
      <c r="Q72" s="172"/>
      <c r="R72" s="172"/>
      <c r="W72"/>
      <c r="AD72"/>
      <c r="AI72"/>
      <c r="AO72" s="100"/>
      <c r="AP72"/>
      <c r="AU72" s="100"/>
      <c r="AV72" s="100"/>
    </row>
    <row r="73" spans="3:55">
      <c r="O73" s="174" t="str">
        <f>IF(J66&lt;&gt;"",IF(J66&gt;J67,H67,H66),"")</f>
        <v/>
      </c>
      <c r="P73" s="175"/>
      <c r="Q73" s="173"/>
      <c r="R73" s="113"/>
      <c r="W73"/>
      <c r="AD73"/>
      <c r="AI73"/>
      <c r="AO73" s="100"/>
      <c r="AP73"/>
      <c r="AU73"/>
      <c r="AY73" s="100"/>
    </row>
    <row r="74" spans="3:55">
      <c r="O74" s="176" t="str">
        <f>IF(Z66&lt;&gt;"",IF(Z66&gt;Z67,V67,V66),"")</f>
        <v/>
      </c>
      <c r="P74" s="177"/>
      <c r="Q74" s="178"/>
      <c r="R74" s="113"/>
      <c r="W74" s="100"/>
      <c r="AD74"/>
      <c r="AI74"/>
      <c r="AP74"/>
      <c r="AT74" s="100"/>
      <c r="AU74"/>
      <c r="AY74" s="100"/>
    </row>
    <row r="75" spans="3:55">
      <c r="R75" s="100"/>
      <c r="W75" s="100"/>
      <c r="AD75"/>
      <c r="AI75"/>
      <c r="AM75" s="100"/>
      <c r="AN75" s="100"/>
      <c r="AO75" s="100"/>
      <c r="AP75"/>
      <c r="AT75" s="100"/>
      <c r="AU75" s="100"/>
      <c r="AV75" s="100"/>
      <c r="AW75" s="100"/>
      <c r="AX75" s="100"/>
      <c r="AZ75" s="100"/>
      <c r="BA75" s="100"/>
      <c r="BB75" s="100"/>
      <c r="BC75" s="100"/>
    </row>
    <row r="76" spans="3:55">
      <c r="R76"/>
      <c r="W76" s="100"/>
      <c r="AD76"/>
      <c r="AI76"/>
      <c r="AJ76" s="100"/>
      <c r="AK76" s="100"/>
      <c r="AL76" s="100"/>
      <c r="AM76" s="100"/>
      <c r="AN76" s="100"/>
      <c r="AO76" s="100"/>
      <c r="AP76"/>
      <c r="AT76" s="100"/>
      <c r="AU76" s="100"/>
      <c r="AV76" s="100"/>
      <c r="AW76" s="100"/>
      <c r="AX76" s="100"/>
      <c r="AZ76" s="100"/>
      <c r="BA76" s="100"/>
      <c r="BB76" s="100"/>
      <c r="BC76" s="100"/>
    </row>
    <row r="77" spans="3:55">
      <c r="R77"/>
      <c r="W77" s="100"/>
      <c r="AD77"/>
      <c r="AI77"/>
      <c r="AP77"/>
      <c r="AT77" s="100"/>
      <c r="AU77"/>
      <c r="AY77" s="100"/>
    </row>
    <row r="78" spans="3:55">
      <c r="R78"/>
      <c r="W78"/>
      <c r="AD78"/>
      <c r="AI78"/>
      <c r="AP78"/>
      <c r="AT78" s="100"/>
      <c r="AU78"/>
      <c r="AY78" s="100"/>
    </row>
    <row r="79" spans="3:55">
      <c r="R79"/>
      <c r="W79"/>
      <c r="AD79"/>
      <c r="AI79"/>
      <c r="AP79"/>
      <c r="AT79" s="100"/>
      <c r="AU79"/>
      <c r="AY79" s="100"/>
    </row>
    <row r="80" spans="3:55">
      <c r="R80"/>
      <c r="W80"/>
      <c r="AD80"/>
      <c r="AI80"/>
      <c r="AP80"/>
      <c r="AU80"/>
      <c r="AY80" s="100"/>
    </row>
    <row r="81" spans="46:51" customFormat="1">
      <c r="AY81" s="100"/>
    </row>
    <row r="82" spans="46:51" customFormat="1">
      <c r="AY82" s="100"/>
    </row>
    <row r="83" spans="46:51" customFormat="1">
      <c r="AY83" s="100"/>
    </row>
    <row r="84" spans="46:51" customFormat="1">
      <c r="AT84" s="100"/>
      <c r="AY84" s="100"/>
    </row>
    <row r="85" spans="46:51" customFormat="1"/>
    <row r="86" spans="46:51" customFormat="1"/>
    <row r="87" spans="46:51" customFormat="1"/>
    <row r="88" spans="46:51" customFormat="1"/>
    <row r="89" spans="46:51" customFormat="1"/>
    <row r="90" spans="46:51" customFormat="1"/>
    <row r="91" spans="46:51" customFormat="1"/>
    <row r="92" spans="46:51" customFormat="1"/>
    <row r="93" spans="46:51" customFormat="1"/>
    <row r="94" spans="46:51" customFormat="1"/>
    <row r="95" spans="46:51" customFormat="1"/>
    <row r="96" spans="46:51" customFormat="1"/>
  </sheetData>
  <mergeCells count="321">
    <mergeCell ref="B47:D47"/>
    <mergeCell ref="B51:D51"/>
    <mergeCell ref="B52:D52"/>
    <mergeCell ref="N55:S58"/>
    <mergeCell ref="N53:S54"/>
    <mergeCell ref="E47:G47"/>
    <mergeCell ref="E48:G48"/>
    <mergeCell ref="E49:G49"/>
    <mergeCell ref="O74:P74"/>
    <mergeCell ref="Q74:R74"/>
    <mergeCell ref="C63:D63"/>
    <mergeCell ref="C64:D64"/>
    <mergeCell ref="C69:D69"/>
    <mergeCell ref="C70:D70"/>
    <mergeCell ref="H67:I67"/>
    <mergeCell ref="O67:P67"/>
    <mergeCell ref="Q66:R66"/>
    <mergeCell ref="Q67:R67"/>
    <mergeCell ref="J67:L67"/>
    <mergeCell ref="AC69:AE69"/>
    <mergeCell ref="AC70:AE70"/>
    <mergeCell ref="O72:R72"/>
    <mergeCell ref="Q73:R73"/>
    <mergeCell ref="O73:P73"/>
    <mergeCell ref="H66:I66"/>
    <mergeCell ref="J66:L66"/>
    <mergeCell ref="O66:P66"/>
    <mergeCell ref="C44:D44"/>
    <mergeCell ref="H44:I44"/>
    <mergeCell ref="J44:L44"/>
    <mergeCell ref="O44:P44"/>
    <mergeCell ref="T44:U44"/>
    <mergeCell ref="V44:X44"/>
    <mergeCell ref="AA44:AB44"/>
    <mergeCell ref="AC61:AF61"/>
    <mergeCell ref="AC63:AE63"/>
    <mergeCell ref="AC64:AE64"/>
    <mergeCell ref="V61:Z61"/>
    <mergeCell ref="O61:R61"/>
    <mergeCell ref="H61:L61"/>
    <mergeCell ref="C61:E61"/>
    <mergeCell ref="V66:Y66"/>
    <mergeCell ref="V67:Y67"/>
    <mergeCell ref="C43:D43"/>
    <mergeCell ref="H43:I43"/>
    <mergeCell ref="J43:L43"/>
    <mergeCell ref="O43:P43"/>
    <mergeCell ref="T43:U43"/>
    <mergeCell ref="V43:X43"/>
    <mergeCell ref="AA43:AB43"/>
    <mergeCell ref="AF43:AG43"/>
    <mergeCell ref="AH43:AJ43"/>
    <mergeCell ref="C42:D42"/>
    <mergeCell ref="H42:I42"/>
    <mergeCell ref="J42:L42"/>
    <mergeCell ref="O42:P42"/>
    <mergeCell ref="T42:U42"/>
    <mergeCell ref="V42:X42"/>
    <mergeCell ref="AA42:AB42"/>
    <mergeCell ref="C41:D41"/>
    <mergeCell ref="H41:I41"/>
    <mergeCell ref="J41:L41"/>
    <mergeCell ref="O41:P41"/>
    <mergeCell ref="T41:U41"/>
    <mergeCell ref="V41:X41"/>
    <mergeCell ref="P38:Q38"/>
    <mergeCell ref="C40:D40"/>
    <mergeCell ref="E40:G40"/>
    <mergeCell ref="H40:I40"/>
    <mergeCell ref="J40:L40"/>
    <mergeCell ref="O40:P40"/>
    <mergeCell ref="AA41:AB41"/>
    <mergeCell ref="AF41:AG41"/>
    <mergeCell ref="AH41:AJ41"/>
    <mergeCell ref="C37:D37"/>
    <mergeCell ref="H37:I37"/>
    <mergeCell ref="J37:L37"/>
    <mergeCell ref="O37:P37"/>
    <mergeCell ref="T37:U37"/>
    <mergeCell ref="V37:X37"/>
    <mergeCell ref="AA37:AB37"/>
    <mergeCell ref="AF37:AG37"/>
    <mergeCell ref="AH37:AJ37"/>
    <mergeCell ref="C36:D36"/>
    <mergeCell ref="H36:I36"/>
    <mergeCell ref="J36:L36"/>
    <mergeCell ref="O36:P36"/>
    <mergeCell ref="T36:U36"/>
    <mergeCell ref="V36:X36"/>
    <mergeCell ref="AA36:AB36"/>
    <mergeCell ref="AF36:AG36"/>
    <mergeCell ref="AH36:AJ36"/>
    <mergeCell ref="AA34:AB34"/>
    <mergeCell ref="AF34:AG34"/>
    <mergeCell ref="AH34:AJ34"/>
    <mergeCell ref="C35:D35"/>
    <mergeCell ref="H35:I35"/>
    <mergeCell ref="J35:L35"/>
    <mergeCell ref="O35:P35"/>
    <mergeCell ref="T35:U35"/>
    <mergeCell ref="V35:X35"/>
    <mergeCell ref="AA35:AB35"/>
    <mergeCell ref="C34:D34"/>
    <mergeCell ref="H34:I34"/>
    <mergeCell ref="J34:L34"/>
    <mergeCell ref="O34:P34"/>
    <mergeCell ref="T34:U34"/>
    <mergeCell ref="V34:X34"/>
    <mergeCell ref="AF35:AG35"/>
    <mergeCell ref="AH35:AJ35"/>
    <mergeCell ref="AH33:AJ33"/>
    <mergeCell ref="C33:D33"/>
    <mergeCell ref="E33:G33"/>
    <mergeCell ref="H33:I33"/>
    <mergeCell ref="J33:L33"/>
    <mergeCell ref="O33:P33"/>
    <mergeCell ref="Q33:S33"/>
    <mergeCell ref="O26:P26"/>
    <mergeCell ref="Q26:S26"/>
    <mergeCell ref="AA26:AB26"/>
    <mergeCell ref="AC26:AE26"/>
    <mergeCell ref="C29:D29"/>
    <mergeCell ref="E29:G29"/>
    <mergeCell ref="O29:P29"/>
    <mergeCell ref="Q29:S29"/>
    <mergeCell ref="AA29:AB29"/>
    <mergeCell ref="AC29:AE29"/>
    <mergeCell ref="C28:D28"/>
    <mergeCell ref="E28:G28"/>
    <mergeCell ref="O28:P28"/>
    <mergeCell ref="Q28:S28"/>
    <mergeCell ref="AA28:AB28"/>
    <mergeCell ref="AC28:AE28"/>
    <mergeCell ref="C26:D26"/>
    <mergeCell ref="E27:G27"/>
    <mergeCell ref="O27:P27"/>
    <mergeCell ref="Q27:S27"/>
    <mergeCell ref="AA27:AB27"/>
    <mergeCell ref="AC27:AE27"/>
    <mergeCell ref="AA20:AB20"/>
    <mergeCell ref="AC20:AE20"/>
    <mergeCell ref="AF33:AG33"/>
    <mergeCell ref="E26:G26"/>
    <mergeCell ref="T33:U33"/>
    <mergeCell ref="V33:X33"/>
    <mergeCell ref="AA33:AB33"/>
    <mergeCell ref="AC33:AE33"/>
    <mergeCell ref="AF23:AG23"/>
    <mergeCell ref="AH23:AJ23"/>
    <mergeCell ref="AA24:AB24"/>
    <mergeCell ref="AC24:AE24"/>
    <mergeCell ref="B23:B29"/>
    <mergeCell ref="C23:G23"/>
    <mergeCell ref="H23:I23"/>
    <mergeCell ref="J23:L23"/>
    <mergeCell ref="N23:N29"/>
    <mergeCell ref="O23:S23"/>
    <mergeCell ref="C24:D24"/>
    <mergeCell ref="E24:G24"/>
    <mergeCell ref="O24:P24"/>
    <mergeCell ref="Q24:S24"/>
    <mergeCell ref="C25:D25"/>
    <mergeCell ref="E25:G25"/>
    <mergeCell ref="O25:P25"/>
    <mergeCell ref="Q25:S25"/>
    <mergeCell ref="AA25:AB25"/>
    <mergeCell ref="AC25:AE25"/>
    <mergeCell ref="T23:U23"/>
    <mergeCell ref="V23:X23"/>
    <mergeCell ref="Z23:Z29"/>
    <mergeCell ref="AA23:AE23"/>
    <mergeCell ref="C27:D27"/>
    <mergeCell ref="AA17:AB17"/>
    <mergeCell ref="AC17:AE17"/>
    <mergeCell ref="V15:X15"/>
    <mergeCell ref="Z15:Z21"/>
    <mergeCell ref="AA15:AE15"/>
    <mergeCell ref="C19:D19"/>
    <mergeCell ref="E19:G19"/>
    <mergeCell ref="O19:P19"/>
    <mergeCell ref="Q19:S19"/>
    <mergeCell ref="AA19:AB19"/>
    <mergeCell ref="AC19:AE19"/>
    <mergeCell ref="C18:D18"/>
    <mergeCell ref="E18:G18"/>
    <mergeCell ref="O18:P18"/>
    <mergeCell ref="Q18:S18"/>
    <mergeCell ref="AA18:AB18"/>
    <mergeCell ref="AC18:AE18"/>
    <mergeCell ref="C21:D21"/>
    <mergeCell ref="E21:G21"/>
    <mergeCell ref="O21:P21"/>
    <mergeCell ref="Q21:S21"/>
    <mergeCell ref="AA21:AB21"/>
    <mergeCell ref="AC21:AE21"/>
    <mergeCell ref="C20:D20"/>
    <mergeCell ref="AF15:AG15"/>
    <mergeCell ref="AH15:AJ15"/>
    <mergeCell ref="C16:D16"/>
    <mergeCell ref="E16:G16"/>
    <mergeCell ref="O16:P16"/>
    <mergeCell ref="Q16:S16"/>
    <mergeCell ref="AA16:AB16"/>
    <mergeCell ref="C12:D12"/>
    <mergeCell ref="O12:P12"/>
    <mergeCell ref="AA12:AB12"/>
    <mergeCell ref="AC16:AE16"/>
    <mergeCell ref="B15:B21"/>
    <mergeCell ref="C15:G15"/>
    <mergeCell ref="H15:I15"/>
    <mergeCell ref="J15:L15"/>
    <mergeCell ref="N15:N21"/>
    <mergeCell ref="O15:S15"/>
    <mergeCell ref="T15:U15"/>
    <mergeCell ref="C10:D10"/>
    <mergeCell ref="O10:P10"/>
    <mergeCell ref="C17:D17"/>
    <mergeCell ref="E17:G17"/>
    <mergeCell ref="O17:P17"/>
    <mergeCell ref="Q17:S17"/>
    <mergeCell ref="E20:G20"/>
    <mergeCell ref="O20:P20"/>
    <mergeCell ref="Q20:S20"/>
    <mergeCell ref="AA10:AB10"/>
    <mergeCell ref="C11:D11"/>
    <mergeCell ref="O11:P11"/>
    <mergeCell ref="AA11:AB11"/>
    <mergeCell ref="Z7:AB8"/>
    <mergeCell ref="E8:G8"/>
    <mergeCell ref="Q8:S8"/>
    <mergeCell ref="AC8:AE8"/>
    <mergeCell ref="C9:D9"/>
    <mergeCell ref="O9:P9"/>
    <mergeCell ref="AA9:AB9"/>
    <mergeCell ref="B2:M2"/>
    <mergeCell ref="C3:G3"/>
    <mergeCell ref="B4:M4"/>
    <mergeCell ref="B7:D8"/>
    <mergeCell ref="N7:P8"/>
    <mergeCell ref="AL7:AN8"/>
    <mergeCell ref="AO8:AQ8"/>
    <mergeCell ref="AM9:AN9"/>
    <mergeCell ref="I3:L3"/>
    <mergeCell ref="AM10:AN10"/>
    <mergeCell ref="AM11:AN11"/>
    <mergeCell ref="AM12:AN12"/>
    <mergeCell ref="AL15:AL21"/>
    <mergeCell ref="AM15:AQ15"/>
    <mergeCell ref="AR15:AS15"/>
    <mergeCell ref="AT15:AV15"/>
    <mergeCell ref="AM16:AN16"/>
    <mergeCell ref="AO16:AQ16"/>
    <mergeCell ref="AM17:AN17"/>
    <mergeCell ref="AO17:AQ17"/>
    <mergeCell ref="AM18:AN18"/>
    <mergeCell ref="AO18:AQ18"/>
    <mergeCell ref="AM19:AN19"/>
    <mergeCell ref="AO19:AQ19"/>
    <mergeCell ref="AM20:AN20"/>
    <mergeCell ref="AO20:AQ20"/>
    <mergeCell ref="AM21:AN21"/>
    <mergeCell ref="AO21:AQ21"/>
    <mergeCell ref="AL23:AL29"/>
    <mergeCell ref="AM23:AQ23"/>
    <mergeCell ref="AR23:AS23"/>
    <mergeCell ref="AT23:AV23"/>
    <mergeCell ref="AM24:AN24"/>
    <mergeCell ref="AO24:AQ24"/>
    <mergeCell ref="AM25:AN25"/>
    <mergeCell ref="AO25:AQ25"/>
    <mergeCell ref="AM26:AN26"/>
    <mergeCell ref="AO26:AQ26"/>
    <mergeCell ref="AM27:AN27"/>
    <mergeCell ref="AO27:AQ27"/>
    <mergeCell ref="AM28:AN28"/>
    <mergeCell ref="AO28:AQ28"/>
    <mergeCell ref="AM29:AN29"/>
    <mergeCell ref="AO29:AQ29"/>
    <mergeCell ref="AM33:AN33"/>
    <mergeCell ref="AO33:AQ33"/>
    <mergeCell ref="AR33:AS33"/>
    <mergeCell ref="AT33:AV33"/>
    <mergeCell ref="AM34:AN34"/>
    <mergeCell ref="AR34:AS34"/>
    <mergeCell ref="AT34:AV34"/>
    <mergeCell ref="AM35:AN35"/>
    <mergeCell ref="AR35:AS35"/>
    <mergeCell ref="AT35:AV35"/>
    <mergeCell ref="AM36:AN36"/>
    <mergeCell ref="AR36:AS36"/>
    <mergeCell ref="AT36:AV36"/>
    <mergeCell ref="AM37:AN37"/>
    <mergeCell ref="AR37:AS37"/>
    <mergeCell ref="AT37:AV37"/>
    <mergeCell ref="AM40:AN40"/>
    <mergeCell ref="AO40:AQ40"/>
    <mergeCell ref="AR40:AS40"/>
    <mergeCell ref="AT40:AV40"/>
    <mergeCell ref="AM44:AN44"/>
    <mergeCell ref="AR44:AS44"/>
    <mergeCell ref="AT44:AV44"/>
    <mergeCell ref="Q40:R40"/>
    <mergeCell ref="AM41:AN41"/>
    <mergeCell ref="AR41:AS41"/>
    <mergeCell ref="AT41:AV41"/>
    <mergeCell ref="AM42:AN42"/>
    <mergeCell ref="AR42:AS42"/>
    <mergeCell ref="AT42:AV42"/>
    <mergeCell ref="AM43:AN43"/>
    <mergeCell ref="AR43:AS43"/>
    <mergeCell ref="AT43:AV43"/>
    <mergeCell ref="T40:U40"/>
    <mergeCell ref="V40:X40"/>
    <mergeCell ref="AA40:AB40"/>
    <mergeCell ref="AC40:AE40"/>
    <mergeCell ref="AF40:AG40"/>
    <mergeCell ref="AH40:AJ40"/>
    <mergeCell ref="AF42:AG42"/>
    <mergeCell ref="AH42:AJ42"/>
    <mergeCell ref="AF44:AG44"/>
    <mergeCell ref="AH44:AJ44"/>
  </mergeCells>
  <phoneticPr fontId="9" type="noConversion"/>
  <conditionalFormatting sqref="C63">
    <cfRule type="expression" dxfId="15" priority="20">
      <formula>$E$63&gt;$E$64</formula>
    </cfRule>
  </conditionalFormatting>
  <conditionalFormatting sqref="C64">
    <cfRule type="expression" dxfId="14" priority="1">
      <formula>$E$63&lt;$E$64</formula>
    </cfRule>
  </conditionalFormatting>
  <conditionalFormatting sqref="C69">
    <cfRule type="expression" dxfId="13" priority="15">
      <formula>$E$69&gt;$E$70</formula>
    </cfRule>
  </conditionalFormatting>
  <conditionalFormatting sqref="C70">
    <cfRule type="expression" dxfId="12" priority="19">
      <formula>$E$69&lt;$E$70</formula>
    </cfRule>
  </conditionalFormatting>
  <conditionalFormatting sqref="H66">
    <cfRule type="expression" dxfId="11" priority="14">
      <formula>$J$66&gt;$J$67</formula>
    </cfRule>
  </conditionalFormatting>
  <conditionalFormatting sqref="H67">
    <cfRule type="expression" dxfId="10" priority="18">
      <formula>$J$66&lt;$J$67</formula>
    </cfRule>
  </conditionalFormatting>
  <conditionalFormatting sqref="O66">
    <cfRule type="expression" dxfId="9" priority="2">
      <formula>$Q$66&gt;$Q$67</formula>
    </cfRule>
  </conditionalFormatting>
  <conditionalFormatting sqref="O67">
    <cfRule type="expression" dxfId="8" priority="5">
      <formula>$Q$66&lt;$Q$67</formula>
    </cfRule>
  </conditionalFormatting>
  <conditionalFormatting sqref="O73">
    <cfRule type="expression" dxfId="7" priority="6">
      <formula>$Q$73&gt;$Q$74</formula>
    </cfRule>
  </conditionalFormatting>
  <conditionalFormatting sqref="O74">
    <cfRule type="expression" dxfId="6" priority="3">
      <formula>$Q$73&lt;$Q$74</formula>
    </cfRule>
  </conditionalFormatting>
  <conditionalFormatting sqref="V66">
    <cfRule type="expression" dxfId="5" priority="4">
      <formula>$Z$66&gt;$Z$67</formula>
    </cfRule>
  </conditionalFormatting>
  <conditionalFormatting sqref="V67">
    <cfRule type="expression" dxfId="4" priority="30">
      <formula>$Z$66&lt;$Z$67</formula>
    </cfRule>
  </conditionalFormatting>
  <conditionalFormatting sqref="AB66:AC67 AF66:AF67">
    <cfRule type="cellIs" priority="28" stopIfTrue="1" operator="equal">
      <formula>0</formula>
    </cfRule>
    <cfRule type="expression" priority="29" stopIfTrue="1">
      <formula>LEN(TRIM(AB66))=0</formula>
    </cfRule>
  </conditionalFormatting>
  <conditionalFormatting sqref="AB76:AC77 AF76:AG77">
    <cfRule type="cellIs" priority="26" stopIfTrue="1" operator="equal">
      <formula>0</formula>
    </cfRule>
    <cfRule type="expression" priority="27" stopIfTrue="1">
      <formula>LEN(TRIM(AB76))=0</formula>
    </cfRule>
  </conditionalFormatting>
  <conditionalFormatting sqref="AC63">
    <cfRule type="expression" dxfId="3" priority="31">
      <formula>$AF$63&gt;$AF$64</formula>
    </cfRule>
  </conditionalFormatting>
  <conditionalFormatting sqref="AC64">
    <cfRule type="expression" dxfId="2" priority="32">
      <formula>$AF$63&lt;$AF$64</formula>
    </cfRule>
  </conditionalFormatting>
  <conditionalFormatting sqref="AC69">
    <cfRule type="expression" dxfId="1" priority="33">
      <formula>$AF$69&gt;$AF$70</formula>
    </cfRule>
  </conditionalFormatting>
  <conditionalFormatting sqref="AC70">
    <cfRule type="expression" dxfId="0" priority="34">
      <formula>$AF$69&lt;$AF$70</formula>
    </cfRule>
  </conditionalFormatting>
  <conditionalFormatting sqref="AM86:AN87 AQ86:AR87">
    <cfRule type="cellIs" priority="10" stopIfTrue="1" operator="equal">
      <formula>0</formula>
    </cfRule>
    <cfRule type="expression" priority="11" stopIfTrue="1">
      <formula>LEN(TRIM(AM86))=0</formula>
    </cfRule>
  </conditionalFormatting>
  <dataValidations disablePrompts="1" count="1">
    <dataValidation type="whole" allowBlank="1" showInputMessage="1" showErrorMessage="1" sqref="H16:I21 H24:I29 T16:U21 T24:U29 AF16:AG21 AF24:AG29 S82:V82 X82:AA82 E63:E64 Y76:AA77 AF63:AF64 AF69:AF70 T65:T67 E69:E70 AR24:AS29 T86:V86 O66 Z66:Z67 Y65 Y86:AA86 J66:J67 AR16:AS21 Z65:AA67" xr:uid="{A81558B7-9162-4180-888F-6EEF0C5606C4}">
      <formula1>0</formula1>
      <formula2>150</formula2>
    </dataValidation>
  </dataValidations>
  <pageMargins left="0.70866141732283472" right="0.70866141732283472" top="0.78740157480314965" bottom="0.78740157480314965" header="0.31496062992125984" footer="0.31496062992125984"/>
  <pageSetup paperSize="10" orientation="portrait" horizontalDpi="4294967292" verticalDpi="429496729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DA86-979C-4FDD-B4DB-99D799AA777B}">
  <dimension ref="A1:AR64"/>
  <sheetViews>
    <sheetView tabSelected="1" zoomScale="85" zoomScaleNormal="85" workbookViewId="0">
      <selection activeCell="D4" sqref="D4"/>
    </sheetView>
  </sheetViews>
  <sheetFormatPr defaultColWidth="11" defaultRowHeight="14.25"/>
  <cols>
    <col min="1" max="1" width="29.875" bestFit="1" customWidth="1"/>
    <col min="4" max="4" width="12.125" bestFit="1" customWidth="1"/>
  </cols>
  <sheetData>
    <row r="1" spans="1:44" ht="15">
      <c r="B1" s="101"/>
      <c r="C1" s="87" t="s">
        <v>62</v>
      </c>
      <c r="D1" s="87" t="s">
        <v>35</v>
      </c>
      <c r="E1" s="87"/>
      <c r="F1" s="87" t="s">
        <v>87</v>
      </c>
      <c r="G1" s="87" t="s">
        <v>63</v>
      </c>
      <c r="H1" s="87" t="s">
        <v>64</v>
      </c>
      <c r="I1" s="87" t="s">
        <v>39</v>
      </c>
      <c r="J1" s="87" t="s">
        <v>11</v>
      </c>
      <c r="K1" s="87" t="s">
        <v>88</v>
      </c>
      <c r="M1" s="102"/>
      <c r="N1" s="88" t="s">
        <v>62</v>
      </c>
      <c r="O1" s="88" t="s">
        <v>35</v>
      </c>
      <c r="P1" s="88"/>
      <c r="Q1" s="88" t="s">
        <v>87</v>
      </c>
      <c r="R1" s="88" t="s">
        <v>63</v>
      </c>
      <c r="S1" s="88" t="s">
        <v>64</v>
      </c>
      <c r="T1" s="88" t="s">
        <v>39</v>
      </c>
      <c r="U1" s="88" t="s">
        <v>11</v>
      </c>
      <c r="V1" s="88" t="s">
        <v>88</v>
      </c>
      <c r="X1" s="108"/>
      <c r="Y1" s="89" t="s">
        <v>62</v>
      </c>
      <c r="Z1" s="89" t="s">
        <v>35</v>
      </c>
      <c r="AA1" s="89"/>
      <c r="AB1" s="89" t="s">
        <v>87</v>
      </c>
      <c r="AC1" s="89" t="s">
        <v>63</v>
      </c>
      <c r="AD1" s="89" t="s">
        <v>64</v>
      </c>
      <c r="AE1" s="89" t="s">
        <v>39</v>
      </c>
      <c r="AF1" s="89" t="s">
        <v>11</v>
      </c>
      <c r="AG1" s="89" t="s">
        <v>88</v>
      </c>
      <c r="AI1" s="111"/>
      <c r="AJ1" s="90" t="s">
        <v>62</v>
      </c>
      <c r="AK1" s="90" t="s">
        <v>35</v>
      </c>
      <c r="AL1" s="90"/>
      <c r="AM1" s="90" t="s">
        <v>87</v>
      </c>
      <c r="AN1" s="90" t="s">
        <v>63</v>
      </c>
      <c r="AO1" s="90" t="s">
        <v>64</v>
      </c>
      <c r="AP1" s="90" t="s">
        <v>39</v>
      </c>
      <c r="AQ1" s="90" t="s">
        <v>11</v>
      </c>
      <c r="AR1" s="90" t="s">
        <v>88</v>
      </c>
    </row>
    <row r="2" spans="1:44" ht="15">
      <c r="A2" s="71" t="s">
        <v>89</v>
      </c>
      <c r="B2" s="64" t="s">
        <v>40</v>
      </c>
      <c r="C2" s="49">
        <v>0</v>
      </c>
      <c r="D2" s="49">
        <f>Spieltabelle!E9</f>
        <v>0</v>
      </c>
      <c r="E2" s="49" t="str">
        <f>Spieltabelle!F9</f>
        <v>:</v>
      </c>
      <c r="F2" s="49">
        <f>Spieltabelle!G9</f>
        <v>0</v>
      </c>
      <c r="G2" s="49">
        <f>Spieltabelle!H9</f>
        <v>0</v>
      </c>
      <c r="H2" s="49">
        <f>Spieltabelle!I9</f>
        <v>0</v>
      </c>
      <c r="I2" s="49">
        <f>Spieltabelle!L9</f>
        <v>0</v>
      </c>
      <c r="J2" s="60">
        <f>IF(Spieltabelle!$J$16=3,1,0)+IF(Spieltabelle!$J$18=3,1,0)+IF(Spieltabelle!$L$21=3,1,0)+IF(Spieltabelle!$J$24=3,1,0)+IF(Spieltabelle!$J$26=3,1,0)+IF(Spieltabelle!$L$29=3,1,0)</f>
        <v>0</v>
      </c>
      <c r="K2" s="60">
        <f>IF(Spieltabelle!$J$16=1,1,0)+IF(Spieltabelle!$J$18=1,1,0)+IF(Spieltabelle!$L$21=1,1,0)+IF(Spieltabelle!$J$24=1,1,0)+IF(Spieltabelle!$J$26=1,1,0)+IF(Spieltabelle!$L$29=1,1,0)</f>
        <v>0</v>
      </c>
      <c r="M2" s="66" t="s">
        <v>42</v>
      </c>
      <c r="N2" s="49">
        <f>Spieltabelle!O9</f>
        <v>0</v>
      </c>
      <c r="O2" s="49">
        <f>Spieltabelle!Q9</f>
        <v>0</v>
      </c>
      <c r="P2" s="49" t="str">
        <f>Spieltabelle!R9</f>
        <v>:</v>
      </c>
      <c r="Q2" s="49">
        <f>Spieltabelle!S9</f>
        <v>0</v>
      </c>
      <c r="R2" s="49">
        <f>Spieltabelle!T9</f>
        <v>0</v>
      </c>
      <c r="S2" s="49">
        <f>Spieltabelle!U9</f>
        <v>0</v>
      </c>
      <c r="T2" s="49">
        <f>Spieltabelle!X9</f>
        <v>0</v>
      </c>
      <c r="U2" s="60">
        <f>IF(Spieltabelle!$V$16=3,1,0)+IF(Spieltabelle!$V$18=3,1,0)+IF(Spieltabelle!$X$21=3,1,0)+IF(Spieltabelle!$V$24=3,1,0)+IF(Spieltabelle!$V$26=3,1,0)+IF(Spieltabelle!$X$29=3,1,0)</f>
        <v>0</v>
      </c>
      <c r="V2" s="60">
        <f>IF(Spieltabelle!$V$16=1,1,0)+IF(Spieltabelle!$V$18=1,1,0)+IF(Spieltabelle!$X$21=1,1,0)+IF(Spieltabelle!$V$24=1,1,0)+IF(Spieltabelle!$V$26=1,1,0)+IF(Spieltabelle!$X$29=1,1,0)</f>
        <v>0</v>
      </c>
      <c r="X2" s="68" t="s">
        <v>43</v>
      </c>
      <c r="Y2" s="49">
        <f>Spieltabelle!AA9</f>
        <v>0</v>
      </c>
      <c r="Z2" s="49">
        <f>Spieltabelle!AC9</f>
        <v>0</v>
      </c>
      <c r="AA2" s="49" t="str">
        <f>Spieltabelle!AD9</f>
        <v>:</v>
      </c>
      <c r="AB2" s="49">
        <f>Spieltabelle!AE9</f>
        <v>0</v>
      </c>
      <c r="AC2" s="49">
        <f>Spieltabelle!AF9</f>
        <v>0</v>
      </c>
      <c r="AD2" s="49">
        <f>Spieltabelle!AG9</f>
        <v>0</v>
      </c>
      <c r="AE2" s="49">
        <f>Spieltabelle!AJ9</f>
        <v>0</v>
      </c>
      <c r="AF2" s="60">
        <f>IF(Spieltabelle!AH16=3,1,0)+IF(Spieltabelle!AH18=3,1,0)+IF(Spieltabelle!AJ21=3,1,0)+IF(Spieltabelle!AH24=3,1,0)+IF(Spieltabelle!AH26=3,1,0)+IF(Spieltabelle!AJ29=3,1,0)</f>
        <v>0</v>
      </c>
      <c r="AG2" s="60">
        <f>IF(Spieltabelle!AH16=1,1,0)+IF(Spieltabelle!AH18=1,1,0)+IF(Spieltabelle!AJ21=1,1,0)+IF(Spieltabelle!AH24=1,1,0)+IF(Spieltabelle!AH26=1,1,0)+IF(Spieltabelle!AJ29=1,1,0)</f>
        <v>0</v>
      </c>
      <c r="AI2" s="70" t="s">
        <v>44</v>
      </c>
      <c r="AJ2" s="49">
        <f>Spieltabelle!AM9</f>
        <v>0</v>
      </c>
      <c r="AK2" s="49">
        <f>Spieltabelle!AO9</f>
        <v>0</v>
      </c>
      <c r="AL2" s="49" t="str">
        <f>Spieltabelle!AP41</f>
        <v>:</v>
      </c>
      <c r="AM2" s="49">
        <f>Spieltabelle!AQ9</f>
        <v>0</v>
      </c>
      <c r="AN2" s="49">
        <f>Spieltabelle!AR9</f>
        <v>0</v>
      </c>
      <c r="AO2" s="49">
        <f>Spieltabelle!AS9</f>
        <v>0</v>
      </c>
      <c r="AP2" s="49">
        <f>Spieltabelle!AV9</f>
        <v>0</v>
      </c>
      <c r="AQ2">
        <f>IF(Spieltabelle!AT16=3,1,0)+IF(Spieltabelle!AT18=3,1,0)+IF(Spieltabelle!AV21=3,1,0)+IF(Spieltabelle!AT24=3,1,0)+IF(Spieltabelle!AT26=3,1,0)+IF(Spieltabelle!AV29=3,1,0)</f>
        <v>0</v>
      </c>
      <c r="AR2">
        <f>IF(Spieltabelle!AT16=1,1,0)+IF(Spieltabelle!AT18=1,1,0)+IF(Spieltabelle!AV21=1,1,0)+IF(Spieltabelle!AT24=1,1,0)+IF(Spieltabelle!AT26=1,1,0)+IF(Spieltabelle!AV29=1,1,0)</f>
        <v>0</v>
      </c>
    </row>
    <row r="3" spans="1:44" ht="15">
      <c r="B3" s="64" t="s">
        <v>45</v>
      </c>
      <c r="C3" s="49">
        <f>Spieltabelle!C10</f>
        <v>0</v>
      </c>
      <c r="D3" s="49">
        <f>Spieltabelle!E10</f>
        <v>0</v>
      </c>
      <c r="E3" s="49" t="str">
        <f>Spieltabelle!F10</f>
        <v>:</v>
      </c>
      <c r="F3" s="49">
        <f>Spieltabelle!G10</f>
        <v>0</v>
      </c>
      <c r="G3" s="49">
        <f>Spieltabelle!H10</f>
        <v>0</v>
      </c>
      <c r="H3" s="49">
        <f>Spieltabelle!I10</f>
        <v>0</v>
      </c>
      <c r="I3" s="49">
        <f>Spieltabelle!L10</f>
        <v>0</v>
      </c>
      <c r="J3" s="60">
        <f>IF(Spieltabelle!$L$16=3,1,0)+IF(Spieltabelle!$J$19=3,1,0)+IF(Spieltabelle!$L$20=3,1,0)+IF(Spieltabelle!$L$24=3,1,0)+IF(Spieltabelle!$J$27=3,1,0)+IF(Spieltabelle!$L$28=3,1,0)</f>
        <v>0</v>
      </c>
      <c r="K3" s="60">
        <f>IF(Spieltabelle!$L$16=1,1,0)+IF(Spieltabelle!$J$19=1,1,0)+IF(Spieltabelle!$L$20=1,1,0)+IF(Spieltabelle!$L$24=1,1,0)+IF(Spieltabelle!$J$27=1,1,0)+IF(Spieltabelle!$L$28=1,1,0)</f>
        <v>0</v>
      </c>
      <c r="M3" s="66" t="s">
        <v>46</v>
      </c>
      <c r="N3" s="49">
        <f>Spieltabelle!O10</f>
        <v>0</v>
      </c>
      <c r="O3" s="49">
        <f>Spieltabelle!Q10</f>
        <v>0</v>
      </c>
      <c r="P3" s="49" t="str">
        <f>Spieltabelle!R10</f>
        <v>:</v>
      </c>
      <c r="Q3" s="49">
        <f>Spieltabelle!S10</f>
        <v>0</v>
      </c>
      <c r="R3" s="49">
        <f>Spieltabelle!T10</f>
        <v>0</v>
      </c>
      <c r="S3" s="49">
        <f>Spieltabelle!U10</f>
        <v>0</v>
      </c>
      <c r="T3" s="49">
        <f>Spieltabelle!X10</f>
        <v>0</v>
      </c>
      <c r="U3" s="60">
        <f>IF(Spieltabelle!X16=3,1,0)+IF(Spieltabelle!V19=3,1,0)+IF(Spieltabelle!X20=3,1,0)+IF(Spieltabelle!X24=3,1,0)+IF(Spieltabelle!V27=3,1,0)+IF(Spieltabelle!X28=3,1,0)</f>
        <v>0</v>
      </c>
      <c r="V3" s="60">
        <f>IF(Spieltabelle!X16=1,1,0)+IF(Spieltabelle!V19=1,1,0)+IF(Spieltabelle!X20=1,1,0)+IF(Spieltabelle!X24=1,1,0)+IF(Spieltabelle!V27=1,1,0)+IF(Spieltabelle!X28=1,1,0)</f>
        <v>0</v>
      </c>
      <c r="X3" s="68" t="s">
        <v>47</v>
      </c>
      <c r="Y3" s="49">
        <f>Spieltabelle!AA10</f>
        <v>0</v>
      </c>
      <c r="Z3" s="49">
        <f>Spieltabelle!AC10</f>
        <v>0</v>
      </c>
      <c r="AA3" s="49" t="str">
        <f>Spieltabelle!AD10</f>
        <v>:</v>
      </c>
      <c r="AB3" s="49">
        <f>Spieltabelle!AE10</f>
        <v>0</v>
      </c>
      <c r="AC3" s="49">
        <f>Spieltabelle!AF10</f>
        <v>0</v>
      </c>
      <c r="AD3" s="49">
        <f>Spieltabelle!AG10</f>
        <v>0</v>
      </c>
      <c r="AE3" s="49">
        <f>Spieltabelle!AJ10</f>
        <v>0</v>
      </c>
      <c r="AF3" s="60">
        <f>IF(Spieltabelle!AJ16=3,1,0)+IF(Spieltabelle!AH19=3,1,0)+IF(Spieltabelle!AJ20=3,1,0)+IF(Spieltabelle!AJ24=3,1,0)+IF(Spieltabelle!AH27=3,1,0)+IF(Spieltabelle!AJ28=3,1,0)</f>
        <v>0</v>
      </c>
      <c r="AG3" s="60">
        <f>IF(Spieltabelle!AJ16=1,1,0)+IF(Spieltabelle!AH19=1,1,0)+IF(Spieltabelle!AJ20=1,1,0)+IF(Spieltabelle!AJ24=1,1,0)+IF(Spieltabelle!AH27=1,1,0)+IF(Spieltabelle!AJ28=1,1,0)</f>
        <v>0</v>
      </c>
      <c r="AI3" s="70" t="s">
        <v>48</v>
      </c>
      <c r="AJ3" s="49">
        <f>Spieltabelle!AM10</f>
        <v>0</v>
      </c>
      <c r="AK3" s="49">
        <f>Spieltabelle!AO10</f>
        <v>0</v>
      </c>
      <c r="AL3" s="49" t="str">
        <f>Spieltabelle!AP42</f>
        <v>:</v>
      </c>
      <c r="AM3" s="49">
        <f>Spieltabelle!AQ10</f>
        <v>0</v>
      </c>
      <c r="AN3" s="49">
        <f>Spieltabelle!AR10</f>
        <v>0</v>
      </c>
      <c r="AO3" s="49">
        <f>Spieltabelle!AS10</f>
        <v>0</v>
      </c>
      <c r="AP3" s="49">
        <f>Spieltabelle!AV10</f>
        <v>0</v>
      </c>
      <c r="AQ3">
        <f>IF(Spieltabelle!AV16=3,1,0)+IF(Spieltabelle!AT19=3,1,0)+IF(Spieltabelle!AV20=3,1,0)+IF(Spieltabelle!AV24=3,1,0)+IF(Spieltabelle!AT27=3,1,0)+IF(Spieltabelle!AV28=3,1,0)</f>
        <v>0</v>
      </c>
      <c r="AR3">
        <f>IF(Spieltabelle!AV16=1,1,0)+IF(Spieltabelle!AT19=1,1,0)+IF(Spieltabelle!AV20=1,1,0)+IF(Spieltabelle!AV24=1,1,0)+IF(Spieltabelle!AT27=1,1,0)+IF(Spieltabelle!AV28=1,1,0)</f>
        <v>0</v>
      </c>
    </row>
    <row r="4" spans="1:44" ht="15">
      <c r="B4" s="64" t="s">
        <v>49</v>
      </c>
      <c r="C4" s="49">
        <f>Spieltabelle!C11</f>
        <v>0</v>
      </c>
      <c r="D4" s="49">
        <f>Spieltabelle!E11</f>
        <v>0</v>
      </c>
      <c r="E4" s="49" t="str">
        <f>Spieltabelle!F11</f>
        <v>:</v>
      </c>
      <c r="F4" s="49">
        <f>Spieltabelle!G11</f>
        <v>0</v>
      </c>
      <c r="G4" s="49">
        <f>Spieltabelle!H11</f>
        <v>0</v>
      </c>
      <c r="H4" s="49">
        <f>Spieltabelle!I11</f>
        <v>0</v>
      </c>
      <c r="I4" s="49">
        <f>Spieltabelle!L11</f>
        <v>0</v>
      </c>
      <c r="J4" s="60">
        <f>IF(Spieltabelle!$J$17=3,1,0)+IF(Spieltabelle!$L$18=3,1,0)+IF(Spieltabelle!$J$20=3,1,0)+IF(Spieltabelle!$J$25=3,1,0)+IF(Spieltabelle!$L$26=3,1,0)+IF(Spieltabelle!$J$28=3,1,0)</f>
        <v>0</v>
      </c>
      <c r="K4" s="60">
        <f>IF(Spieltabelle!$J$17=1,1,0)+IF(Spieltabelle!$L$18=1,1,0)+IF(Spieltabelle!$J$20=1,1,0)+IF(Spieltabelle!$J$25=1,1,0)+IF(Spieltabelle!$L$26=1,1,0)+IF(Spieltabelle!$J$28=1,1,0)</f>
        <v>0</v>
      </c>
      <c r="M4" s="66" t="s">
        <v>50</v>
      </c>
      <c r="N4" s="49">
        <f>Spieltabelle!O11</f>
        <v>0</v>
      </c>
      <c r="O4" s="49">
        <f>Spieltabelle!Q11</f>
        <v>0</v>
      </c>
      <c r="P4" s="49" t="str">
        <f>Spieltabelle!R11</f>
        <v>:</v>
      </c>
      <c r="Q4" s="49">
        <f>Spieltabelle!S11</f>
        <v>0</v>
      </c>
      <c r="R4" s="49">
        <f>Spieltabelle!T11</f>
        <v>0</v>
      </c>
      <c r="S4" s="49">
        <f>Spieltabelle!U11</f>
        <v>0</v>
      </c>
      <c r="T4" s="49">
        <f>Spieltabelle!X11</f>
        <v>0</v>
      </c>
      <c r="U4" s="60">
        <f>IF(Spieltabelle!V17=3,1,0)+IF(Spieltabelle!X18=3,1,0)+IF(Spieltabelle!V20=3,1,0)+IF(Spieltabelle!V25=3,1,0)+IF(Spieltabelle!X26=3,1,0)+IF(Spieltabelle!V28=3,1,0)</f>
        <v>0</v>
      </c>
      <c r="V4" s="60">
        <f>IF(Spieltabelle!V17=1,1,0)+IF(Spieltabelle!X18=1,1,0)+IF(Spieltabelle!V20=1,1,0)+IF(Spieltabelle!V25=1,1,0)+IF(Spieltabelle!X26=1,1,0)+IF(Spieltabelle!V28=1,1,0)</f>
        <v>0</v>
      </c>
      <c r="X4" s="68" t="s">
        <v>51</v>
      </c>
      <c r="Y4" s="49">
        <f>Spieltabelle!AA11</f>
        <v>0</v>
      </c>
      <c r="Z4" s="49">
        <f>Spieltabelle!AC11</f>
        <v>0</v>
      </c>
      <c r="AA4" s="49" t="str">
        <f>Spieltabelle!AD11</f>
        <v>:</v>
      </c>
      <c r="AB4" s="49">
        <f>Spieltabelle!AE11</f>
        <v>0</v>
      </c>
      <c r="AC4" s="49">
        <f>Spieltabelle!AF11</f>
        <v>0</v>
      </c>
      <c r="AD4" s="49">
        <f>Spieltabelle!AG11</f>
        <v>0</v>
      </c>
      <c r="AE4" s="49">
        <f>Spieltabelle!AJ11</f>
        <v>0</v>
      </c>
      <c r="AF4" s="60">
        <f>IF(Spieltabelle!AH17=3,1,0)+IF(Spieltabelle!AJ18=3,1,0)+IF(Spieltabelle!AH20=3,1,0)+IF(Spieltabelle!AH25=3,1,0)+IF(Spieltabelle!AJ26=3,1,0)+IF(Spieltabelle!AH28=3,1,0)</f>
        <v>0</v>
      </c>
      <c r="AG4" s="60">
        <f>IF(Spieltabelle!$V$16=1,1,0)+IF(Spieltabelle!$V$18=1,1,0)+IF(Spieltabelle!$X$21=1,1,0)+IF(Spieltabelle!$V$24=1,1,0)+IF(Spieltabelle!$V$26=1,1,0)+IF(Spieltabelle!$X$29=1,1,0)</f>
        <v>0</v>
      </c>
      <c r="AI4" s="70" t="s">
        <v>52</v>
      </c>
      <c r="AJ4" s="49">
        <f>Spieltabelle!AM11</f>
        <v>0</v>
      </c>
      <c r="AK4" s="49">
        <f>Spieltabelle!AO11</f>
        <v>0</v>
      </c>
      <c r="AL4" s="49" t="str">
        <f>Spieltabelle!AP43</f>
        <v>:</v>
      </c>
      <c r="AM4" s="49">
        <f>Spieltabelle!AQ11</f>
        <v>0</v>
      </c>
      <c r="AN4" s="49">
        <f>Spieltabelle!AR11</f>
        <v>0</v>
      </c>
      <c r="AO4" s="49">
        <f>Spieltabelle!AS11</f>
        <v>0</v>
      </c>
      <c r="AP4" s="49">
        <f>Spieltabelle!AV11</f>
        <v>0</v>
      </c>
      <c r="AQ4">
        <f>IF(Spieltabelle!AT17=3,1,0)+IF(Spieltabelle!AV18=3,1,0)+IF(Spieltabelle!AT20=3,1,0)+IF(Spieltabelle!AT25=3,1,0)+IF(Spieltabelle!AV26=3,1,0)+IF(Spieltabelle!AT28=3,1,0)</f>
        <v>0</v>
      </c>
      <c r="AR4">
        <f>IF(Spieltabelle!AT17=1,1,0)+IF(Spieltabelle!AV18=1,1,0)+IF(Spieltabelle!AT20=1,1,0)+IF(Spieltabelle!AT25=1,1,0)+IF(Spieltabelle!AV26=1,1,0)+IF(Spieltabelle!AT28=1,1,0)</f>
        <v>0</v>
      </c>
    </row>
    <row r="5" spans="1:44" ht="15">
      <c r="B5" s="64" t="s">
        <v>53</v>
      </c>
      <c r="C5" s="49">
        <f>Spieltabelle!C12</f>
        <v>0</v>
      </c>
      <c r="D5" s="49">
        <f>Spieltabelle!E12</f>
        <v>0</v>
      </c>
      <c r="E5" s="49" t="str">
        <f>Spieltabelle!F12</f>
        <v>:</v>
      </c>
      <c r="F5" s="49">
        <f>Spieltabelle!G12</f>
        <v>0</v>
      </c>
      <c r="G5" s="49">
        <f>Spieltabelle!H12</f>
        <v>0</v>
      </c>
      <c r="H5" s="49">
        <f>Spieltabelle!I12</f>
        <v>0</v>
      </c>
      <c r="I5" s="49">
        <f>Spieltabelle!L12</f>
        <v>0</v>
      </c>
      <c r="J5" s="60">
        <f>IF(Spieltabelle!$L$17=3,1,0)+IF(Spieltabelle!$L$19=3,1,0)+IF(Spieltabelle!$J$21=3,1,0)+IF(Spieltabelle!$L$25=3,1,0)+IF(Spieltabelle!$L$27=3,1,0)+IF(Spieltabelle!$J$29=3,1,0)</f>
        <v>0</v>
      </c>
      <c r="K5" s="60">
        <f>IF(Spieltabelle!$L$17=1,1,0)+IF(Spieltabelle!$L$19=1,1,0)+IF(Spieltabelle!$J$21=1,1,0)+IF(Spieltabelle!$L$25=1,1,0)+IF(Spieltabelle!$L$27=1,1,0)+IF(Spieltabelle!$J$29=1,1,0)</f>
        <v>0</v>
      </c>
      <c r="M5" s="66" t="s">
        <v>54</v>
      </c>
      <c r="N5" s="49">
        <f>Spieltabelle!O12</f>
        <v>0</v>
      </c>
      <c r="O5" s="49">
        <f>Spieltabelle!Q12</f>
        <v>0</v>
      </c>
      <c r="P5" s="49" t="str">
        <f>Spieltabelle!R12</f>
        <v>:</v>
      </c>
      <c r="Q5" s="49">
        <f>Spieltabelle!S12</f>
        <v>0</v>
      </c>
      <c r="R5" s="49">
        <f>Spieltabelle!T12</f>
        <v>0</v>
      </c>
      <c r="S5" s="49">
        <f>Spieltabelle!U12</f>
        <v>0</v>
      </c>
      <c r="T5" s="49">
        <f>Spieltabelle!X12</f>
        <v>0</v>
      </c>
      <c r="U5" s="60">
        <f>IF(Spieltabelle!X17=3,1,0)+IF(Spieltabelle!X19=3,1,0)+IF(Spieltabelle!V21=3,1,0)+IF(Spieltabelle!X25=3,1,0)+IF(Spieltabelle!X27=3,1,0)+IF(Spieltabelle!V29=3,1,0)</f>
        <v>0</v>
      </c>
      <c r="V5" s="60">
        <f>IF(Spieltabelle!X17=1,1,0)+IF(Spieltabelle!X19=1,1,0)+IF(Spieltabelle!V21=1,1,0)+IF(Spieltabelle!X25=1,1,0)+IF(Spieltabelle!X27=1,1,0)+IF(Spieltabelle!V29=1,1,0)</f>
        <v>0</v>
      </c>
      <c r="X5" s="68" t="s">
        <v>55</v>
      </c>
      <c r="Y5" s="49">
        <f>Spieltabelle!AA12</f>
        <v>0</v>
      </c>
      <c r="Z5" s="49">
        <f>Spieltabelle!AC12</f>
        <v>0</v>
      </c>
      <c r="AA5" s="49" t="str">
        <f>Spieltabelle!AD12</f>
        <v>:</v>
      </c>
      <c r="AB5" s="49">
        <f>Spieltabelle!AE12</f>
        <v>0</v>
      </c>
      <c r="AC5" s="49">
        <f>Spieltabelle!AF12</f>
        <v>0</v>
      </c>
      <c r="AD5" s="49">
        <f>Spieltabelle!AG12</f>
        <v>0</v>
      </c>
      <c r="AE5" s="49">
        <f>Spieltabelle!AJ12</f>
        <v>0</v>
      </c>
      <c r="AF5" s="60">
        <f>IF(Spieltabelle!AJ17=3,1,0)+IF(Spieltabelle!AJ19=3,1,0)+IF(Spieltabelle!AH21=3,1,0)+IF(Spieltabelle!AJ25=3,1,0)+IF(Spieltabelle!AJ27=3,1,0)+IF(Spieltabelle!AH29=3,1,0)</f>
        <v>0</v>
      </c>
      <c r="AG5" s="60">
        <f>IF(Spieltabelle!AJ17=1,1,0)+IF(Spieltabelle!AJ19=1,1,0)+IF(Spieltabelle!AH21=1,1,0)+IF(Spieltabelle!AJ25=1,1,0)+IF(Spieltabelle!AJ27=1,1,0)+IF(Spieltabelle!AH29=1,1,0)</f>
        <v>0</v>
      </c>
      <c r="AI5" s="70" t="s">
        <v>56</v>
      </c>
      <c r="AJ5" s="49">
        <f>Spieltabelle!AM12</f>
        <v>0</v>
      </c>
      <c r="AK5" s="49">
        <f>Spieltabelle!AO12</f>
        <v>0</v>
      </c>
      <c r="AL5" s="49" t="str">
        <f>Spieltabelle!AP44</f>
        <v>:</v>
      </c>
      <c r="AM5" s="49">
        <f>Spieltabelle!AQ12</f>
        <v>0</v>
      </c>
      <c r="AN5" s="49">
        <f>Spieltabelle!AR12</f>
        <v>0</v>
      </c>
      <c r="AO5" s="49">
        <f>Spieltabelle!AS12</f>
        <v>0</v>
      </c>
      <c r="AP5" s="49">
        <f>Spieltabelle!AV12</f>
        <v>0</v>
      </c>
      <c r="AQ5">
        <f>IF(Spieltabelle!AV17=3,1,0)+IF(Spieltabelle!AV19=3,1,0)+IF(Spieltabelle!AT21=3,1,0)+IF(Spieltabelle!AV25=3,1,0)+IF(Spieltabelle!AV27=3,1,0)+IF(Spieltabelle!AT29=3,1,0)</f>
        <v>0</v>
      </c>
      <c r="AR5">
        <f>IF(Spieltabelle!AV17=1,1,0)+IF(Spieltabelle!AV19=1,1,0)+IF(Spieltabelle!AT21=1,1,0)+IF(Spieltabelle!AV25=1,1,0)+IF(Spieltabelle!AV27=1,1,0)+IF(Spieltabelle!AT29=1,1,0)</f>
        <v>0</v>
      </c>
    </row>
    <row r="7" spans="1:44" ht="15">
      <c r="B7" s="83"/>
      <c r="C7" s="91" t="s">
        <v>62</v>
      </c>
      <c r="D7" s="91" t="s">
        <v>35</v>
      </c>
      <c r="E7" s="91"/>
      <c r="F7" s="91" t="s">
        <v>87</v>
      </c>
      <c r="G7" s="91" t="s">
        <v>63</v>
      </c>
      <c r="H7" s="91" t="s">
        <v>90</v>
      </c>
      <c r="I7" s="91" t="s">
        <v>39</v>
      </c>
      <c r="J7" s="91"/>
      <c r="K7" s="91"/>
      <c r="M7" s="82"/>
      <c r="N7" s="91" t="s">
        <v>62</v>
      </c>
      <c r="O7" s="91" t="s">
        <v>35</v>
      </c>
      <c r="P7" s="91"/>
      <c r="Q7" s="91" t="s">
        <v>87</v>
      </c>
      <c r="R7" s="91" t="s">
        <v>63</v>
      </c>
      <c r="S7" s="91" t="s">
        <v>90</v>
      </c>
      <c r="T7" s="91" t="s">
        <v>39</v>
      </c>
      <c r="U7" s="91"/>
      <c r="V7" s="91"/>
      <c r="X7" s="82"/>
      <c r="Y7" s="91" t="s">
        <v>62</v>
      </c>
      <c r="Z7" s="91" t="s">
        <v>35</v>
      </c>
      <c r="AA7" s="91"/>
      <c r="AB7" s="91" t="s">
        <v>87</v>
      </c>
      <c r="AC7" s="91" t="s">
        <v>63</v>
      </c>
      <c r="AD7" s="91" t="s">
        <v>90</v>
      </c>
      <c r="AE7" s="91" t="s">
        <v>39</v>
      </c>
      <c r="AF7" s="91"/>
      <c r="AG7" s="91"/>
      <c r="AI7" s="82"/>
      <c r="AJ7" s="91" t="s">
        <v>62</v>
      </c>
      <c r="AK7" s="91" t="s">
        <v>35</v>
      </c>
      <c r="AL7" s="91"/>
      <c r="AM7" s="91" t="s">
        <v>87</v>
      </c>
      <c r="AN7" s="91" t="s">
        <v>63</v>
      </c>
      <c r="AO7" s="91" t="s">
        <v>90</v>
      </c>
      <c r="AP7" s="91" t="s">
        <v>39</v>
      </c>
      <c r="AQ7" s="91"/>
      <c r="AR7" s="91"/>
    </row>
    <row r="8" spans="1:44" ht="15">
      <c r="A8" s="71" t="s">
        <v>91</v>
      </c>
      <c r="B8" s="48" t="s">
        <v>40</v>
      </c>
      <c r="C8">
        <f>C2</f>
        <v>0</v>
      </c>
      <c r="D8">
        <f>D2+IF(C8=Spieltabelle!$C$63,Spieltabelle!$E$63,0)+IF(C8=Spieltabelle!$C$64,Spieltabelle!$E$64,0)+IF(C8=Spieltabelle!$AC$63,Spieltabelle!$AF$63,0)+IF(C8=Spieltabelle!$AC$64,Spieltabelle!$AF$64,0)+IF(C8=Spieltabelle!$AC$69,Spieltabelle!$AF$69,0)+IF(C8=Spieltabelle!$AC$70,Spieltabelle!$AF$70,0)+IF(C8=Spieltabelle!$C$69,Spieltabelle!$E$69,0)+IF(C8=Spieltabelle!$C$70,Spieltabelle!$E$70,0)+IF(C8=Spieltabelle!$H$66,Spieltabelle!$J$66,0)+IF(C8=Spieltabelle!$H$67,Spieltabelle!$J$67,0)+IF(C8=Spieltabelle!$V$66,Spieltabelle!$Z$66,0)+IF(C8=Spieltabelle!$V$67,Spieltabelle!$Z$67,0)+IF(C8=Spieltabelle!$O$66,Spieltabelle!$Q$66,0)+IF(C8=Spieltabelle!$O$67,Spieltabelle!$Q$67,0)+IF(C8=Spieltabelle!$O$73,Spieltabelle!$Q$73,0)+IF(C8=Spieltabelle!$O$74,Spieltabelle!$Q$74,0)</f>
        <v>0</v>
      </c>
      <c r="E8" t="str">
        <f t="shared" ref="E8" si="0">E2</f>
        <v>:</v>
      </c>
      <c r="F8">
        <f>F2+IF(C8=Spieltabelle!$C$63,Spieltabelle!$E$64,0)+IF(C8=Spieltabelle!$C$64,Spieltabelle!$E$63,0)+IF(C8=Spieltabelle!$AC$63,Spieltabelle!$AF$64,0)+IF(C8=Spieltabelle!$AC$64,Spieltabelle!$AF$63,0)+IF(C8=Spieltabelle!$AC$69,Spieltabelle!$AF$70,0)+IF(C8=Spieltabelle!$AC$70,Spieltabelle!$AF$69,0)+IF(C8=Spieltabelle!$C$69,Spieltabelle!$E$70,0)+IF(C8=Spieltabelle!$C$70,Spieltabelle!$E$69,0)+IF(C8=Spieltabelle!$H$66,Spieltabelle!$J$67,0)+IF(C8=Spieltabelle!$H$67,Spieltabelle!$J$66,0)+IF(C8=Spieltabelle!$V$66,Spieltabelle!$Z$67,0)+IF(C8=Spieltabelle!$V$67,Spieltabelle!$Z$66,0)+IF(C8=Spieltabelle!$O$66,Spieltabelle!$Q$67,0)+IF(C8=Spieltabelle!$O$67,Spieltabelle!$Q$66,0)+IF(C8=Spieltabelle!$O$73,Spieltabelle!$Q$74,0)+IF(C8=Spieltabelle!$O$74,Spieltabelle!$Q$73,0)</f>
        <v>0</v>
      </c>
      <c r="G8">
        <f>D8-F8</f>
        <v>0</v>
      </c>
      <c r="I8">
        <f>I2+IF(C8=Spieltabelle!$C$63,1,0)+IF(C8=Spieltabelle!$C$64,1,0)+IF(C8=Spieltabelle!$AC$63,1,0)+IF(C8=Spieltabelle!$AC$64,1,0)+IF(C8=Spieltabelle!$AC$69,1,0)+IF(C8=Spieltabelle!$AC$70,1,0)+IF(C8=Spieltabelle!$C$69,1,0)+IF(C8=Spieltabelle!$C$70,1,0)+IF(C8=Spieltabelle!$H$66,1,0)+IF(C8=Spieltabelle!$H$67,1,0)+IF(C8=Spieltabelle!$V$66,1,0)+IF(C8=Spieltabelle!$V$67,1,0)+IF(C8=Spieltabelle!$O$66,1,0)+IF(C8=Spieltabelle!$O$67,1,0)+IF(C8=Spieltabelle!$O$73,1,0)+IF(C8=Spieltabelle!$O$74,1,0)</f>
        <v>8</v>
      </c>
      <c r="J8" s="54">
        <f>J2+IF(C8=Spieltabelle!$C$63,IF(Spieltabelle!$E$63&gt;Spieltabelle!$E$64,1,0),0)+IF(C8=Spieltabelle!$C$64,IF(Spieltabelle!$E$64&gt;Spieltabelle!$E$63,1),0)+IF(C8=Spieltabelle!$AC$63,IF(Spieltabelle!$AF$63&gt;Spieltabelle!$AF$64,1,0),0)+IF(C8=Spieltabelle!$AC$64,IF(Spieltabelle!$AF$64&gt;Spieltabelle!$AF$63,1,0),0)+IF(C8=Spieltabelle!$AC$69,IF(Spieltabelle!$AF$69&gt;Spieltabelle!$AF$70,1,0),0)+IF(C8=Spieltabelle!$AC$70,IF(Spieltabelle!$AF$70&gt;Spieltabelle!$AF$69,1,0),0)+IF(C8=Spieltabelle!$C$69,IF(Spieltabelle!$E$69&gt;Spieltabelle!$E$70,1,0),0)+IF(C8=Spieltabelle!$C$70,IF(Spieltabelle!$E$70&gt;Spieltabelle!$E$69,1,0),0)+IF(C8=Spieltabelle!$H$66,IF(Spieltabelle!$J$66&gt;Spieltabelle!$J$67,1,0),0)+IF(C8=Spieltabelle!$H$67,IF(Spieltabelle!$J$67&gt;Spieltabelle!$J$66,1,0),0)+IF(C8=Spieltabelle!$V$66,IF(Spieltabelle!$Z$66&gt;Spieltabelle!$Z$67,1,0),0)+IF(C8=Spieltabelle!$V$67,IF(Spieltabelle!$Z$67&gt;Spieltabelle!$Z$66,1,0),0)+IF(C8=Spieltabelle!$O$66,IF(Spieltabelle!$Q$66&gt;Spieltabelle!$Q$67,1,0),0)+IF(C8=Spieltabelle!$O$67,IF(Spieltabelle!$Q$67&gt;Spieltabelle!$Q$66,1,0),0)+IF(C8=Spieltabelle!$O$73,IF(Spieltabelle!$Q$73&gt;Spieltabelle!$Q$74,1,0),0)+IF(C8=Spieltabelle!$O$74,IF(Spieltabelle!$Q$74&gt;Spieltabelle!$Q$73,1,0),0)</f>
        <v>0</v>
      </c>
      <c r="K8" s="54"/>
      <c r="M8" s="48" t="s">
        <v>42</v>
      </c>
      <c r="N8">
        <f>N2</f>
        <v>0</v>
      </c>
      <c r="O8">
        <f>O2+IF(N8=Spieltabelle!$C$63,Spieltabelle!$E$63,0)+IF(N8=Spieltabelle!$C$64,Spieltabelle!$E$64,0)+IF(N8=Spieltabelle!$AC$63,Spieltabelle!$AF$63,0)+IF(N8=Spieltabelle!$AC$64,Spieltabelle!$AF$64,0)+IF(N8=Spieltabelle!$AC$69,Spieltabelle!$AF$69,0)+IF(N8=Spieltabelle!$AC$70,Spieltabelle!$AF$70,0)+IF(N8=Spieltabelle!$C$69,Spieltabelle!$E$69,0)+IF(N8=Spieltabelle!$C$70,Spieltabelle!$E$70,0)+IF(N8=Spieltabelle!$H$66,Spieltabelle!$J$66,0)+IF(N8=Spieltabelle!$H$67,Spieltabelle!$J$67,0)+IF(N8=Spieltabelle!$V$66,Spieltabelle!$Z$66,0)+IF(N8=Spieltabelle!$V$67,Spieltabelle!$Z$67,0)+IF(N8=Spieltabelle!$O$66,Spieltabelle!$Q$66,0)+IF(N8=Spieltabelle!$O$67,Spieltabelle!$Q$67,0)+IF(N8=Spieltabelle!$O$73,Spieltabelle!$Q$73,0)+IF(N8=Spieltabelle!$O$74,Spieltabelle!$Q$74,0)</f>
        <v>0</v>
      </c>
      <c r="P8" t="str">
        <f t="shared" ref="P8" si="1">P2</f>
        <v>:</v>
      </c>
      <c r="Q8">
        <f>Q2+IF(N8=Spieltabelle!$C$63,Spieltabelle!$E$64,0)+IF(N8=Spieltabelle!$C$64,Spieltabelle!$E$63,0)+IF(N8=Spieltabelle!$AC$63,Spieltabelle!$AF$64,0)+IF(N8=Spieltabelle!$AC$64,Spieltabelle!$AF$63,0)+IF(N8=Spieltabelle!$AC$69,Spieltabelle!$AF$70,0)+IF(N8=Spieltabelle!$AC$70,Spieltabelle!$AF$69,0)+IF(N8=Spieltabelle!$C$69,Spieltabelle!$E$70,0)+IF(N8=Spieltabelle!$C$70,Spieltabelle!$E$69,0)+IF(N8=Spieltabelle!$H$66,Spieltabelle!$J$67,0)+IF(N8=Spieltabelle!$H$67,Spieltabelle!$J$66,0)+IF(N8=Spieltabelle!$V$66,Spieltabelle!$Z$67,0)+IF(N8=Spieltabelle!$V$67,Spieltabelle!$Z$66,0)+IF(N8=Spieltabelle!$O$66,Spieltabelle!$Q$67,0)+IF(N8=Spieltabelle!$O$67,Spieltabelle!$Q$66,0)+IF(N8=Spieltabelle!$O$73,Spieltabelle!$Q$74,0)+IF(N8=Spieltabelle!$O$74,Spieltabelle!$Q$73,0)</f>
        <v>0</v>
      </c>
      <c r="R8">
        <f>O8-Q8</f>
        <v>0</v>
      </c>
      <c r="T8">
        <f>T2+IF(N8=Spieltabelle!$C$63,1,0)+IF(N8=Spieltabelle!$C$64,1,0)+IF(N8=Spieltabelle!$AC$63,1,0)+IF(N8=Spieltabelle!$AC$64,1,0)+IF(N8=Spieltabelle!$AC$69,1,0)+IF(N8=Spieltabelle!$AC$70,1,0)+IF(N8=Spieltabelle!$C$69,1,0)+IF(N8=Spieltabelle!$C$70,1,0)+IF(N8=Spieltabelle!$H$66,1,0)+IF(N8=Spieltabelle!$H$67,1,0)+IF(N8=Spieltabelle!$V$66,1,0)+IF(N8=Spieltabelle!$V$67,1,0)+IF(N8=Spieltabelle!$O$66,1,0)+IF(N8=Spieltabelle!$O$67,1,0)+IF(N8=Spieltabelle!$O$73,1,0)+IF(N8=Spieltabelle!$O$74,1,0)</f>
        <v>8</v>
      </c>
      <c r="U8">
        <f>U2+IF(N8=Spieltabelle!$C$63,IF(Spieltabelle!$E$63&gt;Spieltabelle!$E$64,1,0),0)+IF(N8=Spieltabelle!$C$64,IF(Spieltabelle!$E$64&gt;Spieltabelle!$E$63,1),0)+IF(N8=Spieltabelle!$AC$63,IF(Spieltabelle!$AF$63&gt;Spieltabelle!$AF$64,1,0),0)+IF(N8=Spieltabelle!$AC$64,IF(Spieltabelle!$AF$64&gt;Spieltabelle!$AF$63,1,0),0)+IF(N8=Spieltabelle!$AC$69,IF(Spieltabelle!$AF$69&gt;Spieltabelle!$AF$70,1,0),0)+IF(N8=Spieltabelle!$AC$70,IF(Spieltabelle!$AF$70&gt;Spieltabelle!$AF$69,1,0),0)+IF(N8=Spieltabelle!$C$69,IF(Spieltabelle!$E$69&gt;Spieltabelle!$E$70,1,0),0)+IF(N8=Spieltabelle!$C$70,IF(Spieltabelle!$E$70&gt;Spieltabelle!$E$69,1,0),0)+IF(N8=Spieltabelle!$H$66,IF(Spieltabelle!$J$66&gt;Spieltabelle!$J$67,1,0),0)+IF(N8=Spieltabelle!$H$67,IF(Spieltabelle!$J$67&gt;Spieltabelle!$J$66,1,0),0)+IF(N8=Spieltabelle!$V$66,IF(Spieltabelle!$Z$66&gt;Spieltabelle!$Z$67,1,0),0)+IF(N8=Spieltabelle!$V$67,IF(Spieltabelle!$Z$67&gt;Spieltabelle!$Z$66,1,0),0)+IF(N8=Spieltabelle!$O$66,IF(Spieltabelle!$Q$66&gt;Spieltabelle!$Q$67,1,0),0)+IF(N8=Spieltabelle!$O$67,IF(Spieltabelle!$Q$67&gt;Spieltabelle!$Q$66,1,0),0)+IF(N8=Spieltabelle!$O$73,IF(Spieltabelle!$Q$73&gt;Spieltabelle!$Q$74,1,0),0)+IF(N8=Spieltabelle!$O$74,IF(Spieltabelle!$Q$74&gt;Spieltabelle!$Q$73,1,0),0)</f>
        <v>0</v>
      </c>
      <c r="X8" s="48" t="s">
        <v>43</v>
      </c>
      <c r="Y8">
        <f>Y2</f>
        <v>0</v>
      </c>
      <c r="Z8">
        <f>Z2+IF(Y8=Spieltabelle!$C$63,Spieltabelle!$E$63,0)+IF(Y8=Spieltabelle!$C$64,Spieltabelle!$E$64,0)+IF(Y8=Spieltabelle!$AC$63,Spieltabelle!$AF$63,0)+IF(Y8=Spieltabelle!$AC$64,Spieltabelle!$AF$64,0)+IF(Y8=Spieltabelle!$AC$69,Spieltabelle!$AF$69,0)+IF(Y8=Spieltabelle!$AC$70,Spieltabelle!$AF$70,0)+IF(Y8=Spieltabelle!$C$69,Spieltabelle!$E$69,0)+IF(Y8=Spieltabelle!$C$70,Spieltabelle!$E$70,0)+IF(Y8=Spieltabelle!$H$66,Spieltabelle!$J$66,0)+IF(Y8=Spieltabelle!$H$67,Spieltabelle!$J$67,0)+IF(Y8=Spieltabelle!$V$66,Spieltabelle!$Z$66,0)+IF(Y8=Spieltabelle!$V$67,Spieltabelle!$Z$67,0)+IF(Y8=Spieltabelle!$O$66,Spieltabelle!$Q$66,0)+IF(Y8=Spieltabelle!$O$67,Spieltabelle!$Q$67,0)+IF(Y8=Spieltabelle!$O$73,Spieltabelle!$Q$73,0)+IF(Y8=Spieltabelle!$O$74,Spieltabelle!$Q$74,0)</f>
        <v>0</v>
      </c>
      <c r="AA8" t="str">
        <f t="shared" ref="AA8" si="2">AA2</f>
        <v>:</v>
      </c>
      <c r="AB8">
        <f>AB2+IF(Y8=Spieltabelle!$C$63,Spieltabelle!$E$64,0)+IF(Y8=Spieltabelle!$C$64,Spieltabelle!$E$63,0)+IF(Y8=Spieltabelle!$AC$63,Spieltabelle!$AF$64,0)+IF(Y8=Spieltabelle!$AC$64,Spieltabelle!$AF$63,0)+IF(Y8=Spieltabelle!$AC$69,Spieltabelle!$AF$70,0)+IF(Y8=Spieltabelle!$AC$70,Spieltabelle!$AF$69,0)+IF(Y8=Spieltabelle!$C$69,Spieltabelle!$E$70,0)+IF(Y8=Spieltabelle!$C$70,Spieltabelle!$E$69,0)+IF(Y8=Spieltabelle!$H$66,Spieltabelle!$J$67,0)+IF(Y8=Spieltabelle!$H$67,Spieltabelle!$J$66,0)+IF(Y8=Spieltabelle!$V$66,Spieltabelle!$Z$67,0)+IF(Y8=Spieltabelle!$V$67,Spieltabelle!$Z$66,0)+IF(Y8=Spieltabelle!$O$66,Spieltabelle!$Q$67,0)+IF(Y8=Spieltabelle!$O$67,Spieltabelle!$Q$66,0)+IF(Y8=Spieltabelle!$O$73,Spieltabelle!$Q$74,0)+IF(Y8=Spieltabelle!$O$74,Spieltabelle!$Q$73,0)</f>
        <v>0</v>
      </c>
      <c r="AC8">
        <f>Z8-AB8</f>
        <v>0</v>
      </c>
      <c r="AE8">
        <f>AE2+IF(Y8=Spieltabelle!$C$63,1,0)+IF(Y8=Spieltabelle!$C$64,1,0)+IF(Y8=Spieltabelle!$AC$63,1,0)+IF(Y8=Spieltabelle!$AC$64,1,0)+IF(Y8=Spieltabelle!$AC$69,1,0)+IF(Y8=Spieltabelle!$AC$70,1,0)+IF(Y8=Spieltabelle!$C$69,1,0)+IF(Y8=Spieltabelle!$C$70,1,0)+IF(Y8=Spieltabelle!$H$66,1,0)+IF(Y8=Spieltabelle!$H$67,1,0)+IF(Y8=Spieltabelle!$V$66,1,0)+IF(Y8=Spieltabelle!$V$67,1,0)+IF(Y8=Spieltabelle!$O$66,1,0)+IF(Y8=Spieltabelle!$O$67,1,0)+IF(Y8=Spieltabelle!$O$73,1,0)+IF(Y8=Spieltabelle!$O$74,1,0)</f>
        <v>8</v>
      </c>
      <c r="AF8">
        <f>AF2+IF(Y8=Spieltabelle!$C$63,IF(Spieltabelle!$E$63&gt;Spieltabelle!$E$64,1,0),0)+IF(Y8=Spieltabelle!$C$64,IF(Spieltabelle!$E$64&gt;Spieltabelle!$E$63,1),0)+IF(Y8=Spieltabelle!$AC$63,IF(Spieltabelle!$AF$63&gt;Spieltabelle!$AF$64,1,0),0)+IF(Y8=Spieltabelle!$AC$64,IF(Spieltabelle!$AF$64&gt;Spieltabelle!$AF$63,1,0),0)+IF(Y8=Spieltabelle!$AC$69,IF(Spieltabelle!$AF$69&gt;Spieltabelle!$AF$70,1,0),0)+IF(Y8=Spieltabelle!$AC$70,IF(Spieltabelle!$AF$70&gt;Spieltabelle!$AF$69,1,0),0)+IF(Y8=Spieltabelle!$C$69,IF(Spieltabelle!$E$69&gt;Spieltabelle!$E$70,1,0),0)+IF(Y8=Spieltabelle!$C$70,IF(Spieltabelle!$E$70&gt;Spieltabelle!$E$69,1,0),0)+IF(Y8=Spieltabelle!$H$66,IF(Spieltabelle!$J$66&gt;Spieltabelle!$J$67,1,0),0)+IF(Y8=Spieltabelle!$H$67,IF(Spieltabelle!$J$67&gt;Spieltabelle!$J$66,1,0),0)+IF(Y8=Spieltabelle!$V$66,IF(Spieltabelle!$Z$66&gt;Spieltabelle!$Z$67,1,0),0)+IF(Y8=Spieltabelle!$V$67,IF(Spieltabelle!$Z$67&gt;Spieltabelle!$Z$66,1,0),0)+IF(Y8=Spieltabelle!$O$66,IF(Spieltabelle!$Q$66&gt;Spieltabelle!$Q$67,1,0),0)+IF(Y8=Spieltabelle!$O$67,IF(Spieltabelle!$Q$67&gt;Spieltabelle!$Q$66,1,0),0)+IF(Y8=Spieltabelle!$O$73,IF(Spieltabelle!$Q$73&gt;Spieltabelle!$Q$74,1,0),0)+IF(Y8=Spieltabelle!$O$74,IF(Spieltabelle!$Q$74&gt;Spieltabelle!$Q$73,1,0),0)</f>
        <v>0</v>
      </c>
      <c r="AI8" s="48" t="s">
        <v>44</v>
      </c>
      <c r="AJ8">
        <f>AJ2</f>
        <v>0</v>
      </c>
      <c r="AK8">
        <f>AK2+IF(AJ8=Spieltabelle!$C$63,Spieltabelle!$E$63,0)+IF(AJ8=Spieltabelle!$C$64,Spieltabelle!$E$64,0)+IF(AJ8=Spieltabelle!$AC$63,Spieltabelle!$AF$63,0)+IF(AJ8=Spieltabelle!$AC$64,Spieltabelle!$AF$64,0)+IF(AJ8=Spieltabelle!$AC$69,Spieltabelle!$AF$69,0)+IF(AJ8=Spieltabelle!$AC$70,Spieltabelle!$AF$70,0)+IF(AJ8=Spieltabelle!$C$69,Spieltabelle!$E$69,0)+IF(AJ8=Spieltabelle!$C$70,Spieltabelle!$E$70,0)+IF(AJ8=Spieltabelle!$H$66,Spieltabelle!$J$66,0)+IF(AJ8=Spieltabelle!$H$67,Spieltabelle!$J$67,0)+IF(AJ8=Spieltabelle!$V$66,Spieltabelle!$Z$66,0)+IF(AJ8=Spieltabelle!$V$67,Spieltabelle!$Z$67,0)+IF(AJ8=Spieltabelle!$O$66,Spieltabelle!$Q$66,0)+IF(AJ8=Spieltabelle!$O$67,Spieltabelle!$Q$67,0)+IF(AJ8=Spieltabelle!$O$73,Spieltabelle!$Q$73,0)+IF(AJ8=Spieltabelle!$O$74,Spieltabelle!$Q$74,0)</f>
        <v>0</v>
      </c>
      <c r="AL8" t="str">
        <f t="shared" ref="AL8" si="3">AL2</f>
        <v>:</v>
      </c>
      <c r="AM8">
        <f>AM2+IF(AJ8=Spieltabelle!$C$63,Spieltabelle!$E$64,0)+IF(AJ8=Spieltabelle!$C$64,Spieltabelle!$E$63,0)+IF(AJ8=Spieltabelle!$AC$63,Spieltabelle!$AF$64,0)+IF(AJ8=Spieltabelle!$AC$64,Spieltabelle!$AF$63,0)+IF(AJ8=Spieltabelle!$AC$69,Spieltabelle!$AF$70,0)+IF(AJ8=Spieltabelle!$AC$70,Spieltabelle!$AF$69,0)+IF(AJ8=Spieltabelle!$C$69,Spieltabelle!$E$70,0)+IF(AJ8=Spieltabelle!$C$70,Spieltabelle!$E$69,0)+IF(AJ8=Spieltabelle!$H$66,Spieltabelle!$J$67,0)+IF(AJ8=Spieltabelle!$H$67,Spieltabelle!$J$66,0)+IF(AJ8=Spieltabelle!$V$66,Spieltabelle!$Z$67,0)+IF(AJ8=Spieltabelle!$V$67,Spieltabelle!$Z$66,0)+IF(AJ8=Spieltabelle!$O$66,Spieltabelle!$Q$67,0)+IF(AJ8=Spieltabelle!$O$67,Spieltabelle!$Q$66,0)+IF(AJ8=Spieltabelle!$O$73,Spieltabelle!$Q$74,0)+IF(AJ8=Spieltabelle!$O$74,Spieltabelle!$Q$73,0)</f>
        <v>0</v>
      </c>
      <c r="AN8">
        <f>AK8-AM8</f>
        <v>0</v>
      </c>
      <c r="AP8">
        <f>AP2+IF(AJ8=Spieltabelle!$C$63,1,0)+IF(AJ8=Spieltabelle!$C$64,1,0)+IF(AJ8=Spieltabelle!$AC$63,1,0)+IF(AJ8=Spieltabelle!$AC$64,1,0)+IF(AJ8=Spieltabelle!$AC$69,1,0)+IF(AJ8=Spieltabelle!$AC$70,1,0)+IF(AJ8=Spieltabelle!$C$69,1,0)+IF(AJ8=Spieltabelle!$C$70,1,0)+IF(AJ8=Spieltabelle!$H$66,1,0)+IF(AJ8=Spieltabelle!$H$67,1,0)+IF(AJ8=Spieltabelle!$V$66,1,0)+IF(AJ8=Spieltabelle!$V$67,1,0)+IF(AJ8=Spieltabelle!$O$66,1,0)+IF(AJ8=Spieltabelle!$O$67,1,0)+IF(AJ8=Spieltabelle!$O$73,1,0)+IF(AJ8=Spieltabelle!$O$74,1,0)</f>
        <v>8</v>
      </c>
      <c r="AQ8">
        <f>AQ2+IF(AJ8=Spieltabelle!$C$63,IF(Spieltabelle!$E$63&gt;Spieltabelle!$E$64,1,0),0)+IF(AJ8=Spieltabelle!$C$64,IF(Spieltabelle!$E$64&gt;Spieltabelle!$E$63,1),0)+IF(AJ8=Spieltabelle!$AC$63,IF(Spieltabelle!$AF$63&gt;Spieltabelle!$AF$64,1,0),0)+IF(AJ8=Spieltabelle!$AC$64,IF(Spieltabelle!$AF$64&gt;Spieltabelle!$AF$63,1,0),0)+IF(AJ8=Spieltabelle!$AC$69,IF(Spieltabelle!$AF$69&gt;Spieltabelle!$AF$70,1,0),0)+IF(AJ8=Spieltabelle!$AC$70,IF(Spieltabelle!$AF$70&gt;Spieltabelle!$AF$69,1,0),0)+IF(AJ8=Spieltabelle!$C$69,IF(Spieltabelle!$E$69&gt;Spieltabelle!$E$70,1,0),0)+IF(AJ8=Spieltabelle!$C$70,IF(Spieltabelle!$E$70&gt;Spieltabelle!$E$69,1,0),0)+IF(AJ8=Spieltabelle!$H$66,IF(Spieltabelle!$J$66&gt;Spieltabelle!$J$67,1,0),0)+IF(AJ8=Spieltabelle!$H$67,IF(Spieltabelle!$J$67&gt;Spieltabelle!$J$66,1,0),0)+IF(AJ8=Spieltabelle!$V$66,IF(Spieltabelle!$Z$66&gt;Spieltabelle!$Z$67,1,0),0)+IF(AJ8=Spieltabelle!$V$67,IF(Spieltabelle!$Z$67&gt;Spieltabelle!$Z$66,1,0),0)+IF(AJ8=Spieltabelle!$O$66,IF(Spieltabelle!$Q$66&gt;Spieltabelle!$Q$67,1,0),0)+IF(AJ8=Spieltabelle!$O$67,IF(Spieltabelle!$Q$67&gt;Spieltabelle!$Q$66,1,0),0)+IF(AJ8=Spieltabelle!$O$73,IF(Spieltabelle!$Q$73&gt;Spieltabelle!$Q$74,1,0),0)+IF(AJ8=Spieltabelle!$O$74,IF(Spieltabelle!$Q$74&gt;Spieltabelle!$Q$73,1,0),0)</f>
        <v>0</v>
      </c>
    </row>
    <row r="9" spans="1:44" ht="15">
      <c r="B9" s="48" t="s">
        <v>45</v>
      </c>
      <c r="C9">
        <f t="shared" ref="C9:E9" si="4">C3</f>
        <v>0</v>
      </c>
      <c r="D9">
        <f>D3+IF(C9=Spieltabelle!$C$63,Spieltabelle!$E$63,0)+IF(C9=Spieltabelle!$C$64,Spieltabelle!$E$64,0)+IF(C9=Spieltabelle!$AC$63,Spieltabelle!$AF$63,0)+IF(C9=Spieltabelle!$AC$64,Spieltabelle!$AF$64,0)+IF(C9=Spieltabelle!$AC$69,Spieltabelle!$AF$69,0)+IF(C9=Spieltabelle!$AC$70,Spieltabelle!$AF$70,0)+IF(C9=Spieltabelle!$C$69,Spieltabelle!$E$69,0)+IF(C9=Spieltabelle!$C$70,Spieltabelle!$E$70,0)+IF(C9=Spieltabelle!$H$66,Spieltabelle!$J$66,0)+IF(C9=Spieltabelle!$H$67,Spieltabelle!$J$67,0)+IF(C9=Spieltabelle!$V$66,Spieltabelle!$Z$66,0)+IF(C9=Spieltabelle!$V$67,Spieltabelle!$Z$67,0)+IF(C9=Spieltabelle!$O$66,Spieltabelle!$Q$66,0)+IF(C9=Spieltabelle!$O$67,Spieltabelle!$Q$67,0)+IF(C9=Spieltabelle!$O$73,Spieltabelle!$Q$73,0)+IF(C9=Spieltabelle!$O$74,Spieltabelle!$Q$74,0)</f>
        <v>0</v>
      </c>
      <c r="E9" t="str">
        <f t="shared" si="4"/>
        <v>:</v>
      </c>
      <c r="F9">
        <f>F3+IF(C9=Spieltabelle!$C$63,Spieltabelle!$E$64,0)+IF(C9=Spieltabelle!$C$64,Spieltabelle!$E$63,0)+IF(C9=Spieltabelle!$AC$63,Spieltabelle!$AF$64,0)+IF(C9=Spieltabelle!$AC$64,Spieltabelle!$AF$63,0)+IF(C9=Spieltabelle!$AC$69,Spieltabelle!$AF$70,0)+IF(C9=Spieltabelle!$AC$70,Spieltabelle!$AF$69,0)+IF(C9=Spieltabelle!$C$69,Spieltabelle!$E$70,0)+IF(C9=Spieltabelle!$C$70,Spieltabelle!$E$69,0)+IF(C9=Spieltabelle!$H$66,Spieltabelle!$J$67,0)+IF(C9=Spieltabelle!$H$67,Spieltabelle!$J$66,0)+IF(C9=Spieltabelle!$V$66,Spieltabelle!$Z$67,0)+IF(C9=Spieltabelle!$V$67,Spieltabelle!$Z$66,0)+IF(C9=Spieltabelle!$O$66,Spieltabelle!$Q$67,0)+IF(C9=Spieltabelle!$O$67,Spieltabelle!$Q$66,0)+IF(C9=Spieltabelle!$O$73,Spieltabelle!$Q$74,0)+IF(C9=Spieltabelle!$O$74,Spieltabelle!$Q$73,0)</f>
        <v>0</v>
      </c>
      <c r="G9">
        <f t="shared" ref="G9:G11" si="5">D9-F9</f>
        <v>0</v>
      </c>
      <c r="I9">
        <f>I3+IF(C9=Spieltabelle!$C$63,1,0)+IF(C9=Spieltabelle!$C$64,1,0)+IF(C9=Spieltabelle!$AC$63,1,0)+IF(C9=Spieltabelle!$AC$64,1,0)+IF(C9=Spieltabelle!$AC$69,1,0)+IF(C9=Spieltabelle!$AC$70,1,0)+IF(C9=Spieltabelle!$C$69,1,0)+IF(C9=Spieltabelle!$C$70,1,0)+IF(C9=Spieltabelle!$H$66,1,0)+IF(C9=Spieltabelle!$H$67,1,0)+IF(C9=Spieltabelle!$V$66,1,0)+IF(C9=Spieltabelle!$V$67,1,0)+IF(C9=Spieltabelle!$O$66,1,0)+IF(C9=Spieltabelle!$O$67,1,0)+IF(C9=Spieltabelle!$O$73,1,0)+IF(C9=Spieltabelle!$O$74,1,0)</f>
        <v>8</v>
      </c>
      <c r="J9" s="54">
        <f>J3+IF(C9=Spieltabelle!$C$63,IF(Spieltabelle!$E$63&gt;Spieltabelle!$E$64,1,0),0)+IF(C9=Spieltabelle!$C$64,IF(Spieltabelle!$E$64&gt;Spieltabelle!$E$63,1),0)+IF(C9=Spieltabelle!$AC$63,IF(Spieltabelle!$AF$63&gt;Spieltabelle!$AF$64,1,0),0)+IF(C9=Spieltabelle!$AC$64,IF(Spieltabelle!$AF$64&gt;Spieltabelle!$AF$63,1,0),0)+IF(C9=Spieltabelle!$AC$69,IF(Spieltabelle!$AF$69&gt;Spieltabelle!$AF$70,1,0),0)+IF(C9=Spieltabelle!$AC$70,IF(Spieltabelle!$AF$70&gt;Spieltabelle!$AF$69,1,0),0)+IF(C9=Spieltabelle!$C$69,IF(Spieltabelle!$E$69&gt;Spieltabelle!$E$70,1,0),0)+IF(C9=Spieltabelle!$C$70,IF(Spieltabelle!$E$70&gt;Spieltabelle!$E$69,1,0),0)+IF(C9=Spieltabelle!$H$66,IF(Spieltabelle!$J$66&gt;Spieltabelle!$J$67,1,0),0)+IF(C9=Spieltabelle!$H$67,IF(Spieltabelle!$J$67&gt;Spieltabelle!$J$66,1,0),0)+IF(C9=Spieltabelle!$V$66,IF(Spieltabelle!$Z$66&gt;Spieltabelle!$Z$67,1,0),0)+IF(C9=Spieltabelle!$V$67,IF(Spieltabelle!$Z$67&gt;Spieltabelle!$Z$66,1,0),0)+IF(C9=Spieltabelle!$O$66,IF(Spieltabelle!$Q$66&gt;Spieltabelle!$Q$67,1,0),0)+IF(C9=Spieltabelle!$O$67,IF(Spieltabelle!$Q$67&gt;Spieltabelle!$Q$66,1,0),0)+IF(C9=Spieltabelle!$O$73,IF(Spieltabelle!$Q$73&gt;Spieltabelle!$Q$74,1,0),0)+IF(C9=Spieltabelle!$O$74,IF(Spieltabelle!$Q$74&gt;Spieltabelle!$Q$73,1,0),0)</f>
        <v>0</v>
      </c>
      <c r="M9" s="48" t="s">
        <v>46</v>
      </c>
      <c r="N9">
        <f t="shared" ref="N9:P11" si="6">N3</f>
        <v>0</v>
      </c>
      <c r="O9">
        <f>O3+IF(N9=Spieltabelle!$C$63,Spieltabelle!$E$63,0)+IF(N9=Spieltabelle!$C$64,Spieltabelle!$E$64,0)+IF(N9=Spieltabelle!$AC$63,Spieltabelle!$AF$63,0)+IF(N9=Spieltabelle!$AC$64,Spieltabelle!$AF$64,0)+IF(N9=Spieltabelle!$AC$69,Spieltabelle!$AF$69,0)+IF(N9=Spieltabelle!$AC$70,Spieltabelle!$AF$70,0)+IF(N9=Spieltabelle!$C$69,Spieltabelle!$E$69,0)+IF(N9=Spieltabelle!$C$70,Spieltabelle!$E$70,0)+IF(N9=Spieltabelle!$H$66,Spieltabelle!$J$66,0)+IF(N9=Spieltabelle!$H$67,Spieltabelle!$J$67,0)+IF(N9=Spieltabelle!$V$66,Spieltabelle!$Z$66,0)+IF(N9=Spieltabelle!$V$67,Spieltabelle!$Z$67,0)+IF(N9=Spieltabelle!$O$66,Spieltabelle!$Q$66,0)+IF(N9=Spieltabelle!$O$67,Spieltabelle!$Q$67,0)+IF(N9=Spieltabelle!$O$73,Spieltabelle!$Q$73,0)+IF(N9=Spieltabelle!$O$74,Spieltabelle!$Q$74,0)</f>
        <v>0</v>
      </c>
      <c r="P9" t="str">
        <f t="shared" si="6"/>
        <v>:</v>
      </c>
      <c r="Q9">
        <f>Q3+IF(N9=Spieltabelle!$C$63,Spieltabelle!$E$64,0)+IF(N9=Spieltabelle!$C$64,Spieltabelle!$E$63,0)+IF(N9=Spieltabelle!$AC$63,Spieltabelle!$AF$64,0)+IF(N9=Spieltabelle!$AC$64,Spieltabelle!$AF$63,0)+IF(N9=Spieltabelle!$AC$69,Spieltabelle!$AF$70,0)+IF(N9=Spieltabelle!$AC$70,Spieltabelle!$AF$69,0)+IF(N9=Spieltabelle!$C$69,Spieltabelle!$E$70,0)+IF(N9=Spieltabelle!$C$70,Spieltabelle!$E$69,0)+IF(N9=Spieltabelle!$H$66,Spieltabelle!$J$67,0)+IF(N9=Spieltabelle!$H$67,Spieltabelle!$J$66,0)+IF(N9=Spieltabelle!$V$66,Spieltabelle!$Z$67,0)+IF(N9=Spieltabelle!$V$67,Spieltabelle!$Z$66,0)+IF(N9=Spieltabelle!$O$66,Spieltabelle!$Q$67,0)+IF(N9=Spieltabelle!$O$67,Spieltabelle!$Q$66,0)+IF(N9=Spieltabelle!$O$73,Spieltabelle!$Q$74,0)+IF(N9=Spieltabelle!$O$74,Spieltabelle!$Q$73,0)</f>
        <v>0</v>
      </c>
      <c r="R9">
        <f t="shared" ref="R9:R11" si="7">O9-Q9</f>
        <v>0</v>
      </c>
      <c r="T9">
        <f>T3+IF(N9=Spieltabelle!$C$63,1,0)+IF(N9=Spieltabelle!$C$64,1,0)+IF(N9=Spieltabelle!$AC$63,1,0)+IF(N9=Spieltabelle!$AC$64,1,0)+IF(N9=Spieltabelle!$AC$69,1,0)+IF(N9=Spieltabelle!$AC$70,1,0)+IF(N9=Spieltabelle!$C$69,1,0)+IF(N9=Spieltabelle!$C$70,1,0)+IF(N9=Spieltabelle!$H$66,1,0)+IF(N9=Spieltabelle!$H$67,1,0)+IF(N9=Spieltabelle!$V$66,1,0)+IF(N9=Spieltabelle!$V$67,1,0)+IF(N9=Spieltabelle!$O$66,1,0)+IF(N9=Spieltabelle!$O$67,1,0)+IF(N9=Spieltabelle!$O$73,1,0)+IF(N9=Spieltabelle!$O$74,1,0)</f>
        <v>8</v>
      </c>
      <c r="U9">
        <f>U3+IF(N9=Spieltabelle!$C$63,IF(Spieltabelle!$E$63&gt;Spieltabelle!$E$64,1,0),0)+IF(N9=Spieltabelle!$C$64,IF(Spieltabelle!$E$64&gt;Spieltabelle!$E$63,1),0)+IF(N9=Spieltabelle!$AC$63,IF(Spieltabelle!$AF$63&gt;Spieltabelle!$AF$64,1,0),0)+IF(N9=Spieltabelle!$AC$64,IF(Spieltabelle!$AF$64&gt;Spieltabelle!$AF$63,1,0),0)+IF(N9=Spieltabelle!$AC$69,IF(Spieltabelle!$AF$69&gt;Spieltabelle!$AF$70,1,0),0)+IF(N9=Spieltabelle!$AC$70,IF(Spieltabelle!$AF$70&gt;Spieltabelle!$AF$69,1,0),0)+IF(N9=Spieltabelle!$C$69,IF(Spieltabelle!$E$69&gt;Spieltabelle!$E$70,1,0),0)+IF(N9=Spieltabelle!$C$70,IF(Spieltabelle!$E$70&gt;Spieltabelle!$E$69,1,0),0)+IF(N9=Spieltabelle!$H$66,IF(Spieltabelle!$J$66&gt;Spieltabelle!$J$67,1,0),0)+IF(N9=Spieltabelle!$H$67,IF(Spieltabelle!$J$67&gt;Spieltabelle!$J$66,1,0),0)+IF(N9=Spieltabelle!$V$66,IF(Spieltabelle!$Z$66&gt;Spieltabelle!$Z$67,1,0),0)+IF(N9=Spieltabelle!$V$67,IF(Spieltabelle!$Z$67&gt;Spieltabelle!$Z$66,1,0),0)+IF(N9=Spieltabelle!$O$66,IF(Spieltabelle!$Q$66&gt;Spieltabelle!$Q$67,1,0),0)+IF(N9=Spieltabelle!$O$67,IF(Spieltabelle!$Q$67&gt;Spieltabelle!$Q$66,1,0),0)+IF(N9=Spieltabelle!$O$73,IF(Spieltabelle!$Q$73&gt;Spieltabelle!$Q$74,1,0),0)+IF(N9=Spieltabelle!$O$74,IF(Spieltabelle!$Q$74&gt;Spieltabelle!$Q$73,1,0),0)</f>
        <v>0</v>
      </c>
      <c r="X9" s="48" t="s">
        <v>47</v>
      </c>
      <c r="Y9">
        <f t="shared" ref="Y9:AA11" si="8">Y3</f>
        <v>0</v>
      </c>
      <c r="Z9">
        <f>Z3+IF(Y9=Spieltabelle!$C$63,Spieltabelle!$E$63,0)+IF(Y9=Spieltabelle!$C$64,Spieltabelle!$E$64,0)+IF(Y9=Spieltabelle!$AC$63,Spieltabelle!$AF$63,0)+IF(Y9=Spieltabelle!$AC$64,Spieltabelle!$AF$64,0)+IF(Y9=Spieltabelle!$AC$69,Spieltabelle!$AF$69,0)+IF(Y9=Spieltabelle!$AC$70,Spieltabelle!$AF$70,0)+IF(Y9=Spieltabelle!$C$69,Spieltabelle!$E$69,0)+IF(Y9=Spieltabelle!$C$70,Spieltabelle!$E$70,0)+IF(Y9=Spieltabelle!$H$66,Spieltabelle!$J$66,0)+IF(Y9=Spieltabelle!$H$67,Spieltabelle!$J$67,0)+IF(Y9=Spieltabelle!$V$66,Spieltabelle!$Z$66,0)+IF(Y9=Spieltabelle!$V$67,Spieltabelle!$Z$67,0)+IF(Y9=Spieltabelle!$O$66,Spieltabelle!$Q$66,0)+IF(Y9=Spieltabelle!$O$67,Spieltabelle!$Q$67,0)+IF(Y9=Spieltabelle!$O$73,Spieltabelle!$Q$73,0)+IF(Y9=Spieltabelle!$O$74,Spieltabelle!$Q$74,0)</f>
        <v>0</v>
      </c>
      <c r="AA9" t="str">
        <f t="shared" si="8"/>
        <v>:</v>
      </c>
      <c r="AB9">
        <f>AB3+IF(Y9=Spieltabelle!$C$63,Spieltabelle!$E$64,0)+IF(Y9=Spieltabelle!$C$64,Spieltabelle!$E$63,0)+IF(Y9=Spieltabelle!$AC$63,Spieltabelle!$AF$64,0)+IF(Y9=Spieltabelle!$AC$64,Spieltabelle!$AF$63,0)+IF(Y9=Spieltabelle!$AC$69,Spieltabelle!$AF$70,0)+IF(Y9=Spieltabelle!$AC$70,Spieltabelle!$AF$69,0)+IF(Y9=Spieltabelle!$C$69,Spieltabelle!$E$70,0)+IF(Y9=Spieltabelle!$C$70,Spieltabelle!$E$69,0)+IF(Y9=Spieltabelle!$H$66,Spieltabelle!$J$67,0)+IF(Y9=Spieltabelle!$H$67,Spieltabelle!$J$66,0)+IF(Y9=Spieltabelle!$V$66,Spieltabelle!$Z$67,0)+IF(Y9=Spieltabelle!$V$67,Spieltabelle!$Z$66,0)+IF(Y9=Spieltabelle!$O$66,Spieltabelle!$Q$67,0)+IF(Y9=Spieltabelle!$O$67,Spieltabelle!$Q$66,0)+IF(Y9=Spieltabelle!$O$73,Spieltabelle!$Q$74,0)+IF(Y9=Spieltabelle!$O$74,Spieltabelle!$Q$73,0)</f>
        <v>0</v>
      </c>
      <c r="AC9">
        <f t="shared" ref="AC9:AC11" si="9">Z9-AB9</f>
        <v>0</v>
      </c>
      <c r="AE9">
        <f>AE3+IF(Y9=Spieltabelle!$C$63,1,0)+IF(Y9=Spieltabelle!$C$64,1,0)+IF(Y9=Spieltabelle!$AC$63,1,0)+IF(Y9=Spieltabelle!$AC$64,1,0)+IF(Y9=Spieltabelle!$AC$69,1,0)+IF(Y9=Spieltabelle!$AC$70,1,0)+IF(Y9=Spieltabelle!$C$69,1,0)+IF(Y9=Spieltabelle!$C$70,1,0)+IF(Y9=Spieltabelle!$H$66,1,0)+IF(Y9=Spieltabelle!$H$67,1,0)+IF(Y9=Spieltabelle!$V$66,1,0)+IF(Y9=Spieltabelle!$V$67,1,0)+IF(Y9=Spieltabelle!$O$66,1,0)+IF(Y9=Spieltabelle!$O$67,1,0)+IF(Y9=Spieltabelle!$O$73,1,0)+IF(Y9=Spieltabelle!$O$74,1,0)</f>
        <v>8</v>
      </c>
      <c r="AF9">
        <f>AF3+IF(Y9=Spieltabelle!$C$63,IF(Spieltabelle!$E$63&gt;Spieltabelle!$E$64,1,0),0)+IF(Y9=Spieltabelle!$C$64,IF(Spieltabelle!$E$64&gt;Spieltabelle!$E$63,1),0)+IF(Y9=Spieltabelle!$AC$63,IF(Spieltabelle!$AF$63&gt;Spieltabelle!$AF$64,1,0),0)+IF(Y9=Spieltabelle!$AC$64,IF(Spieltabelle!$AF$64&gt;Spieltabelle!$AF$63,1,0),0)+IF(Y9=Spieltabelle!$AC$69,IF(Spieltabelle!$AF$69&gt;Spieltabelle!$AF$70,1,0),0)+IF(Y9=Spieltabelle!$AC$70,IF(Spieltabelle!$AF$70&gt;Spieltabelle!$AF$69,1,0),0)+IF(Y9=Spieltabelle!$C$69,IF(Spieltabelle!$E$69&gt;Spieltabelle!$E$70,1,0),0)+IF(Y9=Spieltabelle!$C$70,IF(Spieltabelle!$E$70&gt;Spieltabelle!$E$69,1,0),0)+IF(Y9=Spieltabelle!$H$66,IF(Spieltabelle!$J$66&gt;Spieltabelle!$J$67,1,0),0)+IF(Y9=Spieltabelle!$H$67,IF(Spieltabelle!$J$67&gt;Spieltabelle!$J$66,1,0),0)+IF(Y9=Spieltabelle!$V$66,IF(Spieltabelle!$Z$66&gt;Spieltabelle!$Z$67,1,0),0)+IF(Y9=Spieltabelle!$V$67,IF(Spieltabelle!$Z$67&gt;Spieltabelle!$Z$66,1,0),0)+IF(Y9=Spieltabelle!$O$66,IF(Spieltabelle!$Q$66&gt;Spieltabelle!$Q$67,1,0),0)+IF(Y9=Spieltabelle!$O$67,IF(Spieltabelle!$Q$67&gt;Spieltabelle!$Q$66,1,0),0)+IF(Y9=Spieltabelle!$O$73,IF(Spieltabelle!$Q$73&gt;Spieltabelle!$Q$74,1,0),0)+IF(Y9=Spieltabelle!$O$74,IF(Spieltabelle!$Q$74&gt;Spieltabelle!$Q$73,1,0),0)</f>
        <v>0</v>
      </c>
      <c r="AI9" s="48" t="s">
        <v>48</v>
      </c>
      <c r="AJ9">
        <f t="shared" ref="AJ9:AL11" si="10">AJ3</f>
        <v>0</v>
      </c>
      <c r="AK9">
        <f>AK3+IF(AJ9=Spieltabelle!$C$63,Spieltabelle!$E$63,0)+IF(AJ9=Spieltabelle!$C$64,Spieltabelle!$E$64,0)+IF(AJ9=Spieltabelle!$AC$63,Spieltabelle!$AF$63,0)+IF(AJ9=Spieltabelle!$AC$64,Spieltabelle!$AF$64,0)+IF(AJ9=Spieltabelle!$AC$69,Spieltabelle!$AF$69,0)+IF(AJ9=Spieltabelle!$AC$70,Spieltabelle!$AF$70,0)+IF(AJ9=Spieltabelle!$C$69,Spieltabelle!$E$69,0)+IF(AJ9=Spieltabelle!$C$70,Spieltabelle!$E$70,0)+IF(AJ9=Spieltabelle!$H$66,Spieltabelle!$J$66,0)+IF(AJ9=Spieltabelle!$H$67,Spieltabelle!$J$67,0)+IF(AJ9=Spieltabelle!$V$66,Spieltabelle!$Z$66,0)+IF(AJ9=Spieltabelle!$V$67,Spieltabelle!$Z$67,0)+IF(AJ9=Spieltabelle!$O$66,Spieltabelle!$Q$66,0)+IF(AJ9=Spieltabelle!$O$67,Spieltabelle!$Q$67,0)+IF(AJ9=Spieltabelle!$O$73,Spieltabelle!$Q$73,0)+IF(AJ9=Spieltabelle!$O$74,Spieltabelle!$Q$74,0)</f>
        <v>0</v>
      </c>
      <c r="AL9" t="str">
        <f t="shared" si="10"/>
        <v>:</v>
      </c>
      <c r="AM9">
        <f>AM3+IF(AJ9=Spieltabelle!$C$63,Spieltabelle!$E$64,0)+IF(AJ9=Spieltabelle!$C$64,Spieltabelle!$E$63,0)+IF(AJ9=Spieltabelle!$AC$63,Spieltabelle!$AF$64,0)+IF(AJ9=Spieltabelle!$AC$64,Spieltabelle!$AF$63,0)+IF(AJ9=Spieltabelle!$AC$69,Spieltabelle!$AF$70,0)+IF(AJ9=Spieltabelle!$AC$70,Spieltabelle!$AF$69,0)+IF(AJ9=Spieltabelle!$C$69,Spieltabelle!$E$70,0)+IF(AJ9=Spieltabelle!$C$70,Spieltabelle!$E$69,0)+IF(AJ9=Spieltabelle!$H$66,Spieltabelle!$J$67,0)+IF(AJ9=Spieltabelle!$H$67,Spieltabelle!$J$66,0)+IF(AJ9=Spieltabelle!$V$66,Spieltabelle!$Z$67,0)+IF(AJ9=Spieltabelle!$V$67,Spieltabelle!$Z$66,0)+IF(AJ9=Spieltabelle!$O$66,Spieltabelle!$Q$67,0)+IF(AJ9=Spieltabelle!$O$67,Spieltabelle!$Q$66,0)+IF(AJ9=Spieltabelle!$O$73,Spieltabelle!$Q$74,0)+IF(AJ9=Spieltabelle!$O$74,Spieltabelle!$Q$73,0)</f>
        <v>0</v>
      </c>
      <c r="AN9">
        <f t="shared" ref="AN9:AN11" si="11">AK9-AM9</f>
        <v>0</v>
      </c>
      <c r="AP9">
        <f>AP3+IF(AJ9=Spieltabelle!$C$63,1,0)+IF(AJ9=Spieltabelle!$C$64,1,0)+IF(AJ9=Spieltabelle!$AC$63,1,0)+IF(AJ9=Spieltabelle!$AC$64,1,0)+IF(AJ9=Spieltabelle!$AC$69,1,0)+IF(AJ9=Spieltabelle!$AC$70,1,0)+IF(AJ9=Spieltabelle!$C$69,1,0)+IF(AJ9=Spieltabelle!$C$70,1,0)+IF(AJ9=Spieltabelle!$H$66,1,0)+IF(AJ9=Spieltabelle!$H$67,1,0)+IF(AJ9=Spieltabelle!$V$66,1,0)+IF(AJ9=Spieltabelle!$V$67,1,0)+IF(AJ9=Spieltabelle!$O$66,1,0)+IF(AJ9=Spieltabelle!$O$67,1,0)+IF(AJ9=Spieltabelle!$O$73,1,0)+IF(AJ9=Spieltabelle!$O$74,1,0)</f>
        <v>8</v>
      </c>
      <c r="AQ9">
        <f>AQ3+IF(AJ9=Spieltabelle!$C$63,IF(Spieltabelle!$E$63&gt;Spieltabelle!$E$64,1,0),0)+IF(AJ9=Spieltabelle!$C$64,IF(Spieltabelle!$E$64&gt;Spieltabelle!$E$63,1),0)+IF(AJ9=Spieltabelle!$AC$63,IF(Spieltabelle!$AF$63&gt;Spieltabelle!$AF$64,1,0),0)+IF(AJ9=Spieltabelle!$AC$64,IF(Spieltabelle!$AF$64&gt;Spieltabelle!$AF$63,1,0),0)+IF(AJ9=Spieltabelle!$AC$69,IF(Spieltabelle!$AF$69&gt;Spieltabelle!$AF$70,1,0),0)+IF(AJ9=Spieltabelle!$AC$70,IF(Spieltabelle!$AF$70&gt;Spieltabelle!$AF$69,1,0),0)+IF(AJ9=Spieltabelle!$C$69,IF(Spieltabelle!$E$69&gt;Spieltabelle!$E$70,1,0),0)+IF(AJ9=Spieltabelle!$C$70,IF(Spieltabelle!$E$70&gt;Spieltabelle!$E$69,1,0),0)+IF(AJ9=Spieltabelle!$H$66,IF(Spieltabelle!$J$66&gt;Spieltabelle!$J$67,1,0),0)+IF(AJ9=Spieltabelle!$H$67,IF(Spieltabelle!$J$67&gt;Spieltabelle!$J$66,1,0),0)+IF(AJ9=Spieltabelle!$V$66,IF(Spieltabelle!$Z$66&gt;Spieltabelle!$Z$67,1,0),0)+IF(AJ9=Spieltabelle!$V$67,IF(Spieltabelle!$Z$67&gt;Spieltabelle!$Z$66,1,0),0)+IF(AJ9=Spieltabelle!$O$66,IF(Spieltabelle!$Q$66&gt;Spieltabelle!$Q$67,1,0),0)+IF(AJ9=Spieltabelle!$O$67,IF(Spieltabelle!$Q$67&gt;Spieltabelle!$Q$66,1,0),0)+IF(AJ9=Spieltabelle!$O$73,IF(Spieltabelle!$Q$73&gt;Spieltabelle!$Q$74,1,0),0)+IF(AJ9=Spieltabelle!$O$74,IF(Spieltabelle!$Q$74&gt;Spieltabelle!$Q$73,1,0),0)</f>
        <v>0</v>
      </c>
    </row>
    <row r="10" spans="1:44" ht="15">
      <c r="B10" s="48" t="s">
        <v>49</v>
      </c>
      <c r="C10">
        <f t="shared" ref="C10:E10" si="12">C4</f>
        <v>0</v>
      </c>
      <c r="D10">
        <f>D4+IF(C10=Spieltabelle!$C$63,Spieltabelle!$E$63,0)+IF(C10=Spieltabelle!$C$64,Spieltabelle!$E$64,0)+IF(C10=Spieltabelle!$AC$63,Spieltabelle!$AF$63,0)+IF(C10=Spieltabelle!$AC$64,Spieltabelle!$AF$64,0)+IF(C10=Spieltabelle!$AC$69,Spieltabelle!$AF$69,0)+IF(C10=Spieltabelle!$AC$70,Spieltabelle!$AF$70,0)+IF(C10=Spieltabelle!$C$69,Spieltabelle!$E$69,0)+IF(C10=Spieltabelle!$C$70,Spieltabelle!$E$70,0)+IF(C10=Spieltabelle!$H$66,Spieltabelle!$J$66,0)+IF(C10=Spieltabelle!$H$67,Spieltabelle!$J$67,0)+IF(C10=Spieltabelle!$V$66,Spieltabelle!$Z$66,0)+IF(C10=Spieltabelle!$V$67,Spieltabelle!$Z$67,0)+IF(C10=Spieltabelle!$O$66,Spieltabelle!$Q$66,0)+IF(C10=Spieltabelle!$O$67,Spieltabelle!$Q$67,0)+IF(C10=Spieltabelle!$O$73,Spieltabelle!$Q$73,0)+IF(C10=Spieltabelle!$O$74,Spieltabelle!$Q$74,0)</f>
        <v>0</v>
      </c>
      <c r="E10" t="str">
        <f t="shared" si="12"/>
        <v>:</v>
      </c>
      <c r="F10">
        <f>F4+IF(C10=Spieltabelle!$C$63,Spieltabelle!$E$64,0)+IF(C10=Spieltabelle!$C$64,Spieltabelle!$E$63,0)+IF(C10=Spieltabelle!$AC$63,Spieltabelle!$AF$64,0)+IF(C10=Spieltabelle!$AC$64,Spieltabelle!$AF$63,0)+IF(C10=Spieltabelle!$AC$69,Spieltabelle!$AF$70,0)+IF(C10=Spieltabelle!$AC$70,Spieltabelle!$AF$69,0)+IF(C10=Spieltabelle!$C$69,Spieltabelle!$E$70,0)+IF(C10=Spieltabelle!$C$70,Spieltabelle!$E$69,0)+IF(C10=Spieltabelle!$H$66,Spieltabelle!$J$67,0)+IF(C10=Spieltabelle!$H$67,Spieltabelle!$J$66,0)+IF(C10=Spieltabelle!$V$66,Spieltabelle!$Z$67,0)+IF(C10=Spieltabelle!$V$67,Spieltabelle!$Z$66,0)+IF(C10=Spieltabelle!$O$66,Spieltabelle!$Q$67,0)+IF(C10=Spieltabelle!$O$67,Spieltabelle!$Q$66,0)+IF(C10=Spieltabelle!$O$73,Spieltabelle!$Q$74,0)+IF(C10=Spieltabelle!$O$74,Spieltabelle!$Q$73,0)</f>
        <v>0</v>
      </c>
      <c r="G10">
        <f t="shared" si="5"/>
        <v>0</v>
      </c>
      <c r="I10">
        <f>I4+IF(C10=Spieltabelle!$C$63,1,0)+IF(C10=Spieltabelle!$C$64,1,0)+IF(C10=Spieltabelle!$AC$63,1,0)+IF(C10=Spieltabelle!$AC$64,1,0)+IF(C10=Spieltabelle!$AC$69,1,0)+IF(C10=Spieltabelle!$AC$70,1,0)+IF(C10=Spieltabelle!$C$69,1,0)+IF(C10=Spieltabelle!$C$70,1,0)+IF(C10=Spieltabelle!$H$66,1,0)+IF(C10=Spieltabelle!$H$67,1,0)+IF(C10=Spieltabelle!$V$66,1,0)+IF(C10=Spieltabelle!$V$67,1,0)+IF(C10=Spieltabelle!$O$66,1,0)+IF(C10=Spieltabelle!$O$67,1,0)+IF(C10=Spieltabelle!$O$73,1,0)+IF(C10=Spieltabelle!$O$74,1,0)</f>
        <v>8</v>
      </c>
      <c r="J10" s="54">
        <f>J4+IF(C10=Spieltabelle!$C$63,IF(Spieltabelle!$E$63&gt;Spieltabelle!$E$64,1,0),0)+IF(C10=Spieltabelle!$C$64,IF(Spieltabelle!$E$64&gt;Spieltabelle!$E$63,1),0)+IF(C10=Spieltabelle!$AC$63,IF(Spieltabelle!$AF$63&gt;Spieltabelle!$AF$64,1,0),0)+IF(C10=Spieltabelle!$AC$64,IF(Spieltabelle!$AF$64&gt;Spieltabelle!$AF$63,1,0),0)+IF(C10=Spieltabelle!$AC$69,IF(Spieltabelle!$AF$69&gt;Spieltabelle!$AF$70,1,0),0)+IF(C10=Spieltabelle!$AC$70,IF(Spieltabelle!$AF$70&gt;Spieltabelle!$AF$69,1,0),0)+IF(C10=Spieltabelle!$C$69,IF(Spieltabelle!$E$69&gt;Spieltabelle!$E$70,1,0),0)+IF(C10=Spieltabelle!$C$70,IF(Spieltabelle!$E$70&gt;Spieltabelle!$E$69,1,0),0)+IF(C10=Spieltabelle!$H$66,IF(Spieltabelle!$J$66&gt;Spieltabelle!$J$67,1,0),0)+IF(C10=Spieltabelle!$H$67,IF(Spieltabelle!$J$67&gt;Spieltabelle!$J$66,1,0),0)+IF(C10=Spieltabelle!$V$66,IF(Spieltabelle!$Z$66&gt;Spieltabelle!$Z$67,1,0),0)+IF(C10=Spieltabelle!$V$67,IF(Spieltabelle!$Z$67&gt;Spieltabelle!$Z$66,1,0),0)+IF(C10=Spieltabelle!$O$66,IF(Spieltabelle!$Q$66&gt;Spieltabelle!$Q$67,1,0),0)+IF(C10=Spieltabelle!$O$67,IF(Spieltabelle!$Q$67&gt;Spieltabelle!$Q$66,1,0),0)+IF(C10=Spieltabelle!$O$73,IF(Spieltabelle!$Q$73&gt;Spieltabelle!$Q$74,1,0),0)+IF(C10=Spieltabelle!$O$74,IF(Spieltabelle!$Q$74&gt;Spieltabelle!$Q$73,1,0),0)</f>
        <v>0</v>
      </c>
      <c r="M10" s="48" t="s">
        <v>50</v>
      </c>
      <c r="N10">
        <f t="shared" si="6"/>
        <v>0</v>
      </c>
      <c r="O10">
        <f>O4+IF(N10=Spieltabelle!$C$63,Spieltabelle!$E$63,0)+IF(N10=Spieltabelle!$C$64,Spieltabelle!$E$64,0)+IF(N10=Spieltabelle!$AC$63,Spieltabelle!$AF$63,0)+IF(N10=Spieltabelle!$AC$64,Spieltabelle!$AF$64,0)+IF(N10=Spieltabelle!$AC$69,Spieltabelle!$AF$69,0)+IF(N10=Spieltabelle!$AC$70,Spieltabelle!$AF$70,0)+IF(N10=Spieltabelle!$C$69,Spieltabelle!$E$69,0)+IF(N10=Spieltabelle!$C$70,Spieltabelle!$E$70,0)+IF(N10=Spieltabelle!$H$66,Spieltabelle!$J$66,0)+IF(N10=Spieltabelle!$H$67,Spieltabelle!$J$67,0)+IF(N10=Spieltabelle!$V$66,Spieltabelle!$Z$66,0)+IF(N10=Spieltabelle!$V$67,Spieltabelle!$Z$67,0)+IF(N10=Spieltabelle!$O$66,Spieltabelle!$Q$66,0)+IF(N10=Spieltabelle!$O$67,Spieltabelle!$Q$67,0)+IF(N10=Spieltabelle!$O$73,Spieltabelle!$Q$73,0)+IF(N10=Spieltabelle!$O$74,Spieltabelle!$Q$74,0)</f>
        <v>0</v>
      </c>
      <c r="P10" t="str">
        <f t="shared" si="6"/>
        <v>:</v>
      </c>
      <c r="Q10">
        <f>Q4+IF(N10=Spieltabelle!$C$63,Spieltabelle!$E$64,0)+IF(N10=Spieltabelle!$C$64,Spieltabelle!$E$63,0)+IF(N10=Spieltabelle!$AC$63,Spieltabelle!$AF$64,0)+IF(N10=Spieltabelle!$AC$64,Spieltabelle!$AF$63,0)+IF(N10=Spieltabelle!$AC$69,Spieltabelle!$AF$70,0)+IF(N10=Spieltabelle!$AC$70,Spieltabelle!$AF$69,0)+IF(N10=Spieltabelle!$C$69,Spieltabelle!$E$70,0)+IF(N10=Spieltabelle!$C$70,Spieltabelle!$E$69,0)+IF(N10=Spieltabelle!$H$66,Spieltabelle!$J$67,0)+IF(N10=Spieltabelle!$H$67,Spieltabelle!$J$66,0)+IF(N10=Spieltabelle!$V$66,Spieltabelle!$Z$67,0)+IF(N10=Spieltabelle!$V$67,Spieltabelle!$Z$66,0)+IF(N10=Spieltabelle!$O$66,Spieltabelle!$Q$67,0)+IF(N10=Spieltabelle!$O$67,Spieltabelle!$Q$66,0)+IF(N10=Spieltabelle!$O$73,Spieltabelle!$Q$74,0)+IF(N10=Spieltabelle!$O$74,Spieltabelle!$Q$73,0)</f>
        <v>0</v>
      </c>
      <c r="R10">
        <f t="shared" si="7"/>
        <v>0</v>
      </c>
      <c r="T10">
        <f>T4+IF(N10=Spieltabelle!$C$63,1,0)+IF(N10=Spieltabelle!$C$64,1,0)+IF(N10=Spieltabelle!$AC$63,1,0)+IF(N10=Spieltabelle!$AC$64,1,0)+IF(N10=Spieltabelle!$AC$69,1,0)+IF(N10=Spieltabelle!$AC$70,1,0)+IF(N10=Spieltabelle!$C$69,1,0)+IF(N10=Spieltabelle!$C$70,1,0)+IF(N10=Spieltabelle!$H$66,1,0)+IF(N10=Spieltabelle!$H$67,1,0)+IF(N10=Spieltabelle!$V$66,1,0)+IF(N10=Spieltabelle!$V$67,1,0)+IF(N10=Spieltabelle!$O$66,1,0)+IF(N10=Spieltabelle!$O$67,1,0)+IF(N10=Spieltabelle!$O$73,1,0)+IF(N10=Spieltabelle!$O$74,1,0)</f>
        <v>8</v>
      </c>
      <c r="U10">
        <f>U4+IF(N10=Spieltabelle!$C$63,IF(Spieltabelle!$E$63&gt;Spieltabelle!$E$64,1,0),0)+IF(N10=Spieltabelle!$C$64,IF(Spieltabelle!$E$64&gt;Spieltabelle!$E$63,1),0)+IF(N10=Spieltabelle!$AC$63,IF(Spieltabelle!$AF$63&gt;Spieltabelle!$AF$64,1,0),0)+IF(N10=Spieltabelle!$AC$64,IF(Spieltabelle!$AF$64&gt;Spieltabelle!$AF$63,1,0),0)+IF(N10=Spieltabelle!$AC$69,IF(Spieltabelle!$AF$69&gt;Spieltabelle!$AF$70,1,0),0)+IF(N10=Spieltabelle!$AC$70,IF(Spieltabelle!$AF$70&gt;Spieltabelle!$AF$69,1,0),0)+IF(N10=Spieltabelle!$C$69,IF(Spieltabelle!$E$69&gt;Spieltabelle!$E$70,1,0),0)+IF(N10=Spieltabelle!$C$70,IF(Spieltabelle!$E$70&gt;Spieltabelle!$E$69,1,0),0)+IF(N10=Spieltabelle!$H$66,IF(Spieltabelle!$J$66&gt;Spieltabelle!$J$67,1,0),0)+IF(N10=Spieltabelle!$H$67,IF(Spieltabelle!$J$67&gt;Spieltabelle!$J$66,1,0),0)+IF(N10=Spieltabelle!$V$66,IF(Spieltabelle!$Z$66&gt;Spieltabelle!$Z$67,1,0),0)+IF(N10=Spieltabelle!$V$67,IF(Spieltabelle!$Z$67&gt;Spieltabelle!$Z$66,1,0),0)+IF(N10=Spieltabelle!$O$66,IF(Spieltabelle!$Q$66&gt;Spieltabelle!$Q$67,1,0),0)+IF(N10=Spieltabelle!$O$67,IF(Spieltabelle!$Q$67&gt;Spieltabelle!$Q$66,1,0),0)+IF(N10=Spieltabelle!$O$73,IF(Spieltabelle!$Q$73&gt;Spieltabelle!$Q$74,1,0),0)+IF(N10=Spieltabelle!$O$74,IF(Spieltabelle!$Q$74&gt;Spieltabelle!$Q$73,1,0),0)</f>
        <v>0</v>
      </c>
      <c r="X10" s="48" t="s">
        <v>51</v>
      </c>
      <c r="Y10">
        <f t="shared" si="8"/>
        <v>0</v>
      </c>
      <c r="Z10">
        <f>Z4+IF(Y10=Spieltabelle!$C$63,Spieltabelle!$E$63,0)+IF(Y10=Spieltabelle!$C$64,Spieltabelle!$E$64,0)+IF(Y10=Spieltabelle!$AC$63,Spieltabelle!$AF$63,0)+IF(Y10=Spieltabelle!$AC$64,Spieltabelle!$AF$64,0)+IF(Y10=Spieltabelle!$AC$69,Spieltabelle!$AF$69,0)+IF(Y10=Spieltabelle!$AC$70,Spieltabelle!$AF$70,0)+IF(Y10=Spieltabelle!$C$69,Spieltabelle!$E$69,0)+IF(Y10=Spieltabelle!$C$70,Spieltabelle!$E$70,0)+IF(Y10=Spieltabelle!$H$66,Spieltabelle!$J$66,0)+IF(Y10=Spieltabelle!$H$67,Spieltabelle!$J$67,0)+IF(Y10=Spieltabelle!$V$66,Spieltabelle!$Z$66,0)+IF(Y10=Spieltabelle!$V$67,Spieltabelle!$Z$67,0)+IF(Y10=Spieltabelle!$O$66,Spieltabelle!$Q$66,0)+IF(Y10=Spieltabelle!$O$67,Spieltabelle!$Q$67,0)+IF(Y10=Spieltabelle!$O$73,Spieltabelle!$Q$73,0)+IF(Y10=Spieltabelle!$O$74,Spieltabelle!$Q$74,0)</f>
        <v>0</v>
      </c>
      <c r="AA10" t="str">
        <f t="shared" si="8"/>
        <v>:</v>
      </c>
      <c r="AB10">
        <f>AB4+IF(Y10=Spieltabelle!$C$63,Spieltabelle!$E$64,0)+IF(Y10=Spieltabelle!$C$64,Spieltabelle!$E$63,0)+IF(Y10=Spieltabelle!$AC$63,Spieltabelle!$AF$64,0)+IF(Y10=Spieltabelle!$AC$64,Spieltabelle!$AF$63,0)+IF(Y10=Spieltabelle!$AC$69,Spieltabelle!$AF$70,0)+IF(Y10=Spieltabelle!$AC$70,Spieltabelle!$AF$69,0)+IF(Y10=Spieltabelle!$C$69,Spieltabelle!$E$70,0)+IF(Y10=Spieltabelle!$C$70,Spieltabelle!$E$69,0)+IF(Y10=Spieltabelle!$H$66,Spieltabelle!$J$67,0)+IF(Y10=Spieltabelle!$H$67,Spieltabelle!$J$66,0)+IF(Y10=Spieltabelle!$V$66,Spieltabelle!$Z$67,0)+IF(Y10=Spieltabelle!$V$67,Spieltabelle!$Z$66,0)+IF(Y10=Spieltabelle!$O$66,Spieltabelle!$Q$67,0)+IF(Y10=Spieltabelle!$O$67,Spieltabelle!$Q$66,0)+IF(Y10=Spieltabelle!$O$73,Spieltabelle!$Q$74,0)+IF(Y10=Spieltabelle!$O$74,Spieltabelle!$Q$73,0)</f>
        <v>0</v>
      </c>
      <c r="AC10">
        <f t="shared" si="9"/>
        <v>0</v>
      </c>
      <c r="AE10">
        <f>AE4+IF(Y10=Spieltabelle!$C$63,1,0)+IF(Y10=Spieltabelle!$C$64,1,0)+IF(Y10=Spieltabelle!$AC$63,1,0)+IF(Y10=Spieltabelle!$AC$64,1,0)+IF(Y10=Spieltabelle!$AC$69,1,0)+IF(Y10=Spieltabelle!$AC$70,1,0)+IF(Y10=Spieltabelle!$C$69,1,0)+IF(Y10=Spieltabelle!$C$70,1,0)+IF(Y10=Spieltabelle!$H$66,1,0)+IF(Y10=Spieltabelle!$H$67,1,0)+IF(Y10=Spieltabelle!$V$66,1,0)+IF(Y10=Spieltabelle!$V$67,1,0)+IF(Y10=Spieltabelle!$O$66,1,0)+IF(Y10=Spieltabelle!$O$67,1,0)+IF(Y10=Spieltabelle!$O$73,1,0)+IF(Y10=Spieltabelle!$O$74,1,0)</f>
        <v>8</v>
      </c>
      <c r="AF10">
        <f>AF4+IF(Y10=Spieltabelle!$C$63,IF(Spieltabelle!$E$63&gt;Spieltabelle!$E$64,1,0),0)+IF(Y10=Spieltabelle!$C$64,IF(Spieltabelle!$E$64&gt;Spieltabelle!$E$63,1),0)+IF(Y10=Spieltabelle!$AC$63,IF(Spieltabelle!$AF$63&gt;Spieltabelle!$AF$64,1,0),0)+IF(Y10=Spieltabelle!$AC$64,IF(Spieltabelle!$AF$64&gt;Spieltabelle!$AF$63,1,0),0)+IF(Y10=Spieltabelle!$AC$69,IF(Spieltabelle!$AF$69&gt;Spieltabelle!$AF$70,1,0),0)+IF(Y10=Spieltabelle!$AC$70,IF(Spieltabelle!$AF$70&gt;Spieltabelle!$AF$69,1,0),0)+IF(Y10=Spieltabelle!$C$69,IF(Spieltabelle!$E$69&gt;Spieltabelle!$E$70,1,0),0)+IF(Y10=Spieltabelle!$C$70,IF(Spieltabelle!$E$70&gt;Spieltabelle!$E$69,1,0),0)+IF(Y10=Spieltabelle!$H$66,IF(Spieltabelle!$J$66&gt;Spieltabelle!$J$67,1,0),0)+IF(Y10=Spieltabelle!$H$67,IF(Spieltabelle!$J$67&gt;Spieltabelle!$J$66,1,0),0)+IF(Y10=Spieltabelle!$V$66,IF(Spieltabelle!$Z$66&gt;Spieltabelle!$Z$67,1,0),0)+IF(Y10=Spieltabelle!$V$67,IF(Spieltabelle!$Z$67&gt;Spieltabelle!$Z$66,1,0),0)+IF(Y10=Spieltabelle!$O$66,IF(Spieltabelle!$Q$66&gt;Spieltabelle!$Q$67,1,0),0)+IF(Y10=Spieltabelle!$O$67,IF(Spieltabelle!$Q$67&gt;Spieltabelle!$Q$66,1,0),0)+IF(Y10=Spieltabelle!$O$73,IF(Spieltabelle!$Q$73&gt;Spieltabelle!$Q$74,1,0),0)+IF(Y10=Spieltabelle!$O$74,IF(Spieltabelle!$Q$74&gt;Spieltabelle!$Q$73,1,0),0)</f>
        <v>0</v>
      </c>
      <c r="AI10" s="48" t="s">
        <v>52</v>
      </c>
      <c r="AJ10">
        <f t="shared" si="10"/>
        <v>0</v>
      </c>
      <c r="AK10">
        <f>AK4+IF(AJ10=Spieltabelle!$C$63,Spieltabelle!$E$63,0)+IF(AJ10=Spieltabelle!$C$64,Spieltabelle!$E$64,0)+IF(AJ10=Spieltabelle!$AC$63,Spieltabelle!$AF$63,0)+IF(AJ10=Spieltabelle!$AC$64,Spieltabelle!$AF$64,0)+IF(AJ10=Spieltabelle!$AC$69,Spieltabelle!$AF$69,0)+IF(AJ10=Spieltabelle!$AC$70,Spieltabelle!$AF$70,0)+IF(AJ10=Spieltabelle!$C$69,Spieltabelle!$E$69,0)+IF(AJ10=Spieltabelle!$C$70,Spieltabelle!$E$70,0)+IF(AJ10=Spieltabelle!$H$66,Spieltabelle!$J$66,0)+IF(AJ10=Spieltabelle!$H$67,Spieltabelle!$J$67,0)+IF(AJ10=Spieltabelle!$V$66,Spieltabelle!$Z$66,0)+IF(AJ10=Spieltabelle!$V$67,Spieltabelle!$Z$67,0)+IF(AJ10=Spieltabelle!$O$66,Spieltabelle!$Q$66,0)+IF(AJ10=Spieltabelle!$O$67,Spieltabelle!$Q$67,0)+IF(AJ10=Spieltabelle!$O$73,Spieltabelle!$Q$73,0)+IF(AJ10=Spieltabelle!$O$74,Spieltabelle!$Q$74,0)</f>
        <v>0</v>
      </c>
      <c r="AL10" t="str">
        <f t="shared" si="10"/>
        <v>:</v>
      </c>
      <c r="AM10">
        <f>AM4+IF(AJ10=Spieltabelle!$C$63,Spieltabelle!$E$64,0)+IF(AJ10=Spieltabelle!$C$64,Spieltabelle!$E$63,0)+IF(AJ10=Spieltabelle!$AC$63,Spieltabelle!$AF$64,0)+IF(AJ10=Spieltabelle!$AC$64,Spieltabelle!$AF$63,0)+IF(AJ10=Spieltabelle!$AC$69,Spieltabelle!$AF$70,0)+IF(AJ10=Spieltabelle!$AC$70,Spieltabelle!$AF$69,0)+IF(AJ10=Spieltabelle!$C$69,Spieltabelle!$E$70,0)+IF(AJ10=Spieltabelle!$C$70,Spieltabelle!$E$69,0)+IF(AJ10=Spieltabelle!$H$66,Spieltabelle!$J$67,0)+IF(AJ10=Spieltabelle!$H$67,Spieltabelle!$J$66,0)+IF(AJ10=Spieltabelle!$V$66,Spieltabelle!$Z$67,0)+IF(AJ10=Spieltabelle!$V$67,Spieltabelle!$Z$66,0)+IF(AJ10=Spieltabelle!$O$66,Spieltabelle!$Q$67,0)+IF(AJ10=Spieltabelle!$O$67,Spieltabelle!$Q$66,0)+IF(AJ10=Spieltabelle!$O$73,Spieltabelle!$Q$74,0)+IF(AJ10=Spieltabelle!$O$74,Spieltabelle!$Q$73,0)</f>
        <v>0</v>
      </c>
      <c r="AN10">
        <f t="shared" si="11"/>
        <v>0</v>
      </c>
      <c r="AP10">
        <f>AP4+IF(AJ10=Spieltabelle!$C$63,1,0)+IF(AJ10=Spieltabelle!$C$64,1,0)+IF(AJ10=Spieltabelle!$AC$63,1,0)+IF(AJ10=Spieltabelle!$AC$64,1,0)+IF(AJ10=Spieltabelle!$AC$69,1,0)+IF(AJ10=Spieltabelle!$AC$70,1,0)+IF(AJ10=Spieltabelle!$C$69,1,0)+IF(AJ10=Spieltabelle!$C$70,1,0)+IF(AJ10=Spieltabelle!$H$66,1,0)+IF(AJ10=Spieltabelle!$H$67,1,0)+IF(AJ10=Spieltabelle!$V$66,1,0)+IF(AJ10=Spieltabelle!$V$67,1,0)+IF(AJ10=Spieltabelle!$O$66,1,0)+IF(AJ10=Spieltabelle!$O$67,1,0)+IF(AJ10=Spieltabelle!$O$73,1,0)+IF(AJ10=Spieltabelle!$O$74,1,0)</f>
        <v>8</v>
      </c>
      <c r="AQ10">
        <f>AQ4+IF(AJ10=Spieltabelle!$C$63,IF(Spieltabelle!$E$63&gt;Spieltabelle!$E$64,1,0),0)+IF(AJ10=Spieltabelle!$C$64,IF(Spieltabelle!$E$64&gt;Spieltabelle!$E$63,1),0)+IF(AJ10=Spieltabelle!$AC$63,IF(Spieltabelle!$AF$63&gt;Spieltabelle!$AF$64,1,0),0)+IF(AJ10=Spieltabelle!$AC$64,IF(Spieltabelle!$AF$64&gt;Spieltabelle!$AF$63,1,0),0)+IF(AJ10=Spieltabelle!$AC$69,IF(Spieltabelle!$AF$69&gt;Spieltabelle!$AF$70,1,0),0)+IF(AJ10=Spieltabelle!$AC$70,IF(Spieltabelle!$AF$70&gt;Spieltabelle!$AF$69,1,0),0)+IF(AJ10=Spieltabelle!$C$69,IF(Spieltabelle!$E$69&gt;Spieltabelle!$E$70,1,0),0)+IF(AJ10=Spieltabelle!$C$70,IF(Spieltabelle!$E$70&gt;Spieltabelle!$E$69,1,0),0)+IF(AJ10=Spieltabelle!$H$66,IF(Spieltabelle!$J$66&gt;Spieltabelle!$J$67,1,0),0)+IF(AJ10=Spieltabelle!$H$67,IF(Spieltabelle!$J$67&gt;Spieltabelle!$J$66,1,0),0)+IF(AJ10=Spieltabelle!$V$66,IF(Spieltabelle!$Z$66&gt;Spieltabelle!$Z$67,1,0),0)+IF(AJ10=Spieltabelle!$V$67,IF(Spieltabelle!$Z$67&gt;Spieltabelle!$Z$66,1,0),0)+IF(AJ10=Spieltabelle!$O$66,IF(Spieltabelle!$Q$66&gt;Spieltabelle!$Q$67,1,0),0)+IF(AJ10=Spieltabelle!$O$67,IF(Spieltabelle!$Q$67&gt;Spieltabelle!$Q$66,1,0),0)+IF(AJ10=Spieltabelle!$O$73,IF(Spieltabelle!$Q$73&gt;Spieltabelle!$Q$74,1,0),0)+IF(AJ10=Spieltabelle!$O$74,IF(Spieltabelle!$Q$74&gt;Spieltabelle!$Q$73,1,0),0)</f>
        <v>0</v>
      </c>
    </row>
    <row r="11" spans="1:44" ht="15">
      <c r="B11" s="48" t="s">
        <v>53</v>
      </c>
      <c r="C11">
        <f t="shared" ref="C11:E11" si="13">C5</f>
        <v>0</v>
      </c>
      <c r="D11">
        <f>D5+IF(C11=Spieltabelle!$C$63,Spieltabelle!$E$63,0)+IF(C11=Spieltabelle!$C$64,Spieltabelle!$E$64,0)+IF(C11=Spieltabelle!$AC$63,Spieltabelle!$AF$63,0)+IF(C11=Spieltabelle!$AC$64,Spieltabelle!$AF$64,0)+IF(C11=Spieltabelle!$AC$69,Spieltabelle!$AF$69,0)+IF(C11=Spieltabelle!$AC$70,Spieltabelle!$AF$70,0)+IF(C11=Spieltabelle!$C$69,Spieltabelle!$E$69,0)+IF(C11=Spieltabelle!$C$70,Spieltabelle!$E$70,0)+IF(C11=Spieltabelle!$H$66,Spieltabelle!$J$66,0)+IF(C11=Spieltabelle!$H$67,Spieltabelle!$J$67,0)+IF(C11=Spieltabelle!$V$66,Spieltabelle!$Z$66,0)+IF(C11=Spieltabelle!$V$67,Spieltabelle!$Z$67,0)+IF(C11=Spieltabelle!$O$66,Spieltabelle!$Q$66,0)+IF(C11=Spieltabelle!$O$67,Spieltabelle!$Q$67,0)+IF(C11=Spieltabelle!$O$73,Spieltabelle!$Q$73,0)+IF(C11=Spieltabelle!$O$74,Spieltabelle!$Q$74,0)</f>
        <v>0</v>
      </c>
      <c r="E11" t="str">
        <f t="shared" si="13"/>
        <v>:</v>
      </c>
      <c r="F11">
        <f>F5+IF(C11=Spieltabelle!$C$63,Spieltabelle!$E$64,0)+IF(C11=Spieltabelle!$C$64,Spieltabelle!$E$63,0)+IF(C11=Spieltabelle!$AC$63,Spieltabelle!$AF$64,0)+IF(C11=Spieltabelle!$AC$64,Spieltabelle!$AF$63,0)+IF(C11=Spieltabelle!$AC$69,Spieltabelle!$AF$70,0)+IF(C11=Spieltabelle!$AC$70,Spieltabelle!$AF$69,0)+IF(C11=Spieltabelle!$C$69,Spieltabelle!$E$70,0)+IF(C11=Spieltabelle!$C$70,Spieltabelle!$E$69,0)+IF(C11=Spieltabelle!$H$66,Spieltabelle!$J$67,0)+IF(C11=Spieltabelle!$H$67,Spieltabelle!$J$66,0)+IF(C11=Spieltabelle!$V$66,Spieltabelle!$Z$67,0)+IF(C11=Spieltabelle!$V$67,Spieltabelle!$Z$66,0)+IF(C11=Spieltabelle!$O$66,Spieltabelle!$Q$67,0)+IF(C11=Spieltabelle!$O$67,Spieltabelle!$Q$66,0)+IF(C11=Spieltabelle!$O$73,Spieltabelle!$Q$74,0)+IF(C11=Spieltabelle!$O$74,Spieltabelle!$Q$73,0)</f>
        <v>0</v>
      </c>
      <c r="G11">
        <f t="shared" si="5"/>
        <v>0</v>
      </c>
      <c r="I11">
        <f>I5+IF(C11=Spieltabelle!$C$63,1,0)+IF(C11=Spieltabelle!$C$64,1,0)+IF(C11=Spieltabelle!$AC$63,1,0)+IF(C11=Spieltabelle!$AC$64,1,0)+IF(C11=Spieltabelle!$AC$69,1,0)+IF(C11=Spieltabelle!$AC$70,1,0)+IF(C11=Spieltabelle!$C$69,1,0)+IF(C11=Spieltabelle!$C$70,1,0)+IF(C11=Spieltabelle!$H$66,1,0)+IF(C11=Spieltabelle!$H$67,1,0)+IF(C11=Spieltabelle!$V$66,1,0)+IF(C11=Spieltabelle!$V$67,1,0)+IF(C11=Spieltabelle!$O$66,1,0)+IF(C11=Spieltabelle!$O$67,1,0)+IF(C11=Spieltabelle!$O$73,1,0)+IF(C11=Spieltabelle!$O$74,1,0)</f>
        <v>8</v>
      </c>
      <c r="J11" s="54">
        <f>J5+IF(C11=Spieltabelle!$C$63,IF(Spieltabelle!$E$63&gt;Spieltabelle!$E$64,1,0),0)+IF(C11=Spieltabelle!$C$64,IF(Spieltabelle!$E$64&gt;Spieltabelle!$E$63,1),0)+IF(C11=Spieltabelle!$AC$63,IF(Spieltabelle!$AF$63&gt;Spieltabelle!$AF$64,1,0),0)+IF(C11=Spieltabelle!$AC$64,IF(Spieltabelle!$AF$64&gt;Spieltabelle!$AF$63,1,0),0)+IF(C11=Spieltabelle!$AC$69,IF(Spieltabelle!$AF$69&gt;Spieltabelle!$AF$70,1,0),0)+IF(C11=Spieltabelle!$AC$70,IF(Spieltabelle!$AF$70&gt;Spieltabelle!$AF$69,1,0),0)+IF(C11=Spieltabelle!$C$69,IF(Spieltabelle!$E$69&gt;Spieltabelle!$E$70,1,0),0)+IF(C11=Spieltabelle!$C$70,IF(Spieltabelle!$E$70&gt;Spieltabelle!$E$69,1,0),0)+IF(C11=Spieltabelle!$H$66,IF(Spieltabelle!$J$66&gt;Spieltabelle!$J$67,1,0),0)+IF(C11=Spieltabelle!$H$67,IF(Spieltabelle!$J$67&gt;Spieltabelle!$J$66,1,0),0)+IF(C11=Spieltabelle!$V$66,IF(Spieltabelle!$Z$66&gt;Spieltabelle!$Z$67,1,0),0)+IF(C11=Spieltabelle!$V$67,IF(Spieltabelle!$Z$67&gt;Spieltabelle!$Z$66,1,0),0)+IF(C11=Spieltabelle!$O$66,IF(Spieltabelle!$Q$66&gt;Spieltabelle!$Q$67,1,0),0)+IF(C11=Spieltabelle!$O$67,IF(Spieltabelle!$Q$67&gt;Spieltabelle!$Q$66,1,0),0)+IF(C11=Spieltabelle!$O$73,IF(Spieltabelle!$Q$73&gt;Spieltabelle!$Q$74,1,0),0)+IF(C11=Spieltabelle!$O$74,IF(Spieltabelle!$Q$74&gt;Spieltabelle!$Q$73,1,0),0)</f>
        <v>0</v>
      </c>
      <c r="M11" s="48" t="s">
        <v>54</v>
      </c>
      <c r="N11">
        <f t="shared" si="6"/>
        <v>0</v>
      </c>
      <c r="O11">
        <f>O5+IF(N11=Spieltabelle!$C$63,Spieltabelle!$E$63,0)+IF(N11=Spieltabelle!$C$64,Spieltabelle!$E$64,0)+IF(N11=Spieltabelle!$AC$63,Spieltabelle!$AF$63,0)+IF(N11=Spieltabelle!$AC$64,Spieltabelle!$AF$64,0)+IF(N11=Spieltabelle!$AC$69,Spieltabelle!$AF$69,0)+IF(N11=Spieltabelle!$AC$70,Spieltabelle!$AF$70,0)+IF(N11=Spieltabelle!$C$69,Spieltabelle!$E$69,0)+IF(N11=Spieltabelle!$C$70,Spieltabelle!$E$70,0)+IF(N11=Spieltabelle!$H$66,Spieltabelle!$J$66,0)+IF(N11=Spieltabelle!$H$67,Spieltabelle!$J$67,0)+IF(N11=Spieltabelle!$V$66,Spieltabelle!$Z$66,0)+IF(N11=Spieltabelle!$V$67,Spieltabelle!$Z$67,0)+IF(N11=Spieltabelle!$O$66,Spieltabelle!$Q$66,0)+IF(N11=Spieltabelle!$O$67,Spieltabelle!$Q$67,0)+IF(N11=Spieltabelle!$O$73,Spieltabelle!$Q$73,0)+IF(N11=Spieltabelle!$O$74,Spieltabelle!$Q$74,0)</f>
        <v>0</v>
      </c>
      <c r="P11" t="str">
        <f t="shared" si="6"/>
        <v>:</v>
      </c>
      <c r="Q11">
        <f>Q5+IF(N11=Spieltabelle!$C$63,Spieltabelle!$E$64,0)+IF(N11=Spieltabelle!$C$64,Spieltabelle!$E$63,0)+IF(N11=Spieltabelle!$AC$63,Spieltabelle!$AF$64,0)+IF(N11=Spieltabelle!$AC$64,Spieltabelle!$AF$63,0)+IF(N11=Spieltabelle!$AC$69,Spieltabelle!$AF$70,0)+IF(N11=Spieltabelle!$AC$70,Spieltabelle!$AF$69,0)+IF(N11=Spieltabelle!$C$69,Spieltabelle!$E$70,0)+IF(N11=Spieltabelle!$C$70,Spieltabelle!$E$69,0)+IF(N11=Spieltabelle!$H$66,Spieltabelle!$J$67,0)+IF(N11=Spieltabelle!$H$67,Spieltabelle!$J$66,0)+IF(N11=Spieltabelle!$V$66,Spieltabelle!$Z$67,0)+IF(N11=Spieltabelle!$V$67,Spieltabelle!$Z$66,0)+IF(N11=Spieltabelle!$O$66,Spieltabelle!$Q$67,0)+IF(N11=Spieltabelle!$O$67,Spieltabelle!$Q$66,0)+IF(N11=Spieltabelle!$O$73,Spieltabelle!$Q$74,0)+IF(N11=Spieltabelle!$O$74,Spieltabelle!$Q$73,0)</f>
        <v>0</v>
      </c>
      <c r="R11">
        <f t="shared" si="7"/>
        <v>0</v>
      </c>
      <c r="T11">
        <f>T5+IF(N11=Spieltabelle!$C$63,1,0)+IF(N11=Spieltabelle!$C$64,1,0)+IF(N11=Spieltabelle!$AC$63,1,0)+IF(N11=Spieltabelle!$AC$64,1,0)+IF(N11=Spieltabelle!$AC$69,1,0)+IF(N11=Spieltabelle!$AC$70,1,0)+IF(N11=Spieltabelle!$C$69,1,0)+IF(N11=Spieltabelle!$C$70,1,0)+IF(N11=Spieltabelle!$H$66,1,0)+IF(N11=Spieltabelle!$H$67,1,0)+IF(N11=Spieltabelle!$V$66,1,0)+IF(N11=Spieltabelle!$V$67,1,0)+IF(N11=Spieltabelle!$O$66,1,0)+IF(N11=Spieltabelle!$O$67,1,0)+IF(N11=Spieltabelle!$O$73,1,0)+IF(N11=Spieltabelle!$O$74,1,0)</f>
        <v>8</v>
      </c>
      <c r="U11">
        <f>U5+IF(N11=Spieltabelle!$C$63,IF(Spieltabelle!$E$63&gt;Spieltabelle!$E$64,1,0),0)+IF(N11=Spieltabelle!$C$64,IF(Spieltabelle!$E$64&gt;Spieltabelle!$E$63,1),0)+IF(N11=Spieltabelle!$AC$63,IF(Spieltabelle!$AF$63&gt;Spieltabelle!$AF$64,1,0),0)+IF(N11=Spieltabelle!$AC$64,IF(Spieltabelle!$AF$64&gt;Spieltabelle!$AF$63,1,0),0)+IF(N11=Spieltabelle!$AC$69,IF(Spieltabelle!$AF$69&gt;Spieltabelle!$AF$70,1,0),0)+IF(N11=Spieltabelle!$AC$70,IF(Spieltabelle!$AF$70&gt;Spieltabelle!$AF$69,1,0),0)+IF(N11=Spieltabelle!$C$69,IF(Spieltabelle!$E$69&gt;Spieltabelle!$E$70,1,0),0)+IF(N11=Spieltabelle!$C$70,IF(Spieltabelle!$E$70&gt;Spieltabelle!$E$69,1,0),0)+IF(N11=Spieltabelle!$H$66,IF(Spieltabelle!$J$66&gt;Spieltabelle!$J$67,1,0),0)+IF(N11=Spieltabelle!$H$67,IF(Spieltabelle!$J$67&gt;Spieltabelle!$J$66,1,0),0)+IF(N11=Spieltabelle!$V$66,IF(Spieltabelle!$Z$66&gt;Spieltabelle!$Z$67,1,0),0)+IF(N11=Spieltabelle!$V$67,IF(Spieltabelle!$Z$67&gt;Spieltabelle!$Z$66,1,0),0)+IF(N11=Spieltabelle!$O$66,IF(Spieltabelle!$Q$66&gt;Spieltabelle!$Q$67,1,0),0)+IF(N11=Spieltabelle!$O$67,IF(Spieltabelle!$Q$67&gt;Spieltabelle!$Q$66,1,0),0)+IF(N11=Spieltabelle!$O$73,IF(Spieltabelle!$Q$73&gt;Spieltabelle!$Q$74,1,0),0)+IF(N11=Spieltabelle!$O$74,IF(Spieltabelle!$Q$74&gt;Spieltabelle!$Q$73,1,0),0)</f>
        <v>0</v>
      </c>
      <c r="X11" s="48" t="s">
        <v>55</v>
      </c>
      <c r="Y11">
        <f t="shared" si="8"/>
        <v>0</v>
      </c>
      <c r="Z11">
        <f>Z5+IF(Y11=Spieltabelle!$C$63,Spieltabelle!$E$63,0)+IF(Y11=Spieltabelle!$C$64,Spieltabelle!$E$64,0)+IF(Y11=Spieltabelle!$AC$63,Spieltabelle!$AF$63,0)+IF(Y11=Spieltabelle!$AC$64,Spieltabelle!$AF$64,0)+IF(Y11=Spieltabelle!$AC$69,Spieltabelle!$AF$69,0)+IF(Y11=Spieltabelle!$AC$70,Spieltabelle!$AF$70,0)+IF(Y11=Spieltabelle!$C$69,Spieltabelle!$E$69,0)+IF(Y11=Spieltabelle!$C$70,Spieltabelle!$E$70,0)+IF(Y11=Spieltabelle!$H$66,Spieltabelle!$J$66,0)+IF(Y11=Spieltabelle!$H$67,Spieltabelle!$J$67,0)+IF(Y11=Spieltabelle!$V$66,Spieltabelle!$Z$66,0)+IF(Y11=Spieltabelle!$V$67,Spieltabelle!$Z$67,0)+IF(Y11=Spieltabelle!$O$66,Spieltabelle!$Q$66,0)+IF(Y11=Spieltabelle!$O$67,Spieltabelle!$Q$67,0)+IF(Y11=Spieltabelle!$O$73,Spieltabelle!$Q$73,0)+IF(Y11=Spieltabelle!$O$74,Spieltabelle!$Q$74,0)</f>
        <v>0</v>
      </c>
      <c r="AA11" t="str">
        <f t="shared" si="8"/>
        <v>:</v>
      </c>
      <c r="AB11">
        <f>AB5+IF(Y11=Spieltabelle!$C$63,Spieltabelle!$E$64,0)+IF(Y11=Spieltabelle!$C$64,Spieltabelle!$E$63,0)+IF(Y11=Spieltabelle!$AC$63,Spieltabelle!$AF$64,0)+IF(Y11=Spieltabelle!$AC$64,Spieltabelle!$AF$63,0)+IF(Y11=Spieltabelle!$AC$69,Spieltabelle!$AF$70,0)+IF(Y11=Spieltabelle!$AC$70,Spieltabelle!$AF$69,0)+IF(Y11=Spieltabelle!$C$69,Spieltabelle!$E$70,0)+IF(Y11=Spieltabelle!$C$70,Spieltabelle!$E$69,0)+IF(Y11=Spieltabelle!$H$66,Spieltabelle!$J$67,0)+IF(Y11=Spieltabelle!$H$67,Spieltabelle!$J$66,0)+IF(Y11=Spieltabelle!$V$66,Spieltabelle!$Z$67,0)+IF(Y11=Spieltabelle!$V$67,Spieltabelle!$Z$66,0)+IF(Y11=Spieltabelle!$O$66,Spieltabelle!$Q$67,0)+IF(Y11=Spieltabelle!$O$67,Spieltabelle!$Q$66,0)+IF(Y11=Spieltabelle!$O$73,Spieltabelle!$Q$74,0)+IF(Y11=Spieltabelle!$O$74,Spieltabelle!$Q$73,0)</f>
        <v>0</v>
      </c>
      <c r="AC11">
        <f t="shared" si="9"/>
        <v>0</v>
      </c>
      <c r="AE11">
        <f>AE5+IF(Y11=Spieltabelle!$C$63,1,0)+IF(Y11=Spieltabelle!$C$64,1,0)+IF(Y11=Spieltabelle!$AC$63,1,0)+IF(Y11=Spieltabelle!$AC$64,1,0)+IF(Y11=Spieltabelle!$AC$69,1,0)+IF(Y11=Spieltabelle!$AC$70,1,0)+IF(Y11=Spieltabelle!$C$69,1,0)+IF(Y11=Spieltabelle!$C$70,1,0)+IF(Y11=Spieltabelle!$H$66,1,0)+IF(Y11=Spieltabelle!$H$67,1,0)+IF(Y11=Spieltabelle!$V$66,1,0)+IF(Y11=Spieltabelle!$V$67,1,0)+IF(Y11=Spieltabelle!$O$66,1,0)+IF(Y11=Spieltabelle!$O$67,1,0)+IF(Y11=Spieltabelle!$O$73,1,0)+IF(Y11=Spieltabelle!$O$74,1,0)</f>
        <v>8</v>
      </c>
      <c r="AF11">
        <f>AF5+IF(Y11=Spieltabelle!$C$63,IF(Spieltabelle!$E$63&gt;Spieltabelle!$E$64,1,0),0)+IF(Y11=Spieltabelle!$C$64,IF(Spieltabelle!$E$64&gt;Spieltabelle!$E$63,1),0)+IF(Y11=Spieltabelle!$AC$63,IF(Spieltabelle!$AF$63&gt;Spieltabelle!$AF$64,1,0),0)+IF(Y11=Spieltabelle!$AC$64,IF(Spieltabelle!$AF$64&gt;Spieltabelle!$AF$63,1,0),0)+IF(Y11=Spieltabelle!$AC$69,IF(Spieltabelle!$AF$69&gt;Spieltabelle!$AF$70,1,0),0)+IF(Y11=Spieltabelle!$AC$70,IF(Spieltabelle!$AF$70&gt;Spieltabelle!$AF$69,1,0),0)+IF(Y11=Spieltabelle!$C$69,IF(Spieltabelle!$E$69&gt;Spieltabelle!$E$70,1,0),0)+IF(Y11=Spieltabelle!$C$70,IF(Spieltabelle!$E$70&gt;Spieltabelle!$E$69,1,0),0)+IF(Y11=Spieltabelle!$H$66,IF(Spieltabelle!$J$66&gt;Spieltabelle!$J$67,1,0),0)+IF(Y11=Spieltabelle!$H$67,IF(Spieltabelle!$J$67&gt;Spieltabelle!$J$66,1,0),0)+IF(Y11=Spieltabelle!$V$66,IF(Spieltabelle!$Z$66&gt;Spieltabelle!$Z$67,1,0),0)+IF(Y11=Spieltabelle!$V$67,IF(Spieltabelle!$Z$67&gt;Spieltabelle!$Z$66,1,0),0)+IF(Y11=Spieltabelle!$O$66,IF(Spieltabelle!$Q$66&gt;Spieltabelle!$Q$67,1,0),0)+IF(Y11=Spieltabelle!$O$67,IF(Spieltabelle!$Q$67&gt;Spieltabelle!$Q$66,1,0),0)+IF(Y11=Spieltabelle!$O$73,IF(Spieltabelle!$Q$73&gt;Spieltabelle!$Q$74,1,0),0)+IF(Y11=Spieltabelle!$O$74,IF(Spieltabelle!$Q$74&gt;Spieltabelle!$Q$73,1,0),0)</f>
        <v>0</v>
      </c>
      <c r="AI11" s="48" t="s">
        <v>56</v>
      </c>
      <c r="AJ11">
        <f t="shared" si="10"/>
        <v>0</v>
      </c>
      <c r="AK11">
        <f>AK5+IF(AJ11=Spieltabelle!$C$63,Spieltabelle!$E$63,0)+IF(AJ11=Spieltabelle!$C$64,Spieltabelle!$E$64,0)+IF(AJ11=Spieltabelle!$AC$63,Spieltabelle!$AF$63,0)+IF(AJ11=Spieltabelle!$AC$64,Spieltabelle!$AF$64,0)+IF(AJ11=Spieltabelle!$AC$69,Spieltabelle!$AF$69,0)+IF(AJ11=Spieltabelle!$AC$70,Spieltabelle!$AF$70,0)+IF(AJ11=Spieltabelle!$C$69,Spieltabelle!$E$69,0)+IF(AJ11=Spieltabelle!$C$70,Spieltabelle!$E$70,0)+IF(AJ11=Spieltabelle!$H$66,Spieltabelle!$J$66,0)+IF(AJ11=Spieltabelle!$H$67,Spieltabelle!$J$67,0)+IF(AJ11=Spieltabelle!$V$66,Spieltabelle!$Z$66,0)+IF(AJ11=Spieltabelle!$V$67,Spieltabelle!$Z$67,0)+IF(AJ11=Spieltabelle!$O$66,Spieltabelle!$Q$66,0)+IF(AJ11=Spieltabelle!$O$67,Spieltabelle!$Q$67,0)+IF(AJ11=Spieltabelle!$O$73,Spieltabelle!$Q$73,0)+IF(AJ11=Spieltabelle!$O$74,Spieltabelle!$Q$74,0)</f>
        <v>0</v>
      </c>
      <c r="AL11" t="str">
        <f t="shared" si="10"/>
        <v>:</v>
      </c>
      <c r="AM11">
        <f>AM5+IF(AJ11=Spieltabelle!$C$63,Spieltabelle!$E$64,0)+IF(AJ11=Spieltabelle!$C$64,Spieltabelle!$E$63,0)+IF(AJ11=Spieltabelle!$AC$63,Spieltabelle!$AF$64,0)+IF(AJ11=Spieltabelle!$AC$64,Spieltabelle!$AF$63,0)+IF(AJ11=Spieltabelle!$AC$69,Spieltabelle!$AF$70,0)+IF(AJ11=Spieltabelle!$AC$70,Spieltabelle!$AF$69,0)+IF(AJ11=Spieltabelle!$C$69,Spieltabelle!$E$70,0)+IF(AJ11=Spieltabelle!$C$70,Spieltabelle!$E$69,0)+IF(AJ11=Spieltabelle!$H$66,Spieltabelle!$J$67,0)+IF(AJ11=Spieltabelle!$H$67,Spieltabelle!$J$66,0)+IF(AJ11=Spieltabelle!$V$66,Spieltabelle!$Z$67,0)+IF(AJ11=Spieltabelle!$V$67,Spieltabelle!$Z$66,0)+IF(AJ11=Spieltabelle!$O$66,Spieltabelle!$Q$67,0)+IF(AJ11=Spieltabelle!$O$67,Spieltabelle!$Q$66,0)+IF(AJ11=Spieltabelle!$O$73,Spieltabelle!$Q$74,0)+IF(AJ11=Spieltabelle!$O$74,Spieltabelle!$Q$73,0)</f>
        <v>0</v>
      </c>
      <c r="AN11">
        <f t="shared" si="11"/>
        <v>0</v>
      </c>
      <c r="AP11">
        <f>AP5+IF(AJ11=Spieltabelle!$C$63,1,0)+IF(AJ11=Spieltabelle!$C$64,1,0)+IF(AJ11=Spieltabelle!$AC$63,1,0)+IF(AJ11=Spieltabelle!$AC$64,1,0)+IF(AJ11=Spieltabelle!$AC$69,1,0)+IF(AJ11=Spieltabelle!$AC$70,1,0)+IF(AJ11=Spieltabelle!$C$69,1,0)+IF(AJ11=Spieltabelle!$C$70,1,0)+IF(AJ11=Spieltabelle!$H$66,1,0)+IF(AJ11=Spieltabelle!$H$67,1,0)+IF(AJ11=Spieltabelle!$V$66,1,0)+IF(AJ11=Spieltabelle!$V$67,1,0)+IF(AJ11=Spieltabelle!$O$66,1,0)+IF(AJ11=Spieltabelle!$O$67,1,0)+IF(AJ11=Spieltabelle!$O$73,1,0)+IF(AJ11=Spieltabelle!$O$74,1,0)</f>
        <v>8</v>
      </c>
      <c r="AQ11">
        <f>AQ5+IF(AJ11=Spieltabelle!$C$63,IF(Spieltabelle!$E$63&gt;Spieltabelle!$E$64,1,0),0)+IF(AJ11=Spieltabelle!$C$64,IF(Spieltabelle!$E$64&gt;Spieltabelle!$E$63,1),0)+IF(AJ11=Spieltabelle!$AC$63,IF(Spieltabelle!$AF$63&gt;Spieltabelle!$AF$64,1,0),0)+IF(AJ11=Spieltabelle!$AC$64,IF(Spieltabelle!$AF$64&gt;Spieltabelle!$AF$63,1,0),0)+IF(AJ11=Spieltabelle!$AC$69,IF(Spieltabelle!$AF$69&gt;Spieltabelle!$AF$70,1,0),0)+IF(AJ11=Spieltabelle!$AC$70,IF(Spieltabelle!$AF$70&gt;Spieltabelle!$AF$69,1,0),0)+IF(AJ11=Spieltabelle!$C$69,IF(Spieltabelle!$E$69&gt;Spieltabelle!$E$70,1,0),0)+IF(AJ11=Spieltabelle!$C$70,IF(Spieltabelle!$E$70&gt;Spieltabelle!$E$69,1,0),0)+IF(AJ11=Spieltabelle!$H$66,IF(Spieltabelle!$J$66&gt;Spieltabelle!$J$67,1,0),0)+IF(AJ11=Spieltabelle!$H$67,IF(Spieltabelle!$J$67&gt;Spieltabelle!$J$66,1,0),0)+IF(AJ11=Spieltabelle!$V$66,IF(Spieltabelle!$Z$66&gt;Spieltabelle!$Z$67,1,0),0)+IF(AJ11=Spieltabelle!$V$67,IF(Spieltabelle!$Z$67&gt;Spieltabelle!$Z$66,1,0),0)+IF(AJ11=Spieltabelle!$O$66,IF(Spieltabelle!$Q$66&gt;Spieltabelle!$Q$67,1,0),0)+IF(AJ11=Spieltabelle!$O$67,IF(Spieltabelle!$Q$67&gt;Spieltabelle!$Q$66,1,0),0)+IF(AJ11=Spieltabelle!$O$73,IF(Spieltabelle!$Q$73&gt;Spieltabelle!$Q$74,1,0),0)+IF(AJ11=Spieltabelle!$O$74,IF(Spieltabelle!$Q$74&gt;Spieltabelle!$Q$73,1,0),0)</f>
        <v>0</v>
      </c>
    </row>
    <row r="12" spans="1:44">
      <c r="I12" t="s">
        <v>92</v>
      </c>
    </row>
    <row r="13" spans="1:44" ht="15">
      <c r="B13" s="50" t="s">
        <v>93</v>
      </c>
      <c r="C13" s="50"/>
      <c r="D13" s="50"/>
      <c r="E13" s="50"/>
      <c r="F13" s="50"/>
      <c r="G13" s="50"/>
      <c r="H13" s="50"/>
      <c r="M13" s="50" t="s">
        <v>94</v>
      </c>
      <c r="N13" s="50"/>
      <c r="O13" s="50"/>
      <c r="P13" s="50"/>
      <c r="Q13" s="50"/>
      <c r="R13" s="50"/>
      <c r="S13" s="50"/>
      <c r="X13" s="50" t="s">
        <v>95</v>
      </c>
      <c r="Y13" s="50"/>
      <c r="Z13" s="50"/>
      <c r="AA13" s="50"/>
      <c r="AB13" s="50"/>
      <c r="AC13" s="50"/>
      <c r="AD13" s="50"/>
      <c r="AI13" s="50" t="s">
        <v>95</v>
      </c>
      <c r="AJ13" s="50"/>
      <c r="AK13" s="50"/>
      <c r="AL13" s="50"/>
      <c r="AM13" s="50"/>
      <c r="AN13" s="50"/>
      <c r="AO13" s="50"/>
    </row>
    <row r="14" spans="1:44">
      <c r="B14" t="str" cm="1">
        <f t="array" ref="B14:H17">_xlfn.SORTBY(B2:H5,H2:H5,-1,G2:G5,-1,D2:D5,-1)</f>
        <v>A1</v>
      </c>
      <c r="C14">
        <v>0</v>
      </c>
      <c r="D14">
        <v>0</v>
      </c>
      <c r="E14" t="str">
        <v>:</v>
      </c>
      <c r="F14">
        <v>0</v>
      </c>
      <c r="G14">
        <v>0</v>
      </c>
      <c r="H14">
        <v>0</v>
      </c>
      <c r="M14" t="str" cm="1">
        <f t="array" ref="M14:S17">_xlfn.SORTBY(M2:S5,S2:S5,-1,R2:R5,-1,O2:O5,-1)</f>
        <v>B1</v>
      </c>
      <c r="N14">
        <v>0</v>
      </c>
      <c r="O14">
        <v>0</v>
      </c>
      <c r="P14" t="str">
        <v>:</v>
      </c>
      <c r="Q14">
        <v>0</v>
      </c>
      <c r="R14">
        <v>0</v>
      </c>
      <c r="S14">
        <v>0</v>
      </c>
      <c r="X14" t="str" cm="1">
        <f t="array" ref="X14:AD17">_xlfn.SORTBY(X2:AD5,AD2:AD5,-1,AC2:AC5,-1,Z2:Z5,-1)</f>
        <v>C1</v>
      </c>
      <c r="Y14">
        <v>0</v>
      </c>
      <c r="Z14">
        <v>0</v>
      </c>
      <c r="AA14" t="str">
        <v>:</v>
      </c>
      <c r="AB14">
        <v>0</v>
      </c>
      <c r="AC14">
        <v>0</v>
      </c>
      <c r="AD14">
        <v>0</v>
      </c>
      <c r="AI14" t="str" cm="1">
        <f t="array" ref="AI14:AO17">_xlfn.SORTBY(AI2:AO5,AO2:AO5,-1,AN2:AN5,-1,AK2:AK5,-1)</f>
        <v>D1</v>
      </c>
      <c r="AJ14">
        <v>0</v>
      </c>
      <c r="AK14">
        <v>0</v>
      </c>
      <c r="AL14" t="str">
        <v>:</v>
      </c>
      <c r="AM14">
        <v>0</v>
      </c>
      <c r="AN14">
        <v>0</v>
      </c>
      <c r="AO14">
        <v>0</v>
      </c>
    </row>
    <row r="15" spans="1:44">
      <c r="B15" t="str">
        <v>A2</v>
      </c>
      <c r="C15">
        <v>0</v>
      </c>
      <c r="D15">
        <v>0</v>
      </c>
      <c r="E15" t="str">
        <v>:</v>
      </c>
      <c r="F15">
        <v>0</v>
      </c>
      <c r="G15">
        <v>0</v>
      </c>
      <c r="H15">
        <v>0</v>
      </c>
      <c r="M15" t="str">
        <v>B2</v>
      </c>
      <c r="N15">
        <v>0</v>
      </c>
      <c r="O15">
        <v>0</v>
      </c>
      <c r="P15" t="str">
        <v>:</v>
      </c>
      <c r="Q15">
        <v>0</v>
      </c>
      <c r="R15">
        <v>0</v>
      </c>
      <c r="S15">
        <v>0</v>
      </c>
      <c r="X15" t="str">
        <v>C2</v>
      </c>
      <c r="Y15">
        <v>0</v>
      </c>
      <c r="Z15">
        <v>0</v>
      </c>
      <c r="AA15" t="str">
        <v>:</v>
      </c>
      <c r="AB15">
        <v>0</v>
      </c>
      <c r="AC15">
        <v>0</v>
      </c>
      <c r="AD15">
        <v>0</v>
      </c>
      <c r="AI15" t="str">
        <v>D2</v>
      </c>
      <c r="AJ15">
        <v>0</v>
      </c>
      <c r="AK15">
        <v>0</v>
      </c>
      <c r="AL15" t="str">
        <v>:</v>
      </c>
      <c r="AM15">
        <v>0</v>
      </c>
      <c r="AN15">
        <v>0</v>
      </c>
      <c r="AO15">
        <v>0</v>
      </c>
    </row>
    <row r="16" spans="1:44">
      <c r="B16" t="str">
        <v>A3</v>
      </c>
      <c r="C16">
        <v>0</v>
      </c>
      <c r="D16">
        <v>0</v>
      </c>
      <c r="E16" t="str">
        <v>:</v>
      </c>
      <c r="F16">
        <v>0</v>
      </c>
      <c r="G16">
        <v>0</v>
      </c>
      <c r="H16">
        <v>0</v>
      </c>
      <c r="M16" t="str">
        <v>B3</v>
      </c>
      <c r="N16">
        <v>0</v>
      </c>
      <c r="O16">
        <v>0</v>
      </c>
      <c r="P16" t="str">
        <v>:</v>
      </c>
      <c r="Q16">
        <v>0</v>
      </c>
      <c r="R16">
        <v>0</v>
      </c>
      <c r="S16">
        <v>0</v>
      </c>
      <c r="X16" t="str">
        <v>C3</v>
      </c>
      <c r="Y16">
        <v>0</v>
      </c>
      <c r="Z16">
        <v>0</v>
      </c>
      <c r="AA16" t="str">
        <v>:</v>
      </c>
      <c r="AB16">
        <v>0</v>
      </c>
      <c r="AC16">
        <v>0</v>
      </c>
      <c r="AD16">
        <v>0</v>
      </c>
      <c r="AI16" t="str">
        <v>D3</v>
      </c>
      <c r="AJ16">
        <v>0</v>
      </c>
      <c r="AK16">
        <v>0</v>
      </c>
      <c r="AL16" t="str">
        <v>:</v>
      </c>
      <c r="AM16">
        <v>0</v>
      </c>
      <c r="AN16">
        <v>0</v>
      </c>
      <c r="AO16">
        <v>0</v>
      </c>
    </row>
    <row r="17" spans="1:41">
      <c r="B17" t="str">
        <v>A4</v>
      </c>
      <c r="C17">
        <v>0</v>
      </c>
      <c r="D17">
        <v>0</v>
      </c>
      <c r="E17" t="str">
        <v>:</v>
      </c>
      <c r="F17">
        <v>0</v>
      </c>
      <c r="G17">
        <v>0</v>
      </c>
      <c r="H17">
        <v>0</v>
      </c>
      <c r="M17" t="str">
        <v>B4</v>
      </c>
      <c r="N17">
        <v>0</v>
      </c>
      <c r="O17">
        <v>0</v>
      </c>
      <c r="P17" t="str">
        <v>:</v>
      </c>
      <c r="Q17">
        <v>0</v>
      </c>
      <c r="R17">
        <v>0</v>
      </c>
      <c r="S17">
        <v>0</v>
      </c>
      <c r="X17" t="str">
        <v>C4</v>
      </c>
      <c r="Y17">
        <v>0</v>
      </c>
      <c r="Z17">
        <v>0</v>
      </c>
      <c r="AA17" t="str">
        <v>:</v>
      </c>
      <c r="AB17">
        <v>0</v>
      </c>
      <c r="AC17">
        <v>0</v>
      </c>
      <c r="AD17">
        <v>0</v>
      </c>
      <c r="AI17" t="str">
        <v>D4</v>
      </c>
      <c r="AJ17">
        <v>0</v>
      </c>
      <c r="AK17">
        <v>0</v>
      </c>
      <c r="AL17" t="str">
        <v>:</v>
      </c>
      <c r="AM17">
        <v>0</v>
      </c>
      <c r="AN17">
        <v>0</v>
      </c>
      <c r="AO17">
        <v>0</v>
      </c>
    </row>
    <row r="18" spans="1:41">
      <c r="B18" t="str" cm="1">
        <f t="array" ref="B18:H21">_xlfn.SORTBY(M2:S5,S2:S5,-1,R2:R5,-1,O2:O5,-1)</f>
        <v>B1</v>
      </c>
      <c r="C18">
        <v>0</v>
      </c>
      <c r="D18">
        <v>0</v>
      </c>
      <c r="E18" t="str">
        <v>:</v>
      </c>
      <c r="F18">
        <v>0</v>
      </c>
      <c r="G18">
        <v>0</v>
      </c>
      <c r="H18">
        <v>0</v>
      </c>
    </row>
    <row r="19" spans="1:41">
      <c r="B19" t="str">
        <v>B2</v>
      </c>
      <c r="C19">
        <v>0</v>
      </c>
      <c r="D19">
        <v>0</v>
      </c>
      <c r="E19" t="str">
        <v>:</v>
      </c>
      <c r="F19">
        <v>0</v>
      </c>
      <c r="G19">
        <v>0</v>
      </c>
      <c r="H19">
        <v>0</v>
      </c>
    </row>
    <row r="20" spans="1:41">
      <c r="B20" t="str">
        <v>B3</v>
      </c>
      <c r="C20">
        <v>0</v>
      </c>
      <c r="D20">
        <v>0</v>
      </c>
      <c r="E20" t="str">
        <v>:</v>
      </c>
      <c r="F20">
        <v>0</v>
      </c>
      <c r="G20">
        <v>0</v>
      </c>
      <c r="H20">
        <v>0</v>
      </c>
    </row>
    <row r="21" spans="1:41">
      <c r="B21" t="str">
        <v>B4</v>
      </c>
      <c r="C21">
        <v>0</v>
      </c>
      <c r="D21">
        <v>0</v>
      </c>
      <c r="E21" t="str">
        <v>:</v>
      </c>
      <c r="F21">
        <v>0</v>
      </c>
      <c r="G21">
        <v>0</v>
      </c>
      <c r="H21">
        <v>0</v>
      </c>
    </row>
    <row r="22" spans="1:41">
      <c r="B22" t="str" cm="1">
        <f t="array" ref="B22:H25">_xlfn.SORTBY(X2:AD5,AD2:AD5,-1,AC2:AC5,-1,Z2:Z5,-1)</f>
        <v>C1</v>
      </c>
      <c r="C22">
        <v>0</v>
      </c>
      <c r="D22">
        <v>0</v>
      </c>
      <c r="E22" t="str">
        <v>:</v>
      </c>
      <c r="F22">
        <v>0</v>
      </c>
      <c r="G22">
        <v>0</v>
      </c>
      <c r="H22">
        <v>0</v>
      </c>
    </row>
    <row r="23" spans="1:41">
      <c r="B23" t="str">
        <v>C2</v>
      </c>
      <c r="C23">
        <v>0</v>
      </c>
      <c r="D23">
        <v>0</v>
      </c>
      <c r="E23" t="str">
        <v>:</v>
      </c>
      <c r="F23">
        <v>0</v>
      </c>
      <c r="G23">
        <v>0</v>
      </c>
      <c r="H23">
        <v>0</v>
      </c>
    </row>
    <row r="24" spans="1:41">
      <c r="B24" t="str">
        <v>C3</v>
      </c>
      <c r="C24">
        <v>0</v>
      </c>
      <c r="D24">
        <v>0</v>
      </c>
      <c r="E24" t="str">
        <v>:</v>
      </c>
      <c r="F24">
        <v>0</v>
      </c>
      <c r="G24">
        <v>0</v>
      </c>
      <c r="H24">
        <v>0</v>
      </c>
    </row>
    <row r="25" spans="1:41">
      <c r="B25" t="str">
        <v>C4</v>
      </c>
      <c r="C25">
        <v>0</v>
      </c>
      <c r="D25">
        <v>0</v>
      </c>
      <c r="E25" t="str">
        <v>:</v>
      </c>
      <c r="F25">
        <v>0</v>
      </c>
      <c r="G25">
        <v>0</v>
      </c>
      <c r="H25">
        <v>0</v>
      </c>
    </row>
    <row r="26" spans="1:41">
      <c r="B26" t="str" cm="1">
        <f t="array" ref="B26:H29">_xlfn.SORTBY(AI2:AO5,AO2:AO5,-1,AN2:AN5,-1,AK2:AK5,-1)</f>
        <v>D1</v>
      </c>
      <c r="C26">
        <v>0</v>
      </c>
      <c r="D26">
        <v>0</v>
      </c>
      <c r="E26" t="str">
        <v>:</v>
      </c>
      <c r="F26">
        <v>0</v>
      </c>
      <c r="G26">
        <v>0</v>
      </c>
      <c r="H26">
        <v>0</v>
      </c>
    </row>
    <row r="27" spans="1:41">
      <c r="B27" t="str">
        <v>D2</v>
      </c>
      <c r="C27">
        <v>0</v>
      </c>
      <c r="D27">
        <v>0</v>
      </c>
      <c r="E27" t="str">
        <v>:</v>
      </c>
      <c r="F27">
        <v>0</v>
      </c>
      <c r="G27">
        <v>0</v>
      </c>
      <c r="H27">
        <v>0</v>
      </c>
    </row>
    <row r="28" spans="1:41">
      <c r="B28" t="str">
        <v>D3</v>
      </c>
      <c r="C28">
        <v>0</v>
      </c>
      <c r="D28">
        <v>0</v>
      </c>
      <c r="E28" t="str">
        <v>:</v>
      </c>
      <c r="F28">
        <v>0</v>
      </c>
      <c r="G28">
        <v>0</v>
      </c>
      <c r="H28">
        <v>0</v>
      </c>
    </row>
    <row r="29" spans="1:41">
      <c r="B29" t="str">
        <v>D4</v>
      </c>
      <c r="C29">
        <v>0</v>
      </c>
      <c r="D29">
        <v>0</v>
      </c>
      <c r="E29" t="str">
        <v>:</v>
      </c>
      <c r="F29">
        <v>0</v>
      </c>
      <c r="G29">
        <v>0</v>
      </c>
      <c r="H29">
        <v>0</v>
      </c>
    </row>
    <row r="30" spans="1:41" ht="15">
      <c r="A30" s="82" t="s">
        <v>96</v>
      </c>
      <c r="B30" s="82"/>
      <c r="C30" s="82"/>
      <c r="D30" s="82"/>
      <c r="E30" s="82"/>
      <c r="F30" s="82"/>
      <c r="G30" s="82"/>
      <c r="H30" s="82"/>
    </row>
    <row r="31" spans="1:41">
      <c r="A31">
        <v>1</v>
      </c>
      <c r="B31" t="str" cm="1">
        <f t="array" ref="B31:H46">_xlfn.SORTBY(B14:H29,H14:H29,-1,G14:G29,-1,D14:D29,-1)</f>
        <v>A1</v>
      </c>
      <c r="C31" s="53">
        <v>0</v>
      </c>
      <c r="D31">
        <v>0</v>
      </c>
      <c r="E31" t="str">
        <v>:</v>
      </c>
      <c r="F31">
        <v>0</v>
      </c>
      <c r="G31">
        <v>0</v>
      </c>
      <c r="H31">
        <v>0</v>
      </c>
    </row>
    <row r="32" spans="1:41">
      <c r="A32">
        <v>2</v>
      </c>
      <c r="B32" t="str">
        <v>A2</v>
      </c>
      <c r="C32" s="53">
        <v>0</v>
      </c>
      <c r="D32">
        <v>0</v>
      </c>
      <c r="E32" t="str">
        <v>:</v>
      </c>
      <c r="F32">
        <v>0</v>
      </c>
      <c r="G32">
        <v>0</v>
      </c>
      <c r="H32">
        <v>0</v>
      </c>
    </row>
    <row r="33" spans="1:23">
      <c r="A33">
        <v>3</v>
      </c>
      <c r="B33" t="str">
        <v>A3</v>
      </c>
      <c r="C33" s="53">
        <v>0</v>
      </c>
      <c r="D33">
        <v>0</v>
      </c>
      <c r="E33" t="str">
        <v>:</v>
      </c>
      <c r="F33">
        <v>0</v>
      </c>
      <c r="G33">
        <v>0</v>
      </c>
      <c r="H33">
        <v>0</v>
      </c>
    </row>
    <row r="34" spans="1:23">
      <c r="A34">
        <v>4</v>
      </c>
      <c r="B34" t="str">
        <v>A4</v>
      </c>
      <c r="C34" s="53">
        <v>0</v>
      </c>
      <c r="D34">
        <v>0</v>
      </c>
      <c r="E34" t="str">
        <v>:</v>
      </c>
      <c r="F34">
        <v>0</v>
      </c>
      <c r="G34">
        <v>0</v>
      </c>
      <c r="H34">
        <v>0</v>
      </c>
    </row>
    <row r="35" spans="1:23">
      <c r="A35">
        <v>5</v>
      </c>
      <c r="B35" t="str">
        <v>B1</v>
      </c>
      <c r="C35" s="53">
        <v>0</v>
      </c>
      <c r="D35">
        <v>0</v>
      </c>
      <c r="E35" t="str">
        <v>:</v>
      </c>
      <c r="F35">
        <v>0</v>
      </c>
      <c r="G35">
        <v>0</v>
      </c>
      <c r="H35">
        <v>0</v>
      </c>
      <c r="M35" t="s">
        <v>97</v>
      </c>
    </row>
    <row r="36" spans="1:23">
      <c r="A36">
        <v>6</v>
      </c>
      <c r="B36" t="str">
        <v>B2</v>
      </c>
      <c r="C36" s="53">
        <v>0</v>
      </c>
      <c r="D36">
        <v>0</v>
      </c>
      <c r="E36" t="str">
        <v>:</v>
      </c>
      <c r="F36">
        <v>0</v>
      </c>
      <c r="G36">
        <v>0</v>
      </c>
      <c r="H36">
        <v>0</v>
      </c>
      <c r="M36" s="93">
        <v>272301</v>
      </c>
      <c r="N36" t="s">
        <v>98</v>
      </c>
      <c r="O36" s="51"/>
      <c r="P36" s="51"/>
      <c r="Q36" s="51"/>
      <c r="R36" s="51"/>
      <c r="S36" s="51"/>
      <c r="T36" s="51"/>
      <c r="W36" s="51"/>
    </row>
    <row r="37" spans="1:23">
      <c r="A37">
        <v>7</v>
      </c>
      <c r="B37" t="str">
        <v>B3</v>
      </c>
      <c r="C37" s="53">
        <v>0</v>
      </c>
      <c r="D37">
        <v>0</v>
      </c>
      <c r="E37" t="str">
        <v>:</v>
      </c>
      <c r="F37">
        <v>0</v>
      </c>
      <c r="G37">
        <v>0</v>
      </c>
      <c r="H37">
        <v>0</v>
      </c>
      <c r="M37" s="92" t="s">
        <v>99</v>
      </c>
      <c r="N37" t="s">
        <v>100</v>
      </c>
      <c r="O37" s="51"/>
      <c r="P37" s="51"/>
      <c r="Q37" s="51"/>
      <c r="R37" s="51"/>
      <c r="S37" s="51"/>
      <c r="T37" s="16"/>
      <c r="W37" s="16"/>
    </row>
    <row r="38" spans="1:23">
      <c r="A38">
        <v>8</v>
      </c>
      <c r="B38" t="str">
        <v>B4</v>
      </c>
      <c r="C38" s="53">
        <v>0</v>
      </c>
      <c r="D38">
        <v>0</v>
      </c>
      <c r="E38" t="str">
        <v>:</v>
      </c>
      <c r="F38">
        <v>0</v>
      </c>
      <c r="G38">
        <v>0</v>
      </c>
      <c r="H38">
        <v>0</v>
      </c>
      <c r="M38" s="51"/>
      <c r="N38" s="51"/>
      <c r="O38" s="51"/>
      <c r="P38" s="51"/>
      <c r="Q38" s="51"/>
      <c r="R38" s="51"/>
      <c r="S38" s="51"/>
      <c r="T38" s="16"/>
      <c r="W38" s="16"/>
    </row>
    <row r="39" spans="1:23">
      <c r="A39">
        <v>9</v>
      </c>
      <c r="B39" t="str">
        <v>C1</v>
      </c>
      <c r="C39">
        <v>0</v>
      </c>
      <c r="D39">
        <v>0</v>
      </c>
      <c r="E39" t="str">
        <v>:</v>
      </c>
      <c r="F39">
        <v>0</v>
      </c>
      <c r="G39">
        <v>0</v>
      </c>
      <c r="H39">
        <v>0</v>
      </c>
      <c r="M39" s="51"/>
      <c r="N39" s="51"/>
      <c r="O39" s="51"/>
      <c r="P39" s="51"/>
      <c r="Q39" s="51"/>
      <c r="R39" s="51"/>
      <c r="S39" s="51"/>
      <c r="T39" s="16"/>
      <c r="W39" s="16"/>
    </row>
    <row r="40" spans="1:23">
      <c r="A40">
        <v>10</v>
      </c>
      <c r="B40" t="str">
        <v>C2</v>
      </c>
      <c r="C40">
        <v>0</v>
      </c>
      <c r="D40">
        <v>0</v>
      </c>
      <c r="E40" t="str">
        <v>:</v>
      </c>
      <c r="F40">
        <v>0</v>
      </c>
      <c r="G40">
        <v>0</v>
      </c>
      <c r="H40">
        <v>0</v>
      </c>
      <c r="M40" s="54" t="s">
        <v>101</v>
      </c>
      <c r="N40" s="51"/>
      <c r="O40" s="51"/>
      <c r="P40" s="51"/>
      <c r="Q40" s="51"/>
      <c r="R40" s="51"/>
      <c r="S40" s="51"/>
      <c r="T40" s="16"/>
      <c r="W40" s="16"/>
    </row>
    <row r="41" spans="1:23">
      <c r="A41">
        <v>11</v>
      </c>
      <c r="B41" t="str">
        <v>C3</v>
      </c>
      <c r="C41">
        <v>0</v>
      </c>
      <c r="D41">
        <v>0</v>
      </c>
      <c r="E41" t="str">
        <v>:</v>
      </c>
      <c r="F41">
        <v>0</v>
      </c>
      <c r="G41">
        <v>0</v>
      </c>
      <c r="H41">
        <v>0</v>
      </c>
      <c r="M41" t="s">
        <v>102</v>
      </c>
    </row>
    <row r="42" spans="1:23">
      <c r="A42">
        <v>12</v>
      </c>
      <c r="B42" t="str">
        <v>C4</v>
      </c>
      <c r="C42">
        <v>0</v>
      </c>
      <c r="D42">
        <v>0</v>
      </c>
      <c r="E42" t="str">
        <v>:</v>
      </c>
      <c r="F42">
        <v>0</v>
      </c>
      <c r="G42">
        <v>0</v>
      </c>
      <c r="H42">
        <v>0</v>
      </c>
      <c r="M42" t="s">
        <v>103</v>
      </c>
    </row>
    <row r="43" spans="1:23">
      <c r="B43" t="str">
        <v>D1</v>
      </c>
      <c r="C43">
        <v>0</v>
      </c>
      <c r="D43">
        <v>0</v>
      </c>
      <c r="E43" t="str">
        <v>:</v>
      </c>
      <c r="F43">
        <v>0</v>
      </c>
      <c r="G43">
        <v>0</v>
      </c>
      <c r="H43">
        <v>0</v>
      </c>
      <c r="M43" t="s">
        <v>104</v>
      </c>
    </row>
    <row r="44" spans="1:23">
      <c r="B44" t="str">
        <v>D2</v>
      </c>
      <c r="C44">
        <v>0</v>
      </c>
      <c r="D44">
        <v>0</v>
      </c>
      <c r="E44" t="str">
        <v>:</v>
      </c>
      <c r="F44">
        <v>0</v>
      </c>
      <c r="G44">
        <v>0</v>
      </c>
      <c r="H44">
        <v>0</v>
      </c>
      <c r="M44" t="s">
        <v>105</v>
      </c>
    </row>
    <row r="45" spans="1:23">
      <c r="B45" t="str">
        <v>D3</v>
      </c>
      <c r="C45">
        <v>0</v>
      </c>
      <c r="D45">
        <v>0</v>
      </c>
      <c r="E45" t="str">
        <v>:</v>
      </c>
      <c r="F45">
        <v>0</v>
      </c>
      <c r="G45">
        <v>0</v>
      </c>
      <c r="H45">
        <v>0</v>
      </c>
      <c r="M45" t="s">
        <v>106</v>
      </c>
    </row>
    <row r="46" spans="1:23">
      <c r="B46" t="str">
        <v>D4</v>
      </c>
      <c r="C46">
        <v>0</v>
      </c>
      <c r="D46">
        <v>0</v>
      </c>
      <c r="E46" t="str">
        <v>:</v>
      </c>
      <c r="F46">
        <v>0</v>
      </c>
      <c r="G46">
        <v>0</v>
      </c>
      <c r="H46">
        <v>0</v>
      </c>
      <c r="M46" t="s">
        <v>107</v>
      </c>
    </row>
    <row r="48" spans="1:23" ht="15">
      <c r="A48" s="84" t="s">
        <v>108</v>
      </c>
      <c r="B48" s="83"/>
      <c r="C48" s="83"/>
      <c r="D48" s="83"/>
      <c r="E48" s="83"/>
      <c r="F48" s="83"/>
      <c r="G48" s="83"/>
      <c r="H48" s="83"/>
    </row>
    <row r="49" spans="1:8">
      <c r="A49">
        <f>C49</f>
        <v>0</v>
      </c>
      <c r="B49" t="str" cm="1">
        <f t="array" ref="B49:H64">_xlfn.SORTBY(B14:H29,F14:F29,1)</f>
        <v>A1</v>
      </c>
      <c r="C49">
        <v>0</v>
      </c>
      <c r="D49">
        <v>0</v>
      </c>
      <c r="E49" t="str">
        <v>:</v>
      </c>
      <c r="F49">
        <v>0</v>
      </c>
      <c r="G49">
        <v>0</v>
      </c>
      <c r="H49">
        <v>0</v>
      </c>
    </row>
    <row r="50" spans="1:8">
      <c r="B50" t="str">
        <v>A2</v>
      </c>
      <c r="C50">
        <v>0</v>
      </c>
      <c r="D50">
        <v>0</v>
      </c>
      <c r="E50" t="str">
        <v>:</v>
      </c>
      <c r="F50">
        <v>0</v>
      </c>
      <c r="G50">
        <v>0</v>
      </c>
      <c r="H50">
        <v>0</v>
      </c>
    </row>
    <row r="51" spans="1:8">
      <c r="B51" t="str">
        <v>A3</v>
      </c>
      <c r="C51">
        <v>0</v>
      </c>
      <c r="D51">
        <v>0</v>
      </c>
      <c r="E51" t="str">
        <v>:</v>
      </c>
      <c r="F51">
        <v>0</v>
      </c>
      <c r="G51">
        <v>0</v>
      </c>
      <c r="H51">
        <v>0</v>
      </c>
    </row>
    <row r="52" spans="1:8">
      <c r="B52" t="str">
        <v>A4</v>
      </c>
      <c r="C52">
        <v>0</v>
      </c>
      <c r="D52">
        <v>0</v>
      </c>
      <c r="E52" t="str">
        <v>:</v>
      </c>
      <c r="F52">
        <v>0</v>
      </c>
      <c r="G52">
        <v>0</v>
      </c>
      <c r="H52">
        <v>0</v>
      </c>
    </row>
    <row r="53" spans="1:8">
      <c r="B53" t="str">
        <v>B1</v>
      </c>
      <c r="C53">
        <v>0</v>
      </c>
      <c r="D53">
        <v>0</v>
      </c>
      <c r="E53" t="str">
        <v>:</v>
      </c>
      <c r="F53">
        <v>0</v>
      </c>
      <c r="G53">
        <v>0</v>
      </c>
      <c r="H53">
        <v>0</v>
      </c>
    </row>
    <row r="54" spans="1:8">
      <c r="B54" t="str">
        <v>B2</v>
      </c>
      <c r="C54">
        <v>0</v>
      </c>
      <c r="D54">
        <v>0</v>
      </c>
      <c r="E54" t="str">
        <v>:</v>
      </c>
      <c r="F54">
        <v>0</v>
      </c>
      <c r="G54">
        <v>0</v>
      </c>
      <c r="H54">
        <v>0</v>
      </c>
    </row>
    <row r="55" spans="1:8">
      <c r="B55" t="str">
        <v>B3</v>
      </c>
      <c r="C55">
        <v>0</v>
      </c>
      <c r="D55">
        <v>0</v>
      </c>
      <c r="E55" t="str">
        <v>:</v>
      </c>
      <c r="F55">
        <v>0</v>
      </c>
      <c r="G55">
        <v>0</v>
      </c>
      <c r="H55">
        <v>0</v>
      </c>
    </row>
    <row r="56" spans="1:8">
      <c r="B56" t="str">
        <v>B4</v>
      </c>
      <c r="C56">
        <v>0</v>
      </c>
      <c r="D56">
        <v>0</v>
      </c>
      <c r="E56" t="str">
        <v>:</v>
      </c>
      <c r="F56">
        <v>0</v>
      </c>
      <c r="G56">
        <v>0</v>
      </c>
      <c r="H56">
        <v>0</v>
      </c>
    </row>
    <row r="57" spans="1:8">
      <c r="B57" t="str">
        <v>C1</v>
      </c>
      <c r="C57">
        <v>0</v>
      </c>
      <c r="D57">
        <v>0</v>
      </c>
      <c r="E57" t="str">
        <v>:</v>
      </c>
      <c r="F57">
        <v>0</v>
      </c>
      <c r="G57">
        <v>0</v>
      </c>
      <c r="H57">
        <v>0</v>
      </c>
    </row>
    <row r="58" spans="1:8">
      <c r="B58" t="str">
        <v>C2</v>
      </c>
      <c r="C58">
        <v>0</v>
      </c>
      <c r="D58">
        <v>0</v>
      </c>
      <c r="E58" t="str">
        <v>:</v>
      </c>
      <c r="F58">
        <v>0</v>
      </c>
      <c r="G58">
        <v>0</v>
      </c>
      <c r="H58">
        <v>0</v>
      </c>
    </row>
    <row r="59" spans="1:8">
      <c r="B59" t="str">
        <v>C3</v>
      </c>
      <c r="C59">
        <v>0</v>
      </c>
      <c r="D59">
        <v>0</v>
      </c>
      <c r="E59" t="str">
        <v>:</v>
      </c>
      <c r="F59">
        <v>0</v>
      </c>
      <c r="G59">
        <v>0</v>
      </c>
      <c r="H59">
        <v>0</v>
      </c>
    </row>
    <row r="60" spans="1:8">
      <c r="B60" t="str">
        <v>C4</v>
      </c>
      <c r="C60">
        <v>0</v>
      </c>
      <c r="D60">
        <v>0</v>
      </c>
      <c r="E60" t="str">
        <v>:</v>
      </c>
      <c r="F60">
        <v>0</v>
      </c>
      <c r="G60">
        <v>0</v>
      </c>
      <c r="H60">
        <v>0</v>
      </c>
    </row>
    <row r="61" spans="1:8">
      <c r="B61" t="str">
        <v>D1</v>
      </c>
      <c r="C61">
        <v>0</v>
      </c>
      <c r="D61">
        <v>0</v>
      </c>
      <c r="E61" t="str">
        <v>:</v>
      </c>
      <c r="F61">
        <v>0</v>
      </c>
      <c r="G61">
        <v>0</v>
      </c>
      <c r="H61">
        <v>0</v>
      </c>
    </row>
    <row r="62" spans="1:8">
      <c r="B62" t="str">
        <v>D2</v>
      </c>
      <c r="C62">
        <v>0</v>
      </c>
      <c r="D62">
        <v>0</v>
      </c>
      <c r="E62" t="str">
        <v>:</v>
      </c>
      <c r="F62">
        <v>0</v>
      </c>
      <c r="G62">
        <v>0</v>
      </c>
      <c r="H62">
        <v>0</v>
      </c>
    </row>
    <row r="63" spans="1:8">
      <c r="B63" t="str">
        <v>D3</v>
      </c>
      <c r="C63">
        <v>0</v>
      </c>
      <c r="D63">
        <v>0</v>
      </c>
      <c r="E63" t="str">
        <v>:</v>
      </c>
      <c r="F63">
        <v>0</v>
      </c>
      <c r="G63">
        <v>0</v>
      </c>
      <c r="H63">
        <v>0</v>
      </c>
    </row>
    <row r="64" spans="1:8">
      <c r="B64" t="str">
        <v>D4</v>
      </c>
      <c r="C64">
        <v>0</v>
      </c>
      <c r="D64">
        <v>0</v>
      </c>
      <c r="E64" t="str">
        <v>:</v>
      </c>
      <c r="F64">
        <v>0</v>
      </c>
      <c r="G64">
        <v>0</v>
      </c>
      <c r="H64">
        <v>0</v>
      </c>
    </row>
  </sheetData>
  <phoneticPr fontId="9" type="noConversion"/>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1C451-4610-45CF-BBA4-14E975774BCC}">
  <dimension ref="A1:N57"/>
  <sheetViews>
    <sheetView topLeftCell="A25" zoomScale="85" zoomScaleNormal="85" workbookViewId="0">
      <selection activeCell="I60" sqref="I60"/>
    </sheetView>
  </sheetViews>
  <sheetFormatPr defaultColWidth="11" defaultRowHeight="14.25"/>
  <cols>
    <col min="3" max="3" width="10.125" bestFit="1" customWidth="1"/>
    <col min="6" max="7" width="12.375" bestFit="1" customWidth="1"/>
    <col min="10" max="10" width="12.875" bestFit="1" customWidth="1"/>
  </cols>
  <sheetData>
    <row r="1" spans="1:14">
      <c r="A1" t="s">
        <v>109</v>
      </c>
      <c r="B1" t="s">
        <v>110</v>
      </c>
      <c r="C1" t="s">
        <v>111</v>
      </c>
      <c r="D1" t="s">
        <v>112</v>
      </c>
      <c r="E1" t="s">
        <v>113</v>
      </c>
      <c r="F1" t="s">
        <v>114</v>
      </c>
      <c r="G1" t="s">
        <v>115</v>
      </c>
      <c r="H1" t="s">
        <v>116</v>
      </c>
      <c r="I1" t="s">
        <v>117</v>
      </c>
      <c r="J1" t="s">
        <v>118</v>
      </c>
      <c r="K1" t="s">
        <v>83</v>
      </c>
      <c r="L1" t="s">
        <v>84</v>
      </c>
      <c r="M1" t="s">
        <v>119</v>
      </c>
      <c r="N1" t="s">
        <v>85</v>
      </c>
    </row>
    <row r="2" spans="1:14">
      <c r="A2">
        <v>1</v>
      </c>
      <c r="B2" t="str">
        <f>Spieltabelle!$I$3</f>
        <v xml:space="preserve"> Münsingen</v>
      </c>
      <c r="C2" s="58" t="str">
        <f>Spieltabelle!$C$3</f>
        <v>dd.mm.yyyy</v>
      </c>
      <c r="D2" t="str">
        <f>Spieltabelle!C16</f>
        <v/>
      </c>
      <c r="E2" t="str">
        <f>Spieltabelle!E16</f>
        <v/>
      </c>
      <c r="F2" s="59">
        <f>Spieltabelle!H16</f>
        <v>0</v>
      </c>
      <c r="G2" s="59">
        <f>Spieltabelle!I16</f>
        <v>0</v>
      </c>
      <c r="H2" t="str">
        <f>IF(F2&gt;G2,D2,IF(F2=G2,"-",E2))</f>
        <v>-</v>
      </c>
      <c r="I2" t="b">
        <f>IF(F2=G2,'Anleitung Excel'!$C$24,'Anleitung Excel'!$C$25)</f>
        <v>1</v>
      </c>
      <c r="J2" t="b">
        <f>'Anleitung Excel'!$C$24</f>
        <v>1</v>
      </c>
      <c r="K2" t="b">
        <f>'Anleitung Excel'!$C$25</f>
        <v>0</v>
      </c>
      <c r="L2" t="b">
        <f>FALSE</f>
        <v>0</v>
      </c>
      <c r="M2" t="b">
        <f>FALSE</f>
        <v>0</v>
      </c>
      <c r="N2" t="b">
        <f>FALSE</f>
        <v>0</v>
      </c>
    </row>
    <row r="3" spans="1:14">
      <c r="A3">
        <v>2</v>
      </c>
      <c r="B3" t="str">
        <f>Spieltabelle!$I$3</f>
        <v xml:space="preserve"> Münsingen</v>
      </c>
      <c r="C3" s="58" t="str">
        <f>Spieltabelle!$C$3</f>
        <v>dd.mm.yyyy</v>
      </c>
      <c r="D3" t="str">
        <f>Spieltabelle!C17</f>
        <v/>
      </c>
      <c r="E3" t="str">
        <f>Spieltabelle!E17</f>
        <v/>
      </c>
      <c r="F3" s="59">
        <f>Spieltabelle!H17</f>
        <v>0</v>
      </c>
      <c r="G3" s="59">
        <f>Spieltabelle!I17</f>
        <v>0</v>
      </c>
      <c r="H3" t="str">
        <f t="shared" ref="H3:H55" si="0">IF(F3&gt;G3,D3,IF(F3=G3,"-",E3))</f>
        <v>-</v>
      </c>
      <c r="I3" t="b">
        <f>IF(F3=G3,'Anleitung Excel'!$C$24,'Anleitung Excel'!$C$25)</f>
        <v>1</v>
      </c>
      <c r="J3" t="b">
        <f>'Anleitung Excel'!$C$24</f>
        <v>1</v>
      </c>
      <c r="K3" t="b">
        <f>'Anleitung Excel'!$C$25</f>
        <v>0</v>
      </c>
      <c r="L3" t="b">
        <f>FALSE</f>
        <v>0</v>
      </c>
      <c r="M3" t="b">
        <f>FALSE</f>
        <v>0</v>
      </c>
      <c r="N3" t="b">
        <f>FALSE</f>
        <v>0</v>
      </c>
    </row>
    <row r="4" spans="1:14">
      <c r="A4">
        <v>3</v>
      </c>
      <c r="B4" t="str">
        <f>Spieltabelle!$I$3</f>
        <v xml:space="preserve"> Münsingen</v>
      </c>
      <c r="C4" s="58" t="str">
        <f>Spieltabelle!$C$3</f>
        <v>dd.mm.yyyy</v>
      </c>
      <c r="D4" t="str">
        <f>Spieltabelle!C18</f>
        <v/>
      </c>
      <c r="E4" t="str">
        <f>Spieltabelle!E18</f>
        <v/>
      </c>
      <c r="F4" s="59">
        <f>Spieltabelle!H18</f>
        <v>0</v>
      </c>
      <c r="G4" s="59">
        <f>Spieltabelle!I18</f>
        <v>0</v>
      </c>
      <c r="H4" t="str">
        <f t="shared" si="0"/>
        <v>-</v>
      </c>
      <c r="I4" t="b">
        <f>IF(F4=G4,'Anleitung Excel'!$C$24,'Anleitung Excel'!$C$25)</f>
        <v>1</v>
      </c>
      <c r="J4" t="b">
        <f>'Anleitung Excel'!$C$24</f>
        <v>1</v>
      </c>
      <c r="K4" t="b">
        <f>'Anleitung Excel'!$C$25</f>
        <v>0</v>
      </c>
      <c r="L4" t="b">
        <f>FALSE</f>
        <v>0</v>
      </c>
      <c r="M4" t="b">
        <f>FALSE</f>
        <v>0</v>
      </c>
      <c r="N4" t="b">
        <f>FALSE</f>
        <v>0</v>
      </c>
    </row>
    <row r="5" spans="1:14">
      <c r="A5">
        <v>4</v>
      </c>
      <c r="B5" t="str">
        <f>Spieltabelle!$I$3</f>
        <v xml:space="preserve"> Münsingen</v>
      </c>
      <c r="C5" s="58" t="str">
        <f>Spieltabelle!$C$3</f>
        <v>dd.mm.yyyy</v>
      </c>
      <c r="D5" t="str">
        <f>Spieltabelle!C19</f>
        <v/>
      </c>
      <c r="E5" t="str">
        <f>Spieltabelle!E19</f>
        <v/>
      </c>
      <c r="F5" s="59">
        <f>Spieltabelle!H19</f>
        <v>0</v>
      </c>
      <c r="G5" s="59">
        <f>Spieltabelle!I19</f>
        <v>0</v>
      </c>
      <c r="H5" t="str">
        <f t="shared" si="0"/>
        <v>-</v>
      </c>
      <c r="I5" t="b">
        <f>IF(F5=G5,'Anleitung Excel'!$C$24,'Anleitung Excel'!$C$25)</f>
        <v>1</v>
      </c>
      <c r="J5" t="b">
        <f>'Anleitung Excel'!$C$24</f>
        <v>1</v>
      </c>
      <c r="K5" t="b">
        <f>'Anleitung Excel'!$C$25</f>
        <v>0</v>
      </c>
      <c r="L5" t="b">
        <f>FALSE</f>
        <v>0</v>
      </c>
      <c r="M5" t="b">
        <f>FALSE</f>
        <v>0</v>
      </c>
      <c r="N5" t="b">
        <f>FALSE</f>
        <v>0</v>
      </c>
    </row>
    <row r="6" spans="1:14">
      <c r="A6">
        <v>5</v>
      </c>
      <c r="B6" t="str">
        <f>Spieltabelle!$I$3</f>
        <v xml:space="preserve"> Münsingen</v>
      </c>
      <c r="C6" s="58" t="str">
        <f>Spieltabelle!$C$3</f>
        <v>dd.mm.yyyy</v>
      </c>
      <c r="D6" t="str">
        <f>Spieltabelle!C20</f>
        <v/>
      </c>
      <c r="E6" t="str">
        <f>Spieltabelle!E20</f>
        <v/>
      </c>
      <c r="F6" s="59">
        <f>Spieltabelle!H20</f>
        <v>0</v>
      </c>
      <c r="G6" s="59">
        <f>Spieltabelle!I20</f>
        <v>0</v>
      </c>
      <c r="H6" t="str">
        <f t="shared" si="0"/>
        <v>-</v>
      </c>
      <c r="I6" t="b">
        <f>IF(F6=G6,'Anleitung Excel'!$C$24,'Anleitung Excel'!$C$25)</f>
        <v>1</v>
      </c>
      <c r="J6" t="b">
        <f>'Anleitung Excel'!$C$24</f>
        <v>1</v>
      </c>
      <c r="K6" t="b">
        <f>'Anleitung Excel'!$C$25</f>
        <v>0</v>
      </c>
      <c r="L6" t="b">
        <f>FALSE</f>
        <v>0</v>
      </c>
      <c r="M6" t="b">
        <f>FALSE</f>
        <v>0</v>
      </c>
      <c r="N6" t="b">
        <f>FALSE</f>
        <v>0</v>
      </c>
    </row>
    <row r="7" spans="1:14">
      <c r="A7">
        <v>6</v>
      </c>
      <c r="B7" t="str">
        <f>Spieltabelle!$I$3</f>
        <v xml:space="preserve"> Münsingen</v>
      </c>
      <c r="C7" s="58" t="str">
        <f>Spieltabelle!$C$3</f>
        <v>dd.mm.yyyy</v>
      </c>
      <c r="D7" t="str">
        <f>Spieltabelle!C21</f>
        <v/>
      </c>
      <c r="E7" t="str">
        <f>Spieltabelle!E21</f>
        <v/>
      </c>
      <c r="F7" s="59">
        <f>Spieltabelle!H21</f>
        <v>0</v>
      </c>
      <c r="G7" s="59">
        <f>Spieltabelle!I21</f>
        <v>0</v>
      </c>
      <c r="H7" t="str">
        <f t="shared" si="0"/>
        <v>-</v>
      </c>
      <c r="I7" t="b">
        <f>IF(F7=G7,'Anleitung Excel'!$C$24,'Anleitung Excel'!$C$25)</f>
        <v>1</v>
      </c>
      <c r="J7" t="b">
        <f>'Anleitung Excel'!$C$24</f>
        <v>1</v>
      </c>
      <c r="K7" t="b">
        <f>'Anleitung Excel'!$C$25</f>
        <v>0</v>
      </c>
      <c r="L7" t="b">
        <f>FALSE</f>
        <v>0</v>
      </c>
      <c r="M7" t="b">
        <f>FALSE</f>
        <v>0</v>
      </c>
      <c r="N7" t="b">
        <f>FALSE</f>
        <v>0</v>
      </c>
    </row>
    <row r="8" spans="1:14">
      <c r="A8">
        <v>7</v>
      </c>
      <c r="B8" t="str">
        <f>Spieltabelle!$I$3</f>
        <v xml:space="preserve"> Münsingen</v>
      </c>
      <c r="C8" s="58" t="str">
        <f>Spieltabelle!$C$3</f>
        <v>dd.mm.yyyy</v>
      </c>
      <c r="D8" t="str">
        <f>Spieltabelle!C24</f>
        <v/>
      </c>
      <c r="E8" t="str">
        <f>Spieltabelle!E24</f>
        <v/>
      </c>
      <c r="F8" s="59">
        <f>Spieltabelle!H24</f>
        <v>0</v>
      </c>
      <c r="G8" s="59">
        <f>Spieltabelle!I24</f>
        <v>0</v>
      </c>
      <c r="H8" t="str">
        <f t="shared" si="0"/>
        <v>-</v>
      </c>
      <c r="I8" t="b">
        <f>IF(F8=G8,'Anleitung Excel'!$C$24,'Anleitung Excel'!$C$25)</f>
        <v>1</v>
      </c>
      <c r="J8" t="b">
        <f>'Anleitung Excel'!$C$24</f>
        <v>1</v>
      </c>
      <c r="K8" t="b">
        <f>'Anleitung Excel'!$C$25</f>
        <v>0</v>
      </c>
      <c r="L8" t="b">
        <f>FALSE</f>
        <v>0</v>
      </c>
      <c r="M8" t="b">
        <f>FALSE</f>
        <v>0</v>
      </c>
      <c r="N8" t="b">
        <f>FALSE</f>
        <v>0</v>
      </c>
    </row>
    <row r="9" spans="1:14">
      <c r="A9">
        <v>8</v>
      </c>
      <c r="B9" t="str">
        <f>Spieltabelle!$I$3</f>
        <v xml:space="preserve"> Münsingen</v>
      </c>
      <c r="C9" s="58" t="str">
        <f>Spieltabelle!$C$3</f>
        <v>dd.mm.yyyy</v>
      </c>
      <c r="D9" t="str">
        <f>Spieltabelle!C25</f>
        <v/>
      </c>
      <c r="E9" t="str">
        <f>Spieltabelle!E25</f>
        <v/>
      </c>
      <c r="F9" s="59">
        <f>Spieltabelle!H25</f>
        <v>0</v>
      </c>
      <c r="G9" s="59">
        <f>Spieltabelle!I25</f>
        <v>0</v>
      </c>
      <c r="H9" t="str">
        <f t="shared" si="0"/>
        <v>-</v>
      </c>
      <c r="I9" t="b">
        <f>IF(F9=G9,'Anleitung Excel'!$C$24,'Anleitung Excel'!$C$25)</f>
        <v>1</v>
      </c>
      <c r="J9" t="b">
        <f>'Anleitung Excel'!$C$24</f>
        <v>1</v>
      </c>
      <c r="K9" t="b">
        <f>'Anleitung Excel'!$C$25</f>
        <v>0</v>
      </c>
      <c r="L9" t="b">
        <f>FALSE</f>
        <v>0</v>
      </c>
      <c r="M9" t="b">
        <f>FALSE</f>
        <v>0</v>
      </c>
      <c r="N9" t="b">
        <f>FALSE</f>
        <v>0</v>
      </c>
    </row>
    <row r="10" spans="1:14">
      <c r="A10">
        <v>9</v>
      </c>
      <c r="B10" t="str">
        <f>Spieltabelle!$I$3</f>
        <v xml:space="preserve"> Münsingen</v>
      </c>
      <c r="C10" s="58" t="str">
        <f>Spieltabelle!$C$3</f>
        <v>dd.mm.yyyy</v>
      </c>
      <c r="D10" t="str">
        <f>Spieltabelle!C26</f>
        <v/>
      </c>
      <c r="E10" t="str">
        <f>Spieltabelle!E26</f>
        <v/>
      </c>
      <c r="F10" s="59">
        <f>Spieltabelle!H26</f>
        <v>0</v>
      </c>
      <c r="G10" s="59">
        <f>Spieltabelle!I26</f>
        <v>0</v>
      </c>
      <c r="H10" t="str">
        <f t="shared" si="0"/>
        <v>-</v>
      </c>
      <c r="I10" t="b">
        <f>IF(F10=G10,'Anleitung Excel'!$C$24,'Anleitung Excel'!$C$25)</f>
        <v>1</v>
      </c>
      <c r="J10" t="b">
        <f>'Anleitung Excel'!$C$24</f>
        <v>1</v>
      </c>
      <c r="K10" t="b">
        <f>'Anleitung Excel'!$C$25</f>
        <v>0</v>
      </c>
      <c r="L10" t="b">
        <f>FALSE</f>
        <v>0</v>
      </c>
      <c r="M10" t="b">
        <f>FALSE</f>
        <v>0</v>
      </c>
      <c r="N10" t="b">
        <f>FALSE</f>
        <v>0</v>
      </c>
    </row>
    <row r="11" spans="1:14">
      <c r="A11">
        <v>10</v>
      </c>
      <c r="B11" t="str">
        <f>Spieltabelle!$I$3</f>
        <v xml:space="preserve"> Münsingen</v>
      </c>
      <c r="C11" s="58" t="str">
        <f>Spieltabelle!$C$3</f>
        <v>dd.mm.yyyy</v>
      </c>
      <c r="D11" t="str">
        <f>Spieltabelle!C27</f>
        <v/>
      </c>
      <c r="E11" t="str">
        <f>Spieltabelle!E27</f>
        <v/>
      </c>
      <c r="F11" s="59">
        <f>Spieltabelle!H27</f>
        <v>0</v>
      </c>
      <c r="G11" s="59">
        <f>Spieltabelle!I27</f>
        <v>0</v>
      </c>
      <c r="H11" t="str">
        <f t="shared" si="0"/>
        <v>-</v>
      </c>
      <c r="I11" t="b">
        <f>IF(F11=G11,'Anleitung Excel'!$C$24,'Anleitung Excel'!$C$25)</f>
        <v>1</v>
      </c>
      <c r="J11" t="b">
        <f>'Anleitung Excel'!$C$24</f>
        <v>1</v>
      </c>
      <c r="K11" t="b">
        <f>'Anleitung Excel'!$C$25</f>
        <v>0</v>
      </c>
      <c r="L11" t="b">
        <f>FALSE</f>
        <v>0</v>
      </c>
      <c r="M11" t="b">
        <f>FALSE</f>
        <v>0</v>
      </c>
      <c r="N11" t="b">
        <f>FALSE</f>
        <v>0</v>
      </c>
    </row>
    <row r="12" spans="1:14">
      <c r="A12">
        <v>11</v>
      </c>
      <c r="B12" t="str">
        <f>Spieltabelle!$I$3</f>
        <v xml:space="preserve"> Münsingen</v>
      </c>
      <c r="C12" s="58" t="str">
        <f>Spieltabelle!$C$3</f>
        <v>dd.mm.yyyy</v>
      </c>
      <c r="D12" t="str">
        <f>Spieltabelle!C28</f>
        <v/>
      </c>
      <c r="E12" t="str">
        <f>Spieltabelle!E28</f>
        <v/>
      </c>
      <c r="F12" s="59">
        <f>Spieltabelle!H28</f>
        <v>0</v>
      </c>
      <c r="G12" s="59">
        <f>Spieltabelle!I28</f>
        <v>0</v>
      </c>
      <c r="H12" t="str">
        <f t="shared" si="0"/>
        <v>-</v>
      </c>
      <c r="I12" t="b">
        <f>IF(F12=G12,'Anleitung Excel'!$C$24,'Anleitung Excel'!$C$25)</f>
        <v>1</v>
      </c>
      <c r="J12" t="b">
        <f>'Anleitung Excel'!$C$24</f>
        <v>1</v>
      </c>
      <c r="K12" t="b">
        <f>'Anleitung Excel'!$C$25</f>
        <v>0</v>
      </c>
      <c r="L12" t="b">
        <f>FALSE</f>
        <v>0</v>
      </c>
      <c r="M12" t="b">
        <f>FALSE</f>
        <v>0</v>
      </c>
      <c r="N12" t="b">
        <f>FALSE</f>
        <v>0</v>
      </c>
    </row>
    <row r="13" spans="1:14">
      <c r="A13">
        <v>12</v>
      </c>
      <c r="B13" t="str">
        <f>Spieltabelle!$I$3</f>
        <v xml:space="preserve"> Münsingen</v>
      </c>
      <c r="C13" s="58" t="str">
        <f>Spieltabelle!$C$3</f>
        <v>dd.mm.yyyy</v>
      </c>
      <c r="D13" t="str">
        <f>Spieltabelle!C29</f>
        <v/>
      </c>
      <c r="E13" t="str">
        <f>Spieltabelle!E29</f>
        <v/>
      </c>
      <c r="F13" s="59">
        <f>Spieltabelle!H29</f>
        <v>0</v>
      </c>
      <c r="G13" s="59">
        <f>Spieltabelle!I29</f>
        <v>0</v>
      </c>
      <c r="H13" t="str">
        <f t="shared" si="0"/>
        <v>-</v>
      </c>
      <c r="I13" t="b">
        <f>IF(F13=G13,'Anleitung Excel'!$C$24,'Anleitung Excel'!$C$25)</f>
        <v>1</v>
      </c>
      <c r="J13" t="b">
        <f>'Anleitung Excel'!$C$24</f>
        <v>1</v>
      </c>
      <c r="K13" t="b">
        <f>'Anleitung Excel'!$C$25</f>
        <v>0</v>
      </c>
      <c r="L13" t="b">
        <f>FALSE</f>
        <v>0</v>
      </c>
      <c r="M13" t="b">
        <f>FALSE</f>
        <v>0</v>
      </c>
      <c r="N13" t="b">
        <f>FALSE</f>
        <v>0</v>
      </c>
    </row>
    <row r="14" spans="1:14">
      <c r="A14">
        <v>13</v>
      </c>
      <c r="B14" t="str">
        <f>Spieltabelle!$I$3</f>
        <v xml:space="preserve"> Münsingen</v>
      </c>
      <c r="C14" s="58" t="str">
        <f>Spieltabelle!$C$3</f>
        <v>dd.mm.yyyy</v>
      </c>
      <c r="D14" t="str">
        <f>Spieltabelle!O16</f>
        <v/>
      </c>
      <c r="E14" t="str">
        <f>Spieltabelle!Q16</f>
        <v/>
      </c>
      <c r="F14" s="59">
        <f>Spieltabelle!T16</f>
        <v>0</v>
      </c>
      <c r="G14" s="59">
        <f>Spieltabelle!U16</f>
        <v>0</v>
      </c>
      <c r="H14" t="str">
        <f t="shared" si="0"/>
        <v>-</v>
      </c>
      <c r="I14" t="b">
        <f>IF(F14=G14,'Anleitung Excel'!$C$24,'Anleitung Excel'!$C$25)</f>
        <v>1</v>
      </c>
      <c r="J14" t="b">
        <f>'Anleitung Excel'!$C$24</f>
        <v>1</v>
      </c>
      <c r="K14" t="b">
        <f>'Anleitung Excel'!$C$25</f>
        <v>0</v>
      </c>
      <c r="L14" t="b">
        <f>FALSE</f>
        <v>0</v>
      </c>
      <c r="M14" t="b">
        <f>FALSE</f>
        <v>0</v>
      </c>
      <c r="N14" t="b">
        <f>FALSE</f>
        <v>0</v>
      </c>
    </row>
    <row r="15" spans="1:14">
      <c r="A15">
        <v>14</v>
      </c>
      <c r="B15" t="str">
        <f>Spieltabelle!$I$3</f>
        <v xml:space="preserve"> Münsingen</v>
      </c>
      <c r="C15" s="58" t="str">
        <f>Spieltabelle!$C$3</f>
        <v>dd.mm.yyyy</v>
      </c>
      <c r="D15" t="str">
        <f>Spieltabelle!O17</f>
        <v/>
      </c>
      <c r="E15" t="str">
        <f>Spieltabelle!Q17</f>
        <v/>
      </c>
      <c r="F15" s="59">
        <f>Spieltabelle!T17</f>
        <v>0</v>
      </c>
      <c r="G15" s="59">
        <f>Spieltabelle!U17</f>
        <v>0</v>
      </c>
      <c r="H15" t="str">
        <f t="shared" si="0"/>
        <v>-</v>
      </c>
      <c r="I15" t="b">
        <f>IF(F15=G15,'Anleitung Excel'!$C$24,'Anleitung Excel'!$C$25)</f>
        <v>1</v>
      </c>
      <c r="J15" t="b">
        <f>'Anleitung Excel'!$C$24</f>
        <v>1</v>
      </c>
      <c r="K15" t="b">
        <f>'Anleitung Excel'!$C$25</f>
        <v>0</v>
      </c>
      <c r="L15" t="b">
        <f>FALSE</f>
        <v>0</v>
      </c>
      <c r="M15" t="b">
        <f>FALSE</f>
        <v>0</v>
      </c>
      <c r="N15" t="b">
        <f>FALSE</f>
        <v>0</v>
      </c>
    </row>
    <row r="16" spans="1:14">
      <c r="A16">
        <v>15</v>
      </c>
      <c r="B16" t="str">
        <f>Spieltabelle!$I$3</f>
        <v xml:space="preserve"> Münsingen</v>
      </c>
      <c r="C16" s="58" t="str">
        <f>Spieltabelle!$C$3</f>
        <v>dd.mm.yyyy</v>
      </c>
      <c r="D16" t="str">
        <f>Spieltabelle!O18</f>
        <v/>
      </c>
      <c r="E16" t="str">
        <f>Spieltabelle!Q18</f>
        <v/>
      </c>
      <c r="F16" s="59">
        <f>Spieltabelle!T18</f>
        <v>0</v>
      </c>
      <c r="G16" s="59">
        <f>Spieltabelle!U18</f>
        <v>0</v>
      </c>
      <c r="H16" t="str">
        <f t="shared" si="0"/>
        <v>-</v>
      </c>
      <c r="I16" t="b">
        <f>IF(F16=G16,'Anleitung Excel'!$C$24,'Anleitung Excel'!$C$25)</f>
        <v>1</v>
      </c>
      <c r="J16" t="b">
        <f>'Anleitung Excel'!$C$24</f>
        <v>1</v>
      </c>
      <c r="K16" t="b">
        <f>'Anleitung Excel'!$C$25</f>
        <v>0</v>
      </c>
      <c r="L16" t="b">
        <f>FALSE</f>
        <v>0</v>
      </c>
      <c r="M16" t="b">
        <f>FALSE</f>
        <v>0</v>
      </c>
      <c r="N16" t="b">
        <f>FALSE</f>
        <v>0</v>
      </c>
    </row>
    <row r="17" spans="1:14">
      <c r="A17">
        <v>16</v>
      </c>
      <c r="B17" t="str">
        <f>Spieltabelle!$I$3</f>
        <v xml:space="preserve"> Münsingen</v>
      </c>
      <c r="C17" s="58" t="str">
        <f>Spieltabelle!$C$3</f>
        <v>dd.mm.yyyy</v>
      </c>
      <c r="D17" t="str">
        <f>Spieltabelle!O19</f>
        <v/>
      </c>
      <c r="E17" t="str">
        <f>Spieltabelle!Q19</f>
        <v/>
      </c>
      <c r="F17" s="59">
        <f>Spieltabelle!T19</f>
        <v>0</v>
      </c>
      <c r="G17" s="59">
        <f>Spieltabelle!U19</f>
        <v>0</v>
      </c>
      <c r="H17" t="str">
        <f t="shared" si="0"/>
        <v>-</v>
      </c>
      <c r="I17" t="b">
        <f>IF(F17=G17,'Anleitung Excel'!$C$24,'Anleitung Excel'!$C$25)</f>
        <v>1</v>
      </c>
      <c r="J17" t="b">
        <f>'Anleitung Excel'!$C$24</f>
        <v>1</v>
      </c>
      <c r="K17" t="b">
        <f>'Anleitung Excel'!$C$25</f>
        <v>0</v>
      </c>
      <c r="L17" t="b">
        <f>FALSE</f>
        <v>0</v>
      </c>
      <c r="M17" t="b">
        <f>FALSE</f>
        <v>0</v>
      </c>
      <c r="N17" t="b">
        <f>FALSE</f>
        <v>0</v>
      </c>
    </row>
    <row r="18" spans="1:14">
      <c r="A18">
        <v>17</v>
      </c>
      <c r="B18" t="str">
        <f>Spieltabelle!$I$3</f>
        <v xml:space="preserve"> Münsingen</v>
      </c>
      <c r="C18" s="58" t="str">
        <f>Spieltabelle!$C$3</f>
        <v>dd.mm.yyyy</v>
      </c>
      <c r="D18" t="str">
        <f>Spieltabelle!O20</f>
        <v/>
      </c>
      <c r="E18" t="str">
        <f>Spieltabelle!Q20</f>
        <v/>
      </c>
      <c r="F18" s="59">
        <f>Spieltabelle!T20</f>
        <v>0</v>
      </c>
      <c r="G18" s="59">
        <f>Spieltabelle!U20</f>
        <v>0</v>
      </c>
      <c r="H18" t="str">
        <f t="shared" si="0"/>
        <v>-</v>
      </c>
      <c r="I18" t="b">
        <f>IF(F18=G18,'Anleitung Excel'!$C$24,'Anleitung Excel'!$C$25)</f>
        <v>1</v>
      </c>
      <c r="J18" t="b">
        <f>'Anleitung Excel'!$C$24</f>
        <v>1</v>
      </c>
      <c r="K18" t="b">
        <f>'Anleitung Excel'!$C$25</f>
        <v>0</v>
      </c>
      <c r="L18" t="b">
        <f>FALSE</f>
        <v>0</v>
      </c>
      <c r="M18" t="b">
        <f>FALSE</f>
        <v>0</v>
      </c>
      <c r="N18" t="b">
        <f>FALSE</f>
        <v>0</v>
      </c>
    </row>
    <row r="19" spans="1:14">
      <c r="A19">
        <v>18</v>
      </c>
      <c r="B19" t="str">
        <f>Spieltabelle!$I$3</f>
        <v xml:space="preserve"> Münsingen</v>
      </c>
      <c r="C19" s="58" t="str">
        <f>Spieltabelle!$C$3</f>
        <v>dd.mm.yyyy</v>
      </c>
      <c r="D19" t="str">
        <f>Spieltabelle!O21</f>
        <v/>
      </c>
      <c r="E19" t="str">
        <f>Spieltabelle!Q21</f>
        <v/>
      </c>
      <c r="F19" s="59">
        <f>Spieltabelle!T21</f>
        <v>0</v>
      </c>
      <c r="G19" s="59">
        <f>Spieltabelle!U21</f>
        <v>0</v>
      </c>
      <c r="H19" t="str">
        <f t="shared" si="0"/>
        <v>-</v>
      </c>
      <c r="I19" t="b">
        <f>IF(F19=G19,'Anleitung Excel'!$C$24,'Anleitung Excel'!$C$25)</f>
        <v>1</v>
      </c>
      <c r="J19" t="b">
        <f>'Anleitung Excel'!$C$24</f>
        <v>1</v>
      </c>
      <c r="K19" t="b">
        <f>'Anleitung Excel'!$C$25</f>
        <v>0</v>
      </c>
      <c r="L19" t="b">
        <f>FALSE</f>
        <v>0</v>
      </c>
      <c r="M19" t="b">
        <f>FALSE</f>
        <v>0</v>
      </c>
      <c r="N19" t="b">
        <f>FALSE</f>
        <v>0</v>
      </c>
    </row>
    <row r="20" spans="1:14">
      <c r="A20">
        <v>19</v>
      </c>
      <c r="B20" t="str">
        <f>Spieltabelle!$I$3</f>
        <v xml:space="preserve"> Münsingen</v>
      </c>
      <c r="C20" s="58" t="str">
        <f>Spieltabelle!$C$3</f>
        <v>dd.mm.yyyy</v>
      </c>
      <c r="D20" t="str">
        <f>Spieltabelle!O24</f>
        <v/>
      </c>
      <c r="E20" t="str">
        <f>Spieltabelle!Q24</f>
        <v/>
      </c>
      <c r="F20" s="59">
        <f>Spieltabelle!T24</f>
        <v>0</v>
      </c>
      <c r="G20" s="59">
        <f>Spieltabelle!U24</f>
        <v>0</v>
      </c>
      <c r="H20" t="str">
        <f t="shared" si="0"/>
        <v>-</v>
      </c>
      <c r="I20" t="b">
        <f>IF(F20=G20,'Anleitung Excel'!$C$24,'Anleitung Excel'!$C$25)</f>
        <v>1</v>
      </c>
      <c r="J20" t="b">
        <f>'Anleitung Excel'!$C$24</f>
        <v>1</v>
      </c>
      <c r="K20" t="b">
        <f>'Anleitung Excel'!$C$25</f>
        <v>0</v>
      </c>
      <c r="L20" t="b">
        <f>FALSE</f>
        <v>0</v>
      </c>
      <c r="M20" t="b">
        <f>FALSE</f>
        <v>0</v>
      </c>
      <c r="N20" t="b">
        <f>FALSE</f>
        <v>0</v>
      </c>
    </row>
    <row r="21" spans="1:14">
      <c r="A21">
        <v>20</v>
      </c>
      <c r="B21" t="str">
        <f>Spieltabelle!$I$3</f>
        <v xml:space="preserve"> Münsingen</v>
      </c>
      <c r="C21" s="58" t="str">
        <f>Spieltabelle!$C$3</f>
        <v>dd.mm.yyyy</v>
      </c>
      <c r="D21" t="str">
        <f>Spieltabelle!O25</f>
        <v/>
      </c>
      <c r="E21" t="str">
        <f>Spieltabelle!Q25</f>
        <v/>
      </c>
      <c r="F21" s="59">
        <f>Spieltabelle!T25</f>
        <v>0</v>
      </c>
      <c r="G21" s="59">
        <f>Spieltabelle!U25</f>
        <v>0</v>
      </c>
      <c r="H21" t="str">
        <f t="shared" si="0"/>
        <v>-</v>
      </c>
      <c r="I21" t="b">
        <f>IF(F21=G21,'Anleitung Excel'!$C$24,'Anleitung Excel'!$C$25)</f>
        <v>1</v>
      </c>
      <c r="J21" t="b">
        <f>'Anleitung Excel'!$C$24</f>
        <v>1</v>
      </c>
      <c r="K21" t="b">
        <f>'Anleitung Excel'!$C$25</f>
        <v>0</v>
      </c>
      <c r="L21" t="b">
        <f>FALSE</f>
        <v>0</v>
      </c>
      <c r="M21" t="b">
        <f>FALSE</f>
        <v>0</v>
      </c>
      <c r="N21" t="b">
        <f>FALSE</f>
        <v>0</v>
      </c>
    </row>
    <row r="22" spans="1:14">
      <c r="A22">
        <v>21</v>
      </c>
      <c r="B22" t="str">
        <f>Spieltabelle!$I$3</f>
        <v xml:space="preserve"> Münsingen</v>
      </c>
      <c r="C22" s="58" t="str">
        <f>Spieltabelle!$C$3</f>
        <v>dd.mm.yyyy</v>
      </c>
      <c r="D22" t="str">
        <f>Spieltabelle!O26</f>
        <v/>
      </c>
      <c r="E22" t="str">
        <f>Spieltabelle!Q26</f>
        <v/>
      </c>
      <c r="F22" s="59">
        <f>Spieltabelle!T26</f>
        <v>0</v>
      </c>
      <c r="G22" s="59">
        <f>Spieltabelle!U26</f>
        <v>0</v>
      </c>
      <c r="H22" t="str">
        <f t="shared" si="0"/>
        <v>-</v>
      </c>
      <c r="I22" t="b">
        <f>IF(F22=G22,'Anleitung Excel'!$C$24,'Anleitung Excel'!$C$25)</f>
        <v>1</v>
      </c>
      <c r="J22" t="b">
        <f>'Anleitung Excel'!$C$24</f>
        <v>1</v>
      </c>
      <c r="K22" t="b">
        <f>'Anleitung Excel'!$C$25</f>
        <v>0</v>
      </c>
      <c r="L22" t="b">
        <f>FALSE</f>
        <v>0</v>
      </c>
      <c r="M22" t="b">
        <f>FALSE</f>
        <v>0</v>
      </c>
      <c r="N22" t="b">
        <f>FALSE</f>
        <v>0</v>
      </c>
    </row>
    <row r="23" spans="1:14">
      <c r="A23">
        <v>22</v>
      </c>
      <c r="B23" t="str">
        <f>Spieltabelle!$I$3</f>
        <v xml:space="preserve"> Münsingen</v>
      </c>
      <c r="C23" s="58" t="str">
        <f>Spieltabelle!$C$3</f>
        <v>dd.mm.yyyy</v>
      </c>
      <c r="D23" t="str">
        <f>Spieltabelle!O27</f>
        <v/>
      </c>
      <c r="E23" t="str">
        <f>Spieltabelle!Q27</f>
        <v/>
      </c>
      <c r="F23" s="59">
        <f>Spieltabelle!T27</f>
        <v>0</v>
      </c>
      <c r="G23" s="59">
        <f>Spieltabelle!U27</f>
        <v>0</v>
      </c>
      <c r="H23" t="str">
        <f t="shared" si="0"/>
        <v>-</v>
      </c>
      <c r="I23" t="b">
        <f>IF(F23=G23,'Anleitung Excel'!$C$24,'Anleitung Excel'!$C$25)</f>
        <v>1</v>
      </c>
      <c r="J23" t="b">
        <f>'Anleitung Excel'!$C$24</f>
        <v>1</v>
      </c>
      <c r="K23" t="b">
        <f>'Anleitung Excel'!$C$25</f>
        <v>0</v>
      </c>
      <c r="L23" t="b">
        <f>FALSE</f>
        <v>0</v>
      </c>
      <c r="M23" t="b">
        <f>FALSE</f>
        <v>0</v>
      </c>
      <c r="N23" t="b">
        <f>FALSE</f>
        <v>0</v>
      </c>
    </row>
    <row r="24" spans="1:14">
      <c r="A24">
        <v>23</v>
      </c>
      <c r="B24" t="str">
        <f>Spieltabelle!$I$3</f>
        <v xml:space="preserve"> Münsingen</v>
      </c>
      <c r="C24" s="58" t="str">
        <f>Spieltabelle!$C$3</f>
        <v>dd.mm.yyyy</v>
      </c>
      <c r="D24" t="str">
        <f>Spieltabelle!O28</f>
        <v/>
      </c>
      <c r="E24" t="str">
        <f>Spieltabelle!Q28</f>
        <v/>
      </c>
      <c r="F24" s="59">
        <f>Spieltabelle!T28</f>
        <v>0</v>
      </c>
      <c r="G24" s="59">
        <f>Spieltabelle!U28</f>
        <v>0</v>
      </c>
      <c r="H24" t="str">
        <f t="shared" si="0"/>
        <v>-</v>
      </c>
      <c r="I24" t="b">
        <f>IF(F24=G24,'Anleitung Excel'!$C$24,'Anleitung Excel'!$C$25)</f>
        <v>1</v>
      </c>
      <c r="J24" t="b">
        <f>'Anleitung Excel'!$C$24</f>
        <v>1</v>
      </c>
      <c r="K24" t="b">
        <f>'Anleitung Excel'!$C$25</f>
        <v>0</v>
      </c>
      <c r="L24" t="b">
        <f>FALSE</f>
        <v>0</v>
      </c>
      <c r="M24" t="b">
        <f>FALSE</f>
        <v>0</v>
      </c>
      <c r="N24" t="b">
        <f>FALSE</f>
        <v>0</v>
      </c>
    </row>
    <row r="25" spans="1:14">
      <c r="A25">
        <v>24</v>
      </c>
      <c r="B25" t="str">
        <f>Spieltabelle!$I$3</f>
        <v xml:space="preserve"> Münsingen</v>
      </c>
      <c r="C25" s="58" t="str">
        <f>Spieltabelle!$C$3</f>
        <v>dd.mm.yyyy</v>
      </c>
      <c r="D25" t="str">
        <f>Spieltabelle!O29</f>
        <v/>
      </c>
      <c r="E25" t="str">
        <f>Spieltabelle!Q29</f>
        <v/>
      </c>
      <c r="F25" s="59">
        <f>Spieltabelle!T29</f>
        <v>0</v>
      </c>
      <c r="G25" s="59">
        <f>Spieltabelle!U29</f>
        <v>0</v>
      </c>
      <c r="H25" t="str">
        <f t="shared" si="0"/>
        <v>-</v>
      </c>
      <c r="I25" t="b">
        <f>IF(F25=G25,'Anleitung Excel'!$C$24,'Anleitung Excel'!$C$25)</f>
        <v>1</v>
      </c>
      <c r="J25" t="b">
        <f>'Anleitung Excel'!$C$24</f>
        <v>1</v>
      </c>
      <c r="K25" t="b">
        <f>'Anleitung Excel'!$C$25</f>
        <v>0</v>
      </c>
      <c r="L25" t="b">
        <f>FALSE</f>
        <v>0</v>
      </c>
      <c r="M25" t="b">
        <f>FALSE</f>
        <v>0</v>
      </c>
      <c r="N25" t="b">
        <f>FALSE</f>
        <v>0</v>
      </c>
    </row>
    <row r="26" spans="1:14">
      <c r="A26">
        <v>25</v>
      </c>
      <c r="B26" t="str">
        <f>Spieltabelle!$I$3</f>
        <v xml:space="preserve"> Münsingen</v>
      </c>
      <c r="C26" s="58" t="str">
        <f>Spieltabelle!$C$3</f>
        <v>dd.mm.yyyy</v>
      </c>
      <c r="D26" t="str">
        <f>Spieltabelle!AA16</f>
        <v/>
      </c>
      <c r="E26" t="str">
        <f>Spieltabelle!AC16</f>
        <v/>
      </c>
      <c r="F26" s="59">
        <f>Spieltabelle!AF16</f>
        <v>0</v>
      </c>
      <c r="G26" s="59">
        <f>Spieltabelle!AG16</f>
        <v>0</v>
      </c>
      <c r="H26" t="str">
        <f t="shared" si="0"/>
        <v>-</v>
      </c>
      <c r="I26" t="b">
        <f>IF(F26=G26,'Anleitung Excel'!$C$24,'Anleitung Excel'!$C$25)</f>
        <v>1</v>
      </c>
      <c r="J26" t="b">
        <f>'Anleitung Excel'!$C$24</f>
        <v>1</v>
      </c>
      <c r="K26" t="b">
        <f>'Anleitung Excel'!$C$25</f>
        <v>0</v>
      </c>
      <c r="L26" t="b">
        <f>FALSE</f>
        <v>0</v>
      </c>
      <c r="M26" t="b">
        <f>FALSE</f>
        <v>0</v>
      </c>
      <c r="N26" t="b">
        <f>FALSE</f>
        <v>0</v>
      </c>
    </row>
    <row r="27" spans="1:14">
      <c r="A27">
        <v>26</v>
      </c>
      <c r="B27" t="str">
        <f>Spieltabelle!$I$3</f>
        <v xml:space="preserve"> Münsingen</v>
      </c>
      <c r="C27" s="58" t="str">
        <f>Spieltabelle!$C$3</f>
        <v>dd.mm.yyyy</v>
      </c>
      <c r="D27" t="str">
        <f>Spieltabelle!AA17</f>
        <v/>
      </c>
      <c r="E27" t="str">
        <f>Spieltabelle!AC17</f>
        <v/>
      </c>
      <c r="F27" s="59">
        <f>Spieltabelle!AF17</f>
        <v>0</v>
      </c>
      <c r="G27" s="59">
        <f>Spieltabelle!AG17</f>
        <v>0</v>
      </c>
      <c r="H27" t="str">
        <f t="shared" si="0"/>
        <v>-</v>
      </c>
      <c r="I27" t="b">
        <f>IF(F27=G27,'Anleitung Excel'!$C$24,'Anleitung Excel'!$C$25)</f>
        <v>1</v>
      </c>
      <c r="J27" t="b">
        <f>'Anleitung Excel'!$C$24</f>
        <v>1</v>
      </c>
      <c r="K27" t="b">
        <f>'Anleitung Excel'!$C$25</f>
        <v>0</v>
      </c>
      <c r="L27" t="b">
        <f>FALSE</f>
        <v>0</v>
      </c>
      <c r="M27" t="b">
        <f>FALSE</f>
        <v>0</v>
      </c>
      <c r="N27" t="b">
        <f>FALSE</f>
        <v>0</v>
      </c>
    </row>
    <row r="28" spans="1:14">
      <c r="A28">
        <v>27</v>
      </c>
      <c r="B28" t="str">
        <f>Spieltabelle!$I$3</f>
        <v xml:space="preserve"> Münsingen</v>
      </c>
      <c r="C28" s="58" t="str">
        <f>Spieltabelle!$C$3</f>
        <v>dd.mm.yyyy</v>
      </c>
      <c r="D28" t="str">
        <f>Spieltabelle!AA18</f>
        <v/>
      </c>
      <c r="E28" t="str">
        <f>Spieltabelle!AC18</f>
        <v/>
      </c>
      <c r="F28" s="59">
        <f>Spieltabelle!AF18</f>
        <v>0</v>
      </c>
      <c r="G28" s="59">
        <f>Spieltabelle!AG18</f>
        <v>0</v>
      </c>
      <c r="H28" t="str">
        <f t="shared" si="0"/>
        <v>-</v>
      </c>
      <c r="I28" t="b">
        <f>IF(F28=G28,'Anleitung Excel'!$C$24,'Anleitung Excel'!$C$25)</f>
        <v>1</v>
      </c>
      <c r="J28" t="b">
        <f>'Anleitung Excel'!$C$24</f>
        <v>1</v>
      </c>
      <c r="K28" t="b">
        <f>'Anleitung Excel'!$C$25</f>
        <v>0</v>
      </c>
      <c r="L28" t="b">
        <f>FALSE</f>
        <v>0</v>
      </c>
      <c r="M28" t="b">
        <f>FALSE</f>
        <v>0</v>
      </c>
      <c r="N28" t="b">
        <f>FALSE</f>
        <v>0</v>
      </c>
    </row>
    <row r="29" spans="1:14">
      <c r="A29">
        <v>28</v>
      </c>
      <c r="B29" t="str">
        <f>Spieltabelle!$I$3</f>
        <v xml:space="preserve"> Münsingen</v>
      </c>
      <c r="C29" s="58" t="str">
        <f>Spieltabelle!$C$3</f>
        <v>dd.mm.yyyy</v>
      </c>
      <c r="D29" t="str">
        <f>Spieltabelle!AA19</f>
        <v/>
      </c>
      <c r="E29" t="str">
        <f>Spieltabelle!AC19</f>
        <v/>
      </c>
      <c r="F29" s="59">
        <f>Spieltabelle!AF19</f>
        <v>0</v>
      </c>
      <c r="G29" s="59">
        <f>Spieltabelle!AG19</f>
        <v>0</v>
      </c>
      <c r="H29" t="str">
        <f t="shared" si="0"/>
        <v>-</v>
      </c>
      <c r="I29" t="b">
        <f>IF(F29=G29,'Anleitung Excel'!$C$24,'Anleitung Excel'!$C$25)</f>
        <v>1</v>
      </c>
      <c r="J29" t="b">
        <f>'Anleitung Excel'!$C$24</f>
        <v>1</v>
      </c>
      <c r="K29" t="b">
        <f>'Anleitung Excel'!$C$25</f>
        <v>0</v>
      </c>
      <c r="L29" t="b">
        <f>FALSE</f>
        <v>0</v>
      </c>
      <c r="M29" t="b">
        <f>FALSE</f>
        <v>0</v>
      </c>
      <c r="N29" t="b">
        <f>FALSE</f>
        <v>0</v>
      </c>
    </row>
    <row r="30" spans="1:14">
      <c r="A30">
        <v>29</v>
      </c>
      <c r="B30" t="str">
        <f>Spieltabelle!$I$3</f>
        <v xml:space="preserve"> Münsingen</v>
      </c>
      <c r="C30" s="58" t="str">
        <f>Spieltabelle!$C$3</f>
        <v>dd.mm.yyyy</v>
      </c>
      <c r="D30" t="str">
        <f>Spieltabelle!AA20</f>
        <v/>
      </c>
      <c r="E30" t="str">
        <f>Spieltabelle!AC20</f>
        <v/>
      </c>
      <c r="F30" s="59">
        <f>Spieltabelle!AF20</f>
        <v>0</v>
      </c>
      <c r="G30" s="59">
        <f>Spieltabelle!AG20</f>
        <v>0</v>
      </c>
      <c r="H30" t="str">
        <f t="shared" si="0"/>
        <v>-</v>
      </c>
      <c r="I30" t="b">
        <f>IF(F30=G30,'Anleitung Excel'!$C$24,'Anleitung Excel'!$C$25)</f>
        <v>1</v>
      </c>
      <c r="J30" t="b">
        <f>'Anleitung Excel'!$C$24</f>
        <v>1</v>
      </c>
      <c r="K30" t="b">
        <f>'Anleitung Excel'!$C$25</f>
        <v>0</v>
      </c>
      <c r="L30" t="b">
        <f>FALSE</f>
        <v>0</v>
      </c>
      <c r="M30" t="b">
        <f>FALSE</f>
        <v>0</v>
      </c>
      <c r="N30" t="b">
        <f>FALSE</f>
        <v>0</v>
      </c>
    </row>
    <row r="31" spans="1:14">
      <c r="A31">
        <v>30</v>
      </c>
      <c r="B31" t="str">
        <f>Spieltabelle!$I$3</f>
        <v xml:space="preserve"> Münsingen</v>
      </c>
      <c r="C31" s="58" t="str">
        <f>Spieltabelle!$C$3</f>
        <v>dd.mm.yyyy</v>
      </c>
      <c r="D31" t="str">
        <f>Spieltabelle!AA21</f>
        <v/>
      </c>
      <c r="E31" t="str">
        <f>Spieltabelle!AC21</f>
        <v/>
      </c>
      <c r="F31" s="59">
        <f>Spieltabelle!AF21</f>
        <v>0</v>
      </c>
      <c r="G31" s="59">
        <f>Spieltabelle!AG21</f>
        <v>0</v>
      </c>
      <c r="H31" t="str">
        <f t="shared" si="0"/>
        <v>-</v>
      </c>
      <c r="I31" t="b">
        <f>IF(F31=G31,'Anleitung Excel'!$C$24,'Anleitung Excel'!$C$25)</f>
        <v>1</v>
      </c>
      <c r="J31" t="b">
        <f>'Anleitung Excel'!$C$24</f>
        <v>1</v>
      </c>
      <c r="K31" t="b">
        <f>'Anleitung Excel'!$C$25</f>
        <v>0</v>
      </c>
      <c r="L31" t="b">
        <f>FALSE</f>
        <v>0</v>
      </c>
      <c r="M31" t="b">
        <f>FALSE</f>
        <v>0</v>
      </c>
      <c r="N31" t="b">
        <f>FALSE</f>
        <v>0</v>
      </c>
    </row>
    <row r="32" spans="1:14">
      <c r="A32">
        <v>31</v>
      </c>
      <c r="B32" t="str">
        <f>Spieltabelle!$I$3</f>
        <v xml:space="preserve"> Münsingen</v>
      </c>
      <c r="C32" s="58" t="str">
        <f>Spieltabelle!$C$3</f>
        <v>dd.mm.yyyy</v>
      </c>
      <c r="D32" t="str">
        <f>Spieltabelle!AA24</f>
        <v/>
      </c>
      <c r="E32" t="str">
        <f>Spieltabelle!AC24</f>
        <v/>
      </c>
      <c r="F32" s="59">
        <f>Spieltabelle!AF24</f>
        <v>0</v>
      </c>
      <c r="G32" s="59">
        <f>Spieltabelle!AG24</f>
        <v>0</v>
      </c>
      <c r="H32" t="str">
        <f t="shared" si="0"/>
        <v>-</v>
      </c>
      <c r="I32" t="b">
        <f>IF(F32=G32,'Anleitung Excel'!$C$24,'Anleitung Excel'!$C$25)</f>
        <v>1</v>
      </c>
      <c r="J32" t="b">
        <f>'Anleitung Excel'!$C$24</f>
        <v>1</v>
      </c>
      <c r="K32" t="b">
        <f>'Anleitung Excel'!$C$25</f>
        <v>0</v>
      </c>
      <c r="L32" t="b">
        <f>FALSE</f>
        <v>0</v>
      </c>
      <c r="M32" t="b">
        <f>FALSE</f>
        <v>0</v>
      </c>
      <c r="N32" t="b">
        <f>FALSE</f>
        <v>0</v>
      </c>
    </row>
    <row r="33" spans="1:14">
      <c r="A33">
        <v>32</v>
      </c>
      <c r="B33" t="str">
        <f>Spieltabelle!$I$3</f>
        <v xml:space="preserve"> Münsingen</v>
      </c>
      <c r="C33" s="58" t="str">
        <f>Spieltabelle!$C$3</f>
        <v>dd.mm.yyyy</v>
      </c>
      <c r="D33" t="str">
        <f>Spieltabelle!AA25</f>
        <v/>
      </c>
      <c r="E33" t="str">
        <f>Spieltabelle!AC25</f>
        <v/>
      </c>
      <c r="F33" s="59">
        <f>Spieltabelle!AF25</f>
        <v>0</v>
      </c>
      <c r="G33" s="59">
        <f>Spieltabelle!AG25</f>
        <v>0</v>
      </c>
      <c r="H33" t="str">
        <f t="shared" si="0"/>
        <v>-</v>
      </c>
      <c r="I33" t="b">
        <f>IF(F33=G33,'Anleitung Excel'!$C$24,'Anleitung Excel'!$C$25)</f>
        <v>1</v>
      </c>
      <c r="J33" t="b">
        <f>'Anleitung Excel'!$C$24</f>
        <v>1</v>
      </c>
      <c r="K33" t="b">
        <f>'Anleitung Excel'!$C$25</f>
        <v>0</v>
      </c>
      <c r="L33" t="b">
        <f>FALSE</f>
        <v>0</v>
      </c>
      <c r="M33" t="b">
        <f>FALSE</f>
        <v>0</v>
      </c>
      <c r="N33" t="b">
        <f>FALSE</f>
        <v>0</v>
      </c>
    </row>
    <row r="34" spans="1:14">
      <c r="A34">
        <v>33</v>
      </c>
      <c r="B34" t="str">
        <f>Spieltabelle!$I$3</f>
        <v xml:space="preserve"> Münsingen</v>
      </c>
      <c r="C34" s="58" t="str">
        <f>Spieltabelle!$C$3</f>
        <v>dd.mm.yyyy</v>
      </c>
      <c r="D34" t="str">
        <f>Spieltabelle!AA26</f>
        <v/>
      </c>
      <c r="E34" t="str">
        <f>Spieltabelle!AC26</f>
        <v/>
      </c>
      <c r="F34" s="59">
        <f>Spieltabelle!AF26</f>
        <v>0</v>
      </c>
      <c r="G34" s="59">
        <f>Spieltabelle!AG26</f>
        <v>0</v>
      </c>
      <c r="H34" t="str">
        <f t="shared" si="0"/>
        <v>-</v>
      </c>
      <c r="I34" t="b">
        <f>IF(F34=G34,'Anleitung Excel'!$C$24,'Anleitung Excel'!$C$25)</f>
        <v>1</v>
      </c>
      <c r="J34" t="b">
        <f>'Anleitung Excel'!$C$24</f>
        <v>1</v>
      </c>
      <c r="K34" t="b">
        <f>'Anleitung Excel'!$C$25</f>
        <v>0</v>
      </c>
      <c r="L34" t="b">
        <f>FALSE</f>
        <v>0</v>
      </c>
      <c r="M34" t="b">
        <f>FALSE</f>
        <v>0</v>
      </c>
      <c r="N34" t="b">
        <f>FALSE</f>
        <v>0</v>
      </c>
    </row>
    <row r="35" spans="1:14">
      <c r="A35">
        <v>34</v>
      </c>
      <c r="B35" t="str">
        <f>Spieltabelle!$I$3</f>
        <v xml:space="preserve"> Münsingen</v>
      </c>
      <c r="C35" s="58" t="str">
        <f>Spieltabelle!$C$3</f>
        <v>dd.mm.yyyy</v>
      </c>
      <c r="D35" t="str">
        <f>Spieltabelle!AA27</f>
        <v/>
      </c>
      <c r="E35" t="str">
        <f>Spieltabelle!AC27</f>
        <v/>
      </c>
      <c r="F35" s="59">
        <f>Spieltabelle!AF27</f>
        <v>0</v>
      </c>
      <c r="G35" s="59">
        <f>Spieltabelle!AG27</f>
        <v>0</v>
      </c>
      <c r="H35" t="str">
        <f t="shared" si="0"/>
        <v>-</v>
      </c>
      <c r="I35" t="b">
        <f>IF(F35=G35,'Anleitung Excel'!$C$24,'Anleitung Excel'!$C$25)</f>
        <v>1</v>
      </c>
      <c r="J35" t="b">
        <f>'Anleitung Excel'!$C$24</f>
        <v>1</v>
      </c>
      <c r="K35" t="b">
        <f>'Anleitung Excel'!$C$25</f>
        <v>0</v>
      </c>
      <c r="L35" t="b">
        <f>FALSE</f>
        <v>0</v>
      </c>
      <c r="M35" t="b">
        <f>FALSE</f>
        <v>0</v>
      </c>
      <c r="N35" t="b">
        <f>FALSE</f>
        <v>0</v>
      </c>
    </row>
    <row r="36" spans="1:14">
      <c r="A36">
        <v>35</v>
      </c>
      <c r="B36" t="str">
        <f>Spieltabelle!$I$3</f>
        <v xml:space="preserve"> Münsingen</v>
      </c>
      <c r="C36" s="58" t="str">
        <f>Spieltabelle!$C$3</f>
        <v>dd.mm.yyyy</v>
      </c>
      <c r="D36" t="str">
        <f>Spieltabelle!AA28</f>
        <v/>
      </c>
      <c r="E36" t="str">
        <f>Spieltabelle!AC28</f>
        <v/>
      </c>
      <c r="F36" s="59">
        <f>Spieltabelle!AF28</f>
        <v>0</v>
      </c>
      <c r="G36" s="59">
        <f>Spieltabelle!AG28</f>
        <v>0</v>
      </c>
      <c r="H36" t="str">
        <f t="shared" si="0"/>
        <v>-</v>
      </c>
      <c r="I36" t="b">
        <f>IF(F36=G36,'Anleitung Excel'!$C$24,'Anleitung Excel'!$C$25)</f>
        <v>1</v>
      </c>
      <c r="J36" t="b">
        <f>'Anleitung Excel'!$C$24</f>
        <v>1</v>
      </c>
      <c r="K36" t="b">
        <f>'Anleitung Excel'!$C$25</f>
        <v>0</v>
      </c>
      <c r="L36" t="b">
        <f>FALSE</f>
        <v>0</v>
      </c>
      <c r="M36" t="b">
        <f>FALSE</f>
        <v>0</v>
      </c>
      <c r="N36" t="b">
        <f>FALSE</f>
        <v>0</v>
      </c>
    </row>
    <row r="37" spans="1:14">
      <c r="A37">
        <v>36</v>
      </c>
      <c r="B37" t="str">
        <f>Spieltabelle!$I$3</f>
        <v xml:space="preserve"> Münsingen</v>
      </c>
      <c r="C37" s="58" t="str">
        <f>Spieltabelle!$C$3</f>
        <v>dd.mm.yyyy</v>
      </c>
      <c r="D37" t="str">
        <f>Spieltabelle!AA29</f>
        <v/>
      </c>
      <c r="E37" t="str">
        <f>Spieltabelle!AC29</f>
        <v/>
      </c>
      <c r="F37" s="59">
        <f>Spieltabelle!AF29</f>
        <v>0</v>
      </c>
      <c r="G37" s="59">
        <f>Spieltabelle!AG29</f>
        <v>0</v>
      </c>
      <c r="H37" t="str">
        <f t="shared" si="0"/>
        <v>-</v>
      </c>
      <c r="I37" t="b">
        <f>IF(F37=G37,'Anleitung Excel'!$C$24,'Anleitung Excel'!$C$25)</f>
        <v>1</v>
      </c>
      <c r="J37" t="b">
        <f>'Anleitung Excel'!$C$24</f>
        <v>1</v>
      </c>
      <c r="K37" t="b">
        <f>'Anleitung Excel'!$C$25</f>
        <v>0</v>
      </c>
      <c r="L37" t="b">
        <f>FALSE</f>
        <v>0</v>
      </c>
      <c r="M37" t="b">
        <f>FALSE</f>
        <v>0</v>
      </c>
      <c r="N37" t="b">
        <f>FALSE</f>
        <v>0</v>
      </c>
    </row>
    <row r="38" spans="1:14">
      <c r="A38">
        <v>37</v>
      </c>
      <c r="B38" t="str">
        <f>Spieltabelle!$I$3</f>
        <v xml:space="preserve"> Münsingen</v>
      </c>
      <c r="C38" s="58" t="str">
        <f>Spieltabelle!$C$3</f>
        <v>dd.mm.yyyy</v>
      </c>
      <c r="D38" t="str">
        <f>Spieltabelle!AM16</f>
        <v/>
      </c>
      <c r="E38" t="str">
        <f>Spieltabelle!AO16</f>
        <v/>
      </c>
      <c r="F38" s="59">
        <f>Spieltabelle!AR16</f>
        <v>0</v>
      </c>
      <c r="G38" s="59">
        <f>Spieltabelle!AS16</f>
        <v>0</v>
      </c>
      <c r="H38" t="str">
        <f t="shared" si="0"/>
        <v>-</v>
      </c>
      <c r="I38" t="b">
        <f>IF(F38=G38,'Anleitung Excel'!$C$24,'Anleitung Excel'!$C$25)</f>
        <v>1</v>
      </c>
      <c r="J38" t="b">
        <f>'Anleitung Excel'!$C$24</f>
        <v>1</v>
      </c>
      <c r="K38" t="b">
        <f>'Anleitung Excel'!$C$25</f>
        <v>0</v>
      </c>
      <c r="L38" t="b">
        <f>FALSE</f>
        <v>0</v>
      </c>
      <c r="M38" t="b">
        <f>FALSE</f>
        <v>0</v>
      </c>
      <c r="N38" t="b">
        <f>FALSE</f>
        <v>0</v>
      </c>
    </row>
    <row r="39" spans="1:14">
      <c r="A39">
        <v>38</v>
      </c>
      <c r="B39" t="str">
        <f>Spieltabelle!$I$3</f>
        <v xml:space="preserve"> Münsingen</v>
      </c>
      <c r="C39" s="58" t="str">
        <f>Spieltabelle!$C$3</f>
        <v>dd.mm.yyyy</v>
      </c>
      <c r="D39" t="str">
        <f>Spieltabelle!AM17</f>
        <v/>
      </c>
      <c r="E39" t="str">
        <f>Spieltabelle!AO17</f>
        <v/>
      </c>
      <c r="F39" s="59">
        <f>Spieltabelle!AR17</f>
        <v>0</v>
      </c>
      <c r="G39" s="59">
        <f>Spieltabelle!AS17</f>
        <v>0</v>
      </c>
      <c r="H39" t="str">
        <f t="shared" si="0"/>
        <v>-</v>
      </c>
      <c r="I39" t="b">
        <f>IF(F39=G39,'Anleitung Excel'!$C$24,'Anleitung Excel'!$C$25)</f>
        <v>1</v>
      </c>
      <c r="J39" t="b">
        <f>'Anleitung Excel'!$C$24</f>
        <v>1</v>
      </c>
      <c r="K39" t="b">
        <f>'Anleitung Excel'!$C$25</f>
        <v>0</v>
      </c>
      <c r="L39" t="b">
        <f>FALSE</f>
        <v>0</v>
      </c>
      <c r="M39" t="b">
        <f>FALSE</f>
        <v>0</v>
      </c>
      <c r="N39" t="b">
        <f>FALSE</f>
        <v>0</v>
      </c>
    </row>
    <row r="40" spans="1:14">
      <c r="A40">
        <v>39</v>
      </c>
      <c r="B40" t="str">
        <f>Spieltabelle!$I$3</f>
        <v xml:space="preserve"> Münsingen</v>
      </c>
      <c r="C40" s="58" t="str">
        <f>Spieltabelle!$C$3</f>
        <v>dd.mm.yyyy</v>
      </c>
      <c r="D40" t="str">
        <f>Spieltabelle!AM18</f>
        <v/>
      </c>
      <c r="E40" t="str">
        <f>Spieltabelle!AO18</f>
        <v/>
      </c>
      <c r="F40" s="59">
        <f>Spieltabelle!AR18</f>
        <v>0</v>
      </c>
      <c r="G40" s="59">
        <f>Spieltabelle!AS18</f>
        <v>0</v>
      </c>
      <c r="H40" t="str">
        <f t="shared" si="0"/>
        <v>-</v>
      </c>
      <c r="I40" t="b">
        <f>IF(F40=G40,'Anleitung Excel'!$C$24,'Anleitung Excel'!$C$25)</f>
        <v>1</v>
      </c>
      <c r="J40" t="b">
        <f>'Anleitung Excel'!$C$24</f>
        <v>1</v>
      </c>
      <c r="K40" t="b">
        <f>'Anleitung Excel'!$C$25</f>
        <v>0</v>
      </c>
      <c r="L40" t="b">
        <f>FALSE</f>
        <v>0</v>
      </c>
      <c r="M40" t="b">
        <f>FALSE</f>
        <v>0</v>
      </c>
      <c r="N40" t="b">
        <f>FALSE</f>
        <v>0</v>
      </c>
    </row>
    <row r="41" spans="1:14">
      <c r="A41">
        <v>40</v>
      </c>
      <c r="B41" t="str">
        <f>Spieltabelle!$I$3</f>
        <v xml:space="preserve"> Münsingen</v>
      </c>
      <c r="C41" s="58" t="str">
        <f>Spieltabelle!$C$3</f>
        <v>dd.mm.yyyy</v>
      </c>
      <c r="D41" t="str">
        <f>Spieltabelle!AM19</f>
        <v/>
      </c>
      <c r="E41" t="str">
        <f>Spieltabelle!AO19</f>
        <v/>
      </c>
      <c r="F41" s="59">
        <f>Spieltabelle!AR19</f>
        <v>0</v>
      </c>
      <c r="G41" s="59">
        <f>Spieltabelle!AS19</f>
        <v>0</v>
      </c>
      <c r="H41" t="str">
        <f t="shared" si="0"/>
        <v>-</v>
      </c>
      <c r="I41" t="b">
        <f>IF(F41=G41,'Anleitung Excel'!$C$24,'Anleitung Excel'!$C$25)</f>
        <v>1</v>
      </c>
      <c r="J41" t="b">
        <f>'Anleitung Excel'!$C$24</f>
        <v>1</v>
      </c>
      <c r="K41" t="b">
        <f>'Anleitung Excel'!$C$25</f>
        <v>0</v>
      </c>
      <c r="L41" t="b">
        <f>FALSE</f>
        <v>0</v>
      </c>
      <c r="M41" t="b">
        <f>FALSE</f>
        <v>0</v>
      </c>
      <c r="N41" t="b">
        <f>FALSE</f>
        <v>0</v>
      </c>
    </row>
    <row r="42" spans="1:14">
      <c r="A42">
        <v>41</v>
      </c>
      <c r="B42" t="str">
        <f>Spieltabelle!$I$3</f>
        <v xml:space="preserve"> Münsingen</v>
      </c>
      <c r="C42" s="58" t="str">
        <f>Spieltabelle!$C$3</f>
        <v>dd.mm.yyyy</v>
      </c>
      <c r="D42" t="str">
        <f>Spieltabelle!AM20</f>
        <v/>
      </c>
      <c r="E42" t="str">
        <f>Spieltabelle!AO20</f>
        <v/>
      </c>
      <c r="F42" s="59">
        <f>Spieltabelle!AR20</f>
        <v>0</v>
      </c>
      <c r="G42" s="59">
        <f>Spieltabelle!AS20</f>
        <v>0</v>
      </c>
      <c r="H42" t="str">
        <f t="shared" si="0"/>
        <v>-</v>
      </c>
      <c r="I42" t="b">
        <f>IF(F42=G42,'Anleitung Excel'!$C$24,'Anleitung Excel'!$C$25)</f>
        <v>1</v>
      </c>
      <c r="J42" t="b">
        <f>'Anleitung Excel'!$C$24</f>
        <v>1</v>
      </c>
      <c r="K42" t="b">
        <f>'Anleitung Excel'!$C$25</f>
        <v>0</v>
      </c>
      <c r="L42" t="b">
        <f>FALSE</f>
        <v>0</v>
      </c>
      <c r="M42" t="b">
        <f>FALSE</f>
        <v>0</v>
      </c>
      <c r="N42" t="b">
        <f>FALSE</f>
        <v>0</v>
      </c>
    </row>
    <row r="43" spans="1:14">
      <c r="A43">
        <v>42</v>
      </c>
      <c r="B43" t="str">
        <f>Spieltabelle!$I$3</f>
        <v xml:space="preserve"> Münsingen</v>
      </c>
      <c r="C43" s="58" t="str">
        <f>Spieltabelle!$C$3</f>
        <v>dd.mm.yyyy</v>
      </c>
      <c r="D43" t="str">
        <f>Spieltabelle!AM21</f>
        <v/>
      </c>
      <c r="E43" t="str">
        <f>Spieltabelle!AO21</f>
        <v/>
      </c>
      <c r="F43" s="59">
        <f>Spieltabelle!AR21</f>
        <v>0</v>
      </c>
      <c r="G43" s="59">
        <f>Spieltabelle!AS21</f>
        <v>0</v>
      </c>
      <c r="H43" t="str">
        <f t="shared" si="0"/>
        <v>-</v>
      </c>
      <c r="I43" t="b">
        <f>IF(F43=G43,'Anleitung Excel'!$C$24,'Anleitung Excel'!$C$25)</f>
        <v>1</v>
      </c>
      <c r="J43" t="b">
        <f>'Anleitung Excel'!$C$24</f>
        <v>1</v>
      </c>
      <c r="K43" t="b">
        <f>'Anleitung Excel'!$C$25</f>
        <v>0</v>
      </c>
      <c r="L43" t="b">
        <f>FALSE</f>
        <v>0</v>
      </c>
      <c r="M43" t="b">
        <f>FALSE</f>
        <v>0</v>
      </c>
      <c r="N43" t="b">
        <f>FALSE</f>
        <v>0</v>
      </c>
    </row>
    <row r="44" spans="1:14">
      <c r="A44">
        <v>43</v>
      </c>
      <c r="B44" t="str">
        <f>Spieltabelle!$I$3</f>
        <v xml:space="preserve"> Münsingen</v>
      </c>
      <c r="C44" s="58" t="str">
        <f>Spieltabelle!$C$3</f>
        <v>dd.mm.yyyy</v>
      </c>
      <c r="D44" t="str">
        <f>Spieltabelle!AM24</f>
        <v/>
      </c>
      <c r="E44" t="str">
        <f>Spieltabelle!AO24</f>
        <v/>
      </c>
      <c r="F44" s="59">
        <f>Spieltabelle!AR24</f>
        <v>0</v>
      </c>
      <c r="G44" s="59">
        <f>Spieltabelle!AS24</f>
        <v>0</v>
      </c>
      <c r="H44" t="str">
        <f t="shared" si="0"/>
        <v>-</v>
      </c>
      <c r="I44" t="b">
        <f>IF(F44=G44,'Anleitung Excel'!$C$24,'Anleitung Excel'!$C$25)</f>
        <v>1</v>
      </c>
      <c r="J44" t="b">
        <f>'Anleitung Excel'!$C$24</f>
        <v>1</v>
      </c>
      <c r="K44" t="b">
        <f>'Anleitung Excel'!$C$25</f>
        <v>0</v>
      </c>
      <c r="L44" t="b">
        <f>FALSE</f>
        <v>0</v>
      </c>
      <c r="M44" t="b">
        <f>FALSE</f>
        <v>0</v>
      </c>
      <c r="N44" t="b">
        <f>FALSE</f>
        <v>0</v>
      </c>
    </row>
    <row r="45" spans="1:14">
      <c r="A45">
        <v>44</v>
      </c>
      <c r="B45" t="str">
        <f>Spieltabelle!$I$3</f>
        <v xml:space="preserve"> Münsingen</v>
      </c>
      <c r="C45" s="58" t="str">
        <f>Spieltabelle!$C$3</f>
        <v>dd.mm.yyyy</v>
      </c>
      <c r="D45" t="str">
        <f>Spieltabelle!AM25</f>
        <v/>
      </c>
      <c r="E45" t="str">
        <f>Spieltabelle!AO25</f>
        <v/>
      </c>
      <c r="F45" s="59">
        <f>Spieltabelle!AR25</f>
        <v>0</v>
      </c>
      <c r="G45" s="59">
        <f>Spieltabelle!AS25</f>
        <v>0</v>
      </c>
      <c r="H45" t="str">
        <f t="shared" si="0"/>
        <v>-</v>
      </c>
      <c r="I45" t="b">
        <f>IF(F45=G45,'Anleitung Excel'!$C$24,'Anleitung Excel'!$C$25)</f>
        <v>1</v>
      </c>
      <c r="J45" t="b">
        <f>'Anleitung Excel'!$C$24</f>
        <v>1</v>
      </c>
      <c r="K45" t="b">
        <f>'Anleitung Excel'!$C$25</f>
        <v>0</v>
      </c>
      <c r="L45" t="b">
        <f>FALSE</f>
        <v>0</v>
      </c>
      <c r="M45" t="b">
        <f>FALSE</f>
        <v>0</v>
      </c>
      <c r="N45" t="b">
        <f>FALSE</f>
        <v>0</v>
      </c>
    </row>
    <row r="46" spans="1:14">
      <c r="A46">
        <v>45</v>
      </c>
      <c r="B46" t="str">
        <f>Spieltabelle!$I$3</f>
        <v xml:space="preserve"> Münsingen</v>
      </c>
      <c r="C46" s="58" t="str">
        <f>Spieltabelle!$C$3</f>
        <v>dd.mm.yyyy</v>
      </c>
      <c r="D46" t="str">
        <f>Spieltabelle!AM26</f>
        <v/>
      </c>
      <c r="E46" t="str">
        <f>Spieltabelle!AO26</f>
        <v/>
      </c>
      <c r="F46" s="59">
        <f>Spieltabelle!AR26</f>
        <v>0</v>
      </c>
      <c r="G46" s="59">
        <f>Spieltabelle!AS26</f>
        <v>0</v>
      </c>
      <c r="H46" t="str">
        <f t="shared" si="0"/>
        <v>-</v>
      </c>
      <c r="I46" t="b">
        <f>IF(F46=G46,'Anleitung Excel'!$C$24,'Anleitung Excel'!$C$25)</f>
        <v>1</v>
      </c>
      <c r="J46" t="b">
        <f>'Anleitung Excel'!$C$24</f>
        <v>1</v>
      </c>
      <c r="K46" t="b">
        <f>'Anleitung Excel'!$C$25</f>
        <v>0</v>
      </c>
      <c r="L46" t="b">
        <f>FALSE</f>
        <v>0</v>
      </c>
      <c r="M46" t="b">
        <f>FALSE</f>
        <v>0</v>
      </c>
      <c r="N46" t="b">
        <f>FALSE</f>
        <v>0</v>
      </c>
    </row>
    <row r="47" spans="1:14">
      <c r="A47">
        <v>46</v>
      </c>
      <c r="B47" t="str">
        <f>Spieltabelle!$I$3</f>
        <v xml:space="preserve"> Münsingen</v>
      </c>
      <c r="C47" s="58" t="str">
        <f>Spieltabelle!$C$3</f>
        <v>dd.mm.yyyy</v>
      </c>
      <c r="D47" t="str">
        <f>Spieltabelle!AM27</f>
        <v/>
      </c>
      <c r="E47" t="str">
        <f>Spieltabelle!AO27</f>
        <v/>
      </c>
      <c r="F47" s="59">
        <f>Spieltabelle!AR27</f>
        <v>0</v>
      </c>
      <c r="G47" s="59">
        <f>Spieltabelle!AS27</f>
        <v>0</v>
      </c>
      <c r="H47" t="str">
        <f t="shared" si="0"/>
        <v>-</v>
      </c>
      <c r="I47" t="b">
        <f>IF(F47=G47,'Anleitung Excel'!$C$24,'Anleitung Excel'!$C$25)</f>
        <v>1</v>
      </c>
      <c r="J47" t="b">
        <f>'Anleitung Excel'!$C$24</f>
        <v>1</v>
      </c>
      <c r="K47" t="b">
        <f>'Anleitung Excel'!$C$25</f>
        <v>0</v>
      </c>
      <c r="L47" t="b">
        <f>FALSE</f>
        <v>0</v>
      </c>
      <c r="M47" t="b">
        <f>FALSE</f>
        <v>0</v>
      </c>
      <c r="N47" t="b">
        <f>FALSE</f>
        <v>0</v>
      </c>
    </row>
    <row r="48" spans="1:14">
      <c r="A48">
        <v>47</v>
      </c>
      <c r="B48" t="str">
        <f>Spieltabelle!$I$3</f>
        <v xml:space="preserve"> Münsingen</v>
      </c>
      <c r="C48" s="58" t="str">
        <f>Spieltabelle!$C$3</f>
        <v>dd.mm.yyyy</v>
      </c>
      <c r="D48" t="str">
        <f>Spieltabelle!AM28</f>
        <v/>
      </c>
      <c r="E48" t="str">
        <f>Spieltabelle!AO28</f>
        <v/>
      </c>
      <c r="F48" s="59">
        <f>Spieltabelle!AR28</f>
        <v>0</v>
      </c>
      <c r="G48" s="59">
        <f>Spieltabelle!AS28</f>
        <v>0</v>
      </c>
      <c r="H48" t="str">
        <f t="shared" si="0"/>
        <v>-</v>
      </c>
      <c r="I48" t="b">
        <f>IF(F48=G48,'Anleitung Excel'!$C$24,'Anleitung Excel'!$C$25)</f>
        <v>1</v>
      </c>
      <c r="J48" t="b">
        <f>'Anleitung Excel'!$C$24</f>
        <v>1</v>
      </c>
      <c r="K48" t="b">
        <f>'Anleitung Excel'!$C$25</f>
        <v>0</v>
      </c>
      <c r="L48" t="b">
        <f>FALSE</f>
        <v>0</v>
      </c>
      <c r="M48" t="b">
        <f>FALSE</f>
        <v>0</v>
      </c>
      <c r="N48" t="b">
        <f>FALSE</f>
        <v>0</v>
      </c>
    </row>
    <row r="49" spans="1:14">
      <c r="A49">
        <v>48</v>
      </c>
      <c r="B49" t="str">
        <f>Spieltabelle!$I$3</f>
        <v xml:space="preserve"> Münsingen</v>
      </c>
      <c r="C49" s="58" t="str">
        <f>Spieltabelle!$C$3</f>
        <v>dd.mm.yyyy</v>
      </c>
      <c r="D49" t="str">
        <f>Spieltabelle!AM29</f>
        <v/>
      </c>
      <c r="E49" t="str">
        <f>Spieltabelle!AO29</f>
        <v/>
      </c>
      <c r="F49" s="59">
        <f>Spieltabelle!AR29</f>
        <v>0</v>
      </c>
      <c r="G49" s="59">
        <f>Spieltabelle!AS29</f>
        <v>0</v>
      </c>
      <c r="H49" t="str">
        <f t="shared" si="0"/>
        <v>-</v>
      </c>
      <c r="I49" t="b">
        <f>IF(F49=G49,'Anleitung Excel'!$C$24,'Anleitung Excel'!$C$25)</f>
        <v>1</v>
      </c>
      <c r="J49" t="b">
        <f>'Anleitung Excel'!$C$24</f>
        <v>1</v>
      </c>
      <c r="K49" t="b">
        <f>'Anleitung Excel'!$C$25</f>
        <v>0</v>
      </c>
      <c r="L49" t="b">
        <f>FALSE</f>
        <v>0</v>
      </c>
      <c r="M49" t="b">
        <f>FALSE</f>
        <v>0</v>
      </c>
      <c r="N49" t="b">
        <f>FALSE</f>
        <v>0</v>
      </c>
    </row>
    <row r="50" spans="1:14">
      <c r="A50">
        <v>49</v>
      </c>
      <c r="B50" t="str">
        <f>Spieltabelle!$I$3</f>
        <v xml:space="preserve"> Münsingen</v>
      </c>
      <c r="C50" s="58" t="str">
        <f>Spieltabelle!$C$3</f>
        <v>dd.mm.yyyy</v>
      </c>
      <c r="D50">
        <f>Spieltabelle!C63</f>
        <v>0</v>
      </c>
      <c r="E50">
        <f>Spieltabelle!C64</f>
        <v>0</v>
      </c>
      <c r="F50">
        <f>Spieltabelle!E63</f>
        <v>0</v>
      </c>
      <c r="G50">
        <f>Spieltabelle!E64</f>
        <v>0</v>
      </c>
      <c r="H50" t="str">
        <f t="shared" si="0"/>
        <v>-</v>
      </c>
      <c r="I50" t="b">
        <f>IF(F50=G50,'Anleitung Excel'!$C$24,'Anleitung Excel'!$C$25)</f>
        <v>1</v>
      </c>
      <c r="J50" t="b">
        <f>'Anleitung Excel'!$C$25</f>
        <v>0</v>
      </c>
      <c r="K50" t="b">
        <f>'Anleitung Excel'!$C$24</f>
        <v>1</v>
      </c>
      <c r="L50" t="b">
        <f>'Anleitung Excel'!$C$25</f>
        <v>0</v>
      </c>
      <c r="M50" t="b">
        <f>'Anleitung Excel'!$C$25</f>
        <v>0</v>
      </c>
      <c r="N50" t="b">
        <f>'Anleitung Excel'!$C$25</f>
        <v>0</v>
      </c>
    </row>
    <row r="51" spans="1:14">
      <c r="A51">
        <v>50</v>
      </c>
      <c r="B51" t="str">
        <f>Spieltabelle!$I$3</f>
        <v xml:space="preserve"> Münsingen</v>
      </c>
      <c r="C51" s="58" t="str">
        <f>Spieltabelle!$C$3</f>
        <v>dd.mm.yyyy</v>
      </c>
      <c r="D51">
        <f>Spieltabelle!C69</f>
        <v>0</v>
      </c>
      <c r="E51">
        <f>Spieltabelle!C70</f>
        <v>0</v>
      </c>
      <c r="F51">
        <f>Spieltabelle!E69</f>
        <v>0</v>
      </c>
      <c r="G51">
        <f>Spieltabelle!E70</f>
        <v>0</v>
      </c>
      <c r="H51" t="str">
        <f t="shared" si="0"/>
        <v>-</v>
      </c>
      <c r="I51" t="b">
        <f>IF(F51=G51,'Anleitung Excel'!$C$24,'Anleitung Excel'!$C$25)</f>
        <v>1</v>
      </c>
      <c r="J51" t="b">
        <f>'Anleitung Excel'!$C$25</f>
        <v>0</v>
      </c>
      <c r="K51" t="b">
        <f>'Anleitung Excel'!$C$24</f>
        <v>1</v>
      </c>
      <c r="L51" t="b">
        <f>'Anleitung Excel'!$C$25</f>
        <v>0</v>
      </c>
      <c r="M51" t="b">
        <f>'Anleitung Excel'!$C$25</f>
        <v>0</v>
      </c>
      <c r="N51" t="b">
        <f>'Anleitung Excel'!$C$25</f>
        <v>0</v>
      </c>
    </row>
    <row r="52" spans="1:14">
      <c r="A52">
        <v>51</v>
      </c>
      <c r="B52" t="str">
        <f>Spieltabelle!$I$3</f>
        <v xml:space="preserve"> Münsingen</v>
      </c>
      <c r="C52" s="58" t="str">
        <f>Spieltabelle!$C$3</f>
        <v>dd.mm.yyyy</v>
      </c>
      <c r="D52">
        <f>Spieltabelle!AC63</f>
        <v>0</v>
      </c>
      <c r="E52">
        <f>Spieltabelle!AC64</f>
        <v>0</v>
      </c>
      <c r="F52">
        <f>Spieltabelle!AF63</f>
        <v>0</v>
      </c>
      <c r="G52">
        <f>Spieltabelle!AF64</f>
        <v>0</v>
      </c>
      <c r="H52" t="str">
        <f t="shared" si="0"/>
        <v>-</v>
      </c>
      <c r="I52" t="b">
        <f>IF(F52=G52,'Anleitung Excel'!$C$24,'Anleitung Excel'!$C$25)</f>
        <v>1</v>
      </c>
      <c r="J52" t="b">
        <f>'Anleitung Excel'!$C$25</f>
        <v>0</v>
      </c>
      <c r="K52" t="b">
        <f>'Anleitung Excel'!$C$24</f>
        <v>1</v>
      </c>
      <c r="L52" t="b">
        <f>'Anleitung Excel'!$C$25</f>
        <v>0</v>
      </c>
      <c r="M52" t="b">
        <f>'Anleitung Excel'!$C$25</f>
        <v>0</v>
      </c>
      <c r="N52" t="b">
        <f>'Anleitung Excel'!$C$25</f>
        <v>0</v>
      </c>
    </row>
    <row r="53" spans="1:14">
      <c r="A53">
        <v>52</v>
      </c>
      <c r="B53" t="str">
        <f>Spieltabelle!$I$3</f>
        <v xml:space="preserve"> Münsingen</v>
      </c>
      <c r="C53" s="58" t="str">
        <f>Spieltabelle!$C$3</f>
        <v>dd.mm.yyyy</v>
      </c>
      <c r="D53">
        <f>Spieltabelle!AC69</f>
        <v>0</v>
      </c>
      <c r="E53">
        <f>Spieltabelle!AC70</f>
        <v>0</v>
      </c>
      <c r="F53">
        <f>Spieltabelle!AF69</f>
        <v>0</v>
      </c>
      <c r="G53">
        <f>Spieltabelle!AF70</f>
        <v>0</v>
      </c>
      <c r="H53" t="str">
        <f t="shared" si="0"/>
        <v>-</v>
      </c>
      <c r="I53" t="b">
        <f>IF(F53=G53,'Anleitung Excel'!$C$24,'Anleitung Excel'!$C$25)</f>
        <v>1</v>
      </c>
      <c r="J53" t="b">
        <f>'Anleitung Excel'!$C$25</f>
        <v>0</v>
      </c>
      <c r="K53" t="b">
        <f>'Anleitung Excel'!$C$24</f>
        <v>1</v>
      </c>
      <c r="L53" t="b">
        <f>'Anleitung Excel'!$C$25</f>
        <v>0</v>
      </c>
      <c r="M53" t="b">
        <f>'Anleitung Excel'!$C$25</f>
        <v>0</v>
      </c>
      <c r="N53" t="b">
        <f>'Anleitung Excel'!$C$25</f>
        <v>0</v>
      </c>
    </row>
    <row r="54" spans="1:14">
      <c r="A54">
        <v>53</v>
      </c>
      <c r="B54" t="str">
        <f>Spieltabelle!$I$3</f>
        <v xml:space="preserve"> Münsingen</v>
      </c>
      <c r="C54" s="58" t="str">
        <f>Spieltabelle!$C$3</f>
        <v>dd.mm.yyyy</v>
      </c>
      <c r="D54" t="str">
        <f>Spieltabelle!H66</f>
        <v/>
      </c>
      <c r="E54" t="str">
        <f>Spieltabelle!H67</f>
        <v/>
      </c>
      <c r="F54">
        <f>Spieltabelle!J66</f>
        <v>0</v>
      </c>
      <c r="G54">
        <f>Spieltabelle!J67</f>
        <v>0</v>
      </c>
      <c r="H54" t="str">
        <f t="shared" si="0"/>
        <v>-</v>
      </c>
      <c r="I54" t="b">
        <f>IF(F54=G54,'Anleitung Excel'!$C$24,'Anleitung Excel'!$C$25)</f>
        <v>1</v>
      </c>
      <c r="J54" t="b">
        <f>'Anleitung Excel'!$C$25</f>
        <v>0</v>
      </c>
      <c r="K54" t="b">
        <f>'Anleitung Excel'!$C$25</f>
        <v>0</v>
      </c>
      <c r="L54" t="b">
        <f>'Anleitung Excel'!$C$24</f>
        <v>1</v>
      </c>
      <c r="M54" t="b">
        <f>'Anleitung Excel'!$C$25</f>
        <v>0</v>
      </c>
      <c r="N54" t="b">
        <f>'Anleitung Excel'!$C$25</f>
        <v>0</v>
      </c>
    </row>
    <row r="55" spans="1:14">
      <c r="A55">
        <v>54</v>
      </c>
      <c r="B55" t="str">
        <f>Spieltabelle!$I$3</f>
        <v xml:space="preserve"> Münsingen</v>
      </c>
      <c r="C55" s="58" t="str">
        <f>Spieltabelle!$C$3</f>
        <v>dd.mm.yyyy</v>
      </c>
      <c r="D55" t="str">
        <f>Spieltabelle!V66</f>
        <v/>
      </c>
      <c r="E55" t="str">
        <f>Spieltabelle!V67</f>
        <v/>
      </c>
      <c r="F55">
        <f>Spieltabelle!Z66</f>
        <v>0</v>
      </c>
      <c r="G55">
        <f>Spieltabelle!Z67</f>
        <v>0</v>
      </c>
      <c r="H55" t="str">
        <f t="shared" si="0"/>
        <v>-</v>
      </c>
      <c r="I55" t="b">
        <f>IF(F55=G55,'Anleitung Excel'!$C$24,'Anleitung Excel'!$C$25)</f>
        <v>1</v>
      </c>
      <c r="J55" t="b">
        <f>'Anleitung Excel'!$C$25</f>
        <v>0</v>
      </c>
      <c r="K55" t="b">
        <f>'Anleitung Excel'!$C$25</f>
        <v>0</v>
      </c>
      <c r="L55" t="b">
        <f>'Anleitung Excel'!$C$24</f>
        <v>1</v>
      </c>
      <c r="M55" t="b">
        <f>'Anleitung Excel'!$C$25</f>
        <v>0</v>
      </c>
      <c r="N55" t="b">
        <f>'Anleitung Excel'!$C$25</f>
        <v>0</v>
      </c>
    </row>
    <row r="56" spans="1:14">
      <c r="A56">
        <v>55</v>
      </c>
      <c r="B56" t="str">
        <f>Spieltabelle!$I$3</f>
        <v xml:space="preserve"> Münsingen</v>
      </c>
      <c r="C56" s="58" t="str">
        <f>Spieltabelle!$C$3</f>
        <v>dd.mm.yyyy</v>
      </c>
      <c r="D56" t="str">
        <f>Spieltabelle!O73</f>
        <v/>
      </c>
      <c r="E56" t="str">
        <f>Spieltabelle!O74</f>
        <v/>
      </c>
      <c r="F56">
        <f>Spieltabelle!Q73</f>
        <v>0</v>
      </c>
      <c r="G56">
        <f>Spieltabelle!Q74</f>
        <v>0</v>
      </c>
      <c r="H56" t="str">
        <f>IF(F56&gt;G56,D56,IF(F56=G56,"-",E56))</f>
        <v>-</v>
      </c>
      <c r="I56" t="b">
        <f>IF(F56=G56,'Anleitung Excel'!$C$24,'Anleitung Excel'!$C$25)</f>
        <v>1</v>
      </c>
      <c r="J56" t="b">
        <f>'Anleitung Excel'!$C$25</f>
        <v>0</v>
      </c>
      <c r="K56" t="b">
        <f>'Anleitung Excel'!$C$25</f>
        <v>0</v>
      </c>
      <c r="L56" t="b">
        <f>'Anleitung Excel'!$C$25</f>
        <v>0</v>
      </c>
      <c r="M56" t="b">
        <f>'Anleitung Excel'!$C$24</f>
        <v>1</v>
      </c>
      <c r="N56" t="b">
        <f>'Anleitung Excel'!$C$25</f>
        <v>0</v>
      </c>
    </row>
    <row r="57" spans="1:14">
      <c r="A57">
        <v>56</v>
      </c>
      <c r="B57" t="str">
        <f>Spieltabelle!$I$3</f>
        <v xml:space="preserve"> Münsingen</v>
      </c>
      <c r="C57" s="58" t="str">
        <f>Spieltabelle!$C$3</f>
        <v>dd.mm.yyyy</v>
      </c>
      <c r="D57" t="str">
        <f>Spieltabelle!O66</f>
        <v/>
      </c>
      <c r="E57" t="str">
        <f>Spieltabelle!O67</f>
        <v/>
      </c>
      <c r="F57">
        <f>Spieltabelle!Q66</f>
        <v>0</v>
      </c>
      <c r="G57">
        <f>Spieltabelle!Q67</f>
        <v>0</v>
      </c>
      <c r="H57" t="str">
        <f>IF(F57&gt;G57,D57,IF(F57=G57,"-",E57))</f>
        <v>-</v>
      </c>
      <c r="I57" t="b">
        <f>IF(F57=G57,'Anleitung Excel'!$C$24,'Anleitung Excel'!$C$25)</f>
        <v>1</v>
      </c>
      <c r="J57" t="b">
        <f>'Anleitung Excel'!$C$25</f>
        <v>0</v>
      </c>
      <c r="K57" t="b">
        <f>'Anleitung Excel'!$C$25</f>
        <v>0</v>
      </c>
      <c r="L57" t="b">
        <f>'Anleitung Excel'!$C$25</f>
        <v>0</v>
      </c>
      <c r="M57" t="b">
        <f>'Anleitung Excel'!$C$25</f>
        <v>0</v>
      </c>
      <c r="N57" t="b">
        <f>'Anleitung Excel'!$C$24</f>
        <v>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A1EF8-B8B9-48C9-AC92-6E55A8174C3C}">
  <dimension ref="A1:O17"/>
  <sheetViews>
    <sheetView workbookViewId="0">
      <selection activeCell="I27" sqref="I27"/>
    </sheetView>
  </sheetViews>
  <sheetFormatPr defaultColWidth="11" defaultRowHeight="14.25"/>
  <cols>
    <col min="5" max="5" width="13" bestFit="1" customWidth="1"/>
    <col min="9" max="9" width="17.125" bestFit="1" customWidth="1"/>
    <col min="10" max="10" width="15.625" bestFit="1" customWidth="1"/>
  </cols>
  <sheetData>
    <row r="1" spans="1:15">
      <c r="A1" t="s">
        <v>120</v>
      </c>
      <c r="B1" t="s">
        <v>110</v>
      </c>
      <c r="C1" t="s">
        <v>111</v>
      </c>
      <c r="D1" t="s">
        <v>11</v>
      </c>
      <c r="E1" t="s">
        <v>117</v>
      </c>
      <c r="F1" t="s">
        <v>121</v>
      </c>
      <c r="G1" t="s">
        <v>35</v>
      </c>
      <c r="H1" t="s">
        <v>122</v>
      </c>
      <c r="I1" t="s">
        <v>123</v>
      </c>
      <c r="J1" t="s">
        <v>124</v>
      </c>
      <c r="K1" t="s">
        <v>125</v>
      </c>
      <c r="L1" t="s">
        <v>16</v>
      </c>
      <c r="M1" t="s">
        <v>79</v>
      </c>
      <c r="N1" t="s">
        <v>80</v>
      </c>
      <c r="O1" t="s">
        <v>64</v>
      </c>
    </row>
    <row r="2" spans="1:15">
      <c r="A2">
        <f>Berechnungshilfe!C8</f>
        <v>0</v>
      </c>
      <c r="B2" t="str">
        <f>Spieltabelle!$I$3</f>
        <v xml:space="preserve"> Münsingen</v>
      </c>
      <c r="C2" s="73" t="str">
        <f>Spieltabelle!$C$3</f>
        <v>dd.mm.yyyy</v>
      </c>
      <c r="D2">
        <f>Berechnungshilfe!J8</f>
        <v>0</v>
      </c>
      <c r="E2">
        <f>Berechnungshilfe!K2</f>
        <v>0</v>
      </c>
      <c r="F2">
        <f>Berechnungshilfe!I8-D2-E2</f>
        <v>8</v>
      </c>
      <c r="G2">
        <f>Berechnungshilfe!D8</f>
        <v>0</v>
      </c>
      <c r="H2">
        <f>Berechnungshilfe!F8</f>
        <v>0</v>
      </c>
      <c r="I2" t="b">
        <f>IF(AND(J2='Anleitung Excel'!$C$25,K2='Anleitung Excel'!$C$25),IF(OR(A2=Spieltabelle!$C$63,A2=Spieltabelle!$C$64,A2=Spieltabelle!$AC$63,A2=Spieltabelle!$AC$64,A2=Spieltabelle!$AC$69,A2=Spieltabelle!$AC$70,A2=Spieltabelle!$C$69,A2=Spieltabelle!$C$70),'Anleitung Excel'!$C$24,'Anleitung Excel'!$C$25))</f>
        <v>1</v>
      </c>
      <c r="J2" t="b">
        <f>IF(K2='Anleitung Excel'!$C$25,IF(OR(A2=Spieltabelle!$H$66,A2=Spieltabelle!$H$67,A2=Spieltabelle!$V$66,A2=Spieltabelle!$V$67),'Anleitung Excel'!$C$24,'Anleitung Excel'!$C$25))</f>
        <v>0</v>
      </c>
      <c r="K2" t="b">
        <f>IF(A2=Spieltabelle!$O$66,'Anleitung Excel'!$C$24,IF(A2=Spieltabelle!$O$67,'Anleitung Excel'!$C$24,'Anleitung Excel'!$C$25))</f>
        <v>0</v>
      </c>
      <c r="L2" t="b">
        <f>IF(A2=Spieltabelle!$B$47,'Anleitung Excel'!$C$24,'Anleitung Excel'!$C$25)</f>
        <v>0</v>
      </c>
      <c r="M2" t="b">
        <f>IF(A2=Spieltabelle!$B$48,'Anleitung Excel'!$C$24,'Anleitung Excel'!$C$25)</f>
        <v>0</v>
      </c>
      <c r="N2" t="b">
        <f>IF(A2=Spieltabelle!$B$49,'Anleitung Excel'!$C$24,'Anleitung Excel'!$C$25)</f>
        <v>0</v>
      </c>
      <c r="O2">
        <f>SUM(D2*'Anleitung Excel'!$C$14,E2*'Anleitung Excel'!$C$15,IF(I2='Anleitung Excel'!$C$24,'Anleitung Excel'!$C$16,0),IF(J2='Anleitung Excel'!$C$24,'Anleitung Excel'!$C$17,0),IF(K2='Anleitung Excel'!$C$24,'Anleitung Excel'!$C$18,0),IF(L2='Anleitung Excel'!$C$24,'Anleitung Excel'!$C$19,0),IF(M2='Anleitung Excel'!$C$24,'Anleitung Excel'!$C$20,0),IF(N2='Anleitung Excel'!$C$24,'Anleitung Excel'!$C$21,0))</f>
        <v>20</v>
      </c>
    </row>
    <row r="3" spans="1:15">
      <c r="A3">
        <f>Berechnungshilfe!C9</f>
        <v>0</v>
      </c>
      <c r="B3" t="str">
        <f>Spieltabelle!$I$3</f>
        <v xml:space="preserve"> Münsingen</v>
      </c>
      <c r="C3" s="73" t="str">
        <f>Spieltabelle!$C$3</f>
        <v>dd.mm.yyyy</v>
      </c>
      <c r="D3">
        <f>Berechnungshilfe!J9</f>
        <v>0</v>
      </c>
      <c r="E3">
        <f>Berechnungshilfe!K3</f>
        <v>0</v>
      </c>
      <c r="F3">
        <f>Berechnungshilfe!I9-D3-E3</f>
        <v>8</v>
      </c>
      <c r="G3">
        <f>Berechnungshilfe!D9</f>
        <v>0</v>
      </c>
      <c r="H3">
        <f>Berechnungshilfe!F9</f>
        <v>0</v>
      </c>
      <c r="I3" t="b">
        <f>IF(AND(J3='Anleitung Excel'!$C$25,K3='Anleitung Excel'!$C$25),IF(OR(A3=Spieltabelle!$C$63,A3=Spieltabelle!$C$64,A3=Spieltabelle!$AC$63,A3=Spieltabelle!$AC$64,A3=Spieltabelle!$AC$69,A3=Spieltabelle!$AC$70,A3=Spieltabelle!$C$69,A3=Spieltabelle!$C$70),'Anleitung Excel'!$C$24,'Anleitung Excel'!$C$25))</f>
        <v>1</v>
      </c>
      <c r="J3" t="b">
        <f>IF(K3='Anleitung Excel'!$C$25,IF(OR(A3=Spieltabelle!$H$66,A3=Spieltabelle!$H$67,A3=Spieltabelle!$V$66,A3=Spieltabelle!$V$67),'Anleitung Excel'!$C$24,'Anleitung Excel'!$C$25))</f>
        <v>0</v>
      </c>
      <c r="K3" t="b">
        <f>IF(A3=Spieltabelle!$O$66,'Anleitung Excel'!$C$24,IF(A3=Spieltabelle!$O$67,'Anleitung Excel'!$C$24,'Anleitung Excel'!$C$25))</f>
        <v>0</v>
      </c>
      <c r="L3" t="b">
        <f>IF(A3=Spieltabelle!$B$47,'Anleitung Excel'!$C$24,'Anleitung Excel'!$C$25)</f>
        <v>0</v>
      </c>
      <c r="M3" t="b">
        <f>IF(A3=Spieltabelle!$B$48,'Anleitung Excel'!$C$24,'Anleitung Excel'!$C$25)</f>
        <v>0</v>
      </c>
      <c r="N3" t="b">
        <f>IF(A3=Spieltabelle!$B$49,'Anleitung Excel'!$C$24,'Anleitung Excel'!$C$25)</f>
        <v>0</v>
      </c>
      <c r="O3">
        <f>SUM(D3*'Anleitung Excel'!$C$14,E3*'Anleitung Excel'!$C$15,IF(I3='Anleitung Excel'!$C$24,'Anleitung Excel'!$C$16,0),IF(J3='Anleitung Excel'!$C$24,'Anleitung Excel'!$C$17,0),IF(K3='Anleitung Excel'!$C$24,'Anleitung Excel'!$C$18,0),IF(L3='Anleitung Excel'!$C$24,'Anleitung Excel'!$C$19,0),IF(M3='Anleitung Excel'!$C$24,'Anleitung Excel'!$C$20,0),IF(N3='Anleitung Excel'!$C$24,'Anleitung Excel'!$C$21,0))</f>
        <v>20</v>
      </c>
    </row>
    <row r="4" spans="1:15">
      <c r="A4">
        <f>Berechnungshilfe!C10</f>
        <v>0</v>
      </c>
      <c r="B4" t="str">
        <f>Spieltabelle!$I$3</f>
        <v xml:space="preserve"> Münsingen</v>
      </c>
      <c r="C4" s="73" t="str">
        <f>Spieltabelle!$C$3</f>
        <v>dd.mm.yyyy</v>
      </c>
      <c r="D4">
        <f>Berechnungshilfe!J10</f>
        <v>0</v>
      </c>
      <c r="E4">
        <f>Berechnungshilfe!K4</f>
        <v>0</v>
      </c>
      <c r="F4">
        <f>Berechnungshilfe!I10-D4-E4</f>
        <v>8</v>
      </c>
      <c r="G4">
        <f>Berechnungshilfe!D10</f>
        <v>0</v>
      </c>
      <c r="H4">
        <f>Berechnungshilfe!F10</f>
        <v>0</v>
      </c>
      <c r="I4" t="b">
        <f>IF(AND(J4='Anleitung Excel'!$C$25,K4='Anleitung Excel'!$C$25),IF(OR(A4=Spieltabelle!$C$63,A4=Spieltabelle!$C$64,A4=Spieltabelle!$AC$63,A4=Spieltabelle!$AC$64,A4=Spieltabelle!$AC$69,A4=Spieltabelle!$AC$70,A4=Spieltabelle!$C$69,A4=Spieltabelle!$C$70),'Anleitung Excel'!$C$24,'Anleitung Excel'!$C$25))</f>
        <v>1</v>
      </c>
      <c r="J4" t="b">
        <f>IF(K4='Anleitung Excel'!$C$25,IF(OR(A4=Spieltabelle!$H$66,A4=Spieltabelle!$H$67,A4=Spieltabelle!$V$66,A4=Spieltabelle!$V$67),'Anleitung Excel'!$C$24,'Anleitung Excel'!$C$25))</f>
        <v>0</v>
      </c>
      <c r="K4" t="b">
        <f>IF(A4=Spieltabelle!$O$66,'Anleitung Excel'!$C$24,IF(A4=Spieltabelle!$O$67,'Anleitung Excel'!$C$24,'Anleitung Excel'!$C$25))</f>
        <v>0</v>
      </c>
      <c r="L4" t="b">
        <f>IF(A4=Spieltabelle!$B$47,'Anleitung Excel'!$C$24,'Anleitung Excel'!$C$25)</f>
        <v>0</v>
      </c>
      <c r="M4" t="b">
        <f>IF(A4=Spieltabelle!$B$48,'Anleitung Excel'!$C$24,'Anleitung Excel'!$C$25)</f>
        <v>0</v>
      </c>
      <c r="N4" t="b">
        <f>IF(A4=Spieltabelle!$B$49,'Anleitung Excel'!$C$24,'Anleitung Excel'!$C$25)</f>
        <v>0</v>
      </c>
      <c r="O4">
        <f>SUM(D4*'Anleitung Excel'!$C$14,E4*'Anleitung Excel'!$C$15,IF(I4='Anleitung Excel'!$C$24,'Anleitung Excel'!$C$16,0),IF(J4='Anleitung Excel'!$C$24,'Anleitung Excel'!$C$17,0),IF(K4='Anleitung Excel'!$C$24,'Anleitung Excel'!$C$18,0),IF(L4='Anleitung Excel'!$C$24,'Anleitung Excel'!$C$19,0),IF(M4='Anleitung Excel'!$C$24,'Anleitung Excel'!$C$20,0),IF(N4='Anleitung Excel'!$C$24,'Anleitung Excel'!$C$21,0))</f>
        <v>20</v>
      </c>
    </row>
    <row r="5" spans="1:15">
      <c r="A5">
        <f>Berechnungshilfe!C11</f>
        <v>0</v>
      </c>
      <c r="B5" t="str">
        <f>Spieltabelle!$I$3</f>
        <v xml:space="preserve"> Münsingen</v>
      </c>
      <c r="C5" s="73" t="str">
        <f>Spieltabelle!$C$3</f>
        <v>dd.mm.yyyy</v>
      </c>
      <c r="D5">
        <f>Berechnungshilfe!J11</f>
        <v>0</v>
      </c>
      <c r="E5">
        <f>Berechnungshilfe!K5</f>
        <v>0</v>
      </c>
      <c r="F5">
        <f>Berechnungshilfe!I11-D5-E5</f>
        <v>8</v>
      </c>
      <c r="G5">
        <f>Berechnungshilfe!D11</f>
        <v>0</v>
      </c>
      <c r="H5">
        <f>Berechnungshilfe!F11</f>
        <v>0</v>
      </c>
      <c r="I5" t="b">
        <f>IF(AND(J5='Anleitung Excel'!$C$25,K5='Anleitung Excel'!$C$25),IF(OR(A5=Spieltabelle!$C$63,A5=Spieltabelle!$C$64,A5=Spieltabelle!$AC$63,A5=Spieltabelle!$AC$64,A5=Spieltabelle!$AC$69,A5=Spieltabelle!$AC$70,A5=Spieltabelle!$C$69,A5=Spieltabelle!$C$70),'Anleitung Excel'!$C$24,'Anleitung Excel'!$C$25))</f>
        <v>1</v>
      </c>
      <c r="J5" t="b">
        <f>IF(K5='Anleitung Excel'!$C$25,IF(OR(A5=Spieltabelle!$H$66,A5=Spieltabelle!$H$67,A5=Spieltabelle!$V$66,A5=Spieltabelle!$V$67),'Anleitung Excel'!$C$24,'Anleitung Excel'!$C$25))</f>
        <v>0</v>
      </c>
      <c r="K5" t="b">
        <f>IF(A5=Spieltabelle!$O$66,'Anleitung Excel'!$C$24,IF(A5=Spieltabelle!$O$67,'Anleitung Excel'!$C$24,'Anleitung Excel'!$C$25))</f>
        <v>0</v>
      </c>
      <c r="L5" t="b">
        <f>IF(A5=Spieltabelle!$B$47,'Anleitung Excel'!$C$24,'Anleitung Excel'!$C$25)</f>
        <v>0</v>
      </c>
      <c r="M5" t="b">
        <f>IF(A5=Spieltabelle!$B$48,'Anleitung Excel'!$C$24,'Anleitung Excel'!$C$25)</f>
        <v>0</v>
      </c>
      <c r="N5" t="b">
        <f>IF(A5=Spieltabelle!$B$49,'Anleitung Excel'!$C$24,'Anleitung Excel'!$C$25)</f>
        <v>0</v>
      </c>
      <c r="O5">
        <f>SUM(D5*'Anleitung Excel'!$C$14,E5*'Anleitung Excel'!$C$15,IF(I5='Anleitung Excel'!$C$24,'Anleitung Excel'!$C$16,0),IF(J5='Anleitung Excel'!$C$24,'Anleitung Excel'!$C$17,0),IF(K5='Anleitung Excel'!$C$24,'Anleitung Excel'!$C$18,0),IF(L5='Anleitung Excel'!$C$24,'Anleitung Excel'!$C$19,0),IF(M5='Anleitung Excel'!$C$24,'Anleitung Excel'!$C$20,0),IF(N5='Anleitung Excel'!$C$24,'Anleitung Excel'!$C$21,0))</f>
        <v>20</v>
      </c>
    </row>
    <row r="6" spans="1:15">
      <c r="A6">
        <f>Berechnungshilfe!N8</f>
        <v>0</v>
      </c>
      <c r="B6" t="str">
        <f>Spieltabelle!$I$3</f>
        <v xml:space="preserve"> Münsingen</v>
      </c>
      <c r="C6" s="73" t="str">
        <f>Spieltabelle!$C$3</f>
        <v>dd.mm.yyyy</v>
      </c>
      <c r="D6">
        <f>Berechnungshilfe!U8</f>
        <v>0</v>
      </c>
      <c r="E6">
        <f>Berechnungshilfe!V2</f>
        <v>0</v>
      </c>
      <c r="F6">
        <f>Berechnungshilfe!T8-D6-E6</f>
        <v>8</v>
      </c>
      <c r="G6">
        <f>Berechnungshilfe!O8</f>
        <v>0</v>
      </c>
      <c r="H6">
        <f>Berechnungshilfe!Q8</f>
        <v>0</v>
      </c>
      <c r="I6" t="b">
        <f>IF(AND(J6='Anleitung Excel'!$C$25,K6='Anleitung Excel'!$C$25),IF(OR(A6=Spieltabelle!$C$63,A6=Spieltabelle!$C$64,A6=Spieltabelle!$AC$63,A6=Spieltabelle!$AC$64,A6=Spieltabelle!$AC$69,A6=Spieltabelle!$AC$70,A6=Spieltabelle!$C$69,A6=Spieltabelle!$C$70),'Anleitung Excel'!$C$24,'Anleitung Excel'!$C$25))</f>
        <v>1</v>
      </c>
      <c r="J6" t="b">
        <f>IF(K6='Anleitung Excel'!$C$25,IF(OR(A6=Spieltabelle!$H$66,A6=Spieltabelle!$H$67,A6=Spieltabelle!$V$66,A6=Spieltabelle!$V$67),'Anleitung Excel'!$C$24,'Anleitung Excel'!$C$25))</f>
        <v>0</v>
      </c>
      <c r="K6" t="b">
        <f>IF(A6=Spieltabelle!$O$66,'Anleitung Excel'!$C$24,IF(A6=Spieltabelle!$O$67,'Anleitung Excel'!$C$24,'Anleitung Excel'!$C$25))</f>
        <v>0</v>
      </c>
      <c r="L6" t="b">
        <f>IF(A6=Spieltabelle!$B$47,'Anleitung Excel'!$C$24,'Anleitung Excel'!$C$25)</f>
        <v>0</v>
      </c>
      <c r="M6" t="b">
        <f>IF(A6=Spieltabelle!$B$48,'Anleitung Excel'!$C$24,'Anleitung Excel'!$C$25)</f>
        <v>0</v>
      </c>
      <c r="N6" t="b">
        <f>IF(A6=Spieltabelle!$B$49,'Anleitung Excel'!$C$24,'Anleitung Excel'!$C$25)</f>
        <v>0</v>
      </c>
      <c r="O6">
        <f>SUM(D6*'Anleitung Excel'!$C$14,E6*'Anleitung Excel'!$C$15,IF(I6='Anleitung Excel'!$C$24,'Anleitung Excel'!$C$16,0),IF(J6='Anleitung Excel'!$C$24,'Anleitung Excel'!$C$17,0),IF(K6='Anleitung Excel'!$C$24,'Anleitung Excel'!$C$18,0),IF(L6='Anleitung Excel'!$C$24,'Anleitung Excel'!$C$19,0),IF(M6='Anleitung Excel'!$C$24,'Anleitung Excel'!$C$20,0),IF(N6='Anleitung Excel'!$C$24,'Anleitung Excel'!$C$21,0))</f>
        <v>20</v>
      </c>
    </row>
    <row r="7" spans="1:15">
      <c r="A7">
        <f>Berechnungshilfe!N9</f>
        <v>0</v>
      </c>
      <c r="B7" t="str">
        <f>Spieltabelle!$I$3</f>
        <v xml:space="preserve"> Münsingen</v>
      </c>
      <c r="C7" s="73" t="str">
        <f>Spieltabelle!$C$3</f>
        <v>dd.mm.yyyy</v>
      </c>
      <c r="D7">
        <f>Berechnungshilfe!U9</f>
        <v>0</v>
      </c>
      <c r="E7">
        <f>Berechnungshilfe!V3</f>
        <v>0</v>
      </c>
      <c r="F7">
        <f>Berechnungshilfe!T9-D7-E7</f>
        <v>8</v>
      </c>
      <c r="G7">
        <f>Berechnungshilfe!O9</f>
        <v>0</v>
      </c>
      <c r="H7">
        <f>Berechnungshilfe!Q9</f>
        <v>0</v>
      </c>
      <c r="I7" t="b">
        <f>IF(AND(J7='Anleitung Excel'!$C$25,K7='Anleitung Excel'!$C$25),IF(OR(A7=Spieltabelle!$C$63,A7=Spieltabelle!$C$64,A7=Spieltabelle!$AC$63,A7=Spieltabelle!$AC$64,A7=Spieltabelle!$AC$69,A7=Spieltabelle!$AC$70,A7=Spieltabelle!$C$69,A7=Spieltabelle!$C$70),'Anleitung Excel'!$C$24,'Anleitung Excel'!$C$25))</f>
        <v>1</v>
      </c>
      <c r="J7" t="b">
        <f>IF(K7='Anleitung Excel'!$C$25,IF(OR(A7=Spieltabelle!$H$66,A7=Spieltabelle!$H$67,A7=Spieltabelle!$V$66,A7=Spieltabelle!$V$67),'Anleitung Excel'!$C$24,'Anleitung Excel'!$C$25))</f>
        <v>0</v>
      </c>
      <c r="K7" t="b">
        <f>IF(A7=Spieltabelle!$O$66,'Anleitung Excel'!$C$24,IF(A7=Spieltabelle!$O$67,'Anleitung Excel'!$C$24,'Anleitung Excel'!$C$25))</f>
        <v>0</v>
      </c>
      <c r="L7" t="b">
        <f>IF(A7=Spieltabelle!$B$47,'Anleitung Excel'!$C$24,'Anleitung Excel'!$C$25)</f>
        <v>0</v>
      </c>
      <c r="M7" t="b">
        <f>IF(A7=Spieltabelle!$B$48,'Anleitung Excel'!$C$24,'Anleitung Excel'!$C$25)</f>
        <v>0</v>
      </c>
      <c r="N7" t="b">
        <f>IF(A7=Spieltabelle!$B$49,'Anleitung Excel'!$C$24,'Anleitung Excel'!$C$25)</f>
        <v>0</v>
      </c>
      <c r="O7">
        <f>SUM(D7*'Anleitung Excel'!$C$14,E7*'Anleitung Excel'!$C$15,IF(I7='Anleitung Excel'!$C$24,'Anleitung Excel'!$C$16,0),IF(J7='Anleitung Excel'!$C$24,'Anleitung Excel'!$C$17,0),IF(K7='Anleitung Excel'!$C$24,'Anleitung Excel'!$C$18,0),IF(L7='Anleitung Excel'!$C$24,'Anleitung Excel'!$C$19,0),IF(M7='Anleitung Excel'!$C$24,'Anleitung Excel'!$C$20,0),IF(N7='Anleitung Excel'!$C$24,'Anleitung Excel'!$C$21,0))</f>
        <v>20</v>
      </c>
    </row>
    <row r="8" spans="1:15">
      <c r="A8">
        <f>Berechnungshilfe!N10</f>
        <v>0</v>
      </c>
      <c r="B8" t="str">
        <f>Spieltabelle!$I$3</f>
        <v xml:space="preserve"> Münsingen</v>
      </c>
      <c r="C8" s="73" t="str">
        <f>Spieltabelle!$C$3</f>
        <v>dd.mm.yyyy</v>
      </c>
      <c r="D8">
        <f>Berechnungshilfe!U10</f>
        <v>0</v>
      </c>
      <c r="E8">
        <f>Berechnungshilfe!V4</f>
        <v>0</v>
      </c>
      <c r="F8">
        <f>Berechnungshilfe!T10-D8-E8</f>
        <v>8</v>
      </c>
      <c r="G8">
        <f>Berechnungshilfe!O10</f>
        <v>0</v>
      </c>
      <c r="H8">
        <f>Berechnungshilfe!Q10</f>
        <v>0</v>
      </c>
      <c r="I8" t="b">
        <f>IF(AND(J8='Anleitung Excel'!$C$25,K8='Anleitung Excel'!$C$25),IF(OR(A8=Spieltabelle!$C$63,A8=Spieltabelle!$C$64,A8=Spieltabelle!$AC$63,A8=Spieltabelle!$AC$64,A8=Spieltabelle!$AC$69,A8=Spieltabelle!$AC$70,A8=Spieltabelle!$C$69,A8=Spieltabelle!$C$70),'Anleitung Excel'!$C$24,'Anleitung Excel'!$C$25))</f>
        <v>1</v>
      </c>
      <c r="J8" t="b">
        <f>IF(K8='Anleitung Excel'!$C$25,IF(OR(A8=Spieltabelle!$H$66,A8=Spieltabelle!$H$67,A8=Spieltabelle!$V$66,A8=Spieltabelle!$V$67),'Anleitung Excel'!$C$24,'Anleitung Excel'!$C$25))</f>
        <v>0</v>
      </c>
      <c r="K8" t="b">
        <f>IF(A8=Spieltabelle!$O$66,'Anleitung Excel'!$C$24,IF(A8=Spieltabelle!$O$67,'Anleitung Excel'!$C$24,'Anleitung Excel'!$C$25))</f>
        <v>0</v>
      </c>
      <c r="L8" t="b">
        <f>IF(A8=Spieltabelle!$B$47,'Anleitung Excel'!$C$24,'Anleitung Excel'!$C$25)</f>
        <v>0</v>
      </c>
      <c r="M8" t="b">
        <f>IF(A8=Spieltabelle!$B$48,'Anleitung Excel'!$C$24,'Anleitung Excel'!$C$25)</f>
        <v>0</v>
      </c>
      <c r="N8" t="b">
        <f>IF(A8=Spieltabelle!$B$49,'Anleitung Excel'!$C$24,'Anleitung Excel'!$C$25)</f>
        <v>0</v>
      </c>
      <c r="O8">
        <f>SUM(D8*'Anleitung Excel'!$C$14,E8*'Anleitung Excel'!$C$15,IF(I8='Anleitung Excel'!$C$24,'Anleitung Excel'!$C$16,0),IF(J8='Anleitung Excel'!$C$24,'Anleitung Excel'!$C$17,0),IF(K8='Anleitung Excel'!$C$24,'Anleitung Excel'!$C$18,0),IF(L8='Anleitung Excel'!$C$24,'Anleitung Excel'!$C$19,0),IF(M8='Anleitung Excel'!$C$24,'Anleitung Excel'!$C$20,0),IF(N8='Anleitung Excel'!$C$24,'Anleitung Excel'!$C$21,0))</f>
        <v>20</v>
      </c>
    </row>
    <row r="9" spans="1:15">
      <c r="A9">
        <f>Berechnungshilfe!N11</f>
        <v>0</v>
      </c>
      <c r="B9" t="str">
        <f>Spieltabelle!$I$3</f>
        <v xml:space="preserve"> Münsingen</v>
      </c>
      <c r="C9" s="73" t="str">
        <f>Spieltabelle!$C$3</f>
        <v>dd.mm.yyyy</v>
      </c>
      <c r="D9">
        <f>Berechnungshilfe!U11</f>
        <v>0</v>
      </c>
      <c r="E9">
        <f>Berechnungshilfe!V5</f>
        <v>0</v>
      </c>
      <c r="F9">
        <f>Berechnungshilfe!T11-D9-E9</f>
        <v>8</v>
      </c>
      <c r="G9">
        <f>Berechnungshilfe!O11</f>
        <v>0</v>
      </c>
      <c r="H9">
        <f>Berechnungshilfe!Q11</f>
        <v>0</v>
      </c>
      <c r="I9" t="b">
        <f>IF(AND(J9='Anleitung Excel'!$C$25,K9='Anleitung Excel'!$C$25),IF(OR(A9=Spieltabelle!$C$63,A9=Spieltabelle!$C$64,A9=Spieltabelle!$AC$63,A9=Spieltabelle!$AC$64,A9=Spieltabelle!$AC$69,A9=Spieltabelle!$AC$70,A9=Spieltabelle!$C$69,A9=Spieltabelle!$C$70),'Anleitung Excel'!$C$24,'Anleitung Excel'!$C$25))</f>
        <v>1</v>
      </c>
      <c r="J9" t="b">
        <f>IF(K9='Anleitung Excel'!$C$25,IF(OR(A9=Spieltabelle!$H$66,A9=Spieltabelle!$H$67,A9=Spieltabelle!$V$66,A9=Spieltabelle!$V$67),'Anleitung Excel'!$C$24,'Anleitung Excel'!$C$25))</f>
        <v>0</v>
      </c>
      <c r="K9" t="b">
        <f>IF(A9=Spieltabelle!$O$66,'Anleitung Excel'!$C$24,IF(A9=Spieltabelle!$O$67,'Anleitung Excel'!$C$24,'Anleitung Excel'!$C$25))</f>
        <v>0</v>
      </c>
      <c r="L9" t="b">
        <f>IF(A9=Spieltabelle!$B$47,'Anleitung Excel'!$C$24,'Anleitung Excel'!$C$25)</f>
        <v>0</v>
      </c>
      <c r="M9" t="b">
        <f>IF(A9=Spieltabelle!$B$48,'Anleitung Excel'!$C$24,'Anleitung Excel'!$C$25)</f>
        <v>0</v>
      </c>
      <c r="N9" t="b">
        <f>IF(A9=Spieltabelle!$B$49,'Anleitung Excel'!$C$24,'Anleitung Excel'!$C$25)</f>
        <v>0</v>
      </c>
      <c r="O9">
        <f>SUM(D9*'Anleitung Excel'!$C$14,E9*'Anleitung Excel'!$C$15,IF(I9='Anleitung Excel'!$C$24,'Anleitung Excel'!$C$16,0),IF(J9='Anleitung Excel'!$C$24,'Anleitung Excel'!$C$17,0),IF(K9='Anleitung Excel'!$C$24,'Anleitung Excel'!$C$18,0),IF(L9='Anleitung Excel'!$C$24,'Anleitung Excel'!$C$19,0),IF(M9='Anleitung Excel'!$C$24,'Anleitung Excel'!$C$20,0),IF(N9='Anleitung Excel'!$C$24,'Anleitung Excel'!$C$21,0))</f>
        <v>20</v>
      </c>
    </row>
    <row r="10" spans="1:15">
      <c r="A10">
        <f>Berechnungshilfe!Y8</f>
        <v>0</v>
      </c>
      <c r="B10" t="str">
        <f>Spieltabelle!$I$3</f>
        <v xml:space="preserve"> Münsingen</v>
      </c>
      <c r="C10" s="73" t="str">
        <f>Spieltabelle!$C$3</f>
        <v>dd.mm.yyyy</v>
      </c>
      <c r="D10">
        <f>Berechnungshilfe!AF8</f>
        <v>0</v>
      </c>
      <c r="E10">
        <f>Berechnungshilfe!AG2</f>
        <v>0</v>
      </c>
      <c r="F10">
        <f>Berechnungshilfe!AE8-D10-E10</f>
        <v>8</v>
      </c>
      <c r="G10">
        <f>Berechnungshilfe!Z8</f>
        <v>0</v>
      </c>
      <c r="H10">
        <f>Berechnungshilfe!AB8</f>
        <v>0</v>
      </c>
      <c r="I10" t="b">
        <f>IF(AND(J10='Anleitung Excel'!$C$25,K10='Anleitung Excel'!$C$25),IF(OR(A10=Spieltabelle!$C$63,A10=Spieltabelle!$C$64,A10=Spieltabelle!$AC$63,A10=Spieltabelle!$AC$64,A10=Spieltabelle!$AC$69,A10=Spieltabelle!$AC$70,A10=Spieltabelle!$C$69,A10=Spieltabelle!$C$70),'Anleitung Excel'!$C$24,'Anleitung Excel'!$C$25))</f>
        <v>1</v>
      </c>
      <c r="J10" t="b">
        <f>IF(K10='Anleitung Excel'!$C$25,IF(OR(A10=Spieltabelle!$H$66,A10=Spieltabelle!$H$67,A10=Spieltabelle!$V$66,A10=Spieltabelle!$V$67),'Anleitung Excel'!$C$24,'Anleitung Excel'!$C$25))</f>
        <v>0</v>
      </c>
      <c r="K10" t="b">
        <f>IF(A10=Spieltabelle!$O$66,'Anleitung Excel'!$C$24,IF(A10=Spieltabelle!$O$67,'Anleitung Excel'!$C$24,'Anleitung Excel'!$C$25))</f>
        <v>0</v>
      </c>
      <c r="L10" t="b">
        <f>IF(A10=Spieltabelle!$B$47,'Anleitung Excel'!$C$24,'Anleitung Excel'!$C$25)</f>
        <v>0</v>
      </c>
      <c r="M10" t="b">
        <f>IF(A10=Spieltabelle!$B$48,'Anleitung Excel'!$C$24,'Anleitung Excel'!$C$25)</f>
        <v>0</v>
      </c>
      <c r="N10" t="b">
        <f>IF(A10=Spieltabelle!$B$49,'Anleitung Excel'!$C$24,'Anleitung Excel'!$C$25)</f>
        <v>0</v>
      </c>
      <c r="O10">
        <f>SUM(D10*'Anleitung Excel'!$C$14,E10*'Anleitung Excel'!$C$15,IF(I10='Anleitung Excel'!$C$24,'Anleitung Excel'!$C$16,0),IF(J10='Anleitung Excel'!$C$24,'Anleitung Excel'!$C$17,0),IF(K10='Anleitung Excel'!$C$24,'Anleitung Excel'!$C$18,0),IF(L10='Anleitung Excel'!$C$24,'Anleitung Excel'!$C$19,0),IF(M10='Anleitung Excel'!$C$24,'Anleitung Excel'!$C$20,0),IF(N10='Anleitung Excel'!$C$24,'Anleitung Excel'!$C$21,0))</f>
        <v>20</v>
      </c>
    </row>
    <row r="11" spans="1:15">
      <c r="A11">
        <f>Berechnungshilfe!Y9</f>
        <v>0</v>
      </c>
      <c r="B11" t="str">
        <f>Spieltabelle!$I$3</f>
        <v xml:space="preserve"> Münsingen</v>
      </c>
      <c r="C11" s="73" t="str">
        <f>Spieltabelle!$C$3</f>
        <v>dd.mm.yyyy</v>
      </c>
      <c r="D11">
        <f>Berechnungshilfe!AF9</f>
        <v>0</v>
      </c>
      <c r="E11">
        <f>Berechnungshilfe!AG3</f>
        <v>0</v>
      </c>
      <c r="F11">
        <f>Berechnungshilfe!AE9-D11-E11</f>
        <v>8</v>
      </c>
      <c r="G11">
        <f>Berechnungshilfe!Z9</f>
        <v>0</v>
      </c>
      <c r="H11">
        <f>Berechnungshilfe!AB9</f>
        <v>0</v>
      </c>
      <c r="I11" t="b">
        <f>IF(AND(J11='Anleitung Excel'!$C$25,K11='Anleitung Excel'!$C$25),IF(OR(A11=Spieltabelle!$C$63,A11=Spieltabelle!$C$64,A11=Spieltabelle!$AC$63,A11=Spieltabelle!$AC$64,A11=Spieltabelle!$AC$69,A11=Spieltabelle!$AC$70,A11=Spieltabelle!$C$69,A11=Spieltabelle!$C$70),'Anleitung Excel'!$C$24,'Anleitung Excel'!$C$25))</f>
        <v>1</v>
      </c>
      <c r="J11" t="b">
        <f>IF(K11='Anleitung Excel'!$C$25,IF(OR(A11=Spieltabelle!$H$66,A11=Spieltabelle!$H$67,A11=Spieltabelle!$V$66,A11=Spieltabelle!$V$67),'Anleitung Excel'!$C$24,'Anleitung Excel'!$C$25))</f>
        <v>0</v>
      </c>
      <c r="K11" t="b">
        <f>IF(A11=Spieltabelle!$O$66,'Anleitung Excel'!$C$24,IF(A11=Spieltabelle!$O$67,'Anleitung Excel'!$C$24,'Anleitung Excel'!$C$25))</f>
        <v>0</v>
      </c>
      <c r="L11" t="b">
        <f>IF(A11=Spieltabelle!$B$47,'Anleitung Excel'!$C$24,'Anleitung Excel'!$C$25)</f>
        <v>0</v>
      </c>
      <c r="M11" t="b">
        <f>IF(A11=Spieltabelle!$B$48,'Anleitung Excel'!$C$24,'Anleitung Excel'!$C$25)</f>
        <v>0</v>
      </c>
      <c r="N11" t="b">
        <f>IF(A11=Spieltabelle!$B$49,'Anleitung Excel'!$C$24,'Anleitung Excel'!$C$25)</f>
        <v>0</v>
      </c>
      <c r="O11">
        <f>SUM(D11*'Anleitung Excel'!$C$14,E11*'Anleitung Excel'!$C$15,IF(I11='Anleitung Excel'!$C$24,'Anleitung Excel'!$C$16,0),IF(J11='Anleitung Excel'!$C$24,'Anleitung Excel'!$C$17,0),IF(K11='Anleitung Excel'!$C$24,'Anleitung Excel'!$C$18,0),IF(L11='Anleitung Excel'!$C$24,'Anleitung Excel'!$C$19,0),IF(M11='Anleitung Excel'!$C$24,'Anleitung Excel'!$C$20,0),IF(N11='Anleitung Excel'!$C$24,'Anleitung Excel'!$C$21,0))</f>
        <v>20</v>
      </c>
    </row>
    <row r="12" spans="1:15">
      <c r="A12">
        <f>Berechnungshilfe!Y10</f>
        <v>0</v>
      </c>
      <c r="B12" t="str">
        <f>Spieltabelle!$I$3</f>
        <v xml:space="preserve"> Münsingen</v>
      </c>
      <c r="C12" s="73" t="str">
        <f>Spieltabelle!$C$3</f>
        <v>dd.mm.yyyy</v>
      </c>
      <c r="D12">
        <f>Berechnungshilfe!AF10</f>
        <v>0</v>
      </c>
      <c r="E12">
        <f>Berechnungshilfe!AG4</f>
        <v>0</v>
      </c>
      <c r="F12">
        <f>Berechnungshilfe!AE10-D12-E12</f>
        <v>8</v>
      </c>
      <c r="G12">
        <f>Berechnungshilfe!Z10</f>
        <v>0</v>
      </c>
      <c r="H12">
        <f>Berechnungshilfe!AB10</f>
        <v>0</v>
      </c>
      <c r="I12" t="b">
        <f>IF(AND(J12='Anleitung Excel'!$C$25,K12='Anleitung Excel'!$C$25),IF(OR(A12=Spieltabelle!$C$63,A12=Spieltabelle!$C$64,A12=Spieltabelle!$AC$63,A12=Spieltabelle!$AC$64,A12=Spieltabelle!$AC$69,A12=Spieltabelle!$AC$70,A12=Spieltabelle!$C$69,A12=Spieltabelle!$C$70),'Anleitung Excel'!$C$24,'Anleitung Excel'!$C$25))</f>
        <v>1</v>
      </c>
      <c r="J12" t="b">
        <f>IF(K12='Anleitung Excel'!$C$25,IF(OR(A12=Spieltabelle!$H$66,A12=Spieltabelle!$H$67,A12=Spieltabelle!$V$66,A12=Spieltabelle!$V$67),'Anleitung Excel'!$C$24,'Anleitung Excel'!$C$25))</f>
        <v>0</v>
      </c>
      <c r="K12" t="b">
        <f>IF(A12=Spieltabelle!$O$66,'Anleitung Excel'!$C$24,IF(A12=Spieltabelle!$O$67,'Anleitung Excel'!$C$24,'Anleitung Excel'!$C$25))</f>
        <v>0</v>
      </c>
      <c r="L12" t="b">
        <f>IF(A12=Spieltabelle!$B$47,'Anleitung Excel'!$C$24,'Anleitung Excel'!$C$25)</f>
        <v>0</v>
      </c>
      <c r="M12" t="b">
        <f>IF(A12=Spieltabelle!$B$48,'Anleitung Excel'!$C$24,'Anleitung Excel'!$C$25)</f>
        <v>0</v>
      </c>
      <c r="N12" t="b">
        <f>IF(A12=Spieltabelle!$B$49,'Anleitung Excel'!$C$24,'Anleitung Excel'!$C$25)</f>
        <v>0</v>
      </c>
      <c r="O12">
        <f>SUM(D12*'Anleitung Excel'!$C$14,E12*'Anleitung Excel'!$C$15,IF(I12='Anleitung Excel'!$C$24,'Anleitung Excel'!$C$16,0),IF(J12='Anleitung Excel'!$C$24,'Anleitung Excel'!$C$17,0),IF(K12='Anleitung Excel'!$C$24,'Anleitung Excel'!$C$18,0),IF(L12='Anleitung Excel'!$C$24,'Anleitung Excel'!$C$19,0),IF(M12='Anleitung Excel'!$C$24,'Anleitung Excel'!$C$20,0),IF(N12='Anleitung Excel'!$C$24,'Anleitung Excel'!$C$21,0))</f>
        <v>20</v>
      </c>
    </row>
    <row r="13" spans="1:15">
      <c r="A13">
        <f>Berechnungshilfe!Y11</f>
        <v>0</v>
      </c>
      <c r="B13" t="str">
        <f>Spieltabelle!$I$3</f>
        <v xml:space="preserve"> Münsingen</v>
      </c>
      <c r="C13" s="73" t="str">
        <f>Spieltabelle!$C$3</f>
        <v>dd.mm.yyyy</v>
      </c>
      <c r="D13">
        <f>Berechnungshilfe!AF11</f>
        <v>0</v>
      </c>
      <c r="E13">
        <f>Berechnungshilfe!AG5</f>
        <v>0</v>
      </c>
      <c r="F13">
        <f>Berechnungshilfe!AE11-D13-E13</f>
        <v>8</v>
      </c>
      <c r="G13">
        <f>Berechnungshilfe!Z11</f>
        <v>0</v>
      </c>
      <c r="H13">
        <f>Berechnungshilfe!AB11</f>
        <v>0</v>
      </c>
      <c r="I13" t="b">
        <f>IF(AND(J13='Anleitung Excel'!$C$25,K13='Anleitung Excel'!$C$25),IF(OR(A13=Spieltabelle!$C$63,A13=Spieltabelle!$C$64,A13=Spieltabelle!$AC$63,A13=Spieltabelle!$AC$64,A13=Spieltabelle!$AC$69,A13=Spieltabelle!$AC$70,A13=Spieltabelle!$C$69,A13=Spieltabelle!$C$70),'Anleitung Excel'!$C$24,'Anleitung Excel'!$C$25))</f>
        <v>1</v>
      </c>
      <c r="J13" t="b">
        <f>IF(K13='Anleitung Excel'!$C$25,IF(OR(A13=Spieltabelle!$H$66,A13=Spieltabelle!$H$67,A13=Spieltabelle!$V$66,A13=Spieltabelle!$V$67),'Anleitung Excel'!$C$24,'Anleitung Excel'!$C$25))</f>
        <v>0</v>
      </c>
      <c r="K13" t="b">
        <f>IF(A13=Spieltabelle!$O$66,'Anleitung Excel'!$C$24,IF(A13=Spieltabelle!$O$67,'Anleitung Excel'!$C$24,'Anleitung Excel'!$C$25))</f>
        <v>0</v>
      </c>
      <c r="L13" t="b">
        <f>IF(A13=Spieltabelle!$B$47,'Anleitung Excel'!$C$24,'Anleitung Excel'!$C$25)</f>
        <v>0</v>
      </c>
      <c r="M13" t="b">
        <f>IF(A13=Spieltabelle!$B$48,'Anleitung Excel'!$C$24,'Anleitung Excel'!$C$25)</f>
        <v>0</v>
      </c>
      <c r="N13" t="b">
        <f>IF(A13=Spieltabelle!$B$49,'Anleitung Excel'!$C$24,'Anleitung Excel'!$C$25)</f>
        <v>0</v>
      </c>
      <c r="O13">
        <f>SUM(D13*'Anleitung Excel'!$C$14,E13*'Anleitung Excel'!$C$15,IF(I13='Anleitung Excel'!$C$24,'Anleitung Excel'!$C$16,0),IF(J13='Anleitung Excel'!$C$24,'Anleitung Excel'!$C$17,0),IF(K13='Anleitung Excel'!$C$24,'Anleitung Excel'!$C$18,0),IF(L13='Anleitung Excel'!$C$24,'Anleitung Excel'!$C$19,0),IF(M13='Anleitung Excel'!$C$24,'Anleitung Excel'!$C$20,0),IF(N13='Anleitung Excel'!$C$24,'Anleitung Excel'!$C$21,0))</f>
        <v>20</v>
      </c>
    </row>
    <row r="14" spans="1:15">
      <c r="A14">
        <f>Berechnungshilfe!AJ8</f>
        <v>0</v>
      </c>
      <c r="B14" t="str">
        <f>Spieltabelle!$I$3</f>
        <v xml:space="preserve"> Münsingen</v>
      </c>
      <c r="C14" s="73" t="str">
        <f>Spieltabelle!$C$3</f>
        <v>dd.mm.yyyy</v>
      </c>
      <c r="D14">
        <f>Berechnungshilfe!AQ8</f>
        <v>0</v>
      </c>
      <c r="E14">
        <f>Berechnungshilfe!AR2</f>
        <v>0</v>
      </c>
      <c r="F14">
        <f>Berechnungshilfe!AP8-D14-E14</f>
        <v>8</v>
      </c>
      <c r="G14">
        <f>Berechnungshilfe!AK8</f>
        <v>0</v>
      </c>
      <c r="H14">
        <f>Berechnungshilfe!AM8</f>
        <v>0</v>
      </c>
      <c r="I14" t="b">
        <f>IF(AND(J14='Anleitung Excel'!$C$25,K14='Anleitung Excel'!$C$25),IF(OR(A14=Spieltabelle!$C$63,A14=Spieltabelle!$C$64,A14=Spieltabelle!$AC$63,A14=Spieltabelle!$AC$64,A14=Spieltabelle!$AC$69,A14=Spieltabelle!$AC$70,A14=Spieltabelle!$C$69,A14=Spieltabelle!$C$70),'Anleitung Excel'!$C$24,'Anleitung Excel'!$C$25))</f>
        <v>1</v>
      </c>
      <c r="J14" t="b">
        <f>IF(K14='Anleitung Excel'!$C$25,IF(OR(A14=Spieltabelle!$H$66,A14=Spieltabelle!$H$67,A14=Spieltabelle!$V$66,A14=Spieltabelle!$V$67),'Anleitung Excel'!$C$24,'Anleitung Excel'!$C$25))</f>
        <v>0</v>
      </c>
      <c r="K14" t="b">
        <f>IF(A14=Spieltabelle!$O$66,'Anleitung Excel'!$C$24,IF(A14=Spieltabelle!$O$67,'Anleitung Excel'!$C$24,'Anleitung Excel'!$C$25))</f>
        <v>0</v>
      </c>
      <c r="L14" t="b">
        <f>IF(A14=Spieltabelle!$B$47,'Anleitung Excel'!$C$24,'Anleitung Excel'!$C$25)</f>
        <v>0</v>
      </c>
      <c r="M14" t="b">
        <f>IF(A14=Spieltabelle!$B$48,'Anleitung Excel'!$C$24,'Anleitung Excel'!$C$25)</f>
        <v>0</v>
      </c>
      <c r="N14" t="b">
        <f>IF(A14=Spieltabelle!$B$49,'Anleitung Excel'!$C$24,'Anleitung Excel'!$C$25)</f>
        <v>0</v>
      </c>
      <c r="O14">
        <f>SUM(D14*'Anleitung Excel'!$C$14,E14*'Anleitung Excel'!$C$15,IF(I14='Anleitung Excel'!$C$24,'Anleitung Excel'!$C$16,0),IF(J14='Anleitung Excel'!$C$24,'Anleitung Excel'!$C$17,0),IF(K14='Anleitung Excel'!$C$24,'Anleitung Excel'!$C$18,0),IF(L14='Anleitung Excel'!$C$24,'Anleitung Excel'!$C$19,0),IF(M14='Anleitung Excel'!$C$24,'Anleitung Excel'!$C$20,0),IF(N14='Anleitung Excel'!$C$24,'Anleitung Excel'!$C$21,0))</f>
        <v>20</v>
      </c>
    </row>
    <row r="15" spans="1:15">
      <c r="A15">
        <f>Berechnungshilfe!AJ9</f>
        <v>0</v>
      </c>
      <c r="B15" t="str">
        <f>Spieltabelle!$I$3</f>
        <v xml:space="preserve"> Münsingen</v>
      </c>
      <c r="C15" s="73" t="str">
        <f>Spieltabelle!$C$3</f>
        <v>dd.mm.yyyy</v>
      </c>
      <c r="D15">
        <f>Berechnungshilfe!AQ9</f>
        <v>0</v>
      </c>
      <c r="E15">
        <f>Berechnungshilfe!AR3</f>
        <v>0</v>
      </c>
      <c r="F15">
        <f>Berechnungshilfe!AP9-D15-E15</f>
        <v>8</v>
      </c>
      <c r="G15">
        <f>Berechnungshilfe!AK9</f>
        <v>0</v>
      </c>
      <c r="H15">
        <f>Berechnungshilfe!AM9</f>
        <v>0</v>
      </c>
      <c r="I15" t="b">
        <f>IF(AND(J15='Anleitung Excel'!$C$25,K15='Anleitung Excel'!$C$25),IF(OR(A15=Spieltabelle!$C$63,A15=Spieltabelle!$C$64,A15=Spieltabelle!$AC$63,A15=Spieltabelle!$AC$64,A15=Spieltabelle!$AC$69,A15=Spieltabelle!$AC$70,A15=Spieltabelle!$C$69,A15=Spieltabelle!$C$70),'Anleitung Excel'!$C$24,'Anleitung Excel'!$C$25))</f>
        <v>1</v>
      </c>
      <c r="J15" t="b">
        <f>IF(K15='Anleitung Excel'!$C$25,IF(OR(A15=Spieltabelle!$H$66,A15=Spieltabelle!$H$67,A15=Spieltabelle!$V$66,A15=Spieltabelle!$V$67),'Anleitung Excel'!$C$24,'Anleitung Excel'!$C$25))</f>
        <v>0</v>
      </c>
      <c r="K15" t="b">
        <f>IF(A15=Spieltabelle!$O$66,'Anleitung Excel'!$C$24,IF(A15=Spieltabelle!$O$67,'Anleitung Excel'!$C$24,'Anleitung Excel'!$C$25))</f>
        <v>0</v>
      </c>
      <c r="L15" t="b">
        <f>IF(A15=Spieltabelle!$B$47,'Anleitung Excel'!$C$24,'Anleitung Excel'!$C$25)</f>
        <v>0</v>
      </c>
      <c r="M15" t="b">
        <f>IF(A15=Spieltabelle!$B$48,'Anleitung Excel'!$C$24,'Anleitung Excel'!$C$25)</f>
        <v>0</v>
      </c>
      <c r="N15" t="b">
        <f>IF(A15=Spieltabelle!$B$49,'Anleitung Excel'!$C$24,'Anleitung Excel'!$C$25)</f>
        <v>0</v>
      </c>
      <c r="O15">
        <f>SUM(D15*'Anleitung Excel'!$C$14,E15*'Anleitung Excel'!$C$15,IF(I15='Anleitung Excel'!$C$24,'Anleitung Excel'!$C$16,0),IF(J15='Anleitung Excel'!$C$24,'Anleitung Excel'!$C$17,0),IF(K15='Anleitung Excel'!$C$24,'Anleitung Excel'!$C$18,0),IF(L15='Anleitung Excel'!$C$24,'Anleitung Excel'!$C$19,0),IF(M15='Anleitung Excel'!$C$24,'Anleitung Excel'!$C$20,0),IF(N15='Anleitung Excel'!$C$24,'Anleitung Excel'!$C$21,0))</f>
        <v>20</v>
      </c>
    </row>
    <row r="16" spans="1:15">
      <c r="A16">
        <f>Berechnungshilfe!AJ10</f>
        <v>0</v>
      </c>
      <c r="B16" t="str">
        <f>Spieltabelle!$I$3</f>
        <v xml:space="preserve"> Münsingen</v>
      </c>
      <c r="C16" s="73" t="str">
        <f>Spieltabelle!$C$3</f>
        <v>dd.mm.yyyy</v>
      </c>
      <c r="D16">
        <f>Berechnungshilfe!AQ10</f>
        <v>0</v>
      </c>
      <c r="E16">
        <f>Berechnungshilfe!AR4</f>
        <v>0</v>
      </c>
      <c r="F16">
        <f>Berechnungshilfe!AP10-D16-E16</f>
        <v>8</v>
      </c>
      <c r="G16">
        <f>Berechnungshilfe!AK10</f>
        <v>0</v>
      </c>
      <c r="H16">
        <f>Berechnungshilfe!AM10</f>
        <v>0</v>
      </c>
      <c r="I16" t="b">
        <f>IF(AND(J16='Anleitung Excel'!$C$25,K16='Anleitung Excel'!$C$25),IF(OR(A16=Spieltabelle!$C$63,A16=Spieltabelle!$C$64,A16=Spieltabelle!$AC$63,A16=Spieltabelle!$AC$64,A16=Spieltabelle!$AC$69,A16=Spieltabelle!$AC$70,A16=Spieltabelle!$C$69,A16=Spieltabelle!$C$70),'Anleitung Excel'!$C$24,'Anleitung Excel'!$C$25))</f>
        <v>1</v>
      </c>
      <c r="J16" t="b">
        <f>IF(K16='Anleitung Excel'!$C$25,IF(OR(A16=Spieltabelle!$H$66,A16=Spieltabelle!$H$67,A16=Spieltabelle!$V$66,A16=Spieltabelle!$V$67),'Anleitung Excel'!$C$24,'Anleitung Excel'!$C$25))</f>
        <v>0</v>
      </c>
      <c r="K16" t="b">
        <f>IF(A16=Spieltabelle!$O$66,'Anleitung Excel'!$C$24,IF(A16=Spieltabelle!$O$67,'Anleitung Excel'!$C$24,'Anleitung Excel'!$C$25))</f>
        <v>0</v>
      </c>
      <c r="L16" t="b">
        <f>IF(A16=Spieltabelle!$B$47,'Anleitung Excel'!$C$24,'Anleitung Excel'!$C$25)</f>
        <v>0</v>
      </c>
      <c r="M16" t="b">
        <f>IF(A16=Spieltabelle!$B$48,'Anleitung Excel'!$C$24,'Anleitung Excel'!$C$25)</f>
        <v>0</v>
      </c>
      <c r="N16" t="b">
        <f>IF(A16=Spieltabelle!$B$49,'Anleitung Excel'!$C$24,'Anleitung Excel'!$C$25)</f>
        <v>0</v>
      </c>
      <c r="O16">
        <f>SUM(D16*'Anleitung Excel'!$C$14,E16*'Anleitung Excel'!$C$15,IF(I16='Anleitung Excel'!$C$24,'Anleitung Excel'!$C$16,0),IF(J16='Anleitung Excel'!$C$24,'Anleitung Excel'!$C$17,0),IF(K16='Anleitung Excel'!$C$24,'Anleitung Excel'!$C$18,0),IF(L16='Anleitung Excel'!$C$24,'Anleitung Excel'!$C$19,0),IF(M16='Anleitung Excel'!$C$24,'Anleitung Excel'!$C$20,0),IF(N16='Anleitung Excel'!$C$24,'Anleitung Excel'!$C$21,0))</f>
        <v>20</v>
      </c>
    </row>
    <row r="17" spans="1:15">
      <c r="A17">
        <f>Berechnungshilfe!AJ11</f>
        <v>0</v>
      </c>
      <c r="B17" t="str">
        <f>Spieltabelle!$I$3</f>
        <v xml:space="preserve"> Münsingen</v>
      </c>
      <c r="C17" s="73" t="str">
        <f>Spieltabelle!$C$3</f>
        <v>dd.mm.yyyy</v>
      </c>
      <c r="D17">
        <f>Berechnungshilfe!AQ11</f>
        <v>0</v>
      </c>
      <c r="E17">
        <f>Berechnungshilfe!AR5</f>
        <v>0</v>
      </c>
      <c r="F17">
        <f>Berechnungshilfe!AP11-D17-E17</f>
        <v>8</v>
      </c>
      <c r="G17">
        <f>Berechnungshilfe!AK11</f>
        <v>0</v>
      </c>
      <c r="H17">
        <f>Berechnungshilfe!AM11</f>
        <v>0</v>
      </c>
      <c r="I17" t="b">
        <f>IF(AND(J17='Anleitung Excel'!$C$25,K17='Anleitung Excel'!$C$25),IF(OR(A17=Spieltabelle!$C$63,A17=Spieltabelle!$C$64,A17=Spieltabelle!$AC$63,A17=Spieltabelle!$AC$64,A17=Spieltabelle!$AC$69,A17=Spieltabelle!$AC$70,A17=Spieltabelle!$C$69,A17=Spieltabelle!$C$70),'Anleitung Excel'!$C$24,'Anleitung Excel'!$C$25))</f>
        <v>1</v>
      </c>
      <c r="J17" t="b">
        <f>IF(K17='Anleitung Excel'!$C$25,IF(OR(A17=Spieltabelle!$H$66,A17=Spieltabelle!$H$67,A17=Spieltabelle!$V$66,A17=Spieltabelle!$V$67),'Anleitung Excel'!$C$24,'Anleitung Excel'!$C$25))</f>
        <v>0</v>
      </c>
      <c r="K17" t="b">
        <f>IF(A17=Spieltabelle!$O$66,'Anleitung Excel'!$C$24,IF(A17=Spieltabelle!$O$67,'Anleitung Excel'!$C$24,'Anleitung Excel'!$C$25))</f>
        <v>0</v>
      </c>
      <c r="L17" t="b">
        <f>IF(A17=Spieltabelle!$B$47,'Anleitung Excel'!$C$24,'Anleitung Excel'!$C$25)</f>
        <v>0</v>
      </c>
      <c r="M17" t="b">
        <f>IF(A17=Spieltabelle!$B$48,'Anleitung Excel'!$C$24,'Anleitung Excel'!$C$25)</f>
        <v>0</v>
      </c>
      <c r="N17" t="b">
        <f>IF(A17=Spieltabelle!$B$49,'Anleitung Excel'!$C$24,'Anleitung Excel'!$C$25)</f>
        <v>0</v>
      </c>
      <c r="O17">
        <f>SUM(D17*'Anleitung Excel'!$C$14,E17*'Anleitung Excel'!$C$15,IF(I17='Anleitung Excel'!$C$24,'Anleitung Excel'!$C$16,0),IF(J17='Anleitung Excel'!$C$24,'Anleitung Excel'!$C$17,0),IF(K17='Anleitung Excel'!$C$24,'Anleitung Excel'!$C$18,0),IF(L17='Anleitung Excel'!$C$24,'Anleitung Excel'!$C$19,0),IF(M17='Anleitung Excel'!$C$24,'Anleitung Excel'!$C$20,0),IF(N17='Anleitung Excel'!$C$24,'Anleitung Excel'!$C$21,0))</f>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Bundesverwaltung</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Wirz Kai Vincent BIT</dc:creator>
  <cp:keywords/>
  <dc:description/>
  <cp:lastModifiedBy/>
  <cp:revision/>
  <dcterms:created xsi:type="dcterms:W3CDTF">2016-11-21T14:56:04Z</dcterms:created>
  <dcterms:modified xsi:type="dcterms:W3CDTF">2025-08-14T10:19:36Z</dcterms:modified>
  <cp:category/>
  <cp:contentStatus/>
</cp:coreProperties>
</file>