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dyl\Desktop\"/>
    </mc:Choice>
  </mc:AlternateContent>
  <bookViews>
    <workbookView xWindow="0" yWindow="0" windowWidth="17256" windowHeight="5640"/>
  </bookViews>
  <sheets>
    <sheet name="Presentation" sheetId="1" r:id="rId1"/>
    <sheet name="Analysis" sheetId="2" r:id="rId2"/>
    <sheet name="Data" sheetId="3" r:id="rId3"/>
    <sheet name="Participant Comments" sheetId="4" r:id="rId4"/>
  </sheets>
  <calcPr calcId="162913"/>
</workbook>
</file>

<file path=xl/calcChain.xml><?xml version="1.0" encoding="utf-8"?>
<calcChain xmlns="http://schemas.openxmlformats.org/spreadsheetml/2006/main">
  <c r="V43" i="2" l="1"/>
  <c r="T43" i="2"/>
  <c r="R43" i="2"/>
  <c r="O75" i="2"/>
  <c r="W41" i="2"/>
  <c r="V41" i="2"/>
  <c r="U41" i="2"/>
  <c r="T41" i="2"/>
  <c r="S41" i="2"/>
  <c r="R41" i="2"/>
  <c r="O52" i="2"/>
  <c r="W40" i="2"/>
  <c r="V40" i="2"/>
  <c r="U40" i="2"/>
  <c r="T40" i="2"/>
  <c r="S40" i="2"/>
  <c r="R40" i="2"/>
  <c r="B18" i="2"/>
  <c r="E18" i="2"/>
  <c r="O51" i="2"/>
  <c r="O73" i="2"/>
  <c r="H18" i="2"/>
  <c r="O72" i="2"/>
  <c r="O71" i="2"/>
  <c r="O70" i="2"/>
  <c r="O69" i="2"/>
  <c r="O68" i="2"/>
  <c r="O67" i="2"/>
  <c r="O66" i="2"/>
  <c r="O65" i="2"/>
  <c r="O64" i="2"/>
  <c r="O63" i="2"/>
  <c r="O74" i="2" s="1"/>
  <c r="O41" i="2"/>
  <c r="O42" i="2"/>
  <c r="O43" i="2"/>
  <c r="O44" i="2"/>
  <c r="O45" i="2"/>
  <c r="O46" i="2"/>
  <c r="O47" i="2"/>
  <c r="O48" i="2"/>
  <c r="O49" i="2"/>
  <c r="O50" i="2"/>
  <c r="K72" i="2"/>
  <c r="J72" i="2"/>
  <c r="I72" i="2"/>
  <c r="H72" i="2"/>
  <c r="G72" i="2"/>
  <c r="F72" i="2"/>
  <c r="E72" i="2"/>
  <c r="D72" i="2"/>
  <c r="C72" i="2"/>
  <c r="B72" i="2"/>
  <c r="K71" i="2"/>
  <c r="J71" i="2"/>
  <c r="I71" i="2"/>
  <c r="H71" i="2"/>
  <c r="G71" i="2"/>
  <c r="F71" i="2"/>
  <c r="E71" i="2"/>
  <c r="D71" i="2"/>
  <c r="C71" i="2"/>
  <c r="B71" i="2"/>
  <c r="K70" i="2"/>
  <c r="J70" i="2"/>
  <c r="I70" i="2"/>
  <c r="H70" i="2"/>
  <c r="G70" i="2"/>
  <c r="F70" i="2"/>
  <c r="E70" i="2"/>
  <c r="D70" i="2"/>
  <c r="C70" i="2"/>
  <c r="B70" i="2"/>
  <c r="K69" i="2"/>
  <c r="J69" i="2"/>
  <c r="I69" i="2"/>
  <c r="H69" i="2"/>
  <c r="G69" i="2"/>
  <c r="F69" i="2"/>
  <c r="E69" i="2"/>
  <c r="D69" i="2"/>
  <c r="C69" i="2"/>
  <c r="B69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63" i="2"/>
  <c r="J63" i="2"/>
  <c r="I63" i="2"/>
  <c r="H63" i="2"/>
  <c r="G63" i="2"/>
  <c r="F63" i="2"/>
  <c r="E63" i="2"/>
  <c r="D63" i="2"/>
  <c r="C63" i="2"/>
  <c r="B63" i="2"/>
  <c r="B41" i="2"/>
  <c r="AA22" i="2"/>
  <c r="Z22" i="2"/>
  <c r="Y22" i="2"/>
  <c r="X22" i="2"/>
  <c r="W22" i="2"/>
  <c r="V22" i="2"/>
  <c r="U22" i="2"/>
  <c r="T22" i="2"/>
  <c r="S22" i="2"/>
  <c r="R22" i="2"/>
  <c r="AA21" i="2"/>
  <c r="Z21" i="2"/>
  <c r="Y21" i="2"/>
  <c r="X21" i="2"/>
  <c r="W21" i="2"/>
  <c r="V21" i="2"/>
  <c r="U21" i="2"/>
  <c r="T21" i="2"/>
  <c r="S21" i="2"/>
  <c r="R21" i="2"/>
  <c r="AA20" i="2"/>
  <c r="Z20" i="2"/>
  <c r="Y20" i="2"/>
  <c r="X20" i="2"/>
  <c r="W20" i="2"/>
  <c r="V20" i="2"/>
  <c r="U20" i="2"/>
  <c r="T20" i="2"/>
  <c r="S20" i="2"/>
  <c r="R20" i="2"/>
  <c r="AA19" i="2"/>
  <c r="Z19" i="2"/>
  <c r="Y19" i="2"/>
  <c r="X19" i="2"/>
  <c r="W19" i="2"/>
  <c r="V19" i="2"/>
  <c r="U19" i="2"/>
  <c r="T19" i="2"/>
  <c r="S19" i="2"/>
  <c r="R19" i="2"/>
  <c r="AA18" i="2"/>
  <c r="Z18" i="2"/>
  <c r="Y18" i="2"/>
  <c r="X18" i="2"/>
  <c r="W18" i="2"/>
  <c r="V18" i="2"/>
  <c r="U18" i="2"/>
  <c r="T18" i="2"/>
  <c r="S18" i="2"/>
  <c r="R18" i="2"/>
  <c r="AA17" i="2"/>
  <c r="Z17" i="2"/>
  <c r="Y17" i="2"/>
  <c r="X17" i="2"/>
  <c r="W17" i="2"/>
  <c r="V17" i="2"/>
  <c r="U17" i="2"/>
  <c r="T17" i="2"/>
  <c r="S17" i="2"/>
  <c r="R17" i="2"/>
  <c r="AA16" i="2"/>
  <c r="Z16" i="2"/>
  <c r="Y16" i="2"/>
  <c r="X16" i="2"/>
  <c r="W16" i="2"/>
  <c r="V16" i="2"/>
  <c r="U16" i="2"/>
  <c r="T16" i="2"/>
  <c r="S16" i="2"/>
  <c r="R16" i="2"/>
  <c r="AA15" i="2"/>
  <c r="Z15" i="2"/>
  <c r="Y15" i="2"/>
  <c r="X15" i="2"/>
  <c r="W15" i="2"/>
  <c r="V15" i="2"/>
  <c r="U15" i="2"/>
  <c r="T15" i="2"/>
  <c r="S15" i="2"/>
  <c r="R15" i="2"/>
  <c r="AA14" i="2"/>
  <c r="Z14" i="2"/>
  <c r="Y14" i="2"/>
  <c r="X14" i="2"/>
  <c r="W14" i="2"/>
  <c r="V14" i="2"/>
  <c r="U14" i="2"/>
  <c r="T14" i="2"/>
  <c r="S14" i="2"/>
  <c r="R14" i="2"/>
  <c r="AA13" i="2"/>
  <c r="Z13" i="2"/>
  <c r="Y13" i="2"/>
  <c r="X13" i="2"/>
  <c r="W13" i="2"/>
  <c r="V13" i="2"/>
  <c r="U13" i="2"/>
  <c r="T13" i="2"/>
  <c r="S13" i="2"/>
  <c r="R13" i="2"/>
  <c r="H16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AA11" i="2"/>
  <c r="Z11" i="2"/>
  <c r="Y11" i="2"/>
  <c r="X11" i="2"/>
  <c r="W11" i="2"/>
  <c r="V11" i="2"/>
  <c r="U11" i="2"/>
  <c r="T11" i="2"/>
  <c r="S11" i="2"/>
  <c r="R11" i="2"/>
  <c r="AA10" i="2"/>
  <c r="Z10" i="2"/>
  <c r="Y10" i="2"/>
  <c r="X10" i="2"/>
  <c r="W10" i="2"/>
  <c r="V10" i="2"/>
  <c r="U10" i="2"/>
  <c r="T10" i="2"/>
  <c r="S10" i="2"/>
  <c r="R10" i="2"/>
  <c r="AA9" i="2"/>
  <c r="Z9" i="2"/>
  <c r="Y9" i="2"/>
  <c r="X9" i="2"/>
  <c r="W9" i="2"/>
  <c r="V9" i="2"/>
  <c r="U9" i="2"/>
  <c r="T9" i="2"/>
  <c r="S9" i="2"/>
  <c r="R9" i="2"/>
  <c r="AA8" i="2"/>
  <c r="Z8" i="2"/>
  <c r="Y8" i="2"/>
  <c r="X8" i="2"/>
  <c r="W8" i="2"/>
  <c r="V8" i="2"/>
  <c r="U8" i="2"/>
  <c r="T8" i="2"/>
  <c r="S8" i="2"/>
  <c r="R8" i="2"/>
  <c r="AA7" i="2"/>
  <c r="Z7" i="2"/>
  <c r="Y7" i="2"/>
  <c r="X7" i="2"/>
  <c r="W7" i="2"/>
  <c r="V7" i="2"/>
  <c r="U7" i="2"/>
  <c r="T7" i="2"/>
  <c r="S7" i="2"/>
  <c r="R7" i="2"/>
  <c r="AA6" i="2"/>
  <c r="Z6" i="2"/>
  <c r="Y6" i="2"/>
  <c r="X6" i="2"/>
  <c r="W6" i="2"/>
  <c r="V6" i="2"/>
  <c r="U6" i="2"/>
  <c r="T6" i="2"/>
  <c r="S6" i="2"/>
  <c r="R6" i="2"/>
  <c r="AA5" i="2"/>
  <c r="Z5" i="2"/>
  <c r="Y5" i="2"/>
  <c r="X5" i="2"/>
  <c r="W5" i="2"/>
  <c r="V5" i="2"/>
  <c r="U5" i="2"/>
  <c r="T5" i="2"/>
  <c r="S5" i="2"/>
  <c r="R5" i="2"/>
  <c r="AA4" i="2"/>
  <c r="Z4" i="2"/>
  <c r="Y4" i="2"/>
  <c r="X4" i="2"/>
  <c r="W4" i="2"/>
  <c r="V4" i="2"/>
  <c r="U4" i="2"/>
  <c r="T4" i="2"/>
  <c r="S4" i="2"/>
  <c r="R4" i="2"/>
  <c r="AA3" i="2"/>
  <c r="Z3" i="2"/>
  <c r="Y3" i="2"/>
  <c r="X3" i="2"/>
  <c r="W3" i="2"/>
  <c r="V3" i="2"/>
  <c r="U3" i="2"/>
  <c r="T3" i="2"/>
  <c r="S3" i="2"/>
  <c r="R3" i="2"/>
  <c r="AA2" i="2"/>
  <c r="Z2" i="2"/>
  <c r="Y2" i="2"/>
  <c r="X2" i="2"/>
  <c r="W2" i="2"/>
  <c r="V2" i="2"/>
  <c r="U2" i="2"/>
  <c r="T2" i="2"/>
  <c r="S2" i="2"/>
  <c r="R2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L24" i="2"/>
  <c r="Q24" i="2"/>
  <c r="P24" i="2"/>
  <c r="O24" i="2"/>
  <c r="N24" i="2"/>
  <c r="M24" i="2"/>
  <c r="L23" i="2"/>
  <c r="Q23" i="2"/>
  <c r="P23" i="2"/>
  <c r="O23" i="2"/>
  <c r="N23" i="2"/>
  <c r="M23" i="2"/>
  <c r="Q15" i="2"/>
  <c r="Q14" i="2"/>
  <c r="Q13" i="2"/>
  <c r="P15" i="2"/>
  <c r="P14" i="2"/>
  <c r="P13" i="2"/>
  <c r="O15" i="2"/>
  <c r="O14" i="2"/>
  <c r="O13" i="2"/>
  <c r="M15" i="2"/>
  <c r="M14" i="2"/>
  <c r="M13" i="2"/>
  <c r="N15" i="2"/>
  <c r="N14" i="2"/>
  <c r="N13" i="2"/>
  <c r="L15" i="2"/>
  <c r="L14" i="2"/>
  <c r="L13" i="2"/>
  <c r="L3" i="2"/>
  <c r="L8" i="2"/>
  <c r="L7" i="2"/>
  <c r="L6" i="2"/>
  <c r="M8" i="2"/>
  <c r="M7" i="2"/>
  <c r="M6" i="2"/>
  <c r="M3" i="2"/>
  <c r="M4" i="2"/>
  <c r="L4" i="2"/>
  <c r="M5" i="2"/>
  <c r="L5" i="2"/>
  <c r="B15" i="2"/>
  <c r="C15" i="2"/>
  <c r="E15" i="2"/>
  <c r="F15" i="2"/>
  <c r="H15" i="2"/>
  <c r="I15" i="2"/>
  <c r="B16" i="2"/>
  <c r="C16" i="2"/>
  <c r="E16" i="2"/>
  <c r="F16" i="2"/>
  <c r="I16" i="2"/>
</calcChain>
</file>

<file path=xl/sharedStrings.xml><?xml version="1.0" encoding="utf-8"?>
<sst xmlns="http://schemas.openxmlformats.org/spreadsheetml/2006/main" count="341" uniqueCount="140">
  <si>
    <t>Participants</t>
  </si>
  <si>
    <t>Gender</t>
  </si>
  <si>
    <t>Age</t>
  </si>
  <si>
    <t>Car Rental Experience</t>
  </si>
  <si>
    <t>Complete?</t>
  </si>
  <si>
    <t>Rating</t>
  </si>
  <si>
    <t>Task 1</t>
  </si>
  <si>
    <t>Task 2</t>
  </si>
  <si>
    <t>Task 3</t>
  </si>
  <si>
    <t>SUS Items</t>
  </si>
  <si>
    <t>M</t>
  </si>
  <si>
    <t>low</t>
  </si>
  <si>
    <t>Participant Characteristics</t>
  </si>
  <si>
    <t>Time (sec)</t>
  </si>
  <si>
    <t>Errors</t>
  </si>
  <si>
    <t>F</t>
  </si>
  <si>
    <t>medium</t>
  </si>
  <si>
    <t>Enterprise</t>
  </si>
  <si>
    <t>Budget</t>
  </si>
  <si>
    <t>yes-no assist</t>
  </si>
  <si>
    <t>Liked how easy it was to get quick cost estimates for different types of cars.</t>
  </si>
  <si>
    <t>Disliked that you could not search for locations close to a specific location.</t>
  </si>
  <si>
    <t>yes-assist</t>
  </si>
  <si>
    <t>Clean with no popups or ads.</t>
  </si>
  <si>
    <t>Some photos and buttons are unclickable.</t>
  </si>
  <si>
    <t>Did not like how they could not type in a specific address and find car rental offices based off that location, like Task 3.</t>
  </si>
  <si>
    <t>Nothing in particular…it was pretty easy to use</t>
  </si>
  <si>
    <t>no</t>
  </si>
  <si>
    <t>Search functionality for specific airports.</t>
  </si>
  <si>
    <t>I think the website is very well developed as it provides an easy search option for near by rental stores. I think I would start using this website more often when traveling and looking for a car rental</t>
  </si>
  <si>
    <t>Participant found the website to be user friendly and would recommend it to others.</t>
  </si>
  <si>
    <t>Some of the features, especially selecting vehicle size, were rather unintuitive.</t>
  </si>
  <si>
    <t>it was laid out with information that was easy to find and that the dropdown menus were very helpful.</t>
  </si>
  <si>
    <t>I plan on booking a Camaro SS to drive for my wedding weekend after this!</t>
  </si>
  <si>
    <t>Could not find the map zoom in buttons, would like for entered data to be saved so that when you go back or forward from a page you do not have to re-enter data</t>
  </si>
  <si>
    <t>The colors</t>
  </si>
  <si>
    <t>It was hard to find certain things and the maps moved to much</t>
  </si>
  <si>
    <t>If you know the specific airport they were flying to, finding the correct car rental office was easy, like in Task 1.</t>
  </si>
  <si>
    <t>On the website there is no "need assistance" person that is there if you need help or would like to ask a question.</t>
  </si>
  <si>
    <t>Enterprise website</t>
  </si>
  <si>
    <t>What did you like about the site?</t>
  </si>
  <si>
    <t>Design of site</t>
  </si>
  <si>
    <t>What didn't you like about the site?</t>
  </si>
  <si>
    <t>Lack of location search by address</t>
  </si>
  <si>
    <t>Other comments:</t>
  </si>
  <si>
    <t>Suggested improvements: search by address, show driving time to get to locations</t>
  </si>
  <si>
    <t>Budget website</t>
  </si>
  <si>
    <t>The Big and Bold menus and the non-cluttered layout</t>
  </si>
  <si>
    <t xml:space="preserve">The "Current Location" button was not very well marked and they should consider trying something that made the buttons function more obvious. </t>
  </si>
  <si>
    <t>It could have been better aesthetically.</t>
  </si>
  <si>
    <t>It was easy to use. It was simple as could be. Not over complicated.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</si>
  <si>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</si>
  <si>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</si>
  <si>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</si>
  <si>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</si>
  <si>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</si>
  <si>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</si>
  <si>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</si>
  <si>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</si>
  <si>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</si>
  <si>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</si>
  <si>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</si>
  <si>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</si>
  <si>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</si>
  <si>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</si>
  <si>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</si>
  <si>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</si>
  <si>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</si>
  <si>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</si>
  <si>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</si>
  <si>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</si>
  <si>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Task1</t>
  </si>
  <si>
    <t>Task2</t>
  </si>
  <si>
    <t>Task3</t>
  </si>
  <si>
    <t>Mean</t>
  </si>
  <si>
    <t>Standard Error</t>
  </si>
  <si>
    <t>t test: p value=</t>
  </si>
  <si>
    <t>Time-on-Task - Enterprise vs. Budget</t>
  </si>
  <si>
    <t>Standard Deviation</t>
  </si>
  <si>
    <t># of Male</t>
  </si>
  <si>
    <t># of Female</t>
  </si>
  <si>
    <t>Mean Age</t>
  </si>
  <si>
    <t># of low</t>
  </si>
  <si>
    <t>#of med</t>
  </si>
  <si>
    <t># of high</t>
  </si>
  <si>
    <t>Characteristics</t>
  </si>
  <si>
    <t>Avg Time, Standard Deviation, T Test Values For Each Task For Each Site</t>
  </si>
  <si>
    <t>Incomplete</t>
  </si>
  <si>
    <t>Completed no-assist</t>
  </si>
  <si>
    <t>Completed assist</t>
  </si>
  <si>
    <t>% Completed no-assist</t>
  </si>
  <si>
    <t>% Completed assist</t>
  </si>
  <si>
    <t>% Incomplete</t>
  </si>
  <si>
    <t># Participant Errors</t>
  </si>
  <si>
    <t>% Participant Errors</t>
  </si>
  <si>
    <t>P1</t>
  </si>
  <si>
    <t>P2</t>
  </si>
  <si>
    <t>P3</t>
  </si>
  <si>
    <t>P5</t>
  </si>
  <si>
    <t>P4</t>
  </si>
  <si>
    <t>P10</t>
  </si>
  <si>
    <t>P9</t>
  </si>
  <si>
    <t>P8</t>
  </si>
  <si>
    <t>P7</t>
  </si>
  <si>
    <t>P6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</si>
  <si>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</si>
  <si>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</si>
  <si>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</si>
  <si>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</si>
  <si>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</si>
  <si>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</si>
  <si>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</si>
  <si>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</si>
  <si>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</si>
  <si>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</si>
  <si>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Calculated SUS Scores Per Question</t>
  </si>
  <si>
    <t>Enterprise SUS Value IS EVEN</t>
  </si>
  <si>
    <t>SUS Score</t>
  </si>
  <si>
    <t>Budget SUS Value IS EVEN</t>
  </si>
  <si>
    <t>Mean, Standard Deviation, T Test P values Post Task Rating</t>
  </si>
  <si>
    <t>Post-Task-Rating - Enterprise vs. Budget</t>
  </si>
  <si>
    <t>SUS Scores - Enterprise vs. Budget</t>
  </si>
  <si>
    <t xml:space="preserve">Budget and Enterprise, car rental service's website usability. The sites were tested by 9 males and 11 </t>
  </si>
  <si>
    <t>females roughly between the age of 29 and 33 years old with evenly low - medium range of experience</t>
  </si>
  <si>
    <t xml:space="preserve"> with car rental services. The users compared prices between rental vehicles, found nearest car rental </t>
  </si>
  <si>
    <t>service closest to their arriving destination, and found where was the closest car rental service nearest</t>
  </si>
  <si>
    <t xml:space="preserve"> their hotel. We collected generic information about their genders, age, experience level with car rental</t>
  </si>
  <si>
    <t xml:space="preserve"> services, time taken on task, the task was completed with assistance,  without assistance, was not</t>
  </si>
  <si>
    <t xml:space="preserve"> completed, ease of task rating 1-7, number of error each participant made during each task, and </t>
  </si>
  <si>
    <t>Standard SUS questions.</t>
  </si>
  <si>
    <t xml:space="preserve">average of their results for each task and compared the results in a bar graph. I found that the budget car </t>
  </si>
  <si>
    <t>rental service didn’t take as much time to complete each task as the enterprise tasks. I also compared the</t>
  </si>
  <si>
    <t xml:space="preserve"> post task ratings for each task for each site. I found that both sites were closely  scored about the same for </t>
  </si>
  <si>
    <t xml:space="preserve">each task. Lastly I compared the SUS score results for each site which gave me an overall usability rating. I found </t>
  </si>
  <si>
    <t xml:space="preserve">that both sites scored under 50% usability ratings and should try and update their site to fix the usability </t>
  </si>
  <si>
    <t>concerns and make the site easier to use.</t>
  </si>
  <si>
    <t xml:space="preserve">  I compared the time on task  for each user for each task for each site and took the </t>
  </si>
  <si>
    <t>Description of Charts and Observations:</t>
  </si>
  <si>
    <t xml:space="preserve">The data being analyzed here was tested with 20 participants total to compare how two, </t>
  </si>
  <si>
    <t xml:space="preserve">Introduction: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</si>
</sst>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right" indent="1"/>
    </xf>
    <xf numFmtId="0" fontId="3" fillId="0" borderId="1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Time-on-Task - Enterprise vs. Budget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Analysis!$C$24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Analysis!$B$25:$B$27</c:f>
              <c:strCache>
                <c:ptCount val="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</c:strCache>
            </c:strRef>
          </c:cat>
          <c:val>
            <c:numRef>
              <c:f>Analysis!$C$25:$C$27</c:f>
              <c:numCache>
                <c:formatCode>General</c:formatCode>
                <c:ptCount val="3"/>
                <c:pt idx="0">
                  <c:v>115.8</c:v>
                </c:pt>
                <c:pt idx="1">
                  <c:v>176.2</c:v>
                </c:pt>
                <c:pt idx="2">
                  <c:v>413.2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F61-8EBE-49ED67CCBE08}"/>
            </c:ext>
          </c:extLst>
        </c:ser>
        <c:ser>
          <c:idx val="1"/>
          <c:order val="1"/>
          <c:tx>
            <c:strRef>
              <c:f>Analysis!$D$24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Analysis!$B$25:$B$27</c:f>
              <c:strCache>
                <c:ptCount val="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</c:strCache>
            </c:strRef>
          </c:cat>
          <c:val>
            <c:numRef>
              <c:f>Analysis!$D$25:$D$27</c:f>
              <c:numCache>
                <c:formatCode>General</c:formatCode>
                <c:ptCount val="3"/>
                <c:pt idx="0">
                  <c:v>191</c:v>
                </c:pt>
                <c:pt idx="1">
                  <c:v>130.19999999999999</c:v>
                </c:pt>
                <c:pt idx="2">
                  <c:v>124.1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A-4F61-8EBE-49ED67CC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11568"/>
        <c:axId val="374389544"/>
      </c:barChart>
      <c:catAx>
        <c:axId val="381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9544"/>
        <c:crosses val="autoZero"/>
        <c:auto val="1"/>
        <c:lblAlgn val="ctr"/>
        <c:lblOffset val="100"/>
        <c:noMultiLvlLbl val="0"/>
      </c:catAx>
      <c:valAx>
        <c:axId val="3743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Time-on-Task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Post-Task-Rating - Enterprise vs.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Analysis!$F$24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Analysis!$E$25:$E$27</c:f>
              <c:strCache>
                <c:ptCount val="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</c:strCache>
            </c:strRef>
          </c:cat>
          <c:val>
            <c:numRef>
              <c:f>Analysis!$F$25:$F$27</c:f>
              <c:numCache>
                <c:formatCode>General</c:formatCode>
                <c:ptCount val="3"/>
                <c:pt idx="0">
                  <c:v>6.3</c:v>
                </c:pt>
                <c:pt idx="1">
                  <c:v>5.0999999999999996</c:v>
                </c:pt>
                <c:pt idx="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D-44F1-9D38-04FBAE9897D7}"/>
            </c:ext>
          </c:extLst>
        </c:ser>
        <c:ser>
          <c:idx val="1"/>
          <c:order val="1"/>
          <c:tx>
            <c:strRef>
              <c:f>Analysis!$G$24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Analysis!$E$25:$E$27</c:f>
              <c:strCache>
                <c:ptCount val="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</c:strCache>
            </c:strRef>
          </c:cat>
          <c:val>
            <c:numRef>
              <c:f>Analysis!$G$25:$G$27</c:f>
              <c:numCache>
                <c:formatCode>General</c:formatCode>
                <c:ptCount val="3"/>
                <c:pt idx="0">
                  <c:v>5</c:v>
                </c:pt>
                <c:pt idx="1">
                  <c:v>5.5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D-44F1-9D38-04FBAE98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21232"/>
        <c:axId val="438029760"/>
      </c:barChart>
      <c:catAx>
        <c:axId val="438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760"/>
        <c:crosses val="autoZero"/>
        <c:auto val="1"/>
        <c:lblAlgn val="ctr"/>
        <c:lblOffset val="100"/>
        <c:noMultiLvlLbl val="0"/>
      </c:catAx>
      <c:valAx>
        <c:axId val="4380297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SUS Scores - Enterprise vs. Budget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Analysis!$I$24:$J$24</c:f>
              <c:strCache>
                <c:ptCount val="2"/>
                <c:pt idx="0">
                  <c:v>Enterprise</c:v>
                </c:pt>
                <c:pt idx="1">
                  <c:v>Budget</c:v>
                </c:pt>
              </c:strCache>
            </c:strRef>
          </c:cat>
          <c:val>
            <c:numRef>
              <c:f>Analysis!$I$25:$J$25</c:f>
              <c:numCache>
                <c:formatCode>General</c:formatCode>
                <c:ptCount val="2"/>
                <c:pt idx="0">
                  <c:v>48.75</c:v>
                </c:pt>
                <c:pt idx="1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E2A-9578-0DEF2DC0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30088"/>
        <c:axId val="531331072"/>
      </c:barChart>
      <c:catAx>
        <c:axId val="53133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1072"/>
        <c:crosses val="autoZero"/>
        <c:auto val="1"/>
        <c:lblAlgn val="ctr"/>
        <c:lblOffset val="100"/>
        <c:noMultiLvlLbl val="0"/>
      </c:catAx>
      <c:valAx>
        <c:axId val="531331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Usability</a:t>
                </a:r>
                <a:r>
                  <a:rPr lang="en-US" baseline="0"/>
                  <a:t> Score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137160</xdr:rowOff>
    </xdr:from>
    <xdr:to>
      <xdr:col>7</xdr:col>
      <xdr:colOff>381000</xdr:colOff>
      <xdr:row>15</xdr:row>
      <xdr:rowOff>137160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9A3D7CA-A4A9-45E6-A6DE-131C1FD5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0</xdr:row>
      <xdr:rowOff>133350</xdr:rowOff>
    </xdr:from>
    <xdr:to>
      <xdr:col>15</xdr:col>
      <xdr:colOff>160020</xdr:colOff>
      <xdr:row>15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78CDD6D-5B82-4CA5-B40C-BE167DC7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16</xdr:row>
      <xdr:rowOff>49530</xdr:rowOff>
    </xdr:from>
    <xdr:to>
      <xdr:col>7</xdr:col>
      <xdr:colOff>373380</xdr:colOff>
      <xdr:row>31</xdr:row>
      <xdr:rowOff>49530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03F3AA3-2310-4B69-BFD2-21A1EF7F9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M20" sqref="M20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opLeftCell="M58" workbookViewId="0">
      <selection activeCell="O47" sqref="O47"/>
    </sheetView>
  </sheetViews>
  <sheetFormatPr defaultRowHeight="14.4" x14ac:dyDescent="0.3"/>
  <cols>
    <col min="1" max="1" width="31" customWidth="1"/>
    <col min="2" max="2" width="15.44140625" customWidth="1"/>
    <col min="3" max="3" width="15.44140625" bestFit="1" customWidth="1"/>
    <col min="4" max="6" width="15.88671875" bestFit="1" customWidth="1"/>
    <col min="8" max="8" width="12.109375" customWidth="1"/>
    <col min="9" max="9" width="12.21875" customWidth="1"/>
    <col min="11" max="11" width="19.6640625" customWidth="1"/>
    <col min="14" max="14" width="16.6640625" customWidth="1"/>
    <col min="17" max="17" width="13.33203125" customWidth="1"/>
  </cols>
  <sheetData>
    <row r="1" spans="1:27" x14ac:dyDescent="0.3">
      <c r="A1" s="55" t="s">
        <v>86</v>
      </c>
      <c r="B1" s="55"/>
      <c r="C1" s="55"/>
      <c r="D1" s="55"/>
      <c r="E1" s="55"/>
      <c r="F1" s="55"/>
      <c r="G1" s="55"/>
      <c r="H1" s="55"/>
      <c r="I1" s="55"/>
      <c r="K1" s="55" t="s">
        <v>85</v>
      </c>
      <c r="L1" s="55"/>
      <c r="M1" s="55"/>
      <c r="R1" s="55" t="s">
        <v>116</v>
      </c>
      <c r="S1" s="55"/>
      <c r="T1" s="55"/>
      <c r="U1" s="55"/>
      <c r="V1" s="55"/>
      <c r="W1" s="55"/>
      <c r="X1" s="55"/>
      <c r="Y1" s="55"/>
      <c r="Z1" s="55"/>
      <c r="AA1" s="55"/>
    </row>
    <row r="2" spans="1:27" x14ac:dyDescent="0.3">
      <c r="B2" s="55" t="s">
        <v>71</v>
      </c>
      <c r="C2" s="55"/>
      <c r="E2" s="55" t="s">
        <v>72</v>
      </c>
      <c r="F2" s="55"/>
      <c r="H2" s="55" t="s">
        <v>73</v>
      </c>
      <c r="I2" s="55"/>
      <c r="L2" t="s">
        <v>17</v>
      </c>
      <c r="M2" t="s">
        <v>18</v>
      </c>
      <c r="R2" t="b">
        <f>ISEVEN(B30)</f>
        <v>1</v>
      </c>
      <c r="S2" t="b">
        <f t="shared" ref="S2:AA2" si="0">ISEVEN(C30)</f>
        <v>0</v>
      </c>
      <c r="T2" t="b">
        <f t="shared" si="0"/>
        <v>1</v>
      </c>
      <c r="U2" t="b">
        <f t="shared" si="0"/>
        <v>0</v>
      </c>
      <c r="V2" t="b">
        <f t="shared" si="0"/>
        <v>1</v>
      </c>
      <c r="W2" t="b">
        <f t="shared" si="0"/>
        <v>0</v>
      </c>
      <c r="X2" t="b">
        <f t="shared" si="0"/>
        <v>0</v>
      </c>
      <c r="Y2" t="b">
        <f t="shared" si="0"/>
        <v>1</v>
      </c>
      <c r="Z2" t="b">
        <f t="shared" si="0"/>
        <v>1</v>
      </c>
      <c r="AA2" t="b">
        <f t="shared" si="0"/>
        <v>0</v>
      </c>
    </row>
    <row r="3" spans="1:27" ht="15" thickBot="1" x14ac:dyDescent="0.35">
      <c r="B3" t="s">
        <v>17</v>
      </c>
      <c r="C3" t="s">
        <v>18</v>
      </c>
      <c r="E3" t="s">
        <v>17</v>
      </c>
      <c r="F3" t="s">
        <v>18</v>
      </c>
      <c r="H3" t="s">
        <v>17</v>
      </c>
      <c r="I3" t="s">
        <v>18</v>
      </c>
      <c r="K3" t="s">
        <v>79</v>
      </c>
      <c r="L3">
        <f>COUNTIF(Data!B4:B13, "M")</f>
        <v>4</v>
      </c>
      <c r="M3">
        <f>COUNTIF(Data!B20:B29, "M")</f>
        <v>5</v>
      </c>
      <c r="R3" t="b">
        <f t="shared" ref="R3:R11" si="1">ISEVEN(B31)</f>
        <v>1</v>
      </c>
      <c r="S3" t="b">
        <f t="shared" ref="S3:S11" si="2">ISEVEN(C31)</f>
        <v>0</v>
      </c>
      <c r="T3" t="b">
        <f t="shared" ref="T3:T11" si="3">ISEVEN(D31)</f>
        <v>0</v>
      </c>
      <c r="U3" t="b">
        <f t="shared" ref="U3:U11" si="4">ISEVEN(E31)</f>
        <v>0</v>
      </c>
      <c r="V3" t="b">
        <f t="shared" ref="V3:V11" si="5">ISEVEN(F31)</f>
        <v>1</v>
      </c>
      <c r="W3" t="b">
        <f t="shared" ref="W3:W11" si="6">ISEVEN(G31)</f>
        <v>0</v>
      </c>
      <c r="X3" t="b">
        <f t="shared" ref="X3:X11" si="7">ISEVEN(H31)</f>
        <v>1</v>
      </c>
      <c r="Y3" t="b">
        <f t="shared" ref="Y3:Y11" si="8">ISEVEN(I31)</f>
        <v>0</v>
      </c>
      <c r="Z3" t="b">
        <f t="shared" ref="Z3:Z11" si="9">ISEVEN(J31)</f>
        <v>0</v>
      </c>
      <c r="AA3" t="b">
        <f t="shared" ref="AA3:AA11" si="10">ISEVEN(K31)</f>
        <v>0</v>
      </c>
    </row>
    <row r="4" spans="1:27" x14ac:dyDescent="0.3">
      <c r="B4" s="39">
        <v>145</v>
      </c>
      <c r="C4" s="21">
        <v>130</v>
      </c>
      <c r="E4" s="39">
        <v>96</v>
      </c>
      <c r="F4" s="21">
        <v>42</v>
      </c>
      <c r="H4" s="39">
        <v>438</v>
      </c>
      <c r="I4" s="21">
        <v>203</v>
      </c>
      <c r="K4" t="s">
        <v>80</v>
      </c>
      <c r="L4">
        <f>COUNTIF(Data!B4:B13, "F")</f>
        <v>6</v>
      </c>
      <c r="M4">
        <f>COUNTIF(Data!B20:B29, "F")</f>
        <v>5</v>
      </c>
      <c r="R4" t="b">
        <f t="shared" si="1"/>
        <v>0</v>
      </c>
      <c r="S4" t="b">
        <f t="shared" si="2"/>
        <v>1</v>
      </c>
      <c r="T4" t="b">
        <f t="shared" si="3"/>
        <v>0</v>
      </c>
      <c r="U4" t="b">
        <f t="shared" si="4"/>
        <v>1</v>
      </c>
      <c r="V4" t="b">
        <f t="shared" si="5"/>
        <v>0</v>
      </c>
      <c r="W4" t="b">
        <f t="shared" si="6"/>
        <v>0</v>
      </c>
      <c r="X4" t="b">
        <f t="shared" si="7"/>
        <v>0</v>
      </c>
      <c r="Y4" t="b">
        <f t="shared" si="8"/>
        <v>0</v>
      </c>
      <c r="Z4" t="b">
        <f t="shared" si="9"/>
        <v>0</v>
      </c>
      <c r="AA4" t="b">
        <f t="shared" si="10"/>
        <v>0</v>
      </c>
    </row>
    <row r="5" spans="1:27" x14ac:dyDescent="0.3">
      <c r="B5" s="21">
        <v>76</v>
      </c>
      <c r="C5" s="21">
        <v>180</v>
      </c>
      <c r="E5" s="21">
        <v>58</v>
      </c>
      <c r="F5" s="21">
        <v>39</v>
      </c>
      <c r="H5" s="21">
        <v>240</v>
      </c>
      <c r="I5" s="21">
        <v>38</v>
      </c>
      <c r="K5" t="s">
        <v>81</v>
      </c>
      <c r="L5" s="51">
        <f>AVERAGE(Data!C4:C13)</f>
        <v>28.9</v>
      </c>
      <c r="M5" s="51">
        <f>AVERAGE(Data!C20:C29)</f>
        <v>33.299999999999997</v>
      </c>
      <c r="R5" t="b">
        <f t="shared" si="1"/>
        <v>1</v>
      </c>
      <c r="S5" t="b">
        <f t="shared" si="2"/>
        <v>0</v>
      </c>
      <c r="T5" t="b">
        <f t="shared" si="3"/>
        <v>1</v>
      </c>
      <c r="U5" t="b">
        <f t="shared" si="4"/>
        <v>0</v>
      </c>
      <c r="V5" t="b">
        <f t="shared" si="5"/>
        <v>1</v>
      </c>
      <c r="W5" t="b">
        <f t="shared" si="6"/>
        <v>0</v>
      </c>
      <c r="X5" t="b">
        <f t="shared" si="7"/>
        <v>0</v>
      </c>
      <c r="Y5" t="b">
        <f t="shared" si="8"/>
        <v>1</v>
      </c>
      <c r="Z5" t="b">
        <f t="shared" si="9"/>
        <v>0</v>
      </c>
      <c r="AA5" t="b">
        <f t="shared" si="10"/>
        <v>0</v>
      </c>
    </row>
    <row r="6" spans="1:27" x14ac:dyDescent="0.3">
      <c r="B6" s="21">
        <v>100</v>
      </c>
      <c r="C6" s="21">
        <v>200</v>
      </c>
      <c r="E6" s="21">
        <v>120</v>
      </c>
      <c r="F6" s="21">
        <v>143</v>
      </c>
      <c r="H6" s="21">
        <v>184</v>
      </c>
      <c r="I6" s="21">
        <v>193</v>
      </c>
      <c r="K6" t="s">
        <v>82</v>
      </c>
      <c r="L6">
        <f>COUNTIF(Data!D4:D13, "low")</f>
        <v>5</v>
      </c>
      <c r="M6">
        <f>COUNTIF(Data!D20:D29, "low")</f>
        <v>5</v>
      </c>
      <c r="R6" t="b">
        <f t="shared" si="1"/>
        <v>1</v>
      </c>
      <c r="S6" t="b">
        <f t="shared" si="2"/>
        <v>0</v>
      </c>
      <c r="T6" t="b">
        <f t="shared" si="3"/>
        <v>1</v>
      </c>
      <c r="U6" t="b">
        <f t="shared" si="4"/>
        <v>1</v>
      </c>
      <c r="V6" t="b">
        <f t="shared" si="5"/>
        <v>0</v>
      </c>
      <c r="W6" t="b">
        <f t="shared" si="6"/>
        <v>1</v>
      </c>
      <c r="X6" t="b">
        <f t="shared" si="7"/>
        <v>1</v>
      </c>
      <c r="Y6" t="b">
        <f t="shared" si="8"/>
        <v>0</v>
      </c>
      <c r="Z6" t="b">
        <f t="shared" si="9"/>
        <v>0</v>
      </c>
      <c r="AA6" t="b">
        <f t="shared" si="10"/>
        <v>0</v>
      </c>
    </row>
    <row r="7" spans="1:27" x14ac:dyDescent="0.3">
      <c r="B7" s="21">
        <v>68</v>
      </c>
      <c r="C7" s="21">
        <v>185</v>
      </c>
      <c r="E7" s="21">
        <v>29</v>
      </c>
      <c r="F7" s="21">
        <v>152</v>
      </c>
      <c r="H7" s="21">
        <v>302</v>
      </c>
      <c r="I7" s="21">
        <v>126</v>
      </c>
      <c r="K7" t="s">
        <v>83</v>
      </c>
      <c r="L7">
        <f>COUNTIF(Data!D4:D13, "medium")</f>
        <v>5</v>
      </c>
      <c r="M7">
        <f>COUNTIF(Data!D20:D29, "medium")</f>
        <v>5</v>
      </c>
      <c r="R7" t="b">
        <f t="shared" si="1"/>
        <v>1</v>
      </c>
      <c r="S7" t="b">
        <f t="shared" si="2"/>
        <v>1</v>
      </c>
      <c r="T7" t="b">
        <f t="shared" si="3"/>
        <v>1</v>
      </c>
      <c r="U7" t="b">
        <f t="shared" si="4"/>
        <v>0</v>
      </c>
      <c r="V7" t="b">
        <f t="shared" si="5"/>
        <v>0</v>
      </c>
      <c r="W7" t="b">
        <f t="shared" si="6"/>
        <v>0</v>
      </c>
      <c r="X7" t="b">
        <f t="shared" si="7"/>
        <v>1</v>
      </c>
      <c r="Y7" t="b">
        <f t="shared" si="8"/>
        <v>0</v>
      </c>
      <c r="Z7" t="b">
        <f t="shared" si="9"/>
        <v>1</v>
      </c>
      <c r="AA7" t="b">
        <f t="shared" si="10"/>
        <v>0</v>
      </c>
    </row>
    <row r="8" spans="1:27" x14ac:dyDescent="0.3">
      <c r="B8" s="21">
        <v>130</v>
      </c>
      <c r="C8" s="21">
        <v>187</v>
      </c>
      <c r="E8" s="21">
        <v>93</v>
      </c>
      <c r="F8" s="21">
        <v>224</v>
      </c>
      <c r="H8" s="21">
        <v>417</v>
      </c>
      <c r="I8" s="21">
        <v>73</v>
      </c>
      <c r="K8" t="s">
        <v>84</v>
      </c>
      <c r="L8">
        <f>COUNTIF(Data!D4:D13, "high")</f>
        <v>0</v>
      </c>
      <c r="M8">
        <f>COUNTIF(Data!D20:D29, "high")</f>
        <v>0</v>
      </c>
      <c r="R8" t="b">
        <f t="shared" si="1"/>
        <v>0</v>
      </c>
      <c r="S8" t="b">
        <f t="shared" si="2"/>
        <v>0</v>
      </c>
      <c r="T8" t="b">
        <f t="shared" si="3"/>
        <v>0</v>
      </c>
      <c r="U8" t="b">
        <f t="shared" si="4"/>
        <v>1</v>
      </c>
      <c r="V8" t="b">
        <f t="shared" si="5"/>
        <v>0</v>
      </c>
      <c r="W8" t="b">
        <f t="shared" si="6"/>
        <v>1</v>
      </c>
      <c r="X8" t="b">
        <f t="shared" si="7"/>
        <v>0</v>
      </c>
      <c r="Y8" t="b">
        <f t="shared" si="8"/>
        <v>1</v>
      </c>
      <c r="Z8" t="b">
        <f t="shared" si="9"/>
        <v>1</v>
      </c>
      <c r="AA8" t="b">
        <f t="shared" si="10"/>
        <v>1</v>
      </c>
    </row>
    <row r="9" spans="1:27" x14ac:dyDescent="0.3">
      <c r="B9" s="21">
        <v>59</v>
      </c>
      <c r="C9" s="21">
        <v>195</v>
      </c>
      <c r="E9" s="21">
        <v>139</v>
      </c>
      <c r="F9" s="21">
        <v>93</v>
      </c>
      <c r="H9" s="21">
        <v>161</v>
      </c>
      <c r="I9" s="21">
        <v>101</v>
      </c>
      <c r="R9" t="b">
        <f t="shared" si="1"/>
        <v>1</v>
      </c>
      <c r="S9" t="b">
        <f t="shared" si="2"/>
        <v>1</v>
      </c>
      <c r="T9" t="b">
        <f t="shared" si="3"/>
        <v>0</v>
      </c>
      <c r="U9" t="b">
        <f t="shared" si="4"/>
        <v>0</v>
      </c>
      <c r="V9" t="b">
        <f t="shared" si="5"/>
        <v>1</v>
      </c>
      <c r="W9" t="b">
        <f t="shared" si="6"/>
        <v>1</v>
      </c>
      <c r="X9" t="b">
        <f t="shared" si="7"/>
        <v>0</v>
      </c>
      <c r="Y9" t="b">
        <f t="shared" si="8"/>
        <v>1</v>
      </c>
      <c r="Z9" t="b">
        <f t="shared" si="9"/>
        <v>0</v>
      </c>
      <c r="AA9" t="b">
        <f t="shared" si="10"/>
        <v>1</v>
      </c>
    </row>
    <row r="10" spans="1:27" x14ac:dyDescent="0.3">
      <c r="B10" s="21">
        <v>206</v>
      </c>
      <c r="C10" s="21">
        <v>236</v>
      </c>
      <c r="E10" s="21">
        <v>452</v>
      </c>
      <c r="F10" s="21">
        <v>86</v>
      </c>
      <c r="H10" s="21">
        <v>600</v>
      </c>
      <c r="I10" s="21">
        <v>75</v>
      </c>
      <c r="R10" t="b">
        <f t="shared" si="1"/>
        <v>0</v>
      </c>
      <c r="S10" t="b">
        <f t="shared" si="2"/>
        <v>0</v>
      </c>
      <c r="T10" t="b">
        <f t="shared" si="3"/>
        <v>0</v>
      </c>
      <c r="U10" t="b">
        <f t="shared" si="4"/>
        <v>0</v>
      </c>
      <c r="V10" t="b">
        <f t="shared" si="5"/>
        <v>1</v>
      </c>
      <c r="W10" t="b">
        <f t="shared" si="6"/>
        <v>0</v>
      </c>
      <c r="X10" t="b">
        <f t="shared" si="7"/>
        <v>0</v>
      </c>
      <c r="Y10" t="b">
        <f t="shared" si="8"/>
        <v>1</v>
      </c>
      <c r="Z10" t="b">
        <f t="shared" si="9"/>
        <v>1</v>
      </c>
      <c r="AA10" t="b">
        <f t="shared" si="10"/>
        <v>0</v>
      </c>
    </row>
    <row r="11" spans="1:27" x14ac:dyDescent="0.3">
      <c r="B11" s="21">
        <v>144</v>
      </c>
      <c r="C11" s="21">
        <v>160</v>
      </c>
      <c r="E11" s="21">
        <v>298</v>
      </c>
      <c r="F11" s="21">
        <v>75</v>
      </c>
      <c r="H11" s="21">
        <v>590</v>
      </c>
      <c r="I11" s="21">
        <v>197</v>
      </c>
      <c r="L11" s="55" t="s">
        <v>17</v>
      </c>
      <c r="M11" s="55"/>
      <c r="N11" s="55"/>
      <c r="O11" s="55" t="s">
        <v>18</v>
      </c>
      <c r="P11" s="55"/>
      <c r="Q11" s="55"/>
      <c r="R11" t="b">
        <f t="shared" si="1"/>
        <v>1</v>
      </c>
      <c r="S11" t="b">
        <f t="shared" si="2"/>
        <v>0</v>
      </c>
      <c r="T11" t="b">
        <f t="shared" si="3"/>
        <v>1</v>
      </c>
      <c r="U11" t="b">
        <f t="shared" si="4"/>
        <v>1</v>
      </c>
      <c r="V11" t="b">
        <f t="shared" si="5"/>
        <v>0</v>
      </c>
      <c r="W11" t="b">
        <f t="shared" si="6"/>
        <v>1</v>
      </c>
      <c r="X11" t="b">
        <f t="shared" si="7"/>
        <v>0</v>
      </c>
      <c r="Y11" t="b">
        <f t="shared" si="8"/>
        <v>1</v>
      </c>
      <c r="Z11" t="b">
        <f t="shared" si="9"/>
        <v>0</v>
      </c>
      <c r="AA11" t="b">
        <f t="shared" si="10"/>
        <v>0</v>
      </c>
    </row>
    <row r="12" spans="1:27" x14ac:dyDescent="0.3">
      <c r="B12" s="26">
        <v>120</v>
      </c>
      <c r="C12" s="21">
        <v>175</v>
      </c>
      <c r="E12" s="26">
        <v>240</v>
      </c>
      <c r="F12" s="21">
        <v>103</v>
      </c>
      <c r="H12" s="26">
        <v>600</v>
      </c>
      <c r="I12" s="21">
        <v>84</v>
      </c>
      <c r="L12" t="s">
        <v>71</v>
      </c>
      <c r="M12" t="s">
        <v>72</v>
      </c>
      <c r="N12" t="s">
        <v>73</v>
      </c>
      <c r="O12" t="s">
        <v>71</v>
      </c>
      <c r="P12" t="s">
        <v>72</v>
      </c>
      <c r="Q12" t="s">
        <v>73</v>
      </c>
      <c r="R12" s="55" t="s">
        <v>118</v>
      </c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15" thickBot="1" x14ac:dyDescent="0.35">
      <c r="B13" s="29">
        <v>110</v>
      </c>
      <c r="C13" s="29">
        <v>262</v>
      </c>
      <c r="E13" s="29">
        <v>237</v>
      </c>
      <c r="F13" s="29">
        <v>345</v>
      </c>
      <c r="H13" s="29">
        <v>600</v>
      </c>
      <c r="I13" s="29">
        <v>151</v>
      </c>
      <c r="K13" t="s">
        <v>88</v>
      </c>
      <c r="L13">
        <f>COUNTIF(Data!E4:E13, "yes-no assist")</f>
        <v>10</v>
      </c>
      <c r="M13">
        <f>COUNTIF(Data!I4:I13, "yes-no assist")</f>
        <v>9</v>
      </c>
      <c r="N13">
        <f>COUNTIF(Data!M4:M13, "yes-no assist")</f>
        <v>6</v>
      </c>
      <c r="O13">
        <f>COUNTIF(Data!E20:E29, "yes-no assist")</f>
        <v>10</v>
      </c>
      <c r="P13">
        <f>COUNTIF(Data!I20:I29, "yes-no assist")</f>
        <v>8</v>
      </c>
      <c r="Q13">
        <f>COUNTIF(Data!M20:M29, "yes-no assist")</f>
        <v>9</v>
      </c>
      <c r="R13" t="b">
        <f>ISEVEN(B52)</f>
        <v>1</v>
      </c>
      <c r="S13" t="b">
        <f t="shared" ref="S13:AA13" si="11">ISEVEN(C52)</f>
        <v>1</v>
      </c>
      <c r="T13" t="b">
        <f t="shared" si="11"/>
        <v>0</v>
      </c>
      <c r="U13" t="b">
        <f t="shared" si="11"/>
        <v>0</v>
      </c>
      <c r="V13" t="b">
        <f t="shared" si="11"/>
        <v>1</v>
      </c>
      <c r="W13" t="b">
        <f t="shared" si="11"/>
        <v>0</v>
      </c>
      <c r="X13" t="b">
        <f t="shared" si="11"/>
        <v>1</v>
      </c>
      <c r="Y13" t="b">
        <f t="shared" si="11"/>
        <v>1</v>
      </c>
      <c r="Z13" t="b">
        <f t="shared" si="11"/>
        <v>1</v>
      </c>
      <c r="AA13" t="b">
        <f t="shared" si="11"/>
        <v>1</v>
      </c>
    </row>
    <row r="14" spans="1:27" x14ac:dyDescent="0.3">
      <c r="K14" t="s">
        <v>89</v>
      </c>
      <c r="L14">
        <f>COUNTIF(Data!E4:E13, "yes-assist")</f>
        <v>0</v>
      </c>
      <c r="M14">
        <f>COUNTIF(Data!I4:I13, "yes-assist")</f>
        <v>1</v>
      </c>
      <c r="N14">
        <f>COUNTIF(Data!M4:M13, "yes-assist")</f>
        <v>1</v>
      </c>
      <c r="O14">
        <f>COUNTIF(Data!E20:E29, "yes-assist")</f>
        <v>0</v>
      </c>
      <c r="P14">
        <f>COUNTIF(Data!I20:I29, "yes-assist")</f>
        <v>2</v>
      </c>
      <c r="Q14">
        <f>COUNTIF(Data!M20:M29, "yes-assist")</f>
        <v>1</v>
      </c>
      <c r="R14" t="b">
        <f t="shared" ref="R14:AA14" si="12">ISEVEN(B53)</f>
        <v>1</v>
      </c>
      <c r="S14" t="b">
        <f t="shared" si="12"/>
        <v>1</v>
      </c>
      <c r="T14" t="b">
        <f t="shared" si="12"/>
        <v>1</v>
      </c>
      <c r="U14" t="b">
        <f t="shared" si="12"/>
        <v>0</v>
      </c>
      <c r="V14" t="b">
        <f t="shared" si="12"/>
        <v>1</v>
      </c>
      <c r="W14" t="b">
        <f t="shared" si="12"/>
        <v>0</v>
      </c>
      <c r="X14" t="b">
        <f t="shared" si="12"/>
        <v>0</v>
      </c>
      <c r="Y14" t="b">
        <f t="shared" si="12"/>
        <v>1</v>
      </c>
      <c r="Z14" t="b">
        <f t="shared" si="12"/>
        <v>0</v>
      </c>
      <c r="AA14" t="b">
        <f t="shared" si="12"/>
        <v>0</v>
      </c>
    </row>
    <row r="15" spans="1:27" x14ac:dyDescent="0.3">
      <c r="A15" t="s">
        <v>74</v>
      </c>
      <c r="B15">
        <f>AVERAGE(B4:B13)</f>
        <v>115.8</v>
      </c>
      <c r="C15">
        <f>AVERAGE(C4:C13)</f>
        <v>191</v>
      </c>
      <c r="E15">
        <f>AVERAGE(E4:E13)</f>
        <v>176.2</v>
      </c>
      <c r="F15">
        <f>AVERAGE(F4:F13)</f>
        <v>130.19999999999999</v>
      </c>
      <c r="H15">
        <f>AVERAGE(H4:H13)</f>
        <v>413.2</v>
      </c>
      <c r="I15">
        <f>AVERAGE(I4:I13)</f>
        <v>124.1</v>
      </c>
      <c r="K15" t="s">
        <v>87</v>
      </c>
      <c r="L15">
        <f>COUNTIF(Data!E4:E13, "no")</f>
        <v>0</v>
      </c>
      <c r="M15">
        <f>COUNTIF(Data!I4:I13, "no")</f>
        <v>0</v>
      </c>
      <c r="N15">
        <f>COUNTIF(Data!M4:M13, "no")</f>
        <v>3</v>
      </c>
      <c r="O15">
        <f>COUNTIF(Data!E20:E29, "no")</f>
        <v>0</v>
      </c>
      <c r="P15">
        <f>COUNTIF(Data!I20:I29, "no")</f>
        <v>0</v>
      </c>
      <c r="Q15">
        <f>COUNTIF(Data!M20:M29, "no")</f>
        <v>0</v>
      </c>
      <c r="R15" t="b">
        <f t="shared" ref="R15:AA15" si="13">ISEVEN(B54)</f>
        <v>0</v>
      </c>
      <c r="S15" t="b">
        <f t="shared" si="13"/>
        <v>0</v>
      </c>
      <c r="T15" t="b">
        <f t="shared" si="13"/>
        <v>0</v>
      </c>
      <c r="U15" t="b">
        <f t="shared" si="13"/>
        <v>0</v>
      </c>
      <c r="V15" t="b">
        <f t="shared" si="13"/>
        <v>0</v>
      </c>
      <c r="W15" t="b">
        <f t="shared" si="13"/>
        <v>0</v>
      </c>
      <c r="X15" t="b">
        <f t="shared" si="13"/>
        <v>1</v>
      </c>
      <c r="Y15" t="b">
        <f t="shared" si="13"/>
        <v>0</v>
      </c>
      <c r="Z15" t="b">
        <f t="shared" si="13"/>
        <v>0</v>
      </c>
      <c r="AA15" t="b">
        <f t="shared" si="13"/>
        <v>0</v>
      </c>
    </row>
    <row r="16" spans="1:27" x14ac:dyDescent="0.3">
      <c r="A16" t="s">
        <v>75</v>
      </c>
      <c r="B16" s="51">
        <f>(STDEV(B4:B13))/(SQRT(COUNT(B4:B13)))</f>
        <v>13.897082027853507</v>
      </c>
      <c r="C16" s="51">
        <f>(STDEV(C4:C13))/(SQRT(COUNT(C4:C13)))</f>
        <v>11.678089645904322</v>
      </c>
      <c r="E16" s="51">
        <f>(STDEV(E4:E13))/(SQRT(COUNT(E4:E13)))</f>
        <v>41.123607710305656</v>
      </c>
      <c r="F16" s="51">
        <f>(STDEV(F4:F13))/(SQRT(COUNT(F4:F13)))</f>
        <v>29.589337418889407</v>
      </c>
      <c r="H16" s="51">
        <f>(STDEV(H4:H13))/(SQRT(COUNT(H4:H13)))</f>
        <v>57.258827558144546</v>
      </c>
      <c r="I16" s="51">
        <f>(STDEV(I4:I13))/(SQRT(COUNT(I4:I13)))</f>
        <v>18.735260873550704</v>
      </c>
      <c r="R16" t="b">
        <f t="shared" ref="R16:AA16" si="14">ISEVEN(B55)</f>
        <v>0</v>
      </c>
      <c r="S16" t="b">
        <f t="shared" si="14"/>
        <v>0</v>
      </c>
      <c r="T16" t="b">
        <f t="shared" si="14"/>
        <v>0</v>
      </c>
      <c r="U16" t="b">
        <f t="shared" si="14"/>
        <v>0</v>
      </c>
      <c r="V16" t="b">
        <f t="shared" si="14"/>
        <v>0</v>
      </c>
      <c r="W16" t="b">
        <f t="shared" si="14"/>
        <v>0</v>
      </c>
      <c r="X16" t="b">
        <f t="shared" si="14"/>
        <v>0</v>
      </c>
      <c r="Y16" t="b">
        <f t="shared" si="14"/>
        <v>0</v>
      </c>
      <c r="Z16" t="b">
        <f t="shared" si="14"/>
        <v>0</v>
      </c>
      <c r="AA16" t="b">
        <f t="shared" si="14"/>
        <v>0</v>
      </c>
    </row>
    <row r="17" spans="1:27" x14ac:dyDescent="0.3">
      <c r="K17" t="s">
        <v>90</v>
      </c>
      <c r="L17" s="54">
        <f>L13/10</f>
        <v>1</v>
      </c>
      <c r="M17" s="54">
        <f t="shared" ref="M17:Q17" si="15">M13/10</f>
        <v>0.9</v>
      </c>
      <c r="N17" s="54">
        <f t="shared" si="15"/>
        <v>0.6</v>
      </c>
      <c r="O17" s="54">
        <f t="shared" si="15"/>
        <v>1</v>
      </c>
      <c r="P17" s="54">
        <f t="shared" si="15"/>
        <v>0.8</v>
      </c>
      <c r="Q17" s="54">
        <f t="shared" si="15"/>
        <v>0.9</v>
      </c>
      <c r="R17" t="b">
        <f t="shared" ref="R17:AA17" si="16">ISEVEN(B56)</f>
        <v>1</v>
      </c>
      <c r="S17" t="b">
        <f t="shared" si="16"/>
        <v>0</v>
      </c>
      <c r="T17" t="b">
        <f t="shared" si="16"/>
        <v>0</v>
      </c>
      <c r="U17" t="b">
        <f t="shared" si="16"/>
        <v>0</v>
      </c>
      <c r="V17" t="b">
        <f t="shared" si="16"/>
        <v>1</v>
      </c>
      <c r="W17" t="b">
        <f t="shared" si="16"/>
        <v>0</v>
      </c>
      <c r="X17" t="b">
        <f t="shared" si="16"/>
        <v>0</v>
      </c>
      <c r="Y17" t="b">
        <f t="shared" si="16"/>
        <v>1</v>
      </c>
      <c r="Z17" t="b">
        <f t="shared" si="16"/>
        <v>0</v>
      </c>
      <c r="AA17" t="b">
        <f t="shared" si="16"/>
        <v>0</v>
      </c>
    </row>
    <row r="18" spans="1:27" x14ac:dyDescent="0.3">
      <c r="A18" t="s">
        <v>76</v>
      </c>
      <c r="B18" s="52">
        <f>TTEST(B4:B13, C4:C13, 2, 2)</f>
        <v>6.1128688693334388E-4</v>
      </c>
      <c r="E18" s="52">
        <f>TTEST(E4:E13, F4:F13, 2, 2)</f>
        <v>0.37588991806086769</v>
      </c>
      <c r="H18" s="52">
        <f>TTEST(H4:H13, I4:I13, 2, 2)</f>
        <v>1.4381874265057202E-4</v>
      </c>
      <c r="I18" s="51"/>
      <c r="K18" t="s">
        <v>91</v>
      </c>
      <c r="L18" s="54">
        <f t="shared" ref="L18:Q18" si="17">L14/10</f>
        <v>0</v>
      </c>
      <c r="M18" s="54">
        <f t="shared" si="17"/>
        <v>0.1</v>
      </c>
      <c r="N18" s="54">
        <f t="shared" si="17"/>
        <v>0.1</v>
      </c>
      <c r="O18" s="54">
        <f t="shared" si="17"/>
        <v>0</v>
      </c>
      <c r="P18" s="54">
        <f t="shared" si="17"/>
        <v>0.2</v>
      </c>
      <c r="Q18" s="54">
        <f t="shared" si="17"/>
        <v>0.1</v>
      </c>
      <c r="R18" t="b">
        <f t="shared" ref="R18:AA18" si="18">ISEVEN(B57)</f>
        <v>0</v>
      </c>
      <c r="S18" t="b">
        <f t="shared" si="18"/>
        <v>1</v>
      </c>
      <c r="T18" t="b">
        <f t="shared" si="18"/>
        <v>1</v>
      </c>
      <c r="U18" t="b">
        <f t="shared" si="18"/>
        <v>0</v>
      </c>
      <c r="V18" t="b">
        <f t="shared" si="18"/>
        <v>0</v>
      </c>
      <c r="W18" t="b">
        <f t="shared" si="18"/>
        <v>1</v>
      </c>
      <c r="X18" t="b">
        <f t="shared" si="18"/>
        <v>1</v>
      </c>
      <c r="Y18" t="b">
        <f t="shared" si="18"/>
        <v>1</v>
      </c>
      <c r="Z18" t="b">
        <f t="shared" si="18"/>
        <v>0</v>
      </c>
      <c r="AA18" t="b">
        <f t="shared" si="18"/>
        <v>1</v>
      </c>
    </row>
    <row r="19" spans="1:27" x14ac:dyDescent="0.3">
      <c r="B19" s="32"/>
      <c r="C19" s="32"/>
      <c r="D19" s="32"/>
      <c r="E19" s="32"/>
      <c r="F19" s="32"/>
      <c r="G19" s="32"/>
      <c r="K19" t="s">
        <v>92</v>
      </c>
      <c r="L19" s="54">
        <f t="shared" ref="L19:Q19" si="19">L15/10</f>
        <v>0</v>
      </c>
      <c r="M19" s="54">
        <f t="shared" si="19"/>
        <v>0</v>
      </c>
      <c r="N19" s="54">
        <f t="shared" si="19"/>
        <v>0.3</v>
      </c>
      <c r="O19" s="54">
        <f t="shared" si="19"/>
        <v>0</v>
      </c>
      <c r="P19" s="54">
        <f t="shared" si="19"/>
        <v>0</v>
      </c>
      <c r="Q19" s="54">
        <f t="shared" si="19"/>
        <v>0</v>
      </c>
      <c r="R19" t="b">
        <f t="shared" ref="R19:AA19" si="20">ISEVEN(B58)</f>
        <v>0</v>
      </c>
      <c r="S19" t="b">
        <f t="shared" si="20"/>
        <v>0</v>
      </c>
      <c r="T19" t="b">
        <f t="shared" si="20"/>
        <v>0</v>
      </c>
      <c r="U19" t="b">
        <f t="shared" si="20"/>
        <v>0</v>
      </c>
      <c r="V19" t="b">
        <f t="shared" si="20"/>
        <v>0</v>
      </c>
      <c r="W19" t="b">
        <f t="shared" si="20"/>
        <v>0</v>
      </c>
      <c r="X19" t="b">
        <f t="shared" si="20"/>
        <v>1</v>
      </c>
      <c r="Y19" t="b">
        <f t="shared" si="20"/>
        <v>0</v>
      </c>
      <c r="Z19" t="b">
        <f t="shared" si="20"/>
        <v>0</v>
      </c>
      <c r="AA19" t="b">
        <f t="shared" si="20"/>
        <v>0</v>
      </c>
    </row>
    <row r="20" spans="1:27" x14ac:dyDescent="0.3">
      <c r="R20" t="b">
        <f t="shared" ref="R20:AA20" si="21">ISEVEN(B59)</f>
        <v>0</v>
      </c>
      <c r="S20" t="b">
        <f t="shared" si="21"/>
        <v>0</v>
      </c>
      <c r="T20" t="b">
        <f t="shared" si="21"/>
        <v>0</v>
      </c>
      <c r="U20" t="b">
        <f t="shared" si="21"/>
        <v>0</v>
      </c>
      <c r="V20" t="b">
        <f t="shared" si="21"/>
        <v>1</v>
      </c>
      <c r="W20" t="b">
        <f t="shared" si="21"/>
        <v>0</v>
      </c>
      <c r="X20" t="b">
        <f t="shared" si="21"/>
        <v>0</v>
      </c>
      <c r="Y20" t="b">
        <f t="shared" si="21"/>
        <v>1</v>
      </c>
      <c r="Z20" t="b">
        <f t="shared" si="21"/>
        <v>0</v>
      </c>
      <c r="AA20" t="b">
        <f t="shared" si="21"/>
        <v>0</v>
      </c>
    </row>
    <row r="21" spans="1:27" x14ac:dyDescent="0.3">
      <c r="L21" s="55" t="s">
        <v>17</v>
      </c>
      <c r="M21" s="55"/>
      <c r="N21" s="55"/>
      <c r="O21" s="55" t="s">
        <v>18</v>
      </c>
      <c r="P21" s="55"/>
      <c r="Q21" s="55"/>
      <c r="R21" t="b">
        <f t="shared" ref="R21:AA21" si="22">ISEVEN(B60)</f>
        <v>1</v>
      </c>
      <c r="S21" t="b">
        <f t="shared" si="22"/>
        <v>1</v>
      </c>
      <c r="T21" t="b">
        <f t="shared" si="22"/>
        <v>1</v>
      </c>
      <c r="U21" t="b">
        <f t="shared" si="22"/>
        <v>1</v>
      </c>
      <c r="V21" t="b">
        <f t="shared" si="22"/>
        <v>1</v>
      </c>
      <c r="W21" t="b">
        <f t="shared" si="22"/>
        <v>1</v>
      </c>
      <c r="X21" t="b">
        <f t="shared" si="22"/>
        <v>0</v>
      </c>
      <c r="Y21" t="b">
        <f t="shared" si="22"/>
        <v>0</v>
      </c>
      <c r="Z21" t="b">
        <f t="shared" si="22"/>
        <v>0</v>
      </c>
      <c r="AA21" t="b">
        <f t="shared" si="22"/>
        <v>1</v>
      </c>
    </row>
    <row r="22" spans="1:27" x14ac:dyDescent="0.3">
      <c r="B22" s="51"/>
      <c r="C22" s="51"/>
      <c r="D22" s="51"/>
      <c r="E22" s="51"/>
      <c r="F22" s="51"/>
      <c r="G22" s="51"/>
      <c r="L22" t="s">
        <v>71</v>
      </c>
      <c r="M22" t="s">
        <v>72</v>
      </c>
      <c r="N22" t="s">
        <v>73</v>
      </c>
      <c r="O22" t="s">
        <v>71</v>
      </c>
      <c r="P22" t="s">
        <v>72</v>
      </c>
      <c r="Q22" t="s">
        <v>73</v>
      </c>
      <c r="R22" t="b">
        <f t="shared" ref="R22:AA22" si="23">ISEVEN(B61)</f>
        <v>1</v>
      </c>
      <c r="S22" t="b">
        <f t="shared" si="23"/>
        <v>1</v>
      </c>
      <c r="T22" t="b">
        <f t="shared" si="23"/>
        <v>0</v>
      </c>
      <c r="U22" t="b">
        <f t="shared" si="23"/>
        <v>1</v>
      </c>
      <c r="V22" t="b">
        <f t="shared" si="23"/>
        <v>0</v>
      </c>
      <c r="W22" t="b">
        <f t="shared" si="23"/>
        <v>1</v>
      </c>
      <c r="X22" t="b">
        <f t="shared" si="23"/>
        <v>0</v>
      </c>
      <c r="Y22" t="b">
        <f t="shared" si="23"/>
        <v>1</v>
      </c>
      <c r="Z22" t="b">
        <f t="shared" si="23"/>
        <v>1</v>
      </c>
      <c r="AA22" t="b">
        <f t="shared" si="23"/>
        <v>1</v>
      </c>
    </row>
    <row r="23" spans="1:27" x14ac:dyDescent="0.3">
      <c r="B23" s="55" t="s">
        <v>77</v>
      </c>
      <c r="C23" s="55"/>
      <c r="D23" s="55"/>
      <c r="E23" s="55" t="s">
        <v>120</v>
      </c>
      <c r="F23" s="55"/>
      <c r="G23" s="55"/>
      <c r="H23" s="55" t="s">
        <v>121</v>
      </c>
      <c r="I23" s="55"/>
      <c r="J23" s="55"/>
      <c r="K23" t="s">
        <v>93</v>
      </c>
      <c r="L23">
        <f>COUNTIF(Data!G4:G14,"&gt;0")</f>
        <v>0</v>
      </c>
      <c r="M23">
        <f>COUNTIF(Data!K4:K14,"&gt;0")</f>
        <v>3</v>
      </c>
      <c r="N23">
        <f>COUNTIF(Data!O4:O14,"&gt;0")</f>
        <v>7</v>
      </c>
      <c r="O23">
        <f>COUNTIF(Data!G20:G29,"&gt;0")</f>
        <v>1</v>
      </c>
      <c r="P23">
        <f>COUNTIF(Data!K20:K29,"&gt;0")</f>
        <v>3</v>
      </c>
      <c r="Q23">
        <f>COUNTIF(Data!O20:O29,"&gt;0")</f>
        <v>1</v>
      </c>
    </row>
    <row r="24" spans="1:27" x14ac:dyDescent="0.3">
      <c r="C24" t="s">
        <v>17</v>
      </c>
      <c r="D24" t="s">
        <v>18</v>
      </c>
      <c r="F24" t="s">
        <v>17</v>
      </c>
      <c r="G24" t="s">
        <v>18</v>
      </c>
      <c r="I24" t="s">
        <v>17</v>
      </c>
      <c r="J24" t="s">
        <v>18</v>
      </c>
      <c r="K24" t="s">
        <v>94</v>
      </c>
      <c r="L24" s="54">
        <f t="shared" ref="L24:Q24" si="24">L23/10</f>
        <v>0</v>
      </c>
      <c r="M24" s="54">
        <f t="shared" si="24"/>
        <v>0.3</v>
      </c>
      <c r="N24" s="54">
        <f t="shared" si="24"/>
        <v>0.7</v>
      </c>
      <c r="O24" s="54">
        <f t="shared" si="24"/>
        <v>0.1</v>
      </c>
      <c r="P24" s="54">
        <f t="shared" si="24"/>
        <v>0.3</v>
      </c>
      <c r="Q24" s="54">
        <f t="shared" si="24"/>
        <v>0.1</v>
      </c>
    </row>
    <row r="25" spans="1:27" x14ac:dyDescent="0.3">
      <c r="B25" t="s">
        <v>71</v>
      </c>
      <c r="C25">
        <v>115.8</v>
      </c>
      <c r="D25">
        <v>191</v>
      </c>
      <c r="E25" t="s">
        <v>71</v>
      </c>
      <c r="F25">
        <v>6.3</v>
      </c>
      <c r="G25">
        <v>5</v>
      </c>
      <c r="I25">
        <v>48.75</v>
      </c>
      <c r="J25">
        <v>46.75</v>
      </c>
      <c r="N25" s="54"/>
    </row>
    <row r="26" spans="1:27" x14ac:dyDescent="0.3">
      <c r="B26" t="s">
        <v>72</v>
      </c>
      <c r="C26">
        <v>176.2</v>
      </c>
      <c r="D26">
        <v>130.19999999999999</v>
      </c>
      <c r="E26" t="s">
        <v>72</v>
      </c>
      <c r="F26">
        <v>5.0999999999999996</v>
      </c>
      <c r="G26">
        <v>5.5</v>
      </c>
    </row>
    <row r="27" spans="1:27" x14ac:dyDescent="0.3">
      <c r="B27" t="s">
        <v>73</v>
      </c>
      <c r="C27">
        <v>413.2</v>
      </c>
      <c r="D27">
        <v>124.1</v>
      </c>
      <c r="E27" t="s">
        <v>73</v>
      </c>
      <c r="F27">
        <v>3.6</v>
      </c>
      <c r="G27">
        <v>5.7</v>
      </c>
      <c r="K27" s="55"/>
      <c r="L27" s="55"/>
      <c r="M27" s="55"/>
      <c r="Q27" s="55" t="s">
        <v>119</v>
      </c>
      <c r="R27" s="55"/>
      <c r="S27" s="55"/>
      <c r="T27" s="55"/>
      <c r="U27" s="55"/>
      <c r="V27" s="55"/>
      <c r="W27" s="55"/>
    </row>
    <row r="28" spans="1:27" x14ac:dyDescent="0.3">
      <c r="B28" s="55" t="s">
        <v>17</v>
      </c>
      <c r="C28" s="55"/>
      <c r="D28" s="55"/>
      <c r="E28" s="55"/>
      <c r="F28" s="55"/>
      <c r="G28" s="55"/>
      <c r="H28" s="55"/>
      <c r="I28" s="55"/>
      <c r="J28" s="55"/>
      <c r="K28" s="55"/>
      <c r="R28" s="55" t="s">
        <v>71</v>
      </c>
      <c r="S28" s="55"/>
      <c r="T28" s="55" t="s">
        <v>72</v>
      </c>
      <c r="U28" s="55"/>
      <c r="V28" s="55" t="s">
        <v>73</v>
      </c>
      <c r="W28" s="55"/>
    </row>
    <row r="29" spans="1:27" ht="15" thickBot="1" x14ac:dyDescent="0.35">
      <c r="B29" t="s">
        <v>105</v>
      </c>
      <c r="C29" t="s">
        <v>106</v>
      </c>
      <c r="D29" t="s">
        <v>107</v>
      </c>
      <c r="E29" t="s">
        <v>108</v>
      </c>
      <c r="F29" t="s">
        <v>109</v>
      </c>
      <c r="G29" t="s">
        <v>110</v>
      </c>
      <c r="H29" t="s">
        <v>111</v>
      </c>
      <c r="I29" t="s">
        <v>112</v>
      </c>
      <c r="J29" t="s">
        <v>113</v>
      </c>
      <c r="K29" t="s">
        <v>114</v>
      </c>
      <c r="R29" t="s">
        <v>17</v>
      </c>
      <c r="S29" t="s">
        <v>18</v>
      </c>
      <c r="T29" t="s">
        <v>17</v>
      </c>
      <c r="U29" t="s">
        <v>18</v>
      </c>
      <c r="V29" t="s">
        <v>17</v>
      </c>
      <c r="W29" t="s">
        <v>18</v>
      </c>
    </row>
    <row r="30" spans="1:27" x14ac:dyDescent="0.3">
      <c r="A30" t="s">
        <v>95</v>
      </c>
      <c r="B30" s="38">
        <v>4</v>
      </c>
      <c r="C30" s="39">
        <v>1</v>
      </c>
      <c r="D30" s="39">
        <v>4</v>
      </c>
      <c r="E30" s="39">
        <v>1</v>
      </c>
      <c r="F30" s="39">
        <v>4</v>
      </c>
      <c r="G30" s="39">
        <v>1</v>
      </c>
      <c r="H30" s="39">
        <v>3</v>
      </c>
      <c r="I30" s="39">
        <v>2</v>
      </c>
      <c r="J30" s="39">
        <v>4</v>
      </c>
      <c r="K30" s="40">
        <v>1</v>
      </c>
      <c r="R30" s="40">
        <v>6</v>
      </c>
      <c r="S30" s="22">
        <v>6</v>
      </c>
      <c r="T30" s="40">
        <v>7</v>
      </c>
      <c r="U30" s="22">
        <v>6</v>
      </c>
      <c r="V30" s="40">
        <v>3</v>
      </c>
      <c r="W30" s="22">
        <v>6</v>
      </c>
    </row>
    <row r="31" spans="1:27" x14ac:dyDescent="0.3">
      <c r="A31" t="s">
        <v>96</v>
      </c>
      <c r="B31" s="20">
        <v>4</v>
      </c>
      <c r="C31" s="21">
        <v>1</v>
      </c>
      <c r="D31" s="21">
        <v>5</v>
      </c>
      <c r="E31" s="21">
        <v>1</v>
      </c>
      <c r="F31" s="21">
        <v>4</v>
      </c>
      <c r="G31" s="21">
        <v>1</v>
      </c>
      <c r="H31" s="21">
        <v>4</v>
      </c>
      <c r="I31" s="21">
        <v>1</v>
      </c>
      <c r="J31" s="21">
        <v>5</v>
      </c>
      <c r="K31" s="22">
        <v>1</v>
      </c>
      <c r="R31" s="22">
        <v>7</v>
      </c>
      <c r="S31" s="22">
        <v>5</v>
      </c>
      <c r="T31" s="22">
        <v>7</v>
      </c>
      <c r="U31" s="22">
        <v>7</v>
      </c>
      <c r="V31" s="22">
        <v>7</v>
      </c>
      <c r="W31" s="22">
        <v>6</v>
      </c>
    </row>
    <row r="32" spans="1:27" x14ac:dyDescent="0.3">
      <c r="A32" t="s">
        <v>97</v>
      </c>
      <c r="B32" s="20">
        <v>5</v>
      </c>
      <c r="C32" s="21">
        <v>2</v>
      </c>
      <c r="D32" s="21">
        <v>5</v>
      </c>
      <c r="E32" s="21">
        <v>2</v>
      </c>
      <c r="F32" s="21">
        <v>5</v>
      </c>
      <c r="G32" s="21">
        <v>1</v>
      </c>
      <c r="H32" s="21">
        <v>5</v>
      </c>
      <c r="I32" s="21">
        <v>3</v>
      </c>
      <c r="J32" s="21">
        <v>5</v>
      </c>
      <c r="K32" s="22">
        <v>1</v>
      </c>
      <c r="R32" s="22">
        <v>6</v>
      </c>
      <c r="S32" s="22">
        <v>4</v>
      </c>
      <c r="T32" s="22">
        <v>5</v>
      </c>
      <c r="U32" s="22">
        <v>3</v>
      </c>
      <c r="V32" s="22">
        <v>6</v>
      </c>
      <c r="W32" s="22">
        <v>4</v>
      </c>
    </row>
    <row r="33" spans="1:23" x14ac:dyDescent="0.3">
      <c r="A33" t="s">
        <v>99</v>
      </c>
      <c r="B33" s="20">
        <v>4</v>
      </c>
      <c r="C33" s="21">
        <v>1</v>
      </c>
      <c r="D33" s="21">
        <v>4</v>
      </c>
      <c r="E33" s="21">
        <v>1</v>
      </c>
      <c r="F33" s="21">
        <v>4</v>
      </c>
      <c r="G33" s="21">
        <v>1</v>
      </c>
      <c r="H33" s="21">
        <v>5</v>
      </c>
      <c r="I33" s="21">
        <v>2</v>
      </c>
      <c r="J33" s="21">
        <v>5</v>
      </c>
      <c r="K33" s="22">
        <v>1</v>
      </c>
      <c r="R33" s="22">
        <v>7</v>
      </c>
      <c r="S33" s="22">
        <v>5</v>
      </c>
      <c r="T33" s="22">
        <v>7</v>
      </c>
      <c r="U33" s="22">
        <v>6</v>
      </c>
      <c r="V33" s="22">
        <v>7</v>
      </c>
      <c r="W33" s="22">
        <v>6</v>
      </c>
    </row>
    <row r="34" spans="1:23" x14ac:dyDescent="0.3">
      <c r="A34" t="s">
        <v>98</v>
      </c>
      <c r="B34" s="20">
        <v>4</v>
      </c>
      <c r="C34" s="21">
        <v>3</v>
      </c>
      <c r="D34" s="21">
        <v>4</v>
      </c>
      <c r="E34" s="21">
        <v>2</v>
      </c>
      <c r="F34" s="21">
        <v>3</v>
      </c>
      <c r="G34" s="21">
        <v>2</v>
      </c>
      <c r="H34" s="21">
        <v>4</v>
      </c>
      <c r="I34" s="21">
        <v>1</v>
      </c>
      <c r="J34" s="21">
        <v>3</v>
      </c>
      <c r="K34" s="22">
        <v>1</v>
      </c>
      <c r="R34" s="22">
        <v>6</v>
      </c>
      <c r="S34" s="22">
        <v>2</v>
      </c>
      <c r="T34" s="22">
        <v>3</v>
      </c>
      <c r="U34" s="22">
        <v>5</v>
      </c>
      <c r="V34" s="22">
        <v>4</v>
      </c>
      <c r="W34" s="22">
        <v>7</v>
      </c>
    </row>
    <row r="35" spans="1:23" x14ac:dyDescent="0.3">
      <c r="A35" t="s">
        <v>104</v>
      </c>
      <c r="B35" s="20">
        <v>4</v>
      </c>
      <c r="C35" s="21">
        <v>2</v>
      </c>
      <c r="D35" s="21">
        <v>4</v>
      </c>
      <c r="E35" s="21">
        <v>1</v>
      </c>
      <c r="F35" s="21">
        <v>3</v>
      </c>
      <c r="G35" s="21">
        <v>3</v>
      </c>
      <c r="H35" s="21">
        <v>4</v>
      </c>
      <c r="I35" s="21">
        <v>3</v>
      </c>
      <c r="J35" s="21">
        <v>4</v>
      </c>
      <c r="K35" s="22">
        <v>1</v>
      </c>
      <c r="R35" s="22">
        <v>6</v>
      </c>
      <c r="S35" s="22">
        <v>5</v>
      </c>
      <c r="T35" s="22">
        <v>4</v>
      </c>
      <c r="U35" s="22">
        <v>4</v>
      </c>
      <c r="V35" s="22">
        <v>3</v>
      </c>
      <c r="W35" s="22">
        <v>3</v>
      </c>
    </row>
    <row r="36" spans="1:23" x14ac:dyDescent="0.3">
      <c r="A36" t="s">
        <v>103</v>
      </c>
      <c r="B36" s="20">
        <v>3</v>
      </c>
      <c r="C36" s="21">
        <v>3</v>
      </c>
      <c r="D36" s="21">
        <v>3</v>
      </c>
      <c r="E36" s="21">
        <v>2</v>
      </c>
      <c r="F36" s="21">
        <v>3</v>
      </c>
      <c r="G36" s="21">
        <v>2</v>
      </c>
      <c r="H36" s="21">
        <v>3</v>
      </c>
      <c r="I36" s="21">
        <v>2</v>
      </c>
      <c r="J36" s="21">
        <v>4</v>
      </c>
      <c r="K36" s="22">
        <v>2</v>
      </c>
      <c r="R36" s="22">
        <v>5</v>
      </c>
      <c r="S36" s="22">
        <v>6</v>
      </c>
      <c r="T36" s="22">
        <v>2</v>
      </c>
      <c r="U36" s="22">
        <v>7</v>
      </c>
      <c r="V36" s="22">
        <v>3</v>
      </c>
      <c r="W36" s="22">
        <v>7</v>
      </c>
    </row>
    <row r="37" spans="1:23" x14ac:dyDescent="0.3">
      <c r="A37" t="s">
        <v>102</v>
      </c>
      <c r="B37" s="20">
        <v>4</v>
      </c>
      <c r="C37" s="21">
        <v>2</v>
      </c>
      <c r="D37" s="21">
        <v>5</v>
      </c>
      <c r="E37" s="21">
        <v>3</v>
      </c>
      <c r="F37" s="21">
        <v>4</v>
      </c>
      <c r="G37" s="21">
        <v>4</v>
      </c>
      <c r="H37" s="21">
        <v>3</v>
      </c>
      <c r="I37" s="21">
        <v>2</v>
      </c>
      <c r="J37" s="21">
        <v>3</v>
      </c>
      <c r="K37" s="22">
        <v>2</v>
      </c>
      <c r="R37" s="22">
        <v>6</v>
      </c>
      <c r="S37" s="22">
        <v>6</v>
      </c>
      <c r="T37" s="22">
        <v>5</v>
      </c>
      <c r="U37" s="22">
        <v>7</v>
      </c>
      <c r="V37" s="22">
        <v>1</v>
      </c>
      <c r="W37" s="22">
        <v>5</v>
      </c>
    </row>
    <row r="38" spans="1:23" x14ac:dyDescent="0.3">
      <c r="A38" t="s">
        <v>101</v>
      </c>
      <c r="B38" s="25">
        <v>3</v>
      </c>
      <c r="C38" s="26">
        <v>1</v>
      </c>
      <c r="D38" s="26">
        <v>3</v>
      </c>
      <c r="E38" s="26">
        <v>1</v>
      </c>
      <c r="F38" s="26">
        <v>4</v>
      </c>
      <c r="G38" s="26">
        <v>1</v>
      </c>
      <c r="H38" s="26">
        <v>5</v>
      </c>
      <c r="I38" s="26">
        <v>2</v>
      </c>
      <c r="J38" s="26">
        <v>4</v>
      </c>
      <c r="K38" s="27">
        <v>1</v>
      </c>
      <c r="R38" s="27">
        <v>7</v>
      </c>
      <c r="S38" s="43">
        <v>6</v>
      </c>
      <c r="T38" s="27">
        <v>6</v>
      </c>
      <c r="U38" s="43">
        <v>6</v>
      </c>
      <c r="V38" s="27">
        <v>1</v>
      </c>
      <c r="W38" s="43">
        <v>7</v>
      </c>
    </row>
    <row r="39" spans="1:23" ht="15" thickBot="1" x14ac:dyDescent="0.35">
      <c r="A39" t="s">
        <v>100</v>
      </c>
      <c r="B39" s="28">
        <v>2</v>
      </c>
      <c r="C39" s="29">
        <v>5</v>
      </c>
      <c r="D39" s="29">
        <v>2</v>
      </c>
      <c r="E39" s="29">
        <v>4</v>
      </c>
      <c r="F39" s="29">
        <v>3</v>
      </c>
      <c r="G39" s="29">
        <v>4</v>
      </c>
      <c r="H39" s="29">
        <v>3</v>
      </c>
      <c r="I39" s="29">
        <v>4</v>
      </c>
      <c r="J39" s="29">
        <v>3</v>
      </c>
      <c r="K39" s="30">
        <v>3</v>
      </c>
      <c r="R39" s="30">
        <v>7</v>
      </c>
      <c r="S39" s="30">
        <v>5</v>
      </c>
      <c r="T39" s="30">
        <v>5</v>
      </c>
      <c r="U39" s="30">
        <v>4</v>
      </c>
      <c r="V39" s="30">
        <v>1</v>
      </c>
      <c r="W39" s="30">
        <v>6</v>
      </c>
    </row>
    <row r="40" spans="1:23" x14ac:dyDescent="0.3">
      <c r="B40" s="57" t="s">
        <v>115</v>
      </c>
      <c r="C40" s="57"/>
      <c r="D40" s="57"/>
      <c r="E40" s="57"/>
      <c r="F40" s="57"/>
      <c r="G40" s="57"/>
      <c r="H40" s="57"/>
      <c r="I40" s="57"/>
      <c r="J40" s="57"/>
      <c r="K40" s="57"/>
      <c r="O40" t="s">
        <v>117</v>
      </c>
      <c r="Q40" t="s">
        <v>74</v>
      </c>
      <c r="R40">
        <f>AVERAGE(R30:R39)</f>
        <v>6.3</v>
      </c>
      <c r="S40">
        <f t="shared" ref="S40:W40" si="25">AVERAGE(S30:S39)</f>
        <v>5</v>
      </c>
      <c r="T40">
        <f t="shared" si="25"/>
        <v>5.0999999999999996</v>
      </c>
      <c r="U40">
        <f t="shared" si="25"/>
        <v>5.5</v>
      </c>
      <c r="V40">
        <f t="shared" si="25"/>
        <v>3.6</v>
      </c>
      <c r="W40">
        <f t="shared" si="25"/>
        <v>5.7</v>
      </c>
    </row>
    <row r="41" spans="1:23" x14ac:dyDescent="0.3">
      <c r="B41">
        <f>IF(R2,1,IF(B30=1,4,B30 - 1))</f>
        <v>1</v>
      </c>
      <c r="C41">
        <f t="shared" ref="C41:K41" si="26">IF(S2,1,IF(C30=1,4,C30 - 1))</f>
        <v>4</v>
      </c>
      <c r="D41">
        <f t="shared" si="26"/>
        <v>1</v>
      </c>
      <c r="E41">
        <f t="shared" si="26"/>
        <v>4</v>
      </c>
      <c r="F41">
        <f t="shared" si="26"/>
        <v>1</v>
      </c>
      <c r="G41">
        <f t="shared" si="26"/>
        <v>4</v>
      </c>
      <c r="H41">
        <f t="shared" si="26"/>
        <v>2</v>
      </c>
      <c r="I41">
        <f t="shared" si="26"/>
        <v>1</v>
      </c>
      <c r="J41">
        <f t="shared" si="26"/>
        <v>1</v>
      </c>
      <c r="K41">
        <f t="shared" si="26"/>
        <v>4</v>
      </c>
      <c r="N41" t="s">
        <v>95</v>
      </c>
      <c r="O41">
        <f t="shared" ref="O41:O50" si="27">SUM(B41:J41)*2.5</f>
        <v>47.5</v>
      </c>
      <c r="Q41" t="s">
        <v>75</v>
      </c>
      <c r="R41">
        <f>(STDEV(R30:R39))/(SQRT(COUNT(R30:R39)))</f>
        <v>0.21343747458109552</v>
      </c>
      <c r="S41">
        <f t="shared" ref="S41:W41" si="28">(STDEV(S30:S39))/(SQRT(COUNT(S30:S39)))</f>
        <v>0.39440531887330771</v>
      </c>
      <c r="T41">
        <f t="shared" si="28"/>
        <v>0.54670731556189056</v>
      </c>
      <c r="U41">
        <f t="shared" si="28"/>
        <v>0.4533823502911814</v>
      </c>
      <c r="V41">
        <f t="shared" si="28"/>
        <v>0.74833147735478822</v>
      </c>
      <c r="W41">
        <f t="shared" si="28"/>
        <v>0.42295258468165092</v>
      </c>
    </row>
    <row r="42" spans="1:23" x14ac:dyDescent="0.3">
      <c r="B42">
        <f t="shared" ref="B42:K42" si="29">IF(R3,1,IF(B31=1,4,B31 - 1))</f>
        <v>1</v>
      </c>
      <c r="C42">
        <f t="shared" si="29"/>
        <v>4</v>
      </c>
      <c r="D42">
        <f t="shared" si="29"/>
        <v>4</v>
      </c>
      <c r="E42">
        <f t="shared" si="29"/>
        <v>4</v>
      </c>
      <c r="F42">
        <f t="shared" si="29"/>
        <v>1</v>
      </c>
      <c r="G42">
        <f t="shared" si="29"/>
        <v>4</v>
      </c>
      <c r="H42">
        <f t="shared" si="29"/>
        <v>1</v>
      </c>
      <c r="I42">
        <f t="shared" si="29"/>
        <v>4</v>
      </c>
      <c r="J42">
        <f t="shared" si="29"/>
        <v>4</v>
      </c>
      <c r="K42">
        <f t="shared" si="29"/>
        <v>4</v>
      </c>
      <c r="N42" t="s">
        <v>96</v>
      </c>
      <c r="O42">
        <f t="shared" si="27"/>
        <v>67.5</v>
      </c>
    </row>
    <row r="43" spans="1:23" x14ac:dyDescent="0.3">
      <c r="B43">
        <f t="shared" ref="B43:K43" si="30">IF(R4,1,IF(B32=1,4,B32 - 1))</f>
        <v>4</v>
      </c>
      <c r="C43">
        <f t="shared" si="30"/>
        <v>1</v>
      </c>
      <c r="D43">
        <f t="shared" si="30"/>
        <v>4</v>
      </c>
      <c r="E43">
        <f t="shared" si="30"/>
        <v>1</v>
      </c>
      <c r="F43">
        <f t="shared" si="30"/>
        <v>4</v>
      </c>
      <c r="G43">
        <f t="shared" si="30"/>
        <v>4</v>
      </c>
      <c r="H43">
        <f t="shared" si="30"/>
        <v>4</v>
      </c>
      <c r="I43">
        <f t="shared" si="30"/>
        <v>2</v>
      </c>
      <c r="J43">
        <f t="shared" si="30"/>
        <v>4</v>
      </c>
      <c r="K43">
        <f t="shared" si="30"/>
        <v>4</v>
      </c>
      <c r="N43" t="s">
        <v>97</v>
      </c>
      <c r="O43">
        <f t="shared" si="27"/>
        <v>70</v>
      </c>
      <c r="Q43" t="s">
        <v>76</v>
      </c>
      <c r="R43">
        <f>TTEST(R30:R39,S30:S39, 2, 2)</f>
        <v>9.5691897771134453E-3</v>
      </c>
      <c r="T43">
        <f>TTEST(T30:T39,U30:U39, 2, 2)</f>
        <v>0.58025544558583597</v>
      </c>
      <c r="V43">
        <f>TTEST(V30:V39,W30:W39, 2, 2)</f>
        <v>2.5101894847083885E-2</v>
      </c>
    </row>
    <row r="44" spans="1:23" x14ac:dyDescent="0.3">
      <c r="B44">
        <f t="shared" ref="B44:K44" si="31">IF(R5,1,IF(B33=1,4,B33 - 1))</f>
        <v>1</v>
      </c>
      <c r="C44">
        <f t="shared" si="31"/>
        <v>4</v>
      </c>
      <c r="D44">
        <f t="shared" si="31"/>
        <v>1</v>
      </c>
      <c r="E44">
        <f t="shared" si="31"/>
        <v>4</v>
      </c>
      <c r="F44">
        <f t="shared" si="31"/>
        <v>1</v>
      </c>
      <c r="G44">
        <f t="shared" si="31"/>
        <v>4</v>
      </c>
      <c r="H44">
        <f t="shared" si="31"/>
        <v>4</v>
      </c>
      <c r="I44">
        <f t="shared" si="31"/>
        <v>1</v>
      </c>
      <c r="J44">
        <f t="shared" si="31"/>
        <v>4</v>
      </c>
      <c r="K44">
        <f t="shared" si="31"/>
        <v>4</v>
      </c>
      <c r="N44" t="s">
        <v>99</v>
      </c>
      <c r="O44">
        <f t="shared" si="27"/>
        <v>60</v>
      </c>
    </row>
    <row r="45" spans="1:23" x14ac:dyDescent="0.3">
      <c r="B45">
        <f t="shared" ref="B45:K45" si="32">IF(R6,1,IF(B34=1,4,B34 - 1))</f>
        <v>1</v>
      </c>
      <c r="C45">
        <f t="shared" si="32"/>
        <v>2</v>
      </c>
      <c r="D45">
        <f t="shared" si="32"/>
        <v>1</v>
      </c>
      <c r="E45">
        <f t="shared" si="32"/>
        <v>1</v>
      </c>
      <c r="F45">
        <f t="shared" si="32"/>
        <v>2</v>
      </c>
      <c r="G45">
        <f t="shared" si="32"/>
        <v>1</v>
      </c>
      <c r="H45">
        <f t="shared" si="32"/>
        <v>1</v>
      </c>
      <c r="I45">
        <f t="shared" si="32"/>
        <v>4</v>
      </c>
      <c r="J45">
        <f t="shared" si="32"/>
        <v>2</v>
      </c>
      <c r="K45">
        <f t="shared" si="32"/>
        <v>4</v>
      </c>
      <c r="N45" t="s">
        <v>98</v>
      </c>
      <c r="O45">
        <f t="shared" si="27"/>
        <v>37.5</v>
      </c>
      <c r="Q45" t="s">
        <v>139</v>
      </c>
    </row>
    <row r="46" spans="1:23" x14ac:dyDescent="0.3">
      <c r="B46">
        <f t="shared" ref="B46:K46" si="33">IF(R7,1,IF(B35=1,4,B35 - 1))</f>
        <v>1</v>
      </c>
      <c r="C46">
        <f t="shared" si="33"/>
        <v>1</v>
      </c>
      <c r="D46">
        <f t="shared" si="33"/>
        <v>1</v>
      </c>
      <c r="E46">
        <f t="shared" si="33"/>
        <v>4</v>
      </c>
      <c r="F46">
        <f t="shared" si="33"/>
        <v>2</v>
      </c>
      <c r="G46">
        <f t="shared" si="33"/>
        <v>2</v>
      </c>
      <c r="H46">
        <f t="shared" si="33"/>
        <v>1</v>
      </c>
      <c r="I46">
        <f t="shared" si="33"/>
        <v>2</v>
      </c>
      <c r="J46">
        <f t="shared" si="33"/>
        <v>1</v>
      </c>
      <c r="K46">
        <f t="shared" si="33"/>
        <v>4</v>
      </c>
      <c r="N46" t="s">
        <v>104</v>
      </c>
      <c r="O46">
        <f t="shared" si="27"/>
        <v>37.5</v>
      </c>
      <c r="Q46" t="s">
        <v>138</v>
      </c>
    </row>
    <row r="47" spans="1:23" x14ac:dyDescent="0.3">
      <c r="B47">
        <f t="shared" ref="B47:K47" si="34">IF(R8,1,IF(B36=1,4,B36 - 1))</f>
        <v>2</v>
      </c>
      <c r="C47">
        <f t="shared" si="34"/>
        <v>2</v>
      </c>
      <c r="D47">
        <f t="shared" si="34"/>
        <v>2</v>
      </c>
      <c r="E47">
        <f t="shared" si="34"/>
        <v>1</v>
      </c>
      <c r="F47">
        <f t="shared" si="34"/>
        <v>2</v>
      </c>
      <c r="G47">
        <f t="shared" si="34"/>
        <v>1</v>
      </c>
      <c r="H47">
        <f t="shared" si="34"/>
        <v>2</v>
      </c>
      <c r="I47">
        <f t="shared" si="34"/>
        <v>1</v>
      </c>
      <c r="J47">
        <f t="shared" si="34"/>
        <v>1</v>
      </c>
      <c r="K47">
        <f t="shared" si="34"/>
        <v>1</v>
      </c>
      <c r="N47" t="s">
        <v>103</v>
      </c>
      <c r="O47">
        <f t="shared" si="27"/>
        <v>35</v>
      </c>
      <c r="Q47" t="s">
        <v>122</v>
      </c>
    </row>
    <row r="48" spans="1:23" x14ac:dyDescent="0.3">
      <c r="B48">
        <f t="shared" ref="B48:K48" si="35">IF(R9,1,IF(B37=1,4,B37 - 1))</f>
        <v>1</v>
      </c>
      <c r="C48">
        <f t="shared" si="35"/>
        <v>1</v>
      </c>
      <c r="D48">
        <f t="shared" si="35"/>
        <v>4</v>
      </c>
      <c r="E48">
        <f t="shared" si="35"/>
        <v>2</v>
      </c>
      <c r="F48">
        <f t="shared" si="35"/>
        <v>1</v>
      </c>
      <c r="G48">
        <f t="shared" si="35"/>
        <v>1</v>
      </c>
      <c r="H48">
        <f t="shared" si="35"/>
        <v>2</v>
      </c>
      <c r="I48">
        <f t="shared" si="35"/>
        <v>1</v>
      </c>
      <c r="J48">
        <f t="shared" si="35"/>
        <v>2</v>
      </c>
      <c r="K48">
        <f t="shared" si="35"/>
        <v>1</v>
      </c>
      <c r="N48" t="s">
        <v>102</v>
      </c>
      <c r="O48">
        <f t="shared" si="27"/>
        <v>37.5</v>
      </c>
      <c r="Q48" t="s">
        <v>123</v>
      </c>
    </row>
    <row r="49" spans="2:17" x14ac:dyDescent="0.3">
      <c r="B49">
        <f t="shared" ref="B49:K49" si="36">IF(R10,1,IF(B38=1,4,B38 - 1))</f>
        <v>2</v>
      </c>
      <c r="C49">
        <f t="shared" si="36"/>
        <v>4</v>
      </c>
      <c r="D49">
        <f t="shared" si="36"/>
        <v>2</v>
      </c>
      <c r="E49">
        <f t="shared" si="36"/>
        <v>4</v>
      </c>
      <c r="F49">
        <f t="shared" si="36"/>
        <v>1</v>
      </c>
      <c r="G49">
        <f t="shared" si="36"/>
        <v>4</v>
      </c>
      <c r="H49">
        <f t="shared" si="36"/>
        <v>4</v>
      </c>
      <c r="I49">
        <f t="shared" si="36"/>
        <v>1</v>
      </c>
      <c r="J49">
        <f t="shared" si="36"/>
        <v>1</v>
      </c>
      <c r="K49">
        <f t="shared" si="36"/>
        <v>4</v>
      </c>
      <c r="N49" t="s">
        <v>101</v>
      </c>
      <c r="O49">
        <f t="shared" si="27"/>
        <v>57.5</v>
      </c>
      <c r="Q49" t="s">
        <v>124</v>
      </c>
    </row>
    <row r="50" spans="2:17" x14ac:dyDescent="0.3">
      <c r="B50">
        <f t="shared" ref="B50" si="37">IF(R11,1,IF(B39=1,4,B39 - 1))</f>
        <v>1</v>
      </c>
      <c r="C50">
        <f t="shared" ref="C50" si="38">IF(S11,1,IF(C39=1,4,C39 - 1))</f>
        <v>4</v>
      </c>
      <c r="D50">
        <f t="shared" ref="D50" si="39">IF(T11,1,IF(D39=1,4,D39 - 1))</f>
        <v>1</v>
      </c>
      <c r="E50">
        <f t="shared" ref="E50" si="40">IF(U11,1,IF(E39=1,4,E39 - 1))</f>
        <v>1</v>
      </c>
      <c r="F50">
        <f t="shared" ref="F50" si="41">IF(V11,1,IF(F39=1,4,F39 - 1))</f>
        <v>2</v>
      </c>
      <c r="G50">
        <f t="shared" ref="G50" si="42">IF(W11,1,IF(G39=1,4,G39 - 1))</f>
        <v>1</v>
      </c>
      <c r="H50">
        <f t="shared" ref="H50" si="43">IF(X11,1,IF(H39=1,4,H39 - 1))</f>
        <v>2</v>
      </c>
      <c r="I50">
        <f t="shared" ref="I50" si="44">IF(Y11,1,IF(I39=1,4,I39 - 1))</f>
        <v>1</v>
      </c>
      <c r="J50">
        <f t="shared" ref="J50" si="45">IF(Z11,1,IF(J39=1,4,J39 - 1))</f>
        <v>2</v>
      </c>
      <c r="K50">
        <f t="shared" ref="K50" si="46">IF(AA11,1,IF(K39=1,4,K39 - 1))</f>
        <v>2</v>
      </c>
      <c r="N50" t="s">
        <v>100</v>
      </c>
      <c r="O50">
        <f t="shared" si="27"/>
        <v>37.5</v>
      </c>
      <c r="Q50" t="s">
        <v>125</v>
      </c>
    </row>
    <row r="51" spans="2:17" x14ac:dyDescent="0.3">
      <c r="B51" s="56" t="s">
        <v>18</v>
      </c>
      <c r="C51" s="56"/>
      <c r="D51" s="56"/>
      <c r="E51" s="56"/>
      <c r="F51" s="56"/>
      <c r="G51" s="56"/>
      <c r="H51" s="56"/>
      <c r="I51" s="56"/>
      <c r="J51" s="56"/>
      <c r="K51" s="56"/>
      <c r="N51" t="s">
        <v>74</v>
      </c>
      <c r="O51">
        <f>AVERAGE(O41:O50)</f>
        <v>48.75</v>
      </c>
      <c r="Q51" t="s">
        <v>126</v>
      </c>
    </row>
    <row r="52" spans="2:17" x14ac:dyDescent="0.3">
      <c r="B52" s="20">
        <v>4</v>
      </c>
      <c r="C52" s="21">
        <v>2</v>
      </c>
      <c r="D52" s="21">
        <v>5</v>
      </c>
      <c r="E52" s="21">
        <v>1</v>
      </c>
      <c r="F52" s="21">
        <v>4</v>
      </c>
      <c r="G52" s="21">
        <v>3</v>
      </c>
      <c r="H52" s="21">
        <v>2</v>
      </c>
      <c r="I52" s="21">
        <v>2</v>
      </c>
      <c r="J52" s="21">
        <v>4</v>
      </c>
      <c r="K52" s="22">
        <v>2</v>
      </c>
      <c r="N52" t="s">
        <v>78</v>
      </c>
      <c r="O52">
        <f>(STDEV(O41:O50))/(SQRT(COUNT(O41:O50)))</f>
        <v>4.3501277120460626</v>
      </c>
      <c r="Q52" t="s">
        <v>127</v>
      </c>
    </row>
    <row r="53" spans="2:17" x14ac:dyDescent="0.3">
      <c r="B53" s="20">
        <v>4</v>
      </c>
      <c r="C53" s="21">
        <v>2</v>
      </c>
      <c r="D53" s="21">
        <v>4</v>
      </c>
      <c r="E53" s="21">
        <v>1</v>
      </c>
      <c r="F53" s="21">
        <v>4</v>
      </c>
      <c r="G53" s="21">
        <v>1</v>
      </c>
      <c r="H53" s="21">
        <v>3</v>
      </c>
      <c r="I53" s="21">
        <v>4</v>
      </c>
      <c r="J53" s="21">
        <v>5</v>
      </c>
      <c r="K53" s="22">
        <v>1</v>
      </c>
      <c r="Q53" t="s">
        <v>128</v>
      </c>
    </row>
    <row r="54" spans="2:17" x14ac:dyDescent="0.3">
      <c r="B54" s="20">
        <v>3</v>
      </c>
      <c r="C54" s="21">
        <v>1</v>
      </c>
      <c r="D54" s="21">
        <v>1</v>
      </c>
      <c r="E54" s="21">
        <v>3</v>
      </c>
      <c r="F54" s="21">
        <v>1</v>
      </c>
      <c r="G54" s="21">
        <v>5</v>
      </c>
      <c r="H54" s="21">
        <v>2</v>
      </c>
      <c r="I54" s="21">
        <v>5</v>
      </c>
      <c r="J54" s="21">
        <v>1</v>
      </c>
      <c r="K54" s="22">
        <v>5</v>
      </c>
      <c r="Q54" t="s">
        <v>129</v>
      </c>
    </row>
    <row r="55" spans="2:17" x14ac:dyDescent="0.3">
      <c r="B55" s="20">
        <v>5</v>
      </c>
      <c r="C55" s="21">
        <v>1</v>
      </c>
      <c r="D55" s="21">
        <v>5</v>
      </c>
      <c r="E55" s="21">
        <v>1</v>
      </c>
      <c r="F55" s="21">
        <v>5</v>
      </c>
      <c r="G55" s="21">
        <v>1</v>
      </c>
      <c r="H55" s="21">
        <v>5</v>
      </c>
      <c r="I55" s="21">
        <v>1</v>
      </c>
      <c r="J55" s="21">
        <v>5</v>
      </c>
      <c r="K55" s="22">
        <v>1</v>
      </c>
      <c r="Q55" t="s">
        <v>137</v>
      </c>
    </row>
    <row r="56" spans="2:17" x14ac:dyDescent="0.3">
      <c r="B56" s="20">
        <v>2</v>
      </c>
      <c r="C56" s="21">
        <v>3</v>
      </c>
      <c r="D56" s="21">
        <v>3</v>
      </c>
      <c r="E56" s="21">
        <v>1</v>
      </c>
      <c r="F56" s="21">
        <v>4</v>
      </c>
      <c r="G56" s="21">
        <v>1</v>
      </c>
      <c r="H56" s="21">
        <v>5</v>
      </c>
      <c r="I56" s="21">
        <v>2</v>
      </c>
      <c r="J56" s="21">
        <v>3</v>
      </c>
      <c r="K56" s="22">
        <v>1</v>
      </c>
      <c r="Q56" t="s">
        <v>136</v>
      </c>
    </row>
    <row r="57" spans="2:17" x14ac:dyDescent="0.3">
      <c r="B57" s="20">
        <v>3</v>
      </c>
      <c r="C57" s="21">
        <v>4</v>
      </c>
      <c r="D57" s="21">
        <v>2</v>
      </c>
      <c r="E57" s="21">
        <v>1</v>
      </c>
      <c r="F57" s="21">
        <v>3</v>
      </c>
      <c r="G57" s="21">
        <v>4</v>
      </c>
      <c r="H57" s="21">
        <v>2</v>
      </c>
      <c r="I57" s="21">
        <v>4</v>
      </c>
      <c r="J57" s="21">
        <v>3</v>
      </c>
      <c r="K57" s="22">
        <v>2</v>
      </c>
      <c r="Q57" t="s">
        <v>130</v>
      </c>
    </row>
    <row r="58" spans="2:17" x14ac:dyDescent="0.3">
      <c r="B58" s="20">
        <v>5</v>
      </c>
      <c r="C58" s="21">
        <v>1</v>
      </c>
      <c r="D58" s="21">
        <v>5</v>
      </c>
      <c r="E58" s="21">
        <v>1</v>
      </c>
      <c r="F58" s="21">
        <v>5</v>
      </c>
      <c r="G58" s="21">
        <v>1</v>
      </c>
      <c r="H58" s="21">
        <v>4</v>
      </c>
      <c r="I58" s="21">
        <v>1</v>
      </c>
      <c r="J58" s="21">
        <v>5</v>
      </c>
      <c r="K58" s="22">
        <v>1</v>
      </c>
      <c r="Q58" t="s">
        <v>131</v>
      </c>
    </row>
    <row r="59" spans="2:17" x14ac:dyDescent="0.3">
      <c r="B59" s="20">
        <v>5</v>
      </c>
      <c r="C59" s="21">
        <v>1</v>
      </c>
      <c r="D59" s="21">
        <v>5</v>
      </c>
      <c r="E59" s="21">
        <v>1</v>
      </c>
      <c r="F59" s="21">
        <v>4</v>
      </c>
      <c r="G59" s="21">
        <v>1</v>
      </c>
      <c r="H59" s="21">
        <v>5</v>
      </c>
      <c r="I59" s="21">
        <v>4</v>
      </c>
      <c r="J59" s="21">
        <v>5</v>
      </c>
      <c r="K59" s="22">
        <v>1</v>
      </c>
      <c r="Q59" t="s">
        <v>132</v>
      </c>
    </row>
    <row r="60" spans="2:17" x14ac:dyDescent="0.3">
      <c r="B60" s="20">
        <v>4</v>
      </c>
      <c r="C60" s="21">
        <v>2</v>
      </c>
      <c r="D60" s="21">
        <v>4</v>
      </c>
      <c r="E60" s="21">
        <v>2</v>
      </c>
      <c r="F60" s="21">
        <v>4</v>
      </c>
      <c r="G60" s="21">
        <v>2</v>
      </c>
      <c r="H60" s="21">
        <v>5</v>
      </c>
      <c r="I60" s="21">
        <v>1</v>
      </c>
      <c r="J60" s="21">
        <v>3</v>
      </c>
      <c r="K60" s="43">
        <v>2</v>
      </c>
      <c r="Q60" t="s">
        <v>133</v>
      </c>
    </row>
    <row r="61" spans="2:17" ht="15" thickBot="1" x14ac:dyDescent="0.35">
      <c r="B61" s="28">
        <v>2</v>
      </c>
      <c r="C61" s="29">
        <v>4</v>
      </c>
      <c r="D61" s="29">
        <v>3</v>
      </c>
      <c r="E61" s="29">
        <v>2</v>
      </c>
      <c r="F61" s="29">
        <v>3</v>
      </c>
      <c r="G61" s="29">
        <v>4</v>
      </c>
      <c r="H61" s="29">
        <v>3</v>
      </c>
      <c r="I61" s="29">
        <v>4</v>
      </c>
      <c r="J61" s="29">
        <v>2</v>
      </c>
      <c r="K61" s="30">
        <v>4</v>
      </c>
      <c r="Q61" t="s">
        <v>134</v>
      </c>
    </row>
    <row r="62" spans="2:17" x14ac:dyDescent="0.3">
      <c r="B62" s="57" t="s">
        <v>115</v>
      </c>
      <c r="C62" s="57"/>
      <c r="D62" s="57"/>
      <c r="E62" s="57"/>
      <c r="F62" s="57"/>
      <c r="G62" s="57"/>
      <c r="H62" s="57"/>
      <c r="I62" s="57"/>
      <c r="J62" s="57"/>
      <c r="K62" s="57"/>
      <c r="O62" t="s">
        <v>117</v>
      </c>
      <c r="Q62" t="s">
        <v>135</v>
      </c>
    </row>
    <row r="63" spans="2:17" x14ac:dyDescent="0.3">
      <c r="B63">
        <f>IF(R2,1,IF(B52=1,4,B52 - 1))</f>
        <v>1</v>
      </c>
      <c r="C63">
        <f t="shared" ref="C63:K63" si="47">IF(S2,1,IF(C52=1,4,C52 - 1))</f>
        <v>1</v>
      </c>
      <c r="D63">
        <f t="shared" si="47"/>
        <v>1</v>
      </c>
      <c r="E63">
        <f t="shared" si="47"/>
        <v>4</v>
      </c>
      <c r="F63">
        <f t="shared" si="47"/>
        <v>1</v>
      </c>
      <c r="G63">
        <f t="shared" si="47"/>
        <v>2</v>
      </c>
      <c r="H63">
        <f t="shared" si="47"/>
        <v>1</v>
      </c>
      <c r="I63">
        <f t="shared" si="47"/>
        <v>1</v>
      </c>
      <c r="J63">
        <f t="shared" si="47"/>
        <v>1</v>
      </c>
      <c r="K63">
        <f t="shared" si="47"/>
        <v>1</v>
      </c>
      <c r="N63" t="s">
        <v>95</v>
      </c>
      <c r="O63">
        <f t="shared" ref="O63:O72" si="48">SUM(B63:J63)*2.5</f>
        <v>32.5</v>
      </c>
    </row>
    <row r="64" spans="2:17" x14ac:dyDescent="0.3">
      <c r="B64">
        <f t="shared" ref="B64:K64" si="49">IF(R3,1,IF(B53=1,4,B53 - 1))</f>
        <v>1</v>
      </c>
      <c r="C64">
        <f t="shared" si="49"/>
        <v>1</v>
      </c>
      <c r="D64">
        <f t="shared" si="49"/>
        <v>3</v>
      </c>
      <c r="E64">
        <f t="shared" si="49"/>
        <v>4</v>
      </c>
      <c r="F64">
        <f t="shared" si="49"/>
        <v>1</v>
      </c>
      <c r="G64">
        <f t="shared" si="49"/>
        <v>4</v>
      </c>
      <c r="H64">
        <f t="shared" si="49"/>
        <v>1</v>
      </c>
      <c r="I64">
        <f t="shared" si="49"/>
        <v>3</v>
      </c>
      <c r="J64">
        <f t="shared" si="49"/>
        <v>4</v>
      </c>
      <c r="K64">
        <f t="shared" si="49"/>
        <v>4</v>
      </c>
      <c r="N64" t="s">
        <v>96</v>
      </c>
      <c r="O64">
        <f t="shared" si="48"/>
        <v>55</v>
      </c>
    </row>
    <row r="65" spans="2:15" x14ac:dyDescent="0.3">
      <c r="B65">
        <f t="shared" ref="B65:K65" si="50">IF(R4,1,IF(B54=1,4,B54 - 1))</f>
        <v>2</v>
      </c>
      <c r="C65">
        <f t="shared" si="50"/>
        <v>1</v>
      </c>
      <c r="D65">
        <f t="shared" si="50"/>
        <v>4</v>
      </c>
      <c r="E65">
        <f t="shared" si="50"/>
        <v>1</v>
      </c>
      <c r="F65">
        <f t="shared" si="50"/>
        <v>4</v>
      </c>
      <c r="G65">
        <f t="shared" si="50"/>
        <v>4</v>
      </c>
      <c r="H65">
        <f t="shared" si="50"/>
        <v>1</v>
      </c>
      <c r="I65">
        <f t="shared" si="50"/>
        <v>4</v>
      </c>
      <c r="J65">
        <f t="shared" si="50"/>
        <v>4</v>
      </c>
      <c r="K65">
        <f t="shared" si="50"/>
        <v>4</v>
      </c>
      <c r="N65" t="s">
        <v>97</v>
      </c>
      <c r="O65">
        <f t="shared" si="48"/>
        <v>62.5</v>
      </c>
    </row>
    <row r="66" spans="2:15" x14ac:dyDescent="0.3">
      <c r="B66">
        <f t="shared" ref="B66:K66" si="51">IF(R5,1,IF(B55=1,4,B55 - 1))</f>
        <v>1</v>
      </c>
      <c r="C66">
        <f t="shared" si="51"/>
        <v>4</v>
      </c>
      <c r="D66">
        <f t="shared" si="51"/>
        <v>1</v>
      </c>
      <c r="E66">
        <f t="shared" si="51"/>
        <v>4</v>
      </c>
      <c r="F66">
        <f t="shared" si="51"/>
        <v>1</v>
      </c>
      <c r="G66">
        <f t="shared" si="51"/>
        <v>4</v>
      </c>
      <c r="H66">
        <f t="shared" si="51"/>
        <v>4</v>
      </c>
      <c r="I66">
        <f t="shared" si="51"/>
        <v>1</v>
      </c>
      <c r="J66">
        <f t="shared" si="51"/>
        <v>4</v>
      </c>
      <c r="K66">
        <f t="shared" si="51"/>
        <v>4</v>
      </c>
      <c r="N66" t="s">
        <v>99</v>
      </c>
      <c r="O66">
        <f t="shared" si="48"/>
        <v>60</v>
      </c>
    </row>
    <row r="67" spans="2:15" x14ac:dyDescent="0.3">
      <c r="B67">
        <f t="shared" ref="B67:K67" si="52">IF(R6,1,IF(B56=1,4,B56 - 1))</f>
        <v>1</v>
      </c>
      <c r="C67">
        <f t="shared" si="52"/>
        <v>2</v>
      </c>
      <c r="D67">
        <f t="shared" si="52"/>
        <v>1</v>
      </c>
      <c r="E67">
        <f t="shared" si="52"/>
        <v>1</v>
      </c>
      <c r="F67">
        <f t="shared" si="52"/>
        <v>3</v>
      </c>
      <c r="G67">
        <f t="shared" si="52"/>
        <v>1</v>
      </c>
      <c r="H67">
        <f t="shared" si="52"/>
        <v>1</v>
      </c>
      <c r="I67">
        <f t="shared" si="52"/>
        <v>1</v>
      </c>
      <c r="J67">
        <f t="shared" si="52"/>
        <v>2</v>
      </c>
      <c r="K67">
        <f t="shared" si="52"/>
        <v>4</v>
      </c>
      <c r="N67" t="s">
        <v>98</v>
      </c>
      <c r="O67">
        <f t="shared" si="48"/>
        <v>32.5</v>
      </c>
    </row>
    <row r="68" spans="2:15" x14ac:dyDescent="0.3">
      <c r="B68">
        <f t="shared" ref="B68:K68" si="53">IF(R7,1,IF(B57=1,4,B57 - 1))</f>
        <v>1</v>
      </c>
      <c r="C68">
        <f t="shared" si="53"/>
        <v>1</v>
      </c>
      <c r="D68">
        <f t="shared" si="53"/>
        <v>1</v>
      </c>
      <c r="E68">
        <f t="shared" si="53"/>
        <v>4</v>
      </c>
      <c r="F68">
        <f t="shared" si="53"/>
        <v>2</v>
      </c>
      <c r="G68">
        <f t="shared" si="53"/>
        <v>3</v>
      </c>
      <c r="H68">
        <f t="shared" si="53"/>
        <v>1</v>
      </c>
      <c r="I68">
        <f t="shared" si="53"/>
        <v>3</v>
      </c>
      <c r="J68">
        <f t="shared" si="53"/>
        <v>1</v>
      </c>
      <c r="K68">
        <f t="shared" si="53"/>
        <v>1</v>
      </c>
      <c r="N68" t="s">
        <v>104</v>
      </c>
      <c r="O68">
        <f t="shared" si="48"/>
        <v>42.5</v>
      </c>
    </row>
    <row r="69" spans="2:15" x14ac:dyDescent="0.3">
      <c r="B69">
        <f t="shared" ref="B69:K69" si="54">IF(R8,1,IF(B58=1,4,B58 - 1))</f>
        <v>4</v>
      </c>
      <c r="C69">
        <f t="shared" si="54"/>
        <v>4</v>
      </c>
      <c r="D69">
        <f t="shared" si="54"/>
        <v>4</v>
      </c>
      <c r="E69">
        <f t="shared" si="54"/>
        <v>1</v>
      </c>
      <c r="F69">
        <f t="shared" si="54"/>
        <v>4</v>
      </c>
      <c r="G69">
        <f t="shared" si="54"/>
        <v>1</v>
      </c>
      <c r="H69">
        <f t="shared" si="54"/>
        <v>3</v>
      </c>
      <c r="I69">
        <f t="shared" si="54"/>
        <v>1</v>
      </c>
      <c r="J69">
        <f t="shared" si="54"/>
        <v>1</v>
      </c>
      <c r="K69">
        <f t="shared" si="54"/>
        <v>1</v>
      </c>
      <c r="N69" t="s">
        <v>103</v>
      </c>
      <c r="O69">
        <f t="shared" si="48"/>
        <v>57.5</v>
      </c>
    </row>
    <row r="70" spans="2:15" x14ac:dyDescent="0.3">
      <c r="B70">
        <f t="shared" ref="B70:K70" si="55">IF(R9,1,IF(B59=1,4,B59 - 1))</f>
        <v>1</v>
      </c>
      <c r="C70">
        <f t="shared" si="55"/>
        <v>1</v>
      </c>
      <c r="D70">
        <f t="shared" si="55"/>
        <v>4</v>
      </c>
      <c r="E70">
        <f t="shared" si="55"/>
        <v>4</v>
      </c>
      <c r="F70">
        <f t="shared" si="55"/>
        <v>1</v>
      </c>
      <c r="G70">
        <f t="shared" si="55"/>
        <v>1</v>
      </c>
      <c r="H70">
        <f t="shared" si="55"/>
        <v>4</v>
      </c>
      <c r="I70">
        <f t="shared" si="55"/>
        <v>1</v>
      </c>
      <c r="J70">
        <f t="shared" si="55"/>
        <v>4</v>
      </c>
      <c r="K70">
        <f t="shared" si="55"/>
        <v>1</v>
      </c>
      <c r="N70" t="s">
        <v>102</v>
      </c>
      <c r="O70">
        <f t="shared" si="48"/>
        <v>52.5</v>
      </c>
    </row>
    <row r="71" spans="2:15" x14ac:dyDescent="0.3">
      <c r="B71">
        <f t="shared" ref="B71:K71" si="56">IF(R10,1,IF(B60=1,4,B60 - 1))</f>
        <v>3</v>
      </c>
      <c r="C71">
        <f t="shared" si="56"/>
        <v>1</v>
      </c>
      <c r="D71">
        <f t="shared" si="56"/>
        <v>3</v>
      </c>
      <c r="E71">
        <f t="shared" si="56"/>
        <v>1</v>
      </c>
      <c r="F71">
        <f t="shared" si="56"/>
        <v>1</v>
      </c>
      <c r="G71">
        <f t="shared" si="56"/>
        <v>1</v>
      </c>
      <c r="H71">
        <f t="shared" si="56"/>
        <v>4</v>
      </c>
      <c r="I71">
        <f t="shared" si="56"/>
        <v>1</v>
      </c>
      <c r="J71">
        <f t="shared" si="56"/>
        <v>1</v>
      </c>
      <c r="K71">
        <f t="shared" si="56"/>
        <v>1</v>
      </c>
      <c r="N71" t="s">
        <v>101</v>
      </c>
      <c r="O71">
        <f t="shared" si="48"/>
        <v>40</v>
      </c>
    </row>
    <row r="72" spans="2:15" x14ac:dyDescent="0.3">
      <c r="B72">
        <f t="shared" ref="B72:K72" si="57">IF(R11,1,IF(B61=1,4,B61 - 1))</f>
        <v>1</v>
      </c>
      <c r="C72">
        <f t="shared" si="57"/>
        <v>3</v>
      </c>
      <c r="D72">
        <f t="shared" si="57"/>
        <v>1</v>
      </c>
      <c r="E72">
        <f t="shared" si="57"/>
        <v>1</v>
      </c>
      <c r="F72">
        <f t="shared" si="57"/>
        <v>2</v>
      </c>
      <c r="G72">
        <f t="shared" si="57"/>
        <v>1</v>
      </c>
      <c r="H72">
        <f t="shared" si="57"/>
        <v>2</v>
      </c>
      <c r="I72">
        <f t="shared" si="57"/>
        <v>1</v>
      </c>
      <c r="J72">
        <f t="shared" si="57"/>
        <v>1</v>
      </c>
      <c r="K72">
        <f t="shared" si="57"/>
        <v>3</v>
      </c>
      <c r="N72" t="s">
        <v>100</v>
      </c>
      <c r="O72">
        <f t="shared" si="48"/>
        <v>32.5</v>
      </c>
    </row>
    <row r="73" spans="2:15" x14ac:dyDescent="0.3">
      <c r="N73" t="s">
        <v>74</v>
      </c>
      <c r="O73">
        <f>AVERAGE(O63:O72)</f>
        <v>46.75</v>
      </c>
    </row>
    <row r="74" spans="2:15" x14ac:dyDescent="0.3">
      <c r="N74" t="s">
        <v>78</v>
      </c>
      <c r="O74">
        <f>(STDEV(O63:O72))/(SQRT(COUNT(O63:O72)))</f>
        <v>3.8197222121219463</v>
      </c>
    </row>
    <row r="75" spans="2:15" x14ac:dyDescent="0.3">
      <c r="N75" t="s">
        <v>76</v>
      </c>
      <c r="O75">
        <f>TTEST(O41:O50,O63:O72, 2, 2)</f>
        <v>0.73374132936661418</v>
      </c>
    </row>
  </sheetData>
  <mergeCells count="23">
    <mergeCell ref="L11:N11"/>
    <mergeCell ref="B23:D23"/>
    <mergeCell ref="K1:M1"/>
    <mergeCell ref="H2:I2"/>
    <mergeCell ref="E2:F2"/>
    <mergeCell ref="B2:C2"/>
    <mergeCell ref="A1:I1"/>
    <mergeCell ref="R1:AA1"/>
    <mergeCell ref="B51:K51"/>
    <mergeCell ref="B62:K62"/>
    <mergeCell ref="R12:AA12"/>
    <mergeCell ref="R28:S28"/>
    <mergeCell ref="T28:U28"/>
    <mergeCell ref="V28:W28"/>
    <mergeCell ref="Q27:W27"/>
    <mergeCell ref="E23:G23"/>
    <mergeCell ref="H23:J23"/>
    <mergeCell ref="K27:M27"/>
    <mergeCell ref="O11:Q11"/>
    <mergeCell ref="L21:N21"/>
    <mergeCell ref="O21:Q21"/>
    <mergeCell ref="B40:K40"/>
    <mergeCell ref="B28:K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selection activeCell="D16" sqref="D16"/>
    </sheetView>
  </sheetViews>
  <sheetFormatPr defaultRowHeight="14.4" x14ac:dyDescent="0.3"/>
  <cols>
    <col min="1" max="1" width="11.6640625" style="2" customWidth="1"/>
    <col min="2" max="2" width="7.88671875" style="2" customWidth="1"/>
    <col min="3" max="3" width="6.109375" style="2" customWidth="1"/>
    <col min="4" max="4" width="21.5546875" style="2" customWidth="1"/>
    <col min="5" max="5" width="13" style="2" customWidth="1"/>
    <col min="6" max="6" width="10.44140625" customWidth="1"/>
    <col min="7" max="7" width="6.33203125" customWidth="1"/>
    <col min="8" max="8" width="6.5546875" customWidth="1"/>
    <col min="9" max="9" width="14.5546875" style="2" customWidth="1"/>
    <col min="10" max="10" width="9.44140625" customWidth="1"/>
    <col min="11" max="11" width="6" customWidth="1"/>
    <col min="12" max="12" width="6.88671875" customWidth="1"/>
    <col min="13" max="13" width="13.5546875" style="2" customWidth="1"/>
    <col min="14" max="14" width="9.5546875" customWidth="1"/>
    <col min="15" max="15" width="6.44140625" customWidth="1"/>
    <col min="16" max="16" width="7" customWidth="1"/>
    <col min="17" max="26" width="3" customWidth="1"/>
    <col min="27" max="27" width="4.33203125" customWidth="1"/>
    <col min="28" max="36" width="5.44140625" bestFit="1" customWidth="1"/>
    <col min="37" max="37" width="6.44140625" bestFit="1" customWidth="1"/>
    <col min="38" max="38" width="3.44140625" customWidth="1"/>
    <col min="39" max="39" width="6.88671875" customWidth="1"/>
  </cols>
  <sheetData>
    <row r="1" spans="1:40" ht="15" thickBot="1" x14ac:dyDescent="0.35"/>
    <row r="2" spans="1:40" x14ac:dyDescent="0.3">
      <c r="A2" s="48" t="s">
        <v>17</v>
      </c>
      <c r="B2" s="58" t="s">
        <v>12</v>
      </c>
      <c r="C2" s="59"/>
      <c r="D2" s="60"/>
      <c r="E2" s="58" t="s">
        <v>6</v>
      </c>
      <c r="F2" s="59"/>
      <c r="G2" s="59"/>
      <c r="H2" s="60"/>
      <c r="I2" s="58" t="s">
        <v>7</v>
      </c>
      <c r="J2" s="59"/>
      <c r="K2" s="59"/>
      <c r="L2" s="60"/>
      <c r="M2" s="58" t="s">
        <v>8</v>
      </c>
      <c r="N2" s="59"/>
      <c r="O2" s="59"/>
      <c r="P2" s="60"/>
      <c r="Q2" s="61" t="s">
        <v>9</v>
      </c>
      <c r="R2" s="59"/>
      <c r="S2" s="59"/>
      <c r="T2" s="59"/>
      <c r="U2" s="59"/>
      <c r="V2" s="59"/>
      <c r="W2" s="59"/>
      <c r="X2" s="59"/>
      <c r="Y2" s="59"/>
      <c r="Z2" s="60"/>
    </row>
    <row r="3" spans="1:40" ht="15" thickBot="1" x14ac:dyDescent="0.35">
      <c r="A3" s="7" t="s">
        <v>0</v>
      </c>
      <c r="B3" s="8" t="s">
        <v>1</v>
      </c>
      <c r="C3" s="9" t="s">
        <v>2</v>
      </c>
      <c r="D3" s="10" t="s">
        <v>3</v>
      </c>
      <c r="E3" s="8" t="s">
        <v>4</v>
      </c>
      <c r="F3" s="9" t="s">
        <v>13</v>
      </c>
      <c r="G3" s="9" t="s">
        <v>14</v>
      </c>
      <c r="H3" s="10" t="s">
        <v>5</v>
      </c>
      <c r="I3" s="8" t="s">
        <v>4</v>
      </c>
      <c r="J3" s="9" t="s">
        <v>13</v>
      </c>
      <c r="K3" s="9" t="s">
        <v>14</v>
      </c>
      <c r="L3" s="10" t="s">
        <v>5</v>
      </c>
      <c r="M3" s="8" t="s">
        <v>4</v>
      </c>
      <c r="N3" s="9" t="s">
        <v>13</v>
      </c>
      <c r="O3" s="9" t="s">
        <v>14</v>
      </c>
      <c r="P3" s="10" t="s">
        <v>5</v>
      </c>
      <c r="Q3" s="11">
        <v>1</v>
      </c>
      <c r="R3" s="3">
        <v>2</v>
      </c>
      <c r="S3" s="3">
        <v>3</v>
      </c>
      <c r="T3" s="3">
        <v>4</v>
      </c>
      <c r="U3" s="3">
        <v>5</v>
      </c>
      <c r="V3" s="3">
        <v>6</v>
      </c>
      <c r="W3" s="3">
        <v>7</v>
      </c>
      <c r="X3" s="3">
        <v>8</v>
      </c>
      <c r="Y3" s="3">
        <v>9</v>
      </c>
      <c r="Z3" s="5">
        <v>10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M3" s="2"/>
      <c r="AN3" s="2"/>
    </row>
    <row r="4" spans="1:40" x14ac:dyDescent="0.3">
      <c r="A4" s="4" t="s">
        <v>51</v>
      </c>
      <c r="B4" s="38" t="s">
        <v>15</v>
      </c>
      <c r="C4" s="39">
        <v>18</v>
      </c>
      <c r="D4" s="40" t="s">
        <v>16</v>
      </c>
      <c r="E4" s="38" t="s">
        <v>19</v>
      </c>
      <c r="F4" s="39">
        <v>145</v>
      </c>
      <c r="G4" s="39">
        <v>0</v>
      </c>
      <c r="H4" s="40">
        <v>6</v>
      </c>
      <c r="I4" s="38" t="s">
        <v>19</v>
      </c>
      <c r="J4" s="39">
        <v>96</v>
      </c>
      <c r="K4" s="39">
        <v>0</v>
      </c>
      <c r="L4" s="40">
        <v>7</v>
      </c>
      <c r="M4" s="38" t="s">
        <v>19</v>
      </c>
      <c r="N4" s="39">
        <v>438</v>
      </c>
      <c r="O4" s="39">
        <v>2</v>
      </c>
      <c r="P4" s="40">
        <v>3</v>
      </c>
      <c r="Q4" s="38">
        <v>4</v>
      </c>
      <c r="R4" s="39">
        <v>1</v>
      </c>
      <c r="S4" s="39">
        <v>4</v>
      </c>
      <c r="T4" s="39">
        <v>1</v>
      </c>
      <c r="U4" s="39">
        <v>4</v>
      </c>
      <c r="V4" s="39">
        <v>1</v>
      </c>
      <c r="W4" s="39">
        <v>3</v>
      </c>
      <c r="X4" s="39">
        <v>2</v>
      </c>
      <c r="Y4" s="39">
        <v>4</v>
      </c>
      <c r="Z4" s="40">
        <v>1</v>
      </c>
      <c r="AB4" s="2"/>
      <c r="AC4" s="2"/>
      <c r="AD4" s="2"/>
      <c r="AE4" s="2"/>
      <c r="AF4" s="2"/>
      <c r="AG4" s="2"/>
      <c r="AH4" s="2"/>
      <c r="AI4" s="2"/>
      <c r="AJ4" s="2"/>
      <c r="AK4" s="2"/>
      <c r="AM4" s="2"/>
      <c r="AN4" s="47"/>
    </row>
    <row r="5" spans="1:40" x14ac:dyDescent="0.3">
      <c r="A5" s="4" t="s">
        <v>52</v>
      </c>
      <c r="B5" s="20" t="s">
        <v>10</v>
      </c>
      <c r="C5" s="21">
        <v>20</v>
      </c>
      <c r="D5" s="22" t="s">
        <v>16</v>
      </c>
      <c r="E5" s="20" t="s">
        <v>19</v>
      </c>
      <c r="F5" s="21">
        <v>76</v>
      </c>
      <c r="G5" s="21">
        <v>0</v>
      </c>
      <c r="H5" s="22">
        <v>7</v>
      </c>
      <c r="I5" s="20" t="s">
        <v>19</v>
      </c>
      <c r="J5" s="21">
        <v>58</v>
      </c>
      <c r="K5" s="21">
        <v>0</v>
      </c>
      <c r="L5" s="22">
        <v>7</v>
      </c>
      <c r="M5" s="20" t="s">
        <v>19</v>
      </c>
      <c r="N5" s="21">
        <v>240</v>
      </c>
      <c r="O5" s="21">
        <v>0</v>
      </c>
      <c r="P5" s="22">
        <v>7</v>
      </c>
      <c r="Q5" s="20">
        <v>4</v>
      </c>
      <c r="R5" s="21">
        <v>1</v>
      </c>
      <c r="S5" s="21">
        <v>5</v>
      </c>
      <c r="T5" s="21">
        <v>1</v>
      </c>
      <c r="U5" s="21">
        <v>4</v>
      </c>
      <c r="V5" s="21">
        <v>1</v>
      </c>
      <c r="W5" s="21">
        <v>4</v>
      </c>
      <c r="X5" s="21">
        <v>1</v>
      </c>
      <c r="Y5" s="21">
        <v>5</v>
      </c>
      <c r="Z5" s="22">
        <v>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M5" s="2"/>
      <c r="AN5" s="47"/>
    </row>
    <row r="6" spans="1:40" x14ac:dyDescent="0.3">
      <c r="A6" s="4" t="s">
        <v>53</v>
      </c>
      <c r="B6" s="20" t="s">
        <v>15</v>
      </c>
      <c r="C6" s="21">
        <v>26</v>
      </c>
      <c r="D6" s="22" t="s">
        <v>16</v>
      </c>
      <c r="E6" s="20" t="s">
        <v>19</v>
      </c>
      <c r="F6" s="21">
        <v>100</v>
      </c>
      <c r="G6" s="21">
        <v>0</v>
      </c>
      <c r="H6" s="22">
        <v>6</v>
      </c>
      <c r="I6" s="20" t="s">
        <v>19</v>
      </c>
      <c r="J6" s="21">
        <v>120</v>
      </c>
      <c r="K6" s="21">
        <v>0</v>
      </c>
      <c r="L6" s="22">
        <v>5</v>
      </c>
      <c r="M6" s="20" t="s">
        <v>19</v>
      </c>
      <c r="N6" s="21">
        <v>184</v>
      </c>
      <c r="O6" s="21">
        <v>0</v>
      </c>
      <c r="P6" s="22">
        <v>6</v>
      </c>
      <c r="Q6" s="20">
        <v>5</v>
      </c>
      <c r="R6" s="21">
        <v>2</v>
      </c>
      <c r="S6" s="21">
        <v>5</v>
      </c>
      <c r="T6" s="21">
        <v>2</v>
      </c>
      <c r="U6" s="21">
        <v>5</v>
      </c>
      <c r="V6" s="21">
        <v>1</v>
      </c>
      <c r="W6" s="21">
        <v>5</v>
      </c>
      <c r="X6" s="21">
        <v>3</v>
      </c>
      <c r="Y6" s="21">
        <v>5</v>
      </c>
      <c r="Z6" s="22">
        <v>1</v>
      </c>
      <c r="AB6" s="2"/>
      <c r="AC6" s="2"/>
      <c r="AD6" s="2"/>
      <c r="AE6" s="2"/>
      <c r="AF6" s="2"/>
      <c r="AG6" s="2"/>
      <c r="AH6" s="2"/>
      <c r="AI6" s="2"/>
      <c r="AJ6" s="2"/>
      <c r="AK6" s="2"/>
      <c r="AM6" s="2"/>
      <c r="AN6" s="47"/>
    </row>
    <row r="7" spans="1:40" x14ac:dyDescent="0.3">
      <c r="A7" s="4" t="s">
        <v>54</v>
      </c>
      <c r="B7" s="20" t="s">
        <v>10</v>
      </c>
      <c r="C7" s="21">
        <v>25</v>
      </c>
      <c r="D7" s="22" t="s">
        <v>16</v>
      </c>
      <c r="E7" s="20" t="s">
        <v>19</v>
      </c>
      <c r="F7" s="21">
        <v>68</v>
      </c>
      <c r="G7" s="21">
        <v>0</v>
      </c>
      <c r="H7" s="22">
        <v>7</v>
      </c>
      <c r="I7" s="20" t="s">
        <v>19</v>
      </c>
      <c r="J7" s="21">
        <v>29</v>
      </c>
      <c r="K7" s="21">
        <v>0</v>
      </c>
      <c r="L7" s="22">
        <v>7</v>
      </c>
      <c r="M7" s="20" t="s">
        <v>19</v>
      </c>
      <c r="N7" s="21">
        <v>302</v>
      </c>
      <c r="O7" s="21">
        <v>0</v>
      </c>
      <c r="P7" s="22">
        <v>7</v>
      </c>
      <c r="Q7" s="20">
        <v>4</v>
      </c>
      <c r="R7" s="21">
        <v>1</v>
      </c>
      <c r="S7" s="21">
        <v>4</v>
      </c>
      <c r="T7" s="21">
        <v>1</v>
      </c>
      <c r="U7" s="21">
        <v>4</v>
      </c>
      <c r="V7" s="21">
        <v>1</v>
      </c>
      <c r="W7" s="21">
        <v>5</v>
      </c>
      <c r="X7" s="21">
        <v>2</v>
      </c>
      <c r="Y7" s="21">
        <v>5</v>
      </c>
      <c r="Z7" s="22">
        <v>1</v>
      </c>
      <c r="AB7" s="2"/>
      <c r="AC7" s="2"/>
      <c r="AD7" s="2"/>
      <c r="AE7" s="2"/>
      <c r="AF7" s="2"/>
      <c r="AG7" s="2"/>
      <c r="AH7" s="2"/>
      <c r="AI7" s="2"/>
      <c r="AJ7" s="2"/>
      <c r="AK7" s="2"/>
      <c r="AM7" s="2"/>
      <c r="AN7" s="47"/>
    </row>
    <row r="8" spans="1:40" x14ac:dyDescent="0.3">
      <c r="A8" s="4" t="s">
        <v>55</v>
      </c>
      <c r="B8" s="20" t="s">
        <v>15</v>
      </c>
      <c r="C8" s="21">
        <v>21</v>
      </c>
      <c r="D8" s="22" t="s">
        <v>11</v>
      </c>
      <c r="E8" s="20" t="s">
        <v>19</v>
      </c>
      <c r="F8" s="21">
        <v>130</v>
      </c>
      <c r="G8" s="21">
        <v>0</v>
      </c>
      <c r="H8" s="22">
        <v>6</v>
      </c>
      <c r="I8" s="20" t="s">
        <v>19</v>
      </c>
      <c r="J8" s="21">
        <v>93</v>
      </c>
      <c r="K8" s="21">
        <v>0</v>
      </c>
      <c r="L8" s="22">
        <v>3</v>
      </c>
      <c r="M8" s="20" t="s">
        <v>19</v>
      </c>
      <c r="N8" s="21">
        <v>417</v>
      </c>
      <c r="O8" s="21">
        <v>4</v>
      </c>
      <c r="P8" s="22">
        <v>4</v>
      </c>
      <c r="Q8" s="20">
        <v>4</v>
      </c>
      <c r="R8" s="21">
        <v>3</v>
      </c>
      <c r="S8" s="21">
        <v>4</v>
      </c>
      <c r="T8" s="21">
        <v>2</v>
      </c>
      <c r="U8" s="21">
        <v>3</v>
      </c>
      <c r="V8" s="21">
        <v>2</v>
      </c>
      <c r="W8" s="21">
        <v>4</v>
      </c>
      <c r="X8" s="21">
        <v>1</v>
      </c>
      <c r="Y8" s="21">
        <v>3</v>
      </c>
      <c r="Z8" s="22">
        <v>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M8" s="2"/>
      <c r="AN8" s="47"/>
    </row>
    <row r="9" spans="1:40" x14ac:dyDescent="0.3">
      <c r="A9" s="4" t="s">
        <v>56</v>
      </c>
      <c r="B9" s="20" t="s">
        <v>15</v>
      </c>
      <c r="C9" s="21">
        <v>27</v>
      </c>
      <c r="D9" s="22" t="s">
        <v>11</v>
      </c>
      <c r="E9" s="20" t="s">
        <v>19</v>
      </c>
      <c r="F9" s="21">
        <v>59</v>
      </c>
      <c r="G9" s="21">
        <v>0</v>
      </c>
      <c r="H9" s="22">
        <v>6</v>
      </c>
      <c r="I9" s="20" t="s">
        <v>19</v>
      </c>
      <c r="J9" s="21">
        <v>139</v>
      </c>
      <c r="K9" s="21">
        <v>0</v>
      </c>
      <c r="L9" s="22">
        <v>4</v>
      </c>
      <c r="M9" s="20" t="s">
        <v>19</v>
      </c>
      <c r="N9" s="21">
        <v>161</v>
      </c>
      <c r="O9" s="21">
        <v>1</v>
      </c>
      <c r="P9" s="22">
        <v>3</v>
      </c>
      <c r="Q9" s="20">
        <v>4</v>
      </c>
      <c r="R9" s="21">
        <v>2</v>
      </c>
      <c r="S9" s="21">
        <v>4</v>
      </c>
      <c r="T9" s="21">
        <v>1</v>
      </c>
      <c r="U9" s="21">
        <v>3</v>
      </c>
      <c r="V9" s="21">
        <v>3</v>
      </c>
      <c r="W9" s="21">
        <v>4</v>
      </c>
      <c r="X9" s="21">
        <v>3</v>
      </c>
      <c r="Y9" s="21">
        <v>4</v>
      </c>
      <c r="Z9" s="22"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M9" s="2"/>
      <c r="AN9" s="47"/>
    </row>
    <row r="10" spans="1:40" x14ac:dyDescent="0.3">
      <c r="A10" s="6" t="s">
        <v>57</v>
      </c>
      <c r="B10" s="20" t="s">
        <v>10</v>
      </c>
      <c r="C10" s="21">
        <v>30</v>
      </c>
      <c r="D10" s="22" t="s">
        <v>16</v>
      </c>
      <c r="E10" s="20" t="s">
        <v>19</v>
      </c>
      <c r="F10" s="21">
        <v>206</v>
      </c>
      <c r="G10" s="21">
        <v>0</v>
      </c>
      <c r="H10" s="22">
        <v>5</v>
      </c>
      <c r="I10" s="20" t="s">
        <v>19</v>
      </c>
      <c r="J10" s="21">
        <v>452</v>
      </c>
      <c r="K10" s="21">
        <v>1</v>
      </c>
      <c r="L10" s="22">
        <v>2</v>
      </c>
      <c r="M10" s="20" t="s">
        <v>27</v>
      </c>
      <c r="N10" s="21">
        <v>600</v>
      </c>
      <c r="O10" s="21">
        <v>2</v>
      </c>
      <c r="P10" s="22">
        <v>3</v>
      </c>
      <c r="Q10" s="20">
        <v>3</v>
      </c>
      <c r="R10" s="21">
        <v>3</v>
      </c>
      <c r="S10" s="21">
        <v>3</v>
      </c>
      <c r="T10" s="21">
        <v>2</v>
      </c>
      <c r="U10" s="21">
        <v>3</v>
      </c>
      <c r="V10" s="21">
        <v>2</v>
      </c>
      <c r="W10" s="21">
        <v>3</v>
      </c>
      <c r="X10" s="21">
        <v>2</v>
      </c>
      <c r="Y10" s="21">
        <v>4</v>
      </c>
      <c r="Z10" s="22">
        <v>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2"/>
      <c r="AN10" s="47"/>
    </row>
    <row r="11" spans="1:40" x14ac:dyDescent="0.3">
      <c r="A11" s="4" t="s">
        <v>58</v>
      </c>
      <c r="B11" s="20" t="s">
        <v>15</v>
      </c>
      <c r="C11" s="21">
        <v>53</v>
      </c>
      <c r="D11" s="22" t="s">
        <v>11</v>
      </c>
      <c r="E11" s="20" t="s">
        <v>19</v>
      </c>
      <c r="F11" s="21">
        <v>144</v>
      </c>
      <c r="G11" s="21">
        <v>0</v>
      </c>
      <c r="H11" s="22">
        <v>6</v>
      </c>
      <c r="I11" s="20" t="s">
        <v>22</v>
      </c>
      <c r="J11" s="21">
        <v>298</v>
      </c>
      <c r="K11" s="21">
        <v>1</v>
      </c>
      <c r="L11" s="22">
        <v>5</v>
      </c>
      <c r="M11" s="20" t="s">
        <v>22</v>
      </c>
      <c r="N11" s="21">
        <v>590</v>
      </c>
      <c r="O11" s="21">
        <v>4</v>
      </c>
      <c r="P11" s="22">
        <v>1</v>
      </c>
      <c r="Q11" s="20">
        <v>4</v>
      </c>
      <c r="R11" s="21">
        <v>2</v>
      </c>
      <c r="S11" s="21">
        <v>5</v>
      </c>
      <c r="T11" s="21">
        <v>3</v>
      </c>
      <c r="U11" s="21">
        <v>4</v>
      </c>
      <c r="V11" s="21">
        <v>4</v>
      </c>
      <c r="W11" s="21">
        <v>3</v>
      </c>
      <c r="X11" s="21">
        <v>2</v>
      </c>
      <c r="Y11" s="21">
        <v>3</v>
      </c>
      <c r="Z11" s="22">
        <v>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2"/>
      <c r="AN11" s="47"/>
    </row>
    <row r="12" spans="1:40" x14ac:dyDescent="0.3">
      <c r="A12" s="4" t="s">
        <v>59</v>
      </c>
      <c r="B12" s="20" t="s">
        <v>10</v>
      </c>
      <c r="C12" s="26">
        <v>25</v>
      </c>
      <c r="D12" s="27" t="s">
        <v>11</v>
      </c>
      <c r="E12" s="25" t="s">
        <v>19</v>
      </c>
      <c r="F12" s="26">
        <v>120</v>
      </c>
      <c r="G12" s="26">
        <v>0</v>
      </c>
      <c r="H12" s="27">
        <v>7</v>
      </c>
      <c r="I12" s="20" t="s">
        <v>19</v>
      </c>
      <c r="J12" s="26">
        <v>240</v>
      </c>
      <c r="K12" s="26">
        <v>0</v>
      </c>
      <c r="L12" s="27">
        <v>6</v>
      </c>
      <c r="M12" s="25" t="s">
        <v>27</v>
      </c>
      <c r="N12" s="26">
        <v>600</v>
      </c>
      <c r="O12" s="26">
        <v>2</v>
      </c>
      <c r="P12" s="27">
        <v>1</v>
      </c>
      <c r="Q12" s="25">
        <v>3</v>
      </c>
      <c r="R12" s="26">
        <v>1</v>
      </c>
      <c r="S12" s="26">
        <v>3</v>
      </c>
      <c r="T12" s="26">
        <v>1</v>
      </c>
      <c r="U12" s="26">
        <v>4</v>
      </c>
      <c r="V12" s="26">
        <v>1</v>
      </c>
      <c r="W12" s="26">
        <v>5</v>
      </c>
      <c r="X12" s="26">
        <v>2</v>
      </c>
      <c r="Y12" s="26">
        <v>4</v>
      </c>
      <c r="Z12" s="27">
        <v>1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2"/>
      <c r="AN12" s="47"/>
    </row>
    <row r="13" spans="1:40" ht="15" thickBot="1" x14ac:dyDescent="0.35">
      <c r="A13" s="31" t="s">
        <v>60</v>
      </c>
      <c r="B13" s="28" t="s">
        <v>15</v>
      </c>
      <c r="C13" s="29">
        <v>44</v>
      </c>
      <c r="D13" s="30" t="s">
        <v>11</v>
      </c>
      <c r="E13" s="28" t="s">
        <v>19</v>
      </c>
      <c r="F13" s="29">
        <v>110</v>
      </c>
      <c r="G13" s="29">
        <v>0</v>
      </c>
      <c r="H13" s="30">
        <v>7</v>
      </c>
      <c r="I13" s="28" t="s">
        <v>19</v>
      </c>
      <c r="J13" s="29">
        <v>237</v>
      </c>
      <c r="K13" s="29">
        <v>1</v>
      </c>
      <c r="L13" s="30">
        <v>5</v>
      </c>
      <c r="M13" s="28" t="s">
        <v>27</v>
      </c>
      <c r="N13" s="29">
        <v>600</v>
      </c>
      <c r="O13" s="29">
        <v>2</v>
      </c>
      <c r="P13" s="30">
        <v>1</v>
      </c>
      <c r="Q13" s="28">
        <v>2</v>
      </c>
      <c r="R13" s="29">
        <v>5</v>
      </c>
      <c r="S13" s="29">
        <v>2</v>
      </c>
      <c r="T13" s="29">
        <v>4</v>
      </c>
      <c r="U13" s="29">
        <v>3</v>
      </c>
      <c r="V13" s="29">
        <v>4</v>
      </c>
      <c r="W13" s="29">
        <v>3</v>
      </c>
      <c r="X13" s="29">
        <v>4</v>
      </c>
      <c r="Y13" s="29">
        <v>3</v>
      </c>
      <c r="Z13" s="30">
        <v>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2"/>
      <c r="AN13" s="47"/>
    </row>
    <row r="14" spans="1:40" x14ac:dyDescent="0.3"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2"/>
      <c r="AN14" s="47"/>
    </row>
    <row r="15" spans="1:40" x14ac:dyDescent="0.3">
      <c r="F15" s="46"/>
      <c r="G15" s="45"/>
      <c r="H15" s="46"/>
      <c r="J15" s="46"/>
      <c r="K15" s="45"/>
      <c r="L15" s="46"/>
      <c r="N15" s="46"/>
      <c r="O15" s="4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x14ac:dyDescent="0.3">
      <c r="D16" s="53"/>
      <c r="N16" s="46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2"/>
      <c r="AN16" s="47"/>
    </row>
    <row r="17" spans="1:40" ht="15" thickBot="1" x14ac:dyDescent="0.35">
      <c r="H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2"/>
      <c r="AN17" s="47"/>
    </row>
    <row r="18" spans="1:40" x14ac:dyDescent="0.3">
      <c r="A18" s="49" t="s">
        <v>18</v>
      </c>
      <c r="B18" s="58" t="s">
        <v>12</v>
      </c>
      <c r="C18" s="59"/>
      <c r="D18" s="60"/>
      <c r="E18" s="58" t="s">
        <v>6</v>
      </c>
      <c r="F18" s="59"/>
      <c r="G18" s="59"/>
      <c r="H18" s="60"/>
      <c r="I18" s="58" t="s">
        <v>7</v>
      </c>
      <c r="J18" s="59"/>
      <c r="K18" s="59"/>
      <c r="L18" s="60"/>
      <c r="M18" s="58" t="s">
        <v>8</v>
      </c>
      <c r="N18" s="59"/>
      <c r="O18" s="59"/>
      <c r="P18" s="60"/>
      <c r="Q18" s="58" t="s">
        <v>9</v>
      </c>
      <c r="R18" s="59"/>
      <c r="S18" s="59"/>
      <c r="T18" s="59"/>
      <c r="U18" s="59"/>
      <c r="V18" s="59"/>
      <c r="W18" s="59"/>
      <c r="X18" s="59"/>
      <c r="Y18" s="59"/>
      <c r="Z18" s="60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2"/>
      <c r="AN18" s="47"/>
    </row>
    <row r="19" spans="1:40" ht="15" thickBot="1" x14ac:dyDescent="0.35">
      <c r="A19" s="12" t="s">
        <v>0</v>
      </c>
      <c r="B19" s="13" t="s">
        <v>1</v>
      </c>
      <c r="C19" s="14" t="s">
        <v>2</v>
      </c>
      <c r="D19" s="15" t="s">
        <v>3</v>
      </c>
      <c r="E19" s="13" t="s">
        <v>4</v>
      </c>
      <c r="F19" s="14" t="s">
        <v>13</v>
      </c>
      <c r="G19" s="14" t="s">
        <v>14</v>
      </c>
      <c r="H19" s="15" t="s">
        <v>5</v>
      </c>
      <c r="I19" s="13" t="s">
        <v>4</v>
      </c>
      <c r="J19" s="14" t="s">
        <v>13</v>
      </c>
      <c r="K19" s="14" t="s">
        <v>14</v>
      </c>
      <c r="L19" s="15" t="s">
        <v>5</v>
      </c>
      <c r="M19" s="13" t="s">
        <v>4</v>
      </c>
      <c r="N19" s="14" t="s">
        <v>13</v>
      </c>
      <c r="O19" s="14" t="s">
        <v>14</v>
      </c>
      <c r="P19" s="15" t="s">
        <v>5</v>
      </c>
      <c r="Q19" s="16">
        <v>1</v>
      </c>
      <c r="R19" s="17">
        <v>2</v>
      </c>
      <c r="S19" s="17">
        <v>3</v>
      </c>
      <c r="T19" s="17">
        <v>4</v>
      </c>
      <c r="U19" s="17">
        <v>5</v>
      </c>
      <c r="V19" s="17">
        <v>6</v>
      </c>
      <c r="W19" s="17">
        <v>7</v>
      </c>
      <c r="X19" s="17">
        <v>8</v>
      </c>
      <c r="Y19" s="17">
        <v>9</v>
      </c>
      <c r="Z19" s="18">
        <v>10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2"/>
      <c r="AN19" s="2"/>
    </row>
    <row r="20" spans="1:40" x14ac:dyDescent="0.3">
      <c r="A20" s="19" t="s">
        <v>61</v>
      </c>
      <c r="B20" s="20" t="s">
        <v>10</v>
      </c>
      <c r="C20" s="21">
        <v>22</v>
      </c>
      <c r="D20" s="22" t="s">
        <v>16</v>
      </c>
      <c r="E20" s="20" t="s">
        <v>19</v>
      </c>
      <c r="F20" s="21">
        <v>130</v>
      </c>
      <c r="G20" s="21">
        <v>0</v>
      </c>
      <c r="H20" s="22">
        <v>6</v>
      </c>
      <c r="I20" s="20" t="s">
        <v>19</v>
      </c>
      <c r="J20" s="21">
        <v>42</v>
      </c>
      <c r="K20" s="21">
        <v>0</v>
      </c>
      <c r="L20" s="22">
        <v>6</v>
      </c>
      <c r="M20" s="20" t="s">
        <v>22</v>
      </c>
      <c r="N20" s="21">
        <v>203</v>
      </c>
      <c r="O20" s="21">
        <v>1</v>
      </c>
      <c r="P20" s="22">
        <v>6</v>
      </c>
      <c r="Q20" s="20">
        <v>4</v>
      </c>
      <c r="R20" s="21">
        <v>2</v>
      </c>
      <c r="S20" s="21">
        <v>5</v>
      </c>
      <c r="T20" s="21">
        <v>1</v>
      </c>
      <c r="U20" s="21">
        <v>4</v>
      </c>
      <c r="V20" s="21">
        <v>3</v>
      </c>
      <c r="W20" s="21">
        <v>2</v>
      </c>
      <c r="X20" s="21">
        <v>2</v>
      </c>
      <c r="Y20" s="21">
        <v>4</v>
      </c>
      <c r="Z20" s="22">
        <v>2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2"/>
      <c r="AN20" s="47"/>
    </row>
    <row r="21" spans="1:40" x14ac:dyDescent="0.3">
      <c r="A21" s="19" t="s">
        <v>62</v>
      </c>
      <c r="B21" s="20" t="s">
        <v>15</v>
      </c>
      <c r="C21" s="21">
        <v>27</v>
      </c>
      <c r="D21" s="22" t="s">
        <v>16</v>
      </c>
      <c r="E21" s="20" t="s">
        <v>19</v>
      </c>
      <c r="F21" s="21">
        <v>180</v>
      </c>
      <c r="G21" s="21">
        <v>0</v>
      </c>
      <c r="H21" s="22">
        <v>5</v>
      </c>
      <c r="I21" s="20" t="s">
        <v>19</v>
      </c>
      <c r="J21" s="21">
        <v>39</v>
      </c>
      <c r="K21" s="21">
        <v>0</v>
      </c>
      <c r="L21" s="22">
        <v>7</v>
      </c>
      <c r="M21" s="20" t="s">
        <v>19</v>
      </c>
      <c r="N21" s="21">
        <v>38</v>
      </c>
      <c r="O21" s="21">
        <v>0</v>
      </c>
      <c r="P21" s="22">
        <v>6</v>
      </c>
      <c r="Q21" s="20">
        <v>4</v>
      </c>
      <c r="R21" s="21">
        <v>2</v>
      </c>
      <c r="S21" s="21">
        <v>4</v>
      </c>
      <c r="T21" s="21">
        <v>1</v>
      </c>
      <c r="U21" s="21">
        <v>4</v>
      </c>
      <c r="V21" s="21">
        <v>1</v>
      </c>
      <c r="W21" s="21">
        <v>3</v>
      </c>
      <c r="X21" s="21">
        <v>4</v>
      </c>
      <c r="Y21" s="21">
        <v>5</v>
      </c>
      <c r="Z21" s="22">
        <v>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2"/>
      <c r="AN21" s="47"/>
    </row>
    <row r="22" spans="1:40" x14ac:dyDescent="0.3">
      <c r="A22" s="19" t="s">
        <v>63</v>
      </c>
      <c r="B22" s="20" t="s">
        <v>10</v>
      </c>
      <c r="C22" s="21">
        <v>24</v>
      </c>
      <c r="D22" s="22" t="s">
        <v>11</v>
      </c>
      <c r="E22" s="20" t="s">
        <v>19</v>
      </c>
      <c r="F22" s="21">
        <v>200</v>
      </c>
      <c r="G22" s="21">
        <v>0</v>
      </c>
      <c r="H22" s="22">
        <v>4</v>
      </c>
      <c r="I22" s="20" t="s">
        <v>19</v>
      </c>
      <c r="J22" s="21">
        <v>143</v>
      </c>
      <c r="K22" s="21">
        <v>0</v>
      </c>
      <c r="L22" s="22">
        <v>3</v>
      </c>
      <c r="M22" s="20" t="s">
        <v>19</v>
      </c>
      <c r="N22" s="21">
        <v>193</v>
      </c>
      <c r="O22" s="21">
        <v>0</v>
      </c>
      <c r="P22" s="22">
        <v>4</v>
      </c>
      <c r="Q22" s="20">
        <v>3</v>
      </c>
      <c r="R22" s="21">
        <v>1</v>
      </c>
      <c r="S22" s="21">
        <v>1</v>
      </c>
      <c r="T22" s="21">
        <v>3</v>
      </c>
      <c r="U22" s="21">
        <v>1</v>
      </c>
      <c r="V22" s="21">
        <v>5</v>
      </c>
      <c r="W22" s="21">
        <v>2</v>
      </c>
      <c r="X22" s="21">
        <v>5</v>
      </c>
      <c r="Y22" s="21">
        <v>1</v>
      </c>
      <c r="Z22" s="22">
        <v>5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2"/>
      <c r="AN22" s="47"/>
    </row>
    <row r="23" spans="1:40" x14ac:dyDescent="0.3">
      <c r="A23" s="19" t="s">
        <v>64</v>
      </c>
      <c r="B23" s="20" t="s">
        <v>15</v>
      </c>
      <c r="C23" s="21">
        <v>49</v>
      </c>
      <c r="D23" s="22" t="s">
        <v>16</v>
      </c>
      <c r="E23" s="20" t="s">
        <v>19</v>
      </c>
      <c r="F23" s="21">
        <v>185</v>
      </c>
      <c r="G23" s="21">
        <v>0</v>
      </c>
      <c r="H23" s="22">
        <v>5</v>
      </c>
      <c r="I23" s="20" t="s">
        <v>19</v>
      </c>
      <c r="J23" s="21">
        <v>152</v>
      </c>
      <c r="K23" s="21">
        <v>1</v>
      </c>
      <c r="L23" s="22">
        <v>6</v>
      </c>
      <c r="M23" s="20" t="s">
        <v>19</v>
      </c>
      <c r="N23" s="21">
        <v>126</v>
      </c>
      <c r="O23" s="21">
        <v>0</v>
      </c>
      <c r="P23" s="22">
        <v>6</v>
      </c>
      <c r="Q23" s="20">
        <v>5</v>
      </c>
      <c r="R23" s="21">
        <v>1</v>
      </c>
      <c r="S23" s="21">
        <v>5</v>
      </c>
      <c r="T23" s="21">
        <v>1</v>
      </c>
      <c r="U23" s="21">
        <v>5</v>
      </c>
      <c r="V23" s="21">
        <v>1</v>
      </c>
      <c r="W23" s="21">
        <v>5</v>
      </c>
      <c r="X23" s="21">
        <v>1</v>
      </c>
      <c r="Y23" s="21">
        <v>5</v>
      </c>
      <c r="Z23" s="22">
        <v>1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2"/>
      <c r="AN23" s="47"/>
    </row>
    <row r="24" spans="1:40" x14ac:dyDescent="0.3">
      <c r="A24" s="19" t="s">
        <v>65</v>
      </c>
      <c r="B24" s="20" t="s">
        <v>10</v>
      </c>
      <c r="C24" s="21">
        <v>35</v>
      </c>
      <c r="D24" s="22" t="s">
        <v>16</v>
      </c>
      <c r="E24" s="20" t="s">
        <v>19</v>
      </c>
      <c r="F24" s="21">
        <v>187</v>
      </c>
      <c r="G24" s="21">
        <v>0</v>
      </c>
      <c r="H24" s="22">
        <v>2</v>
      </c>
      <c r="I24" s="20" t="s">
        <v>22</v>
      </c>
      <c r="J24" s="21">
        <v>224</v>
      </c>
      <c r="K24" s="21">
        <v>1</v>
      </c>
      <c r="L24" s="22">
        <v>5</v>
      </c>
      <c r="M24" s="20" t="s">
        <v>19</v>
      </c>
      <c r="N24" s="21">
        <v>73</v>
      </c>
      <c r="O24" s="21">
        <v>0</v>
      </c>
      <c r="P24" s="22">
        <v>7</v>
      </c>
      <c r="Q24" s="20">
        <v>2</v>
      </c>
      <c r="R24" s="21">
        <v>3</v>
      </c>
      <c r="S24" s="21">
        <v>3</v>
      </c>
      <c r="T24" s="21">
        <v>1</v>
      </c>
      <c r="U24" s="21">
        <v>4</v>
      </c>
      <c r="V24" s="21">
        <v>1</v>
      </c>
      <c r="W24" s="21">
        <v>5</v>
      </c>
      <c r="X24" s="21">
        <v>2</v>
      </c>
      <c r="Y24" s="21">
        <v>3</v>
      </c>
      <c r="Z24" s="22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2"/>
      <c r="AN24" s="47"/>
    </row>
    <row r="25" spans="1:40" x14ac:dyDescent="0.3">
      <c r="A25" s="23" t="s">
        <v>66</v>
      </c>
      <c r="B25" s="20" t="s">
        <v>10</v>
      </c>
      <c r="C25" s="21">
        <v>22</v>
      </c>
      <c r="D25" s="22" t="s">
        <v>11</v>
      </c>
      <c r="E25" s="20" t="s">
        <v>19</v>
      </c>
      <c r="F25" s="21">
        <v>195</v>
      </c>
      <c r="G25" s="21">
        <v>0</v>
      </c>
      <c r="H25" s="22">
        <v>5</v>
      </c>
      <c r="I25" s="20" t="s">
        <v>19</v>
      </c>
      <c r="J25" s="21">
        <v>93</v>
      </c>
      <c r="K25" s="21">
        <v>0</v>
      </c>
      <c r="L25" s="22">
        <v>4</v>
      </c>
      <c r="M25" s="20" t="s">
        <v>19</v>
      </c>
      <c r="N25" s="21">
        <v>101</v>
      </c>
      <c r="O25" s="21">
        <v>0</v>
      </c>
      <c r="P25" s="22">
        <v>3</v>
      </c>
      <c r="Q25" s="20">
        <v>3</v>
      </c>
      <c r="R25" s="21">
        <v>4</v>
      </c>
      <c r="S25" s="21">
        <v>2</v>
      </c>
      <c r="T25" s="21">
        <v>1</v>
      </c>
      <c r="U25" s="21">
        <v>3</v>
      </c>
      <c r="V25" s="21">
        <v>4</v>
      </c>
      <c r="W25" s="21">
        <v>2</v>
      </c>
      <c r="X25" s="21">
        <v>4</v>
      </c>
      <c r="Y25" s="21">
        <v>3</v>
      </c>
      <c r="Z25" s="22">
        <v>2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2"/>
      <c r="AN25" s="47"/>
    </row>
    <row r="26" spans="1:40" x14ac:dyDescent="0.3">
      <c r="A26" s="19" t="s">
        <v>67</v>
      </c>
      <c r="B26" s="20" t="s">
        <v>10</v>
      </c>
      <c r="C26" s="21">
        <v>50</v>
      </c>
      <c r="D26" s="22" t="s">
        <v>11</v>
      </c>
      <c r="E26" s="20" t="s">
        <v>19</v>
      </c>
      <c r="F26" s="21">
        <v>236</v>
      </c>
      <c r="G26" s="21">
        <v>0</v>
      </c>
      <c r="H26" s="22">
        <v>6</v>
      </c>
      <c r="I26" s="20" t="s">
        <v>19</v>
      </c>
      <c r="J26" s="21">
        <v>86</v>
      </c>
      <c r="K26" s="21">
        <v>0</v>
      </c>
      <c r="L26" s="22">
        <v>7</v>
      </c>
      <c r="M26" s="20" t="s">
        <v>19</v>
      </c>
      <c r="N26" s="21">
        <v>75</v>
      </c>
      <c r="O26" s="21">
        <v>0</v>
      </c>
      <c r="P26" s="22">
        <v>7</v>
      </c>
      <c r="Q26" s="20">
        <v>5</v>
      </c>
      <c r="R26" s="21">
        <v>1</v>
      </c>
      <c r="S26" s="21">
        <v>5</v>
      </c>
      <c r="T26" s="21">
        <v>1</v>
      </c>
      <c r="U26" s="21">
        <v>5</v>
      </c>
      <c r="V26" s="21">
        <v>1</v>
      </c>
      <c r="W26" s="21">
        <v>4</v>
      </c>
      <c r="X26" s="21">
        <v>1</v>
      </c>
      <c r="Y26" s="21">
        <v>5</v>
      </c>
      <c r="Z26" s="22">
        <v>1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2"/>
      <c r="AN26" s="47"/>
    </row>
    <row r="27" spans="1:40" x14ac:dyDescent="0.3">
      <c r="A27" s="19" t="s">
        <v>68</v>
      </c>
      <c r="B27" s="20" t="s">
        <v>15</v>
      </c>
      <c r="C27" s="21">
        <v>29</v>
      </c>
      <c r="D27" s="22" t="s">
        <v>16</v>
      </c>
      <c r="E27" s="20" t="s">
        <v>19</v>
      </c>
      <c r="F27" s="21">
        <v>160</v>
      </c>
      <c r="G27" s="21">
        <v>0</v>
      </c>
      <c r="H27" s="22">
        <v>6</v>
      </c>
      <c r="I27" s="20" t="s">
        <v>19</v>
      </c>
      <c r="J27" s="21">
        <v>75</v>
      </c>
      <c r="K27" s="21">
        <v>0</v>
      </c>
      <c r="L27" s="22">
        <v>7</v>
      </c>
      <c r="M27" s="20" t="s">
        <v>19</v>
      </c>
      <c r="N27" s="21">
        <v>197</v>
      </c>
      <c r="O27" s="21">
        <v>0</v>
      </c>
      <c r="P27" s="22">
        <v>5</v>
      </c>
      <c r="Q27" s="20">
        <v>5</v>
      </c>
      <c r="R27" s="21">
        <v>1</v>
      </c>
      <c r="S27" s="21">
        <v>5</v>
      </c>
      <c r="T27" s="21">
        <v>1</v>
      </c>
      <c r="U27" s="21">
        <v>4</v>
      </c>
      <c r="V27" s="21">
        <v>1</v>
      </c>
      <c r="W27" s="21">
        <v>5</v>
      </c>
      <c r="X27" s="21">
        <v>4</v>
      </c>
      <c r="Y27" s="21">
        <v>5</v>
      </c>
      <c r="Z27" s="2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2"/>
      <c r="AN27" s="47"/>
    </row>
    <row r="28" spans="1:40" x14ac:dyDescent="0.3">
      <c r="A28" s="19" t="s">
        <v>69</v>
      </c>
      <c r="B28" s="42" t="s">
        <v>15</v>
      </c>
      <c r="C28" s="21">
        <v>30</v>
      </c>
      <c r="D28" s="43" t="s">
        <v>11</v>
      </c>
      <c r="E28" s="20" t="s">
        <v>19</v>
      </c>
      <c r="F28" s="21">
        <v>175</v>
      </c>
      <c r="G28" s="21">
        <v>0</v>
      </c>
      <c r="H28" s="43">
        <v>6</v>
      </c>
      <c r="I28" s="42" t="s">
        <v>22</v>
      </c>
      <c r="J28" s="21">
        <v>103</v>
      </c>
      <c r="K28" s="21">
        <v>0</v>
      </c>
      <c r="L28" s="43">
        <v>6</v>
      </c>
      <c r="M28" s="20" t="s">
        <v>19</v>
      </c>
      <c r="N28" s="21">
        <v>84</v>
      </c>
      <c r="O28" s="21">
        <v>0</v>
      </c>
      <c r="P28" s="43">
        <v>7</v>
      </c>
      <c r="Q28" s="20">
        <v>4</v>
      </c>
      <c r="R28" s="21">
        <v>2</v>
      </c>
      <c r="S28" s="21">
        <v>4</v>
      </c>
      <c r="T28" s="21">
        <v>2</v>
      </c>
      <c r="U28" s="21">
        <v>4</v>
      </c>
      <c r="V28" s="21">
        <v>2</v>
      </c>
      <c r="W28" s="21">
        <v>5</v>
      </c>
      <c r="X28" s="21">
        <v>1</v>
      </c>
      <c r="Y28" s="21">
        <v>3</v>
      </c>
      <c r="Z28" s="43">
        <v>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2"/>
      <c r="AN28" s="47"/>
    </row>
    <row r="29" spans="1:40" ht="15" thickBot="1" x14ac:dyDescent="0.35">
      <c r="A29" s="41" t="s">
        <v>70</v>
      </c>
      <c r="B29" s="28" t="s">
        <v>15</v>
      </c>
      <c r="C29" s="29">
        <v>45</v>
      </c>
      <c r="D29" s="30" t="s">
        <v>11</v>
      </c>
      <c r="E29" s="28" t="s">
        <v>19</v>
      </c>
      <c r="F29" s="29">
        <v>262</v>
      </c>
      <c r="G29" s="29">
        <v>2</v>
      </c>
      <c r="H29" s="30">
        <v>5</v>
      </c>
      <c r="I29" s="28" t="s">
        <v>19</v>
      </c>
      <c r="J29" s="29">
        <v>345</v>
      </c>
      <c r="K29" s="29">
        <v>2</v>
      </c>
      <c r="L29" s="30">
        <v>4</v>
      </c>
      <c r="M29" s="28" t="s">
        <v>19</v>
      </c>
      <c r="N29" s="29">
        <v>151</v>
      </c>
      <c r="O29" s="29">
        <v>0</v>
      </c>
      <c r="P29" s="30">
        <v>6</v>
      </c>
      <c r="Q29" s="28">
        <v>2</v>
      </c>
      <c r="R29" s="29">
        <v>4</v>
      </c>
      <c r="S29" s="29">
        <v>3</v>
      </c>
      <c r="T29" s="29">
        <v>2</v>
      </c>
      <c r="U29" s="29">
        <v>3</v>
      </c>
      <c r="V29" s="29">
        <v>4</v>
      </c>
      <c r="W29" s="29">
        <v>3</v>
      </c>
      <c r="X29" s="29">
        <v>4</v>
      </c>
      <c r="Y29" s="29">
        <v>2</v>
      </c>
      <c r="Z29" s="30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2"/>
      <c r="AN29" s="47"/>
    </row>
    <row r="31" spans="1:40" x14ac:dyDescent="0.3">
      <c r="F31" s="46"/>
      <c r="G31" s="45"/>
      <c r="H31" s="46"/>
      <c r="J31" s="46"/>
      <c r="K31" s="45"/>
      <c r="L31" s="46"/>
      <c r="N31" s="46"/>
      <c r="O31" s="45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3">
      <c r="I32"/>
      <c r="M32"/>
    </row>
    <row r="33" spans="3:40" x14ac:dyDescent="0.3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spans="3:40" x14ac:dyDescent="0.3">
      <c r="I34"/>
      <c r="M34"/>
    </row>
    <row r="35" spans="3:40" x14ac:dyDescent="0.3">
      <c r="I35"/>
      <c r="M35"/>
    </row>
    <row r="36" spans="3:40" x14ac:dyDescent="0.3">
      <c r="I36"/>
      <c r="M36"/>
    </row>
  </sheetData>
  <mergeCells count="10">
    <mergeCell ref="E2:H2"/>
    <mergeCell ref="I2:L2"/>
    <mergeCell ref="M2:P2"/>
    <mergeCell ref="Q2:Z2"/>
    <mergeCell ref="B2:D2"/>
    <mergeCell ref="B18:D18"/>
    <mergeCell ref="E18:H18"/>
    <mergeCell ref="I18:L18"/>
    <mergeCell ref="M18:P18"/>
    <mergeCell ref="Q18:Z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5" workbookViewId="0">
      <selection activeCell="A3" sqref="A3"/>
    </sheetView>
  </sheetViews>
  <sheetFormatPr defaultRowHeight="14.4" x14ac:dyDescent="0.3"/>
  <cols>
    <col min="1" max="1" width="6" customWidth="1"/>
    <col min="2" max="2" width="3.88671875" customWidth="1"/>
  </cols>
  <sheetData>
    <row r="1" spans="1:3" x14ac:dyDescent="0.3">
      <c r="A1" s="50" t="s">
        <v>39</v>
      </c>
    </row>
    <row r="3" spans="1:3" x14ac:dyDescent="0.3">
      <c r="B3" s="37" t="s">
        <v>40</v>
      </c>
    </row>
    <row r="4" spans="1:3" x14ac:dyDescent="0.3">
      <c r="C4" s="24" t="s">
        <v>41</v>
      </c>
    </row>
    <row r="5" spans="1:3" x14ac:dyDescent="0.3">
      <c r="C5" s="24" t="s">
        <v>20</v>
      </c>
    </row>
    <row r="6" spans="1:3" x14ac:dyDescent="0.3">
      <c r="C6" s="33" t="s">
        <v>23</v>
      </c>
    </row>
    <row r="7" spans="1:3" x14ac:dyDescent="0.3">
      <c r="C7" s="33" t="s">
        <v>37</v>
      </c>
    </row>
    <row r="8" spans="1:3" x14ac:dyDescent="0.3">
      <c r="C8" s="34" t="s">
        <v>26</v>
      </c>
    </row>
    <row r="9" spans="1:3" x14ac:dyDescent="0.3">
      <c r="C9" s="24" t="s">
        <v>28</v>
      </c>
    </row>
    <row r="10" spans="1:3" x14ac:dyDescent="0.3">
      <c r="C10" s="24"/>
    </row>
    <row r="11" spans="1:3" x14ac:dyDescent="0.3">
      <c r="B11" s="37" t="s">
        <v>42</v>
      </c>
    </row>
    <row r="12" spans="1:3" x14ac:dyDescent="0.3">
      <c r="C12" s="24" t="s">
        <v>43</v>
      </c>
    </row>
    <row r="13" spans="1:3" x14ac:dyDescent="0.3">
      <c r="C13" s="24" t="s">
        <v>21</v>
      </c>
    </row>
    <row r="14" spans="1:3" x14ac:dyDescent="0.3">
      <c r="C14" s="33" t="s">
        <v>24</v>
      </c>
    </row>
    <row r="15" spans="1:3" x14ac:dyDescent="0.3">
      <c r="C15" s="33" t="s">
        <v>25</v>
      </c>
    </row>
    <row r="16" spans="1:3" x14ac:dyDescent="0.3">
      <c r="C16" s="24"/>
    </row>
    <row r="17" spans="1:3" x14ac:dyDescent="0.3">
      <c r="B17" s="37" t="s">
        <v>44</v>
      </c>
    </row>
    <row r="18" spans="1:3" x14ac:dyDescent="0.3">
      <c r="C18" s="24" t="s">
        <v>45</v>
      </c>
    </row>
    <row r="19" spans="1:3" x14ac:dyDescent="0.3">
      <c r="C19" s="33" t="s">
        <v>38</v>
      </c>
    </row>
    <row r="20" spans="1:3" x14ac:dyDescent="0.3">
      <c r="C20" s="24"/>
    </row>
    <row r="21" spans="1:3" x14ac:dyDescent="0.3">
      <c r="C21" s="24"/>
    </row>
    <row r="22" spans="1:3" x14ac:dyDescent="0.3">
      <c r="A22" s="50" t="s">
        <v>46</v>
      </c>
      <c r="C22" s="24"/>
    </row>
    <row r="23" spans="1:3" x14ac:dyDescent="0.3">
      <c r="C23" s="24"/>
    </row>
    <row r="24" spans="1:3" x14ac:dyDescent="0.3">
      <c r="B24" s="37" t="s">
        <v>40</v>
      </c>
      <c r="C24" s="24"/>
    </row>
    <row r="25" spans="1:3" x14ac:dyDescent="0.3">
      <c r="C25" s="24" t="s">
        <v>29</v>
      </c>
    </row>
    <row r="26" spans="1:3" x14ac:dyDescent="0.3">
      <c r="C26" s="35" t="s">
        <v>32</v>
      </c>
    </row>
    <row r="27" spans="1:3" x14ac:dyDescent="0.3">
      <c r="C27" s="33" t="s">
        <v>47</v>
      </c>
    </row>
    <row r="28" spans="1:3" x14ac:dyDescent="0.3">
      <c r="C28" s="33" t="s">
        <v>35</v>
      </c>
    </row>
    <row r="29" spans="1:3" x14ac:dyDescent="0.3">
      <c r="C29" s="32" t="s">
        <v>50</v>
      </c>
    </row>
    <row r="30" spans="1:3" x14ac:dyDescent="0.3">
      <c r="C30" s="32"/>
    </row>
    <row r="31" spans="1:3" x14ac:dyDescent="0.3">
      <c r="B31" s="37" t="s">
        <v>42</v>
      </c>
      <c r="C31" s="24"/>
    </row>
    <row r="32" spans="1:3" x14ac:dyDescent="0.3">
      <c r="C32" s="24" t="s">
        <v>48</v>
      </c>
    </row>
    <row r="33" spans="2:3" x14ac:dyDescent="0.3">
      <c r="C33" s="33" t="s">
        <v>34</v>
      </c>
    </row>
    <row r="34" spans="2:3" x14ac:dyDescent="0.3">
      <c r="C34" s="33" t="s">
        <v>36</v>
      </c>
    </row>
    <row r="35" spans="2:3" x14ac:dyDescent="0.3">
      <c r="C35" s="24" t="s">
        <v>31</v>
      </c>
    </row>
    <row r="36" spans="2:3" x14ac:dyDescent="0.3">
      <c r="C36" s="24"/>
    </row>
    <row r="37" spans="2:3" x14ac:dyDescent="0.3">
      <c r="B37" s="37" t="s">
        <v>44</v>
      </c>
      <c r="C37" s="24"/>
    </row>
    <row r="38" spans="2:3" x14ac:dyDescent="0.3">
      <c r="C38" s="24" t="s">
        <v>30</v>
      </c>
    </row>
    <row r="39" spans="2:3" x14ac:dyDescent="0.3">
      <c r="C39" s="24" t="s">
        <v>49</v>
      </c>
    </row>
    <row r="40" spans="2:3" x14ac:dyDescent="0.3">
      <c r="C40" s="36" t="s">
        <v>33</v>
      </c>
    </row>
    <row r="42" spans="2:3" x14ac:dyDescent="0.3">
      <c r="C42" s="24"/>
    </row>
    <row r="43" spans="2:3" x14ac:dyDescent="0.3">
      <c r="C43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</vt:lpstr>
      <vt:lpstr>Analysis</vt:lpstr>
      <vt:lpstr>Data</vt:lpstr>
      <vt:lpstr>Participant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josh lane</cp:lastModifiedBy>
  <dcterms:created xsi:type="dcterms:W3CDTF">2010-12-19T15:20:53Z</dcterms:created>
  <dcterms:modified xsi:type="dcterms:W3CDTF">2017-12-19T16:04:01Z</dcterms:modified>
</cp:coreProperties>
</file>