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30" windowWidth="17250" windowHeight="6630"/>
  </bookViews>
  <sheets>
    <sheet name="7月" sheetId="2" r:id="rId1"/>
  </sheets>
  <calcPr calcId="145621"/>
</workbook>
</file>

<file path=xl/calcChain.xml><?xml version="1.0" encoding="utf-8"?>
<calcChain xmlns="http://schemas.openxmlformats.org/spreadsheetml/2006/main">
  <c r="F19" i="2" l="1"/>
  <c r="M19" i="2"/>
  <c r="T19" i="2"/>
  <c r="AA19" i="2"/>
  <c r="N6" i="2"/>
  <c r="J6" i="2"/>
  <c r="K6" i="2" s="1"/>
  <c r="AB12" i="2"/>
  <c r="X12" i="2"/>
  <c r="Y12" i="2" s="1"/>
  <c r="N12" i="2"/>
  <c r="J12" i="2"/>
  <c r="K12" i="2" s="1"/>
  <c r="G12" i="2"/>
  <c r="C12" i="2"/>
  <c r="D12" i="2" s="1"/>
  <c r="U15" i="2"/>
  <c r="Q15" i="2"/>
  <c r="R15" i="2" s="1"/>
  <c r="N15" i="2"/>
  <c r="J15" i="2"/>
  <c r="K15" i="2" s="1"/>
  <c r="G15" i="2"/>
  <c r="C15" i="2"/>
  <c r="D15" i="2" s="1"/>
  <c r="N18" i="2" l="1"/>
  <c r="J18" i="2"/>
  <c r="K18" i="2" s="1"/>
  <c r="N17" i="2"/>
  <c r="J17" i="2"/>
  <c r="K17" i="2" s="1"/>
  <c r="G16" i="2" l="1"/>
  <c r="C16" i="2"/>
  <c r="D16" i="2" s="1"/>
  <c r="H16" i="2" s="1"/>
  <c r="G14" i="2" l="1"/>
  <c r="C14" i="2"/>
  <c r="D14" i="2" s="1"/>
  <c r="N13" i="2" l="1"/>
  <c r="J13" i="2"/>
  <c r="K13" i="2" s="1"/>
  <c r="N11" i="2" l="1"/>
  <c r="J11" i="2"/>
  <c r="K11" i="2" s="1"/>
  <c r="AB11" i="2"/>
  <c r="X11" i="2"/>
  <c r="Y11" i="2" s="1"/>
  <c r="N10" i="2" l="1"/>
  <c r="J10" i="2"/>
  <c r="K10" i="2" s="1"/>
  <c r="N9" i="2" l="1"/>
  <c r="J9" i="2"/>
  <c r="K9" i="2" s="1"/>
  <c r="AB9" i="2"/>
  <c r="X9" i="2"/>
  <c r="Y9" i="2" s="1"/>
  <c r="AB8" i="2" l="1"/>
  <c r="X8" i="2"/>
  <c r="Y8" i="2" s="1"/>
  <c r="N8" i="2"/>
  <c r="J8" i="2"/>
  <c r="K8" i="2" s="1"/>
  <c r="G8" i="2"/>
  <c r="C8" i="2"/>
  <c r="D8" i="2" s="1"/>
  <c r="AB7" i="2" l="1"/>
  <c r="X7" i="2"/>
  <c r="Y7" i="2" s="1"/>
  <c r="U7" i="2"/>
  <c r="Q7" i="2"/>
  <c r="R7" i="2" s="1"/>
  <c r="J5" i="2" l="1"/>
  <c r="K5" i="2" s="1"/>
  <c r="N5" i="2"/>
  <c r="U5" i="2"/>
  <c r="Q5" i="2"/>
  <c r="R5" i="2" s="1"/>
  <c r="U3" i="2" l="1"/>
  <c r="U20" i="2" s="1"/>
  <c r="Q3" i="2"/>
  <c r="R3" i="2" s="1"/>
  <c r="N3" i="2"/>
  <c r="J3" i="2"/>
  <c r="K3" i="2" s="1"/>
  <c r="Z22" i="2"/>
  <c r="S22" i="2"/>
  <c r="L22" i="2"/>
  <c r="E22" i="2"/>
  <c r="AA20" i="2"/>
  <c r="Z20" i="2"/>
  <c r="Z21" i="2" s="1"/>
  <c r="W20" i="2"/>
  <c r="T20" i="2"/>
  <c r="S20" i="2"/>
  <c r="S21" i="2" s="1"/>
  <c r="P20" i="2"/>
  <c r="M20" i="2"/>
  <c r="L20" i="2"/>
  <c r="L21" i="2" s="1"/>
  <c r="I20" i="2"/>
  <c r="H20" i="2"/>
  <c r="F20" i="2"/>
  <c r="E20" i="2"/>
  <c r="E21" i="2" s="1"/>
  <c r="B20" i="2"/>
  <c r="D20" i="2"/>
  <c r="AB4" i="2"/>
  <c r="AB20" i="2" s="1"/>
  <c r="X4" i="2"/>
  <c r="X20" i="2" s="1"/>
  <c r="N4" i="2"/>
  <c r="J4" i="2"/>
  <c r="J20" i="2" s="1"/>
  <c r="G20" i="2"/>
  <c r="C20" i="2"/>
  <c r="N20" i="2" l="1"/>
  <c r="Q20" i="2"/>
  <c r="Y4" i="2"/>
  <c r="Y20" i="2" s="1"/>
  <c r="R20" i="2"/>
  <c r="K4" i="2"/>
  <c r="K20" i="2" s="1"/>
</calcChain>
</file>

<file path=xl/sharedStrings.xml><?xml version="1.0" encoding="utf-8"?>
<sst xmlns="http://schemas.openxmlformats.org/spreadsheetml/2006/main" count="50" uniqueCount="20">
  <si>
    <t>台北</t>
    <phoneticPr fontId="1" type="noConversion"/>
  </si>
  <si>
    <t>北區</t>
    <phoneticPr fontId="1" type="noConversion"/>
  </si>
  <si>
    <t>中區</t>
    <phoneticPr fontId="1" type="noConversion"/>
  </si>
  <si>
    <t>南區</t>
    <phoneticPr fontId="1" type="noConversion"/>
  </si>
  <si>
    <t>直接率</t>
    <phoneticPr fontId="1" type="noConversion"/>
  </si>
  <si>
    <t>平均接聽數</t>
    <phoneticPr fontId="1" type="noConversion"/>
  </si>
  <si>
    <t>每人多接</t>
    <phoneticPr fontId="1" type="noConversion"/>
  </si>
  <si>
    <t>日期</t>
    <phoneticPr fontId="1" type="noConversion"/>
  </si>
  <si>
    <t>80%指標差異通數</t>
    <phoneticPr fontId="1" type="noConversion"/>
  </si>
  <si>
    <t>未達天數</t>
    <phoneticPr fontId="1" type="noConversion"/>
  </si>
  <si>
    <t>未達之平均數</t>
    <phoneticPr fontId="1" type="noConversion"/>
  </si>
  <si>
    <t>訓練師人數：</t>
    <phoneticPr fontId="1" type="noConversion"/>
  </si>
  <si>
    <t>&lt;==不含部門主管</t>
    <phoneticPr fontId="1" type="noConversion"/>
  </si>
  <si>
    <t>TE人數 /接聽人力</t>
    <phoneticPr fontId="1" type="noConversion"/>
  </si>
  <si>
    <t>達成天數/工作天</t>
    <phoneticPr fontId="1" type="noConversion"/>
  </si>
  <si>
    <t>本月工作天數</t>
    <phoneticPr fontId="1" type="noConversion"/>
  </si>
  <si>
    <t>未達天之投入人力</t>
    <phoneticPr fontId="1" type="noConversion"/>
  </si>
  <si>
    <t>ACD
派送數</t>
    <phoneticPr fontId="1" type="noConversion"/>
  </si>
  <si>
    <t>ACD
處理數</t>
    <phoneticPr fontId="1" type="noConversion"/>
  </si>
  <si>
    <t>值機
人力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</si>
</sst>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&quot;月&quot;d&quot;日&quot;"/>
    <numFmt numFmtId="177" formatCode="0_ "/>
    <numFmt numFmtId="178" formatCode="0.0%"/>
    <numFmt numFmtId="179" formatCode="0.00_);[Red]\(0.00\)"/>
    <numFmt numFmtId="180" formatCode="0_);[Red]\(0\)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5" borderId="1" xfId="0" applyFill="1" applyBorder="1">
      <alignment vertical="center"/>
    </xf>
    <xf numFmtId="177" fontId="0" fillId="5" borderId="1" xfId="0" applyNumberFormat="1" applyFill="1" applyBorder="1">
      <alignment vertical="center"/>
    </xf>
    <xf numFmtId="1" fontId="0" fillId="5" borderId="1" xfId="0" applyNumberFormat="1" applyFill="1" applyBorder="1">
      <alignment vertical="center"/>
    </xf>
    <xf numFmtId="1" fontId="0" fillId="0" borderId="0" xfId="0" applyNumberFormat="1">
      <alignment vertical="center"/>
    </xf>
    <xf numFmtId="0" fontId="0" fillId="6" borderId="0" xfId="0" applyFill="1">
      <alignment vertical="center"/>
    </xf>
    <xf numFmtId="9" fontId="0" fillId="0" borderId="0" xfId="1" applyFont="1">
      <alignment vertical="center"/>
    </xf>
    <xf numFmtId="1" fontId="0" fillId="6" borderId="0" xfId="0" applyNumberFormat="1" applyFill="1">
      <alignment vertical="center"/>
    </xf>
    <xf numFmtId="1" fontId="0" fillId="8" borderId="0" xfId="0" applyNumberFormat="1" applyFill="1">
      <alignment vertical="center"/>
    </xf>
    <xf numFmtId="0" fontId="0" fillId="4" borderId="0" xfId="0" applyFill="1">
      <alignment vertical="center"/>
    </xf>
    <xf numFmtId="1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0" fillId="5" borderId="2" xfId="0" applyNumberFormat="1" applyFill="1" applyBorder="1">
      <alignment vertical="center"/>
    </xf>
    <xf numFmtId="0" fontId="0" fillId="5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NumberFormat="1" applyBorder="1">
      <alignment vertical="center"/>
    </xf>
    <xf numFmtId="0" fontId="0" fillId="0" borderId="6" xfId="0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177" fontId="0" fillId="3" borderId="7" xfId="0" applyNumberFormat="1" applyFill="1" applyBorder="1" applyAlignment="1">
      <alignment vertical="center" wrapText="1"/>
    </xf>
    <xf numFmtId="0" fontId="0" fillId="2" borderId="8" xfId="0" applyNumberFormat="1" applyFill="1" applyBorder="1" applyAlignment="1">
      <alignment vertical="center" wrapText="1"/>
    </xf>
    <xf numFmtId="0" fontId="0" fillId="2" borderId="9" xfId="0" applyNumberFormat="1" applyFill="1" applyBorder="1" applyAlignment="1">
      <alignment vertical="center" wrapText="1"/>
    </xf>
    <xf numFmtId="0" fontId="0" fillId="2" borderId="10" xfId="0" applyNumberFormat="1" applyFill="1" applyBorder="1" applyAlignment="1">
      <alignment vertical="center" wrapText="1"/>
    </xf>
    <xf numFmtId="176" fontId="0" fillId="0" borderId="11" xfId="0" applyNumberFormat="1" applyBorder="1">
      <alignment vertical="center"/>
    </xf>
    <xf numFmtId="0" fontId="0" fillId="0" borderId="12" xfId="0" applyNumberFormat="1" applyBorder="1">
      <alignment vertical="center"/>
    </xf>
    <xf numFmtId="0" fontId="0" fillId="7" borderId="0" xfId="0" applyFill="1">
      <alignment vertical="center"/>
    </xf>
    <xf numFmtId="9" fontId="5" fillId="0" borderId="0" xfId="1" applyFont="1">
      <alignment vertical="center"/>
    </xf>
    <xf numFmtId="0" fontId="6" fillId="0" borderId="0" xfId="0" applyFont="1" applyFill="1">
      <alignment vertical="center"/>
    </xf>
    <xf numFmtId="9" fontId="6" fillId="0" borderId="0" xfId="1" applyFont="1" applyFill="1">
      <alignment vertical="center"/>
    </xf>
    <xf numFmtId="178" fontId="0" fillId="0" borderId="0" xfId="0" applyNumberFormat="1">
      <alignment vertical="center"/>
    </xf>
    <xf numFmtId="178" fontId="0" fillId="4" borderId="7" xfId="0" applyNumberFormat="1" applyFill="1" applyBorder="1" applyAlignment="1">
      <alignment vertical="center" wrapText="1"/>
    </xf>
    <xf numFmtId="178" fontId="0" fillId="0" borderId="1" xfId="0" applyNumberFormat="1" applyBorder="1">
      <alignment vertical="center"/>
    </xf>
    <xf numFmtId="178" fontId="0" fillId="0" borderId="0" xfId="1" applyNumberFormat="1" applyFont="1">
      <alignment vertical="center"/>
    </xf>
    <xf numFmtId="178" fontId="4" fillId="0" borderId="0" xfId="0" applyNumberFormat="1" applyFont="1">
      <alignment vertical="center"/>
    </xf>
    <xf numFmtId="178" fontId="0" fillId="5" borderId="1" xfId="0" applyNumberFormat="1" applyFill="1" applyBorder="1">
      <alignment vertical="center"/>
    </xf>
    <xf numFmtId="178" fontId="0" fillId="0" borderId="1" xfId="0" applyNumberFormat="1" applyFill="1" applyBorder="1">
      <alignment vertical="center"/>
    </xf>
    <xf numFmtId="177" fontId="0" fillId="0" borderId="1" xfId="0" applyNumberFormat="1" applyFill="1" applyBorder="1">
      <alignment vertical="center"/>
    </xf>
    <xf numFmtId="179" fontId="5" fillId="0" borderId="0" xfId="0" applyNumberFormat="1" applyFont="1">
      <alignment vertical="center"/>
    </xf>
    <xf numFmtId="179" fontId="0" fillId="0" borderId="0" xfId="0" applyNumberFormat="1">
      <alignment vertical="center"/>
    </xf>
    <xf numFmtId="180" fontId="5" fillId="0" borderId="0" xfId="0" applyNumberFormat="1" applyFont="1" applyAlignment="1">
      <alignment horizontal="right"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5" borderId="1" xfId="0" applyNumberFormat="1" applyFill="1" applyBorder="1">
      <alignment vertical="center"/>
    </xf>
    <xf numFmtId="0" fontId="0" fillId="4" borderId="7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3" sqref="E13"/>
    </sheetView>
  </sheetViews>
  <sheetFormatPr defaultRowHeight="16.5" x14ac:dyDescent="0.25"/>
  <cols>
    <col min="1" max="1" width="13.875" bestFit="1" customWidth="1"/>
    <col min="2" max="3" width="7.875" customWidth="1"/>
    <col min="4" max="4" width="10.125" customWidth="1"/>
    <col min="5" max="5" width="6.625" customWidth="1"/>
    <col min="6" max="6" width="7.875" style="38" customWidth="1"/>
    <col min="7" max="7" width="6.625" style="1" customWidth="1"/>
    <col min="8" max="8" width="6.25" style="2" customWidth="1"/>
    <col min="9" max="10" width="7.875" customWidth="1"/>
    <col min="11" max="11" width="9.75" customWidth="1"/>
    <col min="12" max="12" width="6.25" customWidth="1"/>
    <col min="13" max="13" width="9.125" style="38" customWidth="1"/>
    <col min="14" max="14" width="6.625" style="1" customWidth="1"/>
    <col min="15" max="15" width="6.5" style="2" customWidth="1"/>
    <col min="16" max="17" width="7.875" customWidth="1"/>
    <col min="18" max="18" width="10" customWidth="1"/>
    <col min="19" max="19" width="6.75" customWidth="1"/>
    <col min="20" max="20" width="7.875" style="38" customWidth="1"/>
    <col min="21" max="21" width="6.75" style="1" customWidth="1"/>
    <col min="22" max="22" width="6.5" style="2" customWidth="1"/>
    <col min="23" max="24" width="7.875" customWidth="1"/>
    <col min="25" max="25" width="9.75" customWidth="1"/>
    <col min="26" max="26" width="7" customWidth="1"/>
    <col min="27" max="27" width="7.875" customWidth="1"/>
    <col min="28" max="28" width="7.375" style="1" customWidth="1"/>
    <col min="29" max="29" width="6.375" style="2" customWidth="1"/>
  </cols>
  <sheetData>
    <row r="1" spans="1:29" ht="17.25" thickBot="1" x14ac:dyDescent="0.3">
      <c r="B1" t="s">
        <v>0</v>
      </c>
      <c r="C1" s="54" t="s">
        <v>11</v>
      </c>
      <c r="D1" s="54"/>
      <c r="E1" s="21">
        <v>31</v>
      </c>
      <c r="F1" s="42" t="s">
        <v>12</v>
      </c>
      <c r="I1" t="s">
        <v>1</v>
      </c>
      <c r="J1" s="54" t="s">
        <v>11</v>
      </c>
      <c r="K1" s="54"/>
      <c r="L1" s="20">
        <v>14</v>
      </c>
      <c r="P1" t="s">
        <v>2</v>
      </c>
      <c r="Q1" s="54" t="s">
        <v>11</v>
      </c>
      <c r="R1" s="54"/>
      <c r="S1" s="20">
        <v>20</v>
      </c>
      <c r="W1" t="s">
        <v>3</v>
      </c>
      <c r="X1" s="54" t="s">
        <v>11</v>
      </c>
      <c r="Y1" s="54"/>
      <c r="Z1" s="20">
        <v>10</v>
      </c>
    </row>
    <row r="2" spans="1:29" s="3" customFormat="1" ht="33" x14ac:dyDescent="0.25">
      <c r="A2" s="26" t="s">
        <v>7</v>
      </c>
      <c r="B2" s="52" t="s">
        <v>17</v>
      </c>
      <c r="C2" s="53" t="s">
        <v>18</v>
      </c>
      <c r="D2" s="53" t="s">
        <v>8</v>
      </c>
      <c r="E2" s="52" t="s">
        <v>19</v>
      </c>
      <c r="F2" s="39" t="s">
        <v>4</v>
      </c>
      <c r="G2" s="28" t="s">
        <v>5</v>
      </c>
      <c r="H2" s="29" t="s">
        <v>6</v>
      </c>
      <c r="I2" s="52" t="s">
        <v>17</v>
      </c>
      <c r="J2" s="53" t="s">
        <v>18</v>
      </c>
      <c r="K2" s="53" t="s">
        <v>8</v>
      </c>
      <c r="L2" s="52" t="s">
        <v>19</v>
      </c>
      <c r="M2" s="39" t="s">
        <v>4</v>
      </c>
      <c r="N2" s="28" t="s">
        <v>5</v>
      </c>
      <c r="O2" s="30" t="s">
        <v>6</v>
      </c>
      <c r="P2" s="52" t="s">
        <v>17</v>
      </c>
      <c r="Q2" s="53" t="s">
        <v>18</v>
      </c>
      <c r="R2" s="53" t="s">
        <v>8</v>
      </c>
      <c r="S2" s="52" t="s">
        <v>19</v>
      </c>
      <c r="T2" s="39" t="s">
        <v>4</v>
      </c>
      <c r="U2" s="28" t="s">
        <v>5</v>
      </c>
      <c r="V2" s="29" t="s">
        <v>6</v>
      </c>
      <c r="W2" s="52" t="s">
        <v>17</v>
      </c>
      <c r="X2" s="53" t="s">
        <v>18</v>
      </c>
      <c r="Y2" s="53" t="s">
        <v>8</v>
      </c>
      <c r="Z2" s="52" t="s">
        <v>19</v>
      </c>
      <c r="AA2" s="27" t="s">
        <v>4</v>
      </c>
      <c r="AB2" s="28" t="s">
        <v>5</v>
      </c>
      <c r="AC2" s="31" t="s">
        <v>6</v>
      </c>
    </row>
    <row r="3" spans="1:29" s="3" customFormat="1" x14ac:dyDescent="0.25">
      <c r="A3" s="32">
        <v>42919</v>
      </c>
      <c r="B3" s="7"/>
      <c r="C3" s="7"/>
      <c r="D3" s="7"/>
      <c r="E3" s="7"/>
      <c r="F3" s="43"/>
      <c r="G3" s="8"/>
      <c r="H3" s="22"/>
      <c r="I3" s="24">
        <v>337</v>
      </c>
      <c r="J3" s="16">
        <f>I3*M3</f>
        <v>250.39099999999999</v>
      </c>
      <c r="K3" s="16">
        <f>(I3*0.8)-J3</f>
        <v>19.209000000000032</v>
      </c>
      <c r="L3" s="4">
        <v>9</v>
      </c>
      <c r="M3" s="40">
        <v>0.74299999999999999</v>
      </c>
      <c r="N3" s="5">
        <f>SUM(I3/L3)</f>
        <v>37.444444444444443</v>
      </c>
      <c r="O3" s="25">
        <v>3</v>
      </c>
      <c r="P3" s="23">
        <v>424</v>
      </c>
      <c r="Q3" s="9">
        <f>P3*T3</f>
        <v>299.76799999999997</v>
      </c>
      <c r="R3" s="9">
        <f>(P3*0.8)-Q3</f>
        <v>39.432000000000073</v>
      </c>
      <c r="S3" s="7">
        <v>13</v>
      </c>
      <c r="T3" s="43">
        <v>0.70699999999999996</v>
      </c>
      <c r="U3" s="8">
        <f>SUM(P3/S3)</f>
        <v>32.615384615384613</v>
      </c>
      <c r="V3" s="22">
        <v>3</v>
      </c>
      <c r="W3" s="24"/>
      <c r="X3" s="16"/>
      <c r="Y3" s="16"/>
      <c r="Z3" s="17"/>
      <c r="AA3" s="6"/>
      <c r="AB3" s="5"/>
      <c r="AC3" s="33"/>
    </row>
    <row r="4" spans="1:29" ht="16.149999999999999" x14ac:dyDescent="0.3">
      <c r="A4" s="32">
        <v>42920</v>
      </c>
      <c r="B4" s="7"/>
      <c r="C4" s="9"/>
      <c r="D4" s="9"/>
      <c r="E4" s="7"/>
      <c r="F4" s="43"/>
      <c r="G4" s="8"/>
      <c r="H4" s="22"/>
      <c r="I4" s="24">
        <v>413</v>
      </c>
      <c r="J4" s="16">
        <f>I4*M4</f>
        <v>258.95100000000002</v>
      </c>
      <c r="K4" s="16">
        <f>(I4*0.8)-J4</f>
        <v>71.449000000000012</v>
      </c>
      <c r="L4" s="4">
        <v>9.5</v>
      </c>
      <c r="M4" s="40">
        <v>0.627</v>
      </c>
      <c r="N4" s="5">
        <f>SUM(I4/L4)</f>
        <v>43.473684210526315</v>
      </c>
      <c r="O4" s="25">
        <v>8</v>
      </c>
      <c r="P4" s="23"/>
      <c r="Q4" s="9"/>
      <c r="R4" s="9"/>
      <c r="S4" s="7"/>
      <c r="T4" s="43"/>
      <c r="U4" s="8"/>
      <c r="V4" s="22"/>
      <c r="W4" s="24">
        <v>313</v>
      </c>
      <c r="X4" s="16">
        <f>W4*AA4</f>
        <v>213.77900000000002</v>
      </c>
      <c r="Y4" s="16">
        <f>(W4*0.8)-X4</f>
        <v>36.620999999999981</v>
      </c>
      <c r="Z4" s="17">
        <v>7</v>
      </c>
      <c r="AA4" s="6">
        <v>0.68300000000000005</v>
      </c>
      <c r="AB4" s="5">
        <f>SUM(W4/Z4)</f>
        <v>44.714285714285715</v>
      </c>
      <c r="AC4" s="33">
        <v>6</v>
      </c>
    </row>
    <row r="5" spans="1:29" ht="16.149999999999999" x14ac:dyDescent="0.3">
      <c r="A5" s="32">
        <v>42921</v>
      </c>
      <c r="B5" s="7"/>
      <c r="C5" s="9"/>
      <c r="D5" s="9"/>
      <c r="E5" s="7"/>
      <c r="F5" s="43"/>
      <c r="G5" s="8"/>
      <c r="H5" s="22"/>
      <c r="I5" s="24">
        <v>413</v>
      </c>
      <c r="J5" s="16">
        <f>I5*M5</f>
        <v>235.82299999999998</v>
      </c>
      <c r="K5" s="16">
        <f>(I5*0.8)-J5</f>
        <v>94.577000000000055</v>
      </c>
      <c r="L5" s="4">
        <v>9.5</v>
      </c>
      <c r="M5" s="40">
        <v>0.57099999999999995</v>
      </c>
      <c r="N5" s="5">
        <f>SUM(I5/L5)</f>
        <v>43.473684210526315</v>
      </c>
      <c r="O5" s="25">
        <v>10</v>
      </c>
      <c r="P5" s="23">
        <v>388</v>
      </c>
      <c r="Q5" s="9">
        <f>P5*T5</f>
        <v>287.89600000000002</v>
      </c>
      <c r="R5" s="9">
        <f>(P5*0.8)-Q5</f>
        <v>22.504000000000019</v>
      </c>
      <c r="S5" s="7">
        <v>13</v>
      </c>
      <c r="T5" s="43">
        <v>0.74199999999999999</v>
      </c>
      <c r="U5" s="8">
        <f>SUM(P5/S5)</f>
        <v>29.846153846153847</v>
      </c>
      <c r="V5" s="22">
        <v>2</v>
      </c>
      <c r="W5" s="24"/>
      <c r="X5" s="16"/>
      <c r="Y5" s="16"/>
      <c r="Z5" s="17"/>
      <c r="AA5" s="4"/>
      <c r="AB5" s="5"/>
      <c r="AC5" s="33"/>
    </row>
    <row r="6" spans="1:29" ht="16.149999999999999" x14ac:dyDescent="0.3">
      <c r="A6" s="32">
        <v>42922</v>
      </c>
      <c r="B6" s="7"/>
      <c r="C6" s="9"/>
      <c r="D6" s="9"/>
      <c r="E6" s="7"/>
      <c r="F6" s="43"/>
      <c r="G6" s="8"/>
      <c r="H6" s="22"/>
      <c r="I6" s="24">
        <v>258</v>
      </c>
      <c r="J6" s="16">
        <f>I6*M6</f>
        <v>205.11</v>
      </c>
      <c r="K6" s="16">
        <f>(I6*0.8)-J6</f>
        <v>1.289999999999992</v>
      </c>
      <c r="L6" s="4">
        <v>8.5</v>
      </c>
      <c r="M6" s="40">
        <v>0.79500000000000004</v>
      </c>
      <c r="N6" s="5">
        <f>SUM(I6/L6)</f>
        <v>30.352941176470587</v>
      </c>
      <c r="O6" s="25">
        <v>10</v>
      </c>
      <c r="P6" s="23"/>
      <c r="Q6" s="9"/>
      <c r="R6" s="9"/>
      <c r="S6" s="7"/>
      <c r="T6" s="43"/>
      <c r="U6" s="8"/>
      <c r="V6" s="22"/>
      <c r="W6" s="24"/>
      <c r="X6" s="16"/>
      <c r="Y6" s="16"/>
      <c r="Z6" s="17"/>
      <c r="AA6" s="4"/>
      <c r="AB6" s="5"/>
      <c r="AC6" s="33"/>
    </row>
    <row r="7" spans="1:29" x14ac:dyDescent="0.25">
      <c r="A7" s="32">
        <v>42923</v>
      </c>
      <c r="B7" s="7"/>
      <c r="C7" s="9"/>
      <c r="D7" s="9"/>
      <c r="E7" s="7"/>
      <c r="F7" s="43"/>
      <c r="G7" s="8"/>
      <c r="H7" s="22"/>
      <c r="I7" s="24"/>
      <c r="J7" s="16"/>
      <c r="K7" s="16"/>
      <c r="L7" s="4"/>
      <c r="M7" s="40"/>
      <c r="N7" s="5"/>
      <c r="O7" s="25"/>
      <c r="P7" s="23">
        <v>380</v>
      </c>
      <c r="Q7" s="9">
        <f>P7*T7</f>
        <v>302.48</v>
      </c>
      <c r="R7" s="9">
        <f>(P7*0.8)-Q7</f>
        <v>1.5199999999999818</v>
      </c>
      <c r="S7" s="7">
        <v>12.5</v>
      </c>
      <c r="T7" s="43">
        <v>0.79600000000000004</v>
      </c>
      <c r="U7" s="8">
        <f>SUM(P7/S7)</f>
        <v>30.4</v>
      </c>
      <c r="V7" s="22">
        <v>1</v>
      </c>
      <c r="W7" s="24">
        <v>258</v>
      </c>
      <c r="X7" s="16">
        <f>W7*AA7</f>
        <v>200.208</v>
      </c>
      <c r="Y7" s="16">
        <f>(W7*0.8)-X7</f>
        <v>6.1920000000000073</v>
      </c>
      <c r="Z7" s="17">
        <v>7.5</v>
      </c>
      <c r="AA7" s="6">
        <v>0.77600000000000002</v>
      </c>
      <c r="AB7" s="5">
        <f>SUM(W7/Z7)</f>
        <v>34.4</v>
      </c>
      <c r="AC7" s="33">
        <v>6</v>
      </c>
    </row>
    <row r="8" spans="1:29" x14ac:dyDescent="0.25">
      <c r="A8" s="32">
        <v>42928</v>
      </c>
      <c r="B8" s="7">
        <v>671</v>
      </c>
      <c r="C8" s="9">
        <f>B8*F8</f>
        <v>530.76100000000008</v>
      </c>
      <c r="D8" s="9">
        <f>(B8*0.8)-C8</f>
        <v>6.0389999999999873</v>
      </c>
      <c r="E8" s="7">
        <v>25.5</v>
      </c>
      <c r="F8" s="43">
        <v>0.79100000000000004</v>
      </c>
      <c r="G8" s="8">
        <f>SUM(B8/E8)</f>
        <v>26.313725490196077</v>
      </c>
      <c r="H8" s="22">
        <v>1</v>
      </c>
      <c r="I8" s="24">
        <v>310</v>
      </c>
      <c r="J8" s="16">
        <f t="shared" ref="J8:J13" si="0">I8*M8</f>
        <v>225.68</v>
      </c>
      <c r="K8" s="16">
        <f t="shared" ref="K8:K13" si="1">(I8*0.8)-J8</f>
        <v>22.319999999999993</v>
      </c>
      <c r="L8" s="4">
        <v>9.5</v>
      </c>
      <c r="M8" s="40">
        <v>0.72799999999999998</v>
      </c>
      <c r="N8" s="5">
        <f t="shared" ref="N8:N13" si="2">SUM(I8/L8)</f>
        <v>32.631578947368418</v>
      </c>
      <c r="O8" s="25">
        <v>3</v>
      </c>
      <c r="P8" s="23"/>
      <c r="Q8" s="9"/>
      <c r="R8" s="9"/>
      <c r="S8" s="7"/>
      <c r="T8" s="43"/>
      <c r="U8" s="8"/>
      <c r="V8" s="22"/>
      <c r="W8" s="24">
        <v>293</v>
      </c>
      <c r="X8" s="16">
        <f>W8*AA8</f>
        <v>205.393</v>
      </c>
      <c r="Y8" s="16">
        <f>(W8*0.8)-X8</f>
        <v>29.007000000000005</v>
      </c>
      <c r="Z8" s="17">
        <v>7</v>
      </c>
      <c r="AA8" s="6">
        <v>0.70099999999999996</v>
      </c>
      <c r="AB8" s="5">
        <f>SUM(W8/Z8)</f>
        <v>41.857142857142854</v>
      </c>
      <c r="AC8" s="33">
        <v>4</v>
      </c>
    </row>
    <row r="9" spans="1:29" ht="16.149999999999999" x14ac:dyDescent="0.3">
      <c r="A9" s="32">
        <v>42930</v>
      </c>
      <c r="B9" s="7"/>
      <c r="C9" s="7"/>
      <c r="D9" s="7"/>
      <c r="E9" s="7"/>
      <c r="F9" s="43"/>
      <c r="G9" s="8"/>
      <c r="H9" s="22"/>
      <c r="I9" s="24">
        <v>352</v>
      </c>
      <c r="J9" s="16">
        <f t="shared" si="0"/>
        <v>227.744</v>
      </c>
      <c r="K9" s="16">
        <f t="shared" si="1"/>
        <v>53.856000000000023</v>
      </c>
      <c r="L9" s="4">
        <v>8</v>
      </c>
      <c r="M9" s="40">
        <v>0.64700000000000002</v>
      </c>
      <c r="N9" s="5">
        <f t="shared" si="2"/>
        <v>44</v>
      </c>
      <c r="O9" s="25">
        <v>7</v>
      </c>
      <c r="P9" s="23"/>
      <c r="Q9" s="7"/>
      <c r="R9" s="7"/>
      <c r="S9" s="7"/>
      <c r="T9" s="43"/>
      <c r="U9" s="8"/>
      <c r="V9" s="22"/>
      <c r="W9" s="24">
        <v>350</v>
      </c>
      <c r="X9" s="16">
        <f>W9*AA9</f>
        <v>243.95</v>
      </c>
      <c r="Y9" s="16">
        <f>(W9*0.8)-X9</f>
        <v>36.050000000000011</v>
      </c>
      <c r="Z9" s="17">
        <v>7.5</v>
      </c>
      <c r="AA9" s="6">
        <v>0.69699999999999995</v>
      </c>
      <c r="AB9" s="5">
        <f>SUM(W9/Z9)</f>
        <v>46.666666666666664</v>
      </c>
      <c r="AC9" s="33">
        <v>5</v>
      </c>
    </row>
    <row r="10" spans="1:29" ht="16.149999999999999" x14ac:dyDescent="0.3">
      <c r="A10" s="32">
        <v>42933</v>
      </c>
      <c r="B10" s="7"/>
      <c r="C10" s="7"/>
      <c r="D10" s="7"/>
      <c r="E10" s="7"/>
      <c r="F10" s="43"/>
      <c r="G10" s="8"/>
      <c r="H10" s="22"/>
      <c r="I10" s="24">
        <v>322</v>
      </c>
      <c r="J10" s="16">
        <f t="shared" si="0"/>
        <v>243.11</v>
      </c>
      <c r="K10" s="16">
        <f t="shared" si="1"/>
        <v>14.490000000000009</v>
      </c>
      <c r="L10" s="4">
        <v>8</v>
      </c>
      <c r="M10" s="40">
        <v>0.755</v>
      </c>
      <c r="N10" s="5">
        <f t="shared" si="2"/>
        <v>40.25</v>
      </c>
      <c r="O10" s="25">
        <v>2</v>
      </c>
      <c r="P10" s="23"/>
      <c r="Q10" s="7"/>
      <c r="R10" s="7"/>
      <c r="S10" s="7"/>
      <c r="T10" s="43"/>
      <c r="U10" s="8"/>
      <c r="V10" s="22"/>
      <c r="W10" s="24"/>
      <c r="X10" s="17"/>
      <c r="Y10" s="17"/>
      <c r="Z10" s="17"/>
      <c r="AA10" s="4"/>
      <c r="AB10" s="5"/>
      <c r="AC10" s="33"/>
    </row>
    <row r="11" spans="1:29" ht="16.149999999999999" x14ac:dyDescent="0.3">
      <c r="A11" s="32">
        <v>42934</v>
      </c>
      <c r="B11" s="7"/>
      <c r="C11" s="7"/>
      <c r="D11" s="7"/>
      <c r="E11" s="7"/>
      <c r="F11" s="43"/>
      <c r="G11" s="8"/>
      <c r="H11" s="22"/>
      <c r="I11" s="24">
        <v>266</v>
      </c>
      <c r="J11" s="16">
        <f t="shared" si="0"/>
        <v>210.40600000000001</v>
      </c>
      <c r="K11" s="16">
        <f t="shared" si="1"/>
        <v>2.3940000000000055</v>
      </c>
      <c r="L11" s="4">
        <v>9</v>
      </c>
      <c r="M11" s="40">
        <v>0.79100000000000004</v>
      </c>
      <c r="N11" s="5">
        <f t="shared" si="2"/>
        <v>29.555555555555557</v>
      </c>
      <c r="O11" s="25">
        <v>1</v>
      </c>
      <c r="P11" s="23"/>
      <c r="Q11" s="7"/>
      <c r="R11" s="7"/>
      <c r="S11" s="7"/>
      <c r="T11" s="43"/>
      <c r="U11" s="8"/>
      <c r="V11" s="22"/>
      <c r="W11" s="24">
        <v>202</v>
      </c>
      <c r="X11" s="16">
        <f>W11*AA11</f>
        <v>153.11600000000001</v>
      </c>
      <c r="Y11" s="16">
        <f>(W11*0.8)-X11</f>
        <v>8.4840000000000089</v>
      </c>
      <c r="Z11" s="17">
        <v>5.5</v>
      </c>
      <c r="AA11" s="6">
        <v>0.75800000000000001</v>
      </c>
      <c r="AB11" s="5">
        <f>SUM(W11/Z11)</f>
        <v>36.727272727272727</v>
      </c>
      <c r="AC11" s="33">
        <v>2</v>
      </c>
    </row>
    <row r="12" spans="1:29" ht="16.149999999999999" x14ac:dyDescent="0.3">
      <c r="A12" s="32">
        <v>42935</v>
      </c>
      <c r="B12" s="7">
        <v>582</v>
      </c>
      <c r="C12" s="9">
        <f>B12*F12</f>
        <v>455.12400000000002</v>
      </c>
      <c r="D12" s="9">
        <f>(B12*0.8)-C12</f>
        <v>10.475999999999999</v>
      </c>
      <c r="E12" s="7">
        <v>22</v>
      </c>
      <c r="F12" s="43">
        <v>0.78200000000000003</v>
      </c>
      <c r="G12" s="8">
        <f>SUM(B12/E12)</f>
        <v>26.454545454545453</v>
      </c>
      <c r="H12" s="22">
        <v>1</v>
      </c>
      <c r="I12" s="24">
        <v>269</v>
      </c>
      <c r="J12" s="16">
        <f t="shared" si="0"/>
        <v>214.393</v>
      </c>
      <c r="K12" s="16">
        <f t="shared" si="1"/>
        <v>0.80700000000001637</v>
      </c>
      <c r="L12" s="4">
        <v>9</v>
      </c>
      <c r="M12" s="40">
        <v>0.79700000000000004</v>
      </c>
      <c r="N12" s="5">
        <f t="shared" si="2"/>
        <v>29.888888888888889</v>
      </c>
      <c r="O12" s="25">
        <v>1</v>
      </c>
      <c r="P12" s="23"/>
      <c r="Q12" s="7"/>
      <c r="R12" s="7"/>
      <c r="S12" s="7"/>
      <c r="T12" s="43"/>
      <c r="U12" s="8"/>
      <c r="V12" s="22"/>
      <c r="W12" s="24">
        <v>269</v>
      </c>
      <c r="X12" s="16">
        <f>W12*AA12</f>
        <v>193.411</v>
      </c>
      <c r="Y12" s="16">
        <f>(W12*0.8)-X12</f>
        <v>21.789000000000016</v>
      </c>
      <c r="Z12" s="17">
        <v>6</v>
      </c>
      <c r="AA12" s="6">
        <v>0.71899999999999997</v>
      </c>
      <c r="AB12" s="5">
        <f>SUM(W12/Z12)</f>
        <v>44.833333333333336</v>
      </c>
      <c r="AC12" s="33">
        <v>4</v>
      </c>
    </row>
    <row r="13" spans="1:29" ht="16.149999999999999" x14ac:dyDescent="0.3">
      <c r="A13" s="32">
        <v>42936</v>
      </c>
      <c r="B13" s="7"/>
      <c r="C13" s="9"/>
      <c r="D13" s="9"/>
      <c r="E13" s="7"/>
      <c r="F13" s="43"/>
      <c r="G13" s="8"/>
      <c r="H13" s="22"/>
      <c r="I13" s="24">
        <v>255</v>
      </c>
      <c r="J13" s="16">
        <f t="shared" si="0"/>
        <v>197.37</v>
      </c>
      <c r="K13" s="16">
        <f t="shared" si="1"/>
        <v>6.6299999999999955</v>
      </c>
      <c r="L13" s="4">
        <v>8</v>
      </c>
      <c r="M13" s="40">
        <v>0.77400000000000002</v>
      </c>
      <c r="N13" s="5">
        <f t="shared" si="2"/>
        <v>31.875</v>
      </c>
      <c r="O13" s="25">
        <v>1</v>
      </c>
      <c r="P13" s="23"/>
      <c r="Q13" s="9"/>
      <c r="R13" s="9"/>
      <c r="S13" s="7"/>
      <c r="T13" s="43"/>
      <c r="U13" s="8"/>
      <c r="V13" s="22"/>
      <c r="W13" s="24"/>
      <c r="X13" s="16"/>
      <c r="Y13" s="16"/>
      <c r="Z13" s="17"/>
      <c r="AA13" s="4"/>
      <c r="AB13" s="5"/>
      <c r="AC13" s="33"/>
    </row>
    <row r="14" spans="1:29" ht="16.149999999999999" x14ac:dyDescent="0.3">
      <c r="A14" s="32">
        <v>42937</v>
      </c>
      <c r="B14" s="7">
        <v>591</v>
      </c>
      <c r="C14" s="9">
        <f>B14*F14</f>
        <v>465.70800000000003</v>
      </c>
      <c r="D14" s="9">
        <f>(B14*0.8)-C14</f>
        <v>7.0919999999999845</v>
      </c>
      <c r="E14" s="7">
        <v>23.5</v>
      </c>
      <c r="F14" s="43">
        <v>0.78800000000000003</v>
      </c>
      <c r="G14" s="8">
        <f>SUM(B14/E14)</f>
        <v>25.148936170212767</v>
      </c>
      <c r="H14" s="22">
        <v>1</v>
      </c>
      <c r="I14" s="24"/>
      <c r="J14" s="16"/>
      <c r="K14" s="16"/>
      <c r="L14" s="4"/>
      <c r="M14" s="40"/>
      <c r="N14" s="5"/>
      <c r="O14" s="25"/>
      <c r="P14" s="23"/>
      <c r="Q14" s="7"/>
      <c r="R14" s="7"/>
      <c r="S14" s="7"/>
      <c r="T14" s="43"/>
      <c r="U14" s="8"/>
      <c r="V14" s="22"/>
      <c r="W14" s="24"/>
      <c r="X14" s="17"/>
      <c r="Y14" s="17"/>
      <c r="Z14" s="17"/>
      <c r="AA14" s="6"/>
      <c r="AB14" s="5"/>
      <c r="AC14" s="33"/>
    </row>
    <row r="15" spans="1:29" ht="16.149999999999999" x14ac:dyDescent="0.3">
      <c r="A15" s="32">
        <v>42941</v>
      </c>
      <c r="B15" s="7">
        <v>597</v>
      </c>
      <c r="C15" s="9">
        <f>B15*F15</f>
        <v>471.63</v>
      </c>
      <c r="D15" s="9">
        <f>(B15*0.8)-C15</f>
        <v>5.9700000000000273</v>
      </c>
      <c r="E15" s="7">
        <v>23.5</v>
      </c>
      <c r="F15" s="43">
        <v>0.79</v>
      </c>
      <c r="G15" s="8">
        <f>SUM(B15/E15)</f>
        <v>25.404255319148938</v>
      </c>
      <c r="H15" s="22">
        <v>1</v>
      </c>
      <c r="I15" s="24">
        <v>262</v>
      </c>
      <c r="J15" s="16">
        <f>I15*M15</f>
        <v>202.78800000000001</v>
      </c>
      <c r="K15" s="16">
        <f>(I15*0.8)-J15</f>
        <v>6.8120000000000118</v>
      </c>
      <c r="L15" s="4">
        <v>9.5</v>
      </c>
      <c r="M15" s="40">
        <v>0.77400000000000002</v>
      </c>
      <c r="N15" s="5">
        <f>SUM(I15/L15)</f>
        <v>27.578947368421051</v>
      </c>
      <c r="O15" s="25">
        <v>1</v>
      </c>
      <c r="P15" s="23">
        <v>385</v>
      </c>
      <c r="Q15" s="9">
        <f>P15*T15</f>
        <v>302.61</v>
      </c>
      <c r="R15" s="9">
        <f>(P15*0.8)-Q15</f>
        <v>5.3899999999999864</v>
      </c>
      <c r="S15" s="7">
        <v>11</v>
      </c>
      <c r="T15" s="43">
        <v>0.78600000000000003</v>
      </c>
      <c r="U15" s="8">
        <f>SUM(P15/S15)</f>
        <v>35</v>
      </c>
      <c r="V15" s="22">
        <v>1</v>
      </c>
      <c r="W15" s="24"/>
      <c r="X15" s="17"/>
      <c r="Y15" s="17"/>
      <c r="Z15" s="17"/>
      <c r="AA15" s="6"/>
      <c r="AB15" s="5"/>
      <c r="AC15" s="33"/>
    </row>
    <row r="16" spans="1:29" ht="16.149999999999999" x14ac:dyDescent="0.3">
      <c r="A16" s="32">
        <v>42943</v>
      </c>
      <c r="B16" s="7">
        <v>584</v>
      </c>
      <c r="C16" s="9">
        <f>B16*F16</f>
        <v>419.89599999999996</v>
      </c>
      <c r="D16" s="9">
        <f>(B16*0.8)-C16</f>
        <v>47.304000000000087</v>
      </c>
      <c r="E16" s="7">
        <v>23</v>
      </c>
      <c r="F16" s="43">
        <v>0.71899999999999997</v>
      </c>
      <c r="G16" s="8">
        <f>SUM(B16/E16)</f>
        <v>25.391304347826086</v>
      </c>
      <c r="H16" s="51">
        <f>ROUNDUP(D16/E16, 0)</f>
        <v>3</v>
      </c>
      <c r="I16" s="49"/>
      <c r="J16" s="16"/>
      <c r="K16" s="16"/>
      <c r="L16" s="4"/>
      <c r="M16" s="40"/>
      <c r="N16" s="5"/>
      <c r="O16" s="25"/>
      <c r="P16" s="23"/>
      <c r="Q16" s="7"/>
      <c r="R16" s="7"/>
      <c r="S16" s="7"/>
      <c r="T16" s="43"/>
      <c r="U16" s="8"/>
      <c r="V16" s="22"/>
      <c r="W16" s="24"/>
      <c r="X16" s="17"/>
      <c r="Y16" s="17"/>
      <c r="Z16" s="17"/>
      <c r="AA16" s="4"/>
      <c r="AB16" s="5"/>
      <c r="AC16" s="33"/>
    </row>
    <row r="17" spans="1:29" ht="16.149999999999999" x14ac:dyDescent="0.3">
      <c r="A17" s="32">
        <v>42944</v>
      </c>
      <c r="B17" s="7"/>
      <c r="C17" s="9"/>
      <c r="D17" s="9"/>
      <c r="E17" s="7"/>
      <c r="F17" s="43"/>
      <c r="G17" s="8"/>
      <c r="H17" s="51"/>
      <c r="I17" s="50">
        <v>262</v>
      </c>
      <c r="J17" s="16">
        <f>I17*M17</f>
        <v>201.74</v>
      </c>
      <c r="K17" s="16">
        <f>(I17*0.8)-J17</f>
        <v>7.8600000000000136</v>
      </c>
      <c r="L17" s="17">
        <v>8.5</v>
      </c>
      <c r="M17" s="44">
        <v>0.77</v>
      </c>
      <c r="N17" s="45">
        <f>SUM(I17/L17)</f>
        <v>30.823529411764707</v>
      </c>
      <c r="O17" s="25">
        <v>3</v>
      </c>
      <c r="P17" s="23"/>
      <c r="Q17" s="9"/>
      <c r="R17" s="9"/>
      <c r="S17" s="7"/>
      <c r="T17" s="43"/>
      <c r="U17" s="8"/>
      <c r="V17" s="22"/>
      <c r="W17" s="24"/>
      <c r="X17" s="16"/>
      <c r="Y17" s="16"/>
      <c r="Z17" s="17"/>
      <c r="AA17" s="6"/>
      <c r="AB17" s="5"/>
      <c r="AC17" s="33"/>
    </row>
    <row r="18" spans="1:29" ht="16.149999999999999" x14ac:dyDescent="0.3">
      <c r="A18" s="32">
        <v>42947</v>
      </c>
      <c r="B18" s="7"/>
      <c r="C18" s="7"/>
      <c r="D18" s="7"/>
      <c r="E18" s="7"/>
      <c r="F18" s="43"/>
      <c r="G18" s="8"/>
      <c r="H18" s="51"/>
      <c r="I18" s="50">
        <v>288</v>
      </c>
      <c r="J18" s="16">
        <f>I18*M18</f>
        <v>225.50400000000002</v>
      </c>
      <c r="K18" s="16">
        <f>(I18*0.8)-J18</f>
        <v>4.8959999999999866</v>
      </c>
      <c r="L18" s="17">
        <v>8.5</v>
      </c>
      <c r="M18" s="44">
        <v>0.78300000000000003</v>
      </c>
      <c r="N18" s="45">
        <f>SUM(I18/L18)</f>
        <v>33.882352941176471</v>
      </c>
      <c r="O18" s="25">
        <v>3</v>
      </c>
      <c r="P18" s="23"/>
      <c r="Q18" s="7"/>
      <c r="R18" s="7"/>
      <c r="S18" s="7"/>
      <c r="T18" s="43"/>
      <c r="U18" s="8"/>
      <c r="V18" s="22"/>
      <c r="W18" s="24"/>
      <c r="X18" s="17"/>
      <c r="Y18" s="17"/>
      <c r="Z18" s="17"/>
      <c r="AA18" s="6"/>
      <c r="AB18" s="5"/>
      <c r="AC18" s="33"/>
    </row>
    <row r="19" spans="1:29" x14ac:dyDescent="0.25">
      <c r="A19" s="15" t="s">
        <v>9</v>
      </c>
      <c r="B19" s="46"/>
      <c r="C19" s="46"/>
      <c r="D19" s="46"/>
      <c r="E19" s="46"/>
      <c r="F19" s="48">
        <f>COUNT(F3:F18)</f>
        <v>5</v>
      </c>
      <c r="G19" s="46"/>
      <c r="H19" s="46"/>
      <c r="I19" s="46"/>
      <c r="J19" s="46"/>
      <c r="K19" s="46"/>
      <c r="L19" s="46"/>
      <c r="M19" s="48">
        <f>COUNT(M3:M18)</f>
        <v>13</v>
      </c>
      <c r="N19" s="46"/>
      <c r="O19" s="46"/>
      <c r="P19" s="46"/>
      <c r="Q19" s="46"/>
      <c r="R19" s="46"/>
      <c r="S19" s="46"/>
      <c r="T19" s="48">
        <f>COUNT(T3:T18)</f>
        <v>4</v>
      </c>
      <c r="U19" s="46"/>
      <c r="V19" s="46"/>
      <c r="W19" s="46"/>
      <c r="X19" s="46"/>
      <c r="Y19" s="46"/>
      <c r="Z19" s="46"/>
      <c r="AA19" s="48">
        <f>COUNT(AA3:AA18)</f>
        <v>6</v>
      </c>
      <c r="AB19" s="46"/>
      <c r="AC19" s="47"/>
    </row>
    <row r="20" spans="1:29" x14ac:dyDescent="0.25">
      <c r="A20" s="11" t="s">
        <v>10</v>
      </c>
      <c r="B20" s="10">
        <f>AVERAGE(B3:B18)</f>
        <v>605</v>
      </c>
      <c r="C20" s="10">
        <f>AVERAGE(C3:C18)</f>
        <v>468.62379999999996</v>
      </c>
      <c r="D20" s="13">
        <f>AVERAGE(D3:D18)</f>
        <v>15.376200000000017</v>
      </c>
      <c r="E20" s="10">
        <f>AVERAGE(E3:E18)</f>
        <v>23.5</v>
      </c>
      <c r="F20" s="41">
        <f>AVERAGE(F3:F18)</f>
        <v>0.77399999999999991</v>
      </c>
      <c r="G20" s="10">
        <f>AVERAGE(G3:G18)</f>
        <v>25.742553356385866</v>
      </c>
      <c r="H20" s="14">
        <f>AVERAGE(H3:H18)</f>
        <v>1.4</v>
      </c>
      <c r="I20" s="10">
        <f>AVERAGE(I3:I18)</f>
        <v>308.23076923076923</v>
      </c>
      <c r="J20" s="10">
        <f>AVERAGE(J3:J18)</f>
        <v>223.00076923076918</v>
      </c>
      <c r="K20" s="13">
        <f>AVERAGE(K3:K18)</f>
        <v>23.583846153846164</v>
      </c>
      <c r="L20" s="10">
        <f>AVERAGE(L3:L18)</f>
        <v>8.8076923076923084</v>
      </c>
      <c r="M20" s="41">
        <f>AVERAGE(M3:M18)</f>
        <v>0.73499999999999999</v>
      </c>
      <c r="N20" s="10">
        <f>AVERAGE(N3:N18)</f>
        <v>35.017739011934061</v>
      </c>
      <c r="O20" s="14">
        <v>1</v>
      </c>
      <c r="P20" s="10">
        <f>AVERAGE(P3:P18)</f>
        <v>394.25</v>
      </c>
      <c r="Q20" s="10">
        <f>AVERAGE(Q3:Q18)</f>
        <v>298.18849999999998</v>
      </c>
      <c r="R20" s="13">
        <f>AVERAGE(R3:R18)</f>
        <v>17.211500000000015</v>
      </c>
      <c r="S20" s="10">
        <f>AVERAGE(S3:S18)</f>
        <v>12.375</v>
      </c>
      <c r="T20" s="41">
        <f>AVERAGE(T3:T18)</f>
        <v>0.75775000000000003</v>
      </c>
      <c r="U20" s="10">
        <f>AVERAGE(U3:U18)</f>
        <v>31.965384615384615</v>
      </c>
      <c r="V20" s="14">
        <v>1</v>
      </c>
      <c r="W20" s="10">
        <f t="shared" ref="W20:AB20" si="3">AVERAGE(W3:W18)</f>
        <v>280.83333333333331</v>
      </c>
      <c r="X20" s="10">
        <f t="shared" si="3"/>
        <v>201.64283333333333</v>
      </c>
      <c r="Y20" s="13">
        <f t="shared" si="3"/>
        <v>23.023833333333339</v>
      </c>
      <c r="Z20" s="10">
        <f t="shared" si="3"/>
        <v>6.75</v>
      </c>
      <c r="AA20" s="12">
        <f t="shared" si="3"/>
        <v>0.72233333333333338</v>
      </c>
      <c r="AB20" s="10">
        <f t="shared" si="3"/>
        <v>41.533116883116882</v>
      </c>
      <c r="AC20" s="14">
        <v>1</v>
      </c>
    </row>
    <row r="21" spans="1:29" x14ac:dyDescent="0.25">
      <c r="A21" s="20" t="s">
        <v>16</v>
      </c>
      <c r="C21" s="18" t="s">
        <v>13</v>
      </c>
      <c r="D21" s="19"/>
      <c r="E21" s="35">
        <f>E20/E1</f>
        <v>0.75806451612903225</v>
      </c>
      <c r="J21" s="18" t="s">
        <v>13</v>
      </c>
      <c r="K21" s="19"/>
      <c r="L21" s="35">
        <f>L20/L1</f>
        <v>0.62912087912087922</v>
      </c>
      <c r="Q21" s="18" t="s">
        <v>13</v>
      </c>
      <c r="R21" s="19"/>
      <c r="S21" s="35">
        <f>S20/S1</f>
        <v>0.61875000000000002</v>
      </c>
      <c r="X21" s="19" t="s">
        <v>13</v>
      </c>
      <c r="Y21" s="19"/>
      <c r="Z21" s="35">
        <f>Z20/Z1</f>
        <v>0.67500000000000004</v>
      </c>
    </row>
    <row r="22" spans="1:29" x14ac:dyDescent="0.25">
      <c r="A22" s="34" t="s">
        <v>15</v>
      </c>
      <c r="B22" s="34">
        <v>21</v>
      </c>
      <c r="C22" s="36" t="s">
        <v>14</v>
      </c>
      <c r="D22" s="36"/>
      <c r="E22" s="37">
        <f>($B$22-F19)/$B$22</f>
        <v>0.76190476190476186</v>
      </c>
      <c r="J22" s="36" t="s">
        <v>14</v>
      </c>
      <c r="K22" s="36"/>
      <c r="L22" s="37">
        <f>($B$22-M19)/$B$22</f>
        <v>0.38095238095238093</v>
      </c>
      <c r="Q22" s="36" t="s">
        <v>14</v>
      </c>
      <c r="R22" s="36"/>
      <c r="S22" s="37">
        <f>($B$22-T19)/$B$22</f>
        <v>0.80952380952380953</v>
      </c>
      <c r="X22" s="36" t="s">
        <v>14</v>
      </c>
      <c r="Y22" s="36"/>
      <c r="Z22" s="37">
        <f>($B$22-AA19)/$B$22</f>
        <v>0.7142857142857143</v>
      </c>
    </row>
  </sheetData>
  <mergeCells count="4">
    <mergeCell ref="C1:D1"/>
    <mergeCell ref="J1:K1"/>
    <mergeCell ref="Q1:R1"/>
    <mergeCell ref="X1:Y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f07(陳文淑)</dc:creator>
  <cp:lastModifiedBy>Hana</cp:lastModifiedBy>
  <dcterms:created xsi:type="dcterms:W3CDTF">2017-06-30T05:36:51Z</dcterms:created>
  <dcterms:modified xsi:type="dcterms:W3CDTF">2017-09-14T08:42:51Z</dcterms:modified>
</cp:coreProperties>
</file>