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 codeName="현재_통합_문서" defaultThemeVersion="124226"/>
  <bookViews>
    <workbookView xWindow="1950" yWindow="570" windowWidth="12630" windowHeight="15180" tabRatio="763" activeTab="1"/>
  </bookViews>
  <sheets>
    <sheet name="입력" sheetId="9" r:id="rId1"/>
    <sheet name="견적서" sheetId="2" r:id="rId2"/>
    <sheet name="가격" sheetId="4" r:id="rId3"/>
    <sheet name="프로파일 사용량 계산기" sheetId="16" r:id="rId4"/>
    <sheet name="유리 사이즈" sheetId="14" r:id="rId5"/>
    <sheet name="방충망 사이즈" sheetId="15" r:id="rId6"/>
    <sheet name="임가공 단가표" sheetId="6" r:id="rId7"/>
    <sheet name="프로파일 단가 DB" sheetId="11" r:id="rId8"/>
    <sheet name="방충망 단가표" sheetId="17" r:id="rId9"/>
  </sheets>
  <calcPr calcId="144525"/>
</workbook>
</file>

<file path=xl/calcChain.xml><?xml version="1.0" encoding="utf-8"?>
<calcChain xmlns="http://schemas.openxmlformats.org/spreadsheetml/2006/main">
  <c r="W33" i="4" l="1"/>
  <c r="G25" i="4" l="1"/>
  <c r="C68" i="2" l="1"/>
  <c r="A9" i="16" l="1"/>
  <c r="A33" i="4" l="1"/>
  <c r="A41" i="4"/>
  <c r="A49" i="4"/>
  <c r="A57" i="4"/>
  <c r="A65" i="4"/>
  <c r="A73" i="4"/>
  <c r="A81" i="4"/>
  <c r="A89" i="4"/>
  <c r="A97" i="4"/>
  <c r="A105" i="4"/>
  <c r="A113" i="4"/>
  <c r="A121" i="4"/>
  <c r="A129" i="4"/>
  <c r="A137" i="4"/>
  <c r="A145" i="4"/>
  <c r="A153" i="4"/>
  <c r="A161" i="4"/>
  <c r="A169" i="4"/>
  <c r="A177" i="4"/>
  <c r="A185" i="4"/>
  <c r="A193" i="4"/>
  <c r="A201" i="4"/>
  <c r="A209" i="4"/>
  <c r="A217" i="4"/>
  <c r="A225" i="4"/>
  <c r="A233" i="4"/>
  <c r="A241" i="4"/>
  <c r="A249" i="4"/>
  <c r="A257" i="4"/>
  <c r="A265" i="4"/>
  <c r="A273" i="4"/>
  <c r="A281" i="4"/>
  <c r="A289" i="4"/>
  <c r="A297" i="4"/>
  <c r="A305" i="4"/>
  <c r="A25" i="4"/>
  <c r="B159" i="2" l="1"/>
  <c r="A17" i="16"/>
  <c r="A25" i="16"/>
  <c r="A33" i="16"/>
  <c r="A41" i="16"/>
  <c r="A49" i="16"/>
  <c r="A57" i="16"/>
  <c r="A65" i="16"/>
  <c r="A73" i="16"/>
  <c r="A81" i="16"/>
  <c r="A89" i="16"/>
  <c r="A97" i="16"/>
  <c r="A105" i="16"/>
  <c r="A113" i="16"/>
  <c r="A121" i="16"/>
  <c r="A129" i="16"/>
  <c r="A137" i="16"/>
  <c r="A145" i="16"/>
  <c r="A153" i="16"/>
  <c r="A161" i="16"/>
  <c r="A169" i="16"/>
  <c r="A177" i="16"/>
  <c r="A185" i="16"/>
  <c r="A193" i="16"/>
  <c r="A201" i="16"/>
  <c r="A209" i="16"/>
  <c r="A217" i="16"/>
  <c r="A225" i="16"/>
  <c r="A233" i="16"/>
  <c r="A241" i="16"/>
  <c r="A249" i="16"/>
  <c r="A257" i="16"/>
  <c r="A265" i="16"/>
  <c r="A273" i="16"/>
  <c r="A281" i="16"/>
  <c r="A289" i="16"/>
  <c r="C348" i="2"/>
  <c r="C346" i="2"/>
  <c r="C343" i="2"/>
  <c r="C340" i="2"/>
  <c r="C338" i="2"/>
  <c r="C335" i="2"/>
  <c r="C332" i="2"/>
  <c r="C330" i="2"/>
  <c r="C327" i="2"/>
  <c r="C324" i="2"/>
  <c r="C322" i="2"/>
  <c r="C319" i="2"/>
  <c r="C316" i="2"/>
  <c r="C314" i="2"/>
  <c r="C311" i="2"/>
  <c r="C308" i="2"/>
  <c r="C306" i="2"/>
  <c r="C303" i="2"/>
  <c r="C300" i="2"/>
  <c r="C298" i="2"/>
  <c r="C295" i="2"/>
  <c r="C292" i="2"/>
  <c r="C290" i="2"/>
  <c r="C287" i="2"/>
  <c r="C284" i="2"/>
  <c r="C282" i="2"/>
  <c r="C279" i="2"/>
  <c r="C276" i="2"/>
  <c r="C274" i="2"/>
  <c r="C271" i="2"/>
  <c r="C268" i="2"/>
  <c r="C266" i="2"/>
  <c r="C263" i="2"/>
  <c r="C260" i="2"/>
  <c r="C258" i="2"/>
  <c r="C255" i="2"/>
  <c r="C252" i="2"/>
  <c r="C250" i="2"/>
  <c r="C247" i="2"/>
  <c r="C244" i="2"/>
  <c r="C242" i="2"/>
  <c r="C239" i="2"/>
  <c r="C236" i="2"/>
  <c r="C234" i="2"/>
  <c r="C231" i="2"/>
  <c r="C228" i="2"/>
  <c r="C226" i="2"/>
  <c r="C223" i="2"/>
  <c r="C220" i="2"/>
  <c r="C218" i="2"/>
  <c r="C215" i="2"/>
  <c r="C212" i="2"/>
  <c r="C210" i="2"/>
  <c r="C207" i="2"/>
  <c r="C204" i="2"/>
  <c r="C202" i="2"/>
  <c r="C199" i="2"/>
  <c r="C196" i="2"/>
  <c r="C194" i="2"/>
  <c r="C191" i="2"/>
  <c r="C188" i="2"/>
  <c r="C186" i="2"/>
  <c r="C183" i="2"/>
  <c r="C180" i="2"/>
  <c r="C178" i="2"/>
  <c r="C175" i="2"/>
  <c r="C172" i="2"/>
  <c r="C170" i="2"/>
  <c r="C167" i="2"/>
  <c r="C164" i="2"/>
  <c r="C162" i="2"/>
  <c r="C159" i="2"/>
  <c r="C156" i="2"/>
  <c r="C154" i="2"/>
  <c r="C151" i="2"/>
  <c r="C148" i="2"/>
  <c r="C146" i="2"/>
  <c r="C143" i="2"/>
  <c r="C140" i="2"/>
  <c r="C138" i="2"/>
  <c r="C135" i="2"/>
  <c r="C132" i="2"/>
  <c r="C130" i="2"/>
  <c r="C127" i="2"/>
  <c r="C124" i="2"/>
  <c r="C122" i="2"/>
  <c r="C119" i="2"/>
  <c r="C116" i="2"/>
  <c r="C114" i="2"/>
  <c r="C111" i="2"/>
  <c r="C108" i="2"/>
  <c r="C106" i="2"/>
  <c r="C103" i="2"/>
  <c r="C100" i="2"/>
  <c r="C98" i="2"/>
  <c r="C95" i="2"/>
  <c r="C92" i="2"/>
  <c r="C90" i="2"/>
  <c r="C87" i="2"/>
  <c r="C84" i="2"/>
  <c r="C82" i="2"/>
  <c r="C79" i="2"/>
  <c r="C76" i="2"/>
  <c r="C74" i="2"/>
  <c r="C71" i="2"/>
  <c r="C66" i="2"/>
  <c r="C63" i="2"/>
  <c r="G33" i="4" l="1"/>
  <c r="G41" i="4"/>
  <c r="G49" i="4"/>
  <c r="G57" i="4"/>
  <c r="G65" i="4"/>
  <c r="G73" i="4"/>
  <c r="G81" i="4"/>
  <c r="G89" i="4"/>
  <c r="G97" i="4"/>
  <c r="G105" i="4"/>
  <c r="G113" i="4"/>
  <c r="G121" i="4"/>
  <c r="G129" i="4"/>
  <c r="G137" i="4"/>
  <c r="G145" i="4"/>
  <c r="G153" i="4"/>
  <c r="G161" i="4"/>
  <c r="G169" i="4"/>
  <c r="G177" i="4"/>
  <c r="G185" i="4"/>
  <c r="G193" i="4"/>
  <c r="G201" i="4"/>
  <c r="G209" i="4"/>
  <c r="G217" i="4"/>
  <c r="G225" i="4"/>
  <c r="G233" i="4"/>
  <c r="G241" i="4"/>
  <c r="G249" i="4"/>
  <c r="G257" i="4"/>
  <c r="G265" i="4"/>
  <c r="G273" i="4"/>
  <c r="G281" i="4"/>
  <c r="G289" i="4"/>
  <c r="G297" i="4"/>
  <c r="G305" i="4"/>
  <c r="U289" i="16" l="1"/>
  <c r="U281" i="16"/>
  <c r="U273" i="16"/>
  <c r="U265" i="16"/>
  <c r="U257" i="16"/>
  <c r="U249" i="16"/>
  <c r="U241" i="16"/>
  <c r="U233" i="16"/>
  <c r="U225" i="16"/>
  <c r="U217" i="16"/>
  <c r="U209" i="16"/>
  <c r="U201" i="16"/>
  <c r="U193" i="16"/>
  <c r="U185" i="16"/>
  <c r="U177" i="16"/>
  <c r="U169" i="16"/>
  <c r="U161" i="16"/>
  <c r="U153" i="16"/>
  <c r="U145" i="16"/>
  <c r="U137" i="16"/>
  <c r="U129" i="16"/>
  <c r="U121" i="16"/>
  <c r="U113" i="16"/>
  <c r="U105" i="16"/>
  <c r="U97" i="16"/>
  <c r="U89" i="16"/>
  <c r="U81" i="16"/>
  <c r="U73" i="16"/>
  <c r="U65" i="16"/>
  <c r="U57" i="16"/>
  <c r="U49" i="16"/>
  <c r="U33" i="16"/>
  <c r="U25" i="16"/>
  <c r="U17" i="16"/>
  <c r="U9" i="16"/>
  <c r="Q9" i="16"/>
  <c r="W49" i="16" l="1"/>
  <c r="W41" i="16"/>
  <c r="W33" i="16"/>
  <c r="W25" i="16"/>
  <c r="W17" i="16"/>
  <c r="W9" i="16"/>
  <c r="G289" i="16" l="1"/>
  <c r="G281" i="16"/>
  <c r="G273" i="16"/>
  <c r="G265" i="16"/>
  <c r="G257" i="16"/>
  <c r="G249" i="16"/>
  <c r="G241" i="16"/>
  <c r="G233" i="16"/>
  <c r="G225" i="16"/>
  <c r="G217" i="16"/>
  <c r="G209" i="16"/>
  <c r="G201" i="16"/>
  <c r="G193" i="16"/>
  <c r="G185" i="16"/>
  <c r="G177" i="16"/>
  <c r="G169" i="16"/>
  <c r="G161" i="16"/>
  <c r="G153" i="16"/>
  <c r="G145" i="16"/>
  <c r="G137" i="16"/>
  <c r="G129" i="16"/>
  <c r="G121" i="16"/>
  <c r="G113" i="16"/>
  <c r="G105" i="16"/>
  <c r="G97" i="16"/>
  <c r="G89" i="16"/>
  <c r="G81" i="16"/>
  <c r="G73" i="16"/>
  <c r="G65" i="16"/>
  <c r="G57" i="16"/>
  <c r="G41" i="16"/>
  <c r="G33" i="16"/>
  <c r="G25" i="16"/>
  <c r="G17" i="16"/>
  <c r="G9" i="16"/>
  <c r="G49" i="16"/>
  <c r="L15" i="14" l="1"/>
  <c r="L23" i="14"/>
  <c r="L31" i="14"/>
  <c r="L39" i="14"/>
  <c r="L47" i="14"/>
  <c r="L55" i="14"/>
  <c r="L63" i="14"/>
  <c r="L71" i="14"/>
  <c r="L79" i="14"/>
  <c r="L87" i="14"/>
  <c r="L95" i="14"/>
  <c r="L103" i="14"/>
  <c r="L111" i="14"/>
  <c r="L119" i="14"/>
  <c r="L127" i="14"/>
  <c r="L135" i="14"/>
  <c r="L143" i="14"/>
  <c r="L151" i="14"/>
  <c r="L159" i="14"/>
  <c r="L167" i="14"/>
  <c r="L175" i="14"/>
  <c r="L183" i="14"/>
  <c r="L191" i="14"/>
  <c r="L199" i="14"/>
  <c r="L207" i="14"/>
  <c r="L215" i="14"/>
  <c r="L223" i="14"/>
  <c r="L231" i="14"/>
  <c r="L239" i="14"/>
  <c r="L247" i="14"/>
  <c r="L255" i="14"/>
  <c r="L263" i="14"/>
  <c r="L271" i="14"/>
  <c r="L279" i="14"/>
  <c r="L287" i="14"/>
  <c r="L7" i="14"/>
  <c r="DY9" i="16"/>
  <c r="AS137" i="16"/>
  <c r="AS141" i="16" s="1"/>
  <c r="AS121" i="16"/>
  <c r="AS125" i="16" s="1"/>
  <c r="AS113" i="16"/>
  <c r="AS117" i="16" s="1"/>
  <c r="AS105" i="16"/>
  <c r="AS109" i="16" s="1"/>
  <c r="AS97" i="16"/>
  <c r="AS101" i="16" s="1"/>
  <c r="AS89" i="16"/>
  <c r="AS93" i="16" s="1"/>
  <c r="AS81" i="16"/>
  <c r="AS85" i="16" s="1"/>
  <c r="AS65" i="16"/>
  <c r="AS69" i="16" s="1"/>
  <c r="AS57" i="16"/>
  <c r="AS61" i="16" s="1"/>
  <c r="AS41" i="16"/>
  <c r="AS45" i="16" s="1"/>
  <c r="AS25" i="16"/>
  <c r="AS29" i="16" s="1"/>
  <c r="AS289" i="16"/>
  <c r="AS293" i="16" s="1"/>
  <c r="AS281" i="16"/>
  <c r="AS285" i="16" s="1"/>
  <c r="AS273" i="16"/>
  <c r="AS277" i="16" s="1"/>
  <c r="AS265" i="16"/>
  <c r="AS269" i="16" s="1"/>
  <c r="AS257" i="16"/>
  <c r="AS261" i="16" s="1"/>
  <c r="AS249" i="16"/>
  <c r="AS253" i="16" s="1"/>
  <c r="AS241" i="16"/>
  <c r="AS245" i="16" s="1"/>
  <c r="AS233" i="16"/>
  <c r="AS237" i="16" s="1"/>
  <c r="AS225" i="16"/>
  <c r="AS229" i="16" s="1"/>
  <c r="AS217" i="16"/>
  <c r="AS221" i="16" s="1"/>
  <c r="AS209" i="16"/>
  <c r="AS213" i="16" s="1"/>
  <c r="AS201" i="16"/>
  <c r="AS205" i="16" s="1"/>
  <c r="AS193" i="16"/>
  <c r="AS197" i="16" s="1"/>
  <c r="AS185" i="16"/>
  <c r="AS189" i="16" s="1"/>
  <c r="AS177" i="16"/>
  <c r="AS181" i="16" s="1"/>
  <c r="AS169" i="16"/>
  <c r="AS173" i="16" s="1"/>
  <c r="AS161" i="16"/>
  <c r="AS165" i="16" s="1"/>
  <c r="AS153" i="16"/>
  <c r="AS157" i="16" s="1"/>
  <c r="AS145" i="16"/>
  <c r="AS149" i="16" s="1"/>
  <c r="AS129" i="16"/>
  <c r="AS133" i="16" s="1"/>
  <c r="AS73" i="16"/>
  <c r="AS77" i="16" s="1"/>
  <c r="AS17" i="16"/>
  <c r="AS21" i="16" s="1"/>
  <c r="V71" i="2" l="1"/>
  <c r="V79" i="2"/>
  <c r="V87" i="2"/>
  <c r="V95" i="2"/>
  <c r="V103" i="2"/>
  <c r="V111" i="2"/>
  <c r="V119" i="2"/>
  <c r="V127" i="2"/>
  <c r="V135" i="2"/>
  <c r="V143" i="2"/>
  <c r="V151" i="2"/>
  <c r="V159" i="2"/>
  <c r="V167" i="2"/>
  <c r="V175" i="2"/>
  <c r="V183" i="2"/>
  <c r="V191" i="2"/>
  <c r="V199" i="2"/>
  <c r="V207" i="2"/>
  <c r="V215" i="2"/>
  <c r="V223" i="2"/>
  <c r="V231" i="2"/>
  <c r="V239" i="2"/>
  <c r="V247" i="2"/>
  <c r="V255" i="2"/>
  <c r="V263" i="2"/>
  <c r="V271" i="2"/>
  <c r="V279" i="2"/>
  <c r="V287" i="2"/>
  <c r="V295" i="2"/>
  <c r="V303" i="2"/>
  <c r="V311" i="2"/>
  <c r="V319" i="2"/>
  <c r="V327" i="2"/>
  <c r="V335" i="2"/>
  <c r="V343" i="2"/>
  <c r="O71" i="2"/>
  <c r="O79" i="2"/>
  <c r="O87" i="2"/>
  <c r="O95" i="2"/>
  <c r="O103" i="2"/>
  <c r="O111" i="2"/>
  <c r="O119" i="2"/>
  <c r="O127" i="2"/>
  <c r="O135" i="2"/>
  <c r="O143" i="2"/>
  <c r="O151" i="2"/>
  <c r="O159" i="2"/>
  <c r="O167" i="2"/>
  <c r="O175" i="2"/>
  <c r="O183" i="2"/>
  <c r="O191" i="2"/>
  <c r="O199" i="2"/>
  <c r="O207" i="2"/>
  <c r="O215" i="2"/>
  <c r="O223" i="2"/>
  <c r="O231" i="2"/>
  <c r="O239" i="2"/>
  <c r="O247" i="2"/>
  <c r="O255" i="2"/>
  <c r="O263" i="2"/>
  <c r="O271" i="2"/>
  <c r="O279" i="2"/>
  <c r="O287" i="2"/>
  <c r="O295" i="2"/>
  <c r="O303" i="2"/>
  <c r="O311" i="2"/>
  <c r="O319" i="2"/>
  <c r="O327" i="2"/>
  <c r="O335" i="2"/>
  <c r="O343" i="2"/>
  <c r="BY169" i="16"/>
  <c r="BW169" i="16"/>
  <c r="BU169" i="16"/>
  <c r="BS169" i="16"/>
  <c r="I33" i="4"/>
  <c r="O33" i="4"/>
  <c r="I41" i="4"/>
  <c r="O41" i="4"/>
  <c r="Q41" i="4" s="1"/>
  <c r="I49" i="4"/>
  <c r="O49" i="4"/>
  <c r="Q49" i="4" s="1"/>
  <c r="I57" i="4"/>
  <c r="O57" i="4"/>
  <c r="Q57" i="4" s="1"/>
  <c r="I65" i="4"/>
  <c r="O65" i="4"/>
  <c r="Q65" i="4" s="1"/>
  <c r="I73" i="4"/>
  <c r="O73" i="4"/>
  <c r="Q73" i="4" s="1"/>
  <c r="I81" i="4"/>
  <c r="O81" i="4"/>
  <c r="Q81" i="4" s="1"/>
  <c r="I89" i="4"/>
  <c r="O89" i="4"/>
  <c r="Q89" i="4" s="1"/>
  <c r="I97" i="4"/>
  <c r="O97" i="4"/>
  <c r="Q97" i="4" s="1"/>
  <c r="I105" i="4"/>
  <c r="O105" i="4"/>
  <c r="Q105" i="4" s="1"/>
  <c r="I113" i="4"/>
  <c r="O113" i="4"/>
  <c r="Q113" i="4" s="1"/>
  <c r="I121" i="4"/>
  <c r="O121" i="4"/>
  <c r="Q121" i="4" s="1"/>
  <c r="I129" i="4"/>
  <c r="O129" i="4"/>
  <c r="Q129" i="4" s="1"/>
  <c r="I137" i="4"/>
  <c r="O137" i="4"/>
  <c r="Q137" i="4" s="1"/>
  <c r="I145" i="4"/>
  <c r="O145" i="4"/>
  <c r="Q145" i="4" s="1"/>
  <c r="I153" i="4"/>
  <c r="O153" i="4"/>
  <c r="Q153" i="4" s="1"/>
  <c r="I161" i="4"/>
  <c r="O161" i="4"/>
  <c r="Q161" i="4" s="1"/>
  <c r="I169" i="4"/>
  <c r="O169" i="4"/>
  <c r="Q169" i="4" s="1"/>
  <c r="I177" i="4"/>
  <c r="O177" i="4"/>
  <c r="Q177" i="4" s="1"/>
  <c r="I185" i="4"/>
  <c r="O185" i="4"/>
  <c r="Q185" i="4" s="1"/>
  <c r="I193" i="4"/>
  <c r="O193" i="4"/>
  <c r="Q193" i="4" s="1"/>
  <c r="I201" i="4"/>
  <c r="O201" i="4"/>
  <c r="Q201" i="4" s="1"/>
  <c r="I209" i="4"/>
  <c r="O209" i="4"/>
  <c r="Q209" i="4" s="1"/>
  <c r="I217" i="4"/>
  <c r="O217" i="4"/>
  <c r="Q217" i="4" s="1"/>
  <c r="I225" i="4"/>
  <c r="O225" i="4"/>
  <c r="Q225" i="4" s="1"/>
  <c r="I233" i="4"/>
  <c r="O233" i="4"/>
  <c r="Q233" i="4" s="1"/>
  <c r="I241" i="4"/>
  <c r="O241" i="4"/>
  <c r="Q241" i="4" s="1"/>
  <c r="I249" i="4"/>
  <c r="O249" i="4"/>
  <c r="Q249" i="4" s="1"/>
  <c r="I257" i="4"/>
  <c r="O257" i="4"/>
  <c r="Q257" i="4" s="1"/>
  <c r="I265" i="4"/>
  <c r="O265" i="4"/>
  <c r="Q265" i="4"/>
  <c r="I273" i="4"/>
  <c r="O273" i="4"/>
  <c r="Q273" i="4" s="1"/>
  <c r="I281" i="4"/>
  <c r="O281" i="4"/>
  <c r="Q281" i="4" s="1"/>
  <c r="I289" i="4"/>
  <c r="O289" i="4"/>
  <c r="Q289" i="4" s="1"/>
  <c r="I297" i="4"/>
  <c r="O297" i="4"/>
  <c r="Q297" i="4" s="1"/>
  <c r="I305" i="4"/>
  <c r="O305" i="4"/>
  <c r="Q305" i="4" s="1"/>
  <c r="V63" i="2"/>
  <c r="O63" i="2"/>
  <c r="BU289" i="16" l="1"/>
  <c r="BU281" i="16"/>
  <c r="BU273" i="16"/>
  <c r="BU265" i="16"/>
  <c r="BU257" i="16"/>
  <c r="BU249" i="16"/>
  <c r="BU241" i="16"/>
  <c r="BU233" i="16"/>
  <c r="BU225" i="16"/>
  <c r="BU217" i="16"/>
  <c r="BU209" i="16"/>
  <c r="BU201" i="16"/>
  <c r="BU193" i="16"/>
  <c r="BU185" i="16"/>
  <c r="BU177" i="16"/>
  <c r="BU161" i="16"/>
  <c r="BU153" i="16"/>
  <c r="BU145" i="16"/>
  <c r="BU137" i="16"/>
  <c r="BU129" i="16"/>
  <c r="BU121" i="16"/>
  <c r="BU113" i="16"/>
  <c r="BU105" i="16"/>
  <c r="BU97" i="16"/>
  <c r="BU89" i="16"/>
  <c r="BU81" i="16"/>
  <c r="BU73" i="16"/>
  <c r="BU65" i="16"/>
  <c r="BU57" i="16"/>
  <c r="BU49" i="16"/>
  <c r="BU41" i="16"/>
  <c r="BU33" i="16"/>
  <c r="BU25" i="16"/>
  <c r="BU17" i="16"/>
  <c r="BU9" i="16"/>
  <c r="GQ289" i="16" l="1"/>
  <c r="GO289" i="16"/>
  <c r="GM289" i="16"/>
  <c r="GK289" i="16"/>
  <c r="GI289" i="16"/>
  <c r="GG289" i="16"/>
  <c r="GE289" i="16"/>
  <c r="GC289" i="16"/>
  <c r="GA289" i="16"/>
  <c r="FY289" i="16"/>
  <c r="FW289" i="16"/>
  <c r="FU289" i="16"/>
  <c r="FS289" i="16"/>
  <c r="FQ289" i="16"/>
  <c r="FO289" i="16"/>
  <c r="FM289" i="16"/>
  <c r="FK289" i="16"/>
  <c r="FI289" i="16"/>
  <c r="FG289" i="16"/>
  <c r="FE289" i="16"/>
  <c r="FC289" i="16"/>
  <c r="FA289" i="16"/>
  <c r="EY289" i="16"/>
  <c r="EW289" i="16"/>
  <c r="EU289" i="16"/>
  <c r="ES289" i="16"/>
  <c r="EQ289" i="16"/>
  <c r="EO289" i="16"/>
  <c r="EM289" i="16"/>
  <c r="EK289" i="16"/>
  <c r="EI289" i="16"/>
  <c r="EG289" i="16"/>
  <c r="EE289" i="16"/>
  <c r="EC289" i="16"/>
  <c r="EA289" i="16"/>
  <c r="DY289" i="16"/>
  <c r="DW289" i="16"/>
  <c r="DU289" i="16"/>
  <c r="DS289" i="16"/>
  <c r="DQ289" i="16"/>
  <c r="DO289" i="16"/>
  <c r="DM289" i="16"/>
  <c r="DK289" i="16"/>
  <c r="DI289" i="16"/>
  <c r="DG289" i="16"/>
  <c r="DE289" i="16"/>
  <c r="DC289" i="16"/>
  <c r="DA289" i="16"/>
  <c r="CY289" i="16"/>
  <c r="CW289" i="16"/>
  <c r="CU289" i="16"/>
  <c r="CS289" i="16"/>
  <c r="CQ289" i="16"/>
  <c r="CO289" i="16"/>
  <c r="CM289" i="16"/>
  <c r="CK289" i="16"/>
  <c r="CI289" i="16"/>
  <c r="CG289" i="16"/>
  <c r="CE289" i="16"/>
  <c r="CC289" i="16"/>
  <c r="CA289" i="16"/>
  <c r="BY289" i="16"/>
  <c r="BW289" i="16"/>
  <c r="BS289" i="16"/>
  <c r="BQ289" i="16"/>
  <c r="BO289" i="16"/>
  <c r="BM289" i="16"/>
  <c r="BK289" i="16"/>
  <c r="BI289" i="16"/>
  <c r="BG289" i="16"/>
  <c r="BE289" i="16"/>
  <c r="BC289" i="16"/>
  <c r="BA289" i="16"/>
  <c r="AY289" i="16"/>
  <c r="AW289" i="16"/>
  <c r="AU289" i="16"/>
  <c r="AQ289" i="16"/>
  <c r="AO289" i="16"/>
  <c r="AM289" i="16"/>
  <c r="AK289" i="16"/>
  <c r="AI289" i="16"/>
  <c r="AG289" i="16"/>
  <c r="AE289" i="16"/>
  <c r="AC289" i="16"/>
  <c r="AA289" i="16"/>
  <c r="Y289" i="16"/>
  <c r="W289" i="16"/>
  <c r="S289" i="16"/>
  <c r="Q289" i="16"/>
  <c r="O289" i="16"/>
  <c r="M289" i="16"/>
  <c r="K289" i="16"/>
  <c r="I289" i="16"/>
  <c r="E289" i="16"/>
  <c r="GQ281" i="16"/>
  <c r="GO281" i="16"/>
  <c r="GM281" i="16"/>
  <c r="GK281" i="16"/>
  <c r="GI281" i="16"/>
  <c r="GG281" i="16"/>
  <c r="GE281" i="16"/>
  <c r="GC281" i="16"/>
  <c r="GA281" i="16"/>
  <c r="FY281" i="16"/>
  <c r="FW281" i="16"/>
  <c r="FU281" i="16"/>
  <c r="FS281" i="16"/>
  <c r="FQ281" i="16"/>
  <c r="FO281" i="16"/>
  <c r="FM281" i="16"/>
  <c r="FK281" i="16"/>
  <c r="FI281" i="16"/>
  <c r="FG281" i="16"/>
  <c r="FE281" i="16"/>
  <c r="FC281" i="16"/>
  <c r="FA281" i="16"/>
  <c r="EY281" i="16"/>
  <c r="EW281" i="16"/>
  <c r="EU281" i="16"/>
  <c r="ES281" i="16"/>
  <c r="EQ281" i="16"/>
  <c r="EO281" i="16"/>
  <c r="EM281" i="16"/>
  <c r="EK281" i="16"/>
  <c r="EI281" i="16"/>
  <c r="EG281" i="16"/>
  <c r="EE281" i="16"/>
  <c r="EC281" i="16"/>
  <c r="EA281" i="16"/>
  <c r="DY281" i="16"/>
  <c r="DW281" i="16"/>
  <c r="DU281" i="16"/>
  <c r="DS281" i="16"/>
  <c r="DQ281" i="16"/>
  <c r="DO281" i="16"/>
  <c r="DM281" i="16"/>
  <c r="DK281" i="16"/>
  <c r="DI281" i="16"/>
  <c r="DG281" i="16"/>
  <c r="DE281" i="16"/>
  <c r="DC281" i="16"/>
  <c r="DA281" i="16"/>
  <c r="CY281" i="16"/>
  <c r="CW281" i="16"/>
  <c r="CU281" i="16"/>
  <c r="CS281" i="16"/>
  <c r="CQ281" i="16"/>
  <c r="CO281" i="16"/>
  <c r="CM281" i="16"/>
  <c r="CK281" i="16"/>
  <c r="CI281" i="16"/>
  <c r="CG281" i="16"/>
  <c r="CE281" i="16"/>
  <c r="CC281" i="16"/>
  <c r="CA281" i="16"/>
  <c r="BY281" i="16"/>
  <c r="BW281" i="16"/>
  <c r="BS281" i="16"/>
  <c r="BQ281" i="16"/>
  <c r="BO281" i="16"/>
  <c r="BM281" i="16"/>
  <c r="BK281" i="16"/>
  <c r="BI281" i="16"/>
  <c r="BG281" i="16"/>
  <c r="BE281" i="16"/>
  <c r="BC281" i="16"/>
  <c r="BA281" i="16"/>
  <c r="AY281" i="16"/>
  <c r="AW281" i="16"/>
  <c r="AU281" i="16"/>
  <c r="AQ281" i="16"/>
  <c r="AO281" i="16"/>
  <c r="AM281" i="16"/>
  <c r="AK281" i="16"/>
  <c r="AI281" i="16"/>
  <c r="AG281" i="16"/>
  <c r="AE281" i="16"/>
  <c r="AC281" i="16"/>
  <c r="AA281" i="16"/>
  <c r="Y281" i="16"/>
  <c r="W281" i="16"/>
  <c r="S281" i="16"/>
  <c r="Q281" i="16"/>
  <c r="O281" i="16"/>
  <c r="M281" i="16"/>
  <c r="K281" i="16"/>
  <c r="I281" i="16"/>
  <c r="E281" i="16"/>
  <c r="GQ273" i="16"/>
  <c r="GO273" i="16"/>
  <c r="GM273" i="16"/>
  <c r="GK273" i="16"/>
  <c r="GI273" i="16"/>
  <c r="GG273" i="16"/>
  <c r="GE273" i="16"/>
  <c r="GC273" i="16"/>
  <c r="GA273" i="16"/>
  <c r="FY273" i="16"/>
  <c r="FW273" i="16"/>
  <c r="FU273" i="16"/>
  <c r="FS273" i="16"/>
  <c r="FQ273" i="16"/>
  <c r="FO273" i="16"/>
  <c r="FM273" i="16"/>
  <c r="FK273" i="16"/>
  <c r="FI273" i="16"/>
  <c r="FG273" i="16"/>
  <c r="FE273" i="16"/>
  <c r="FC273" i="16"/>
  <c r="FA273" i="16"/>
  <c r="EY273" i="16"/>
  <c r="EW273" i="16"/>
  <c r="EU273" i="16"/>
  <c r="ES273" i="16"/>
  <c r="EQ273" i="16"/>
  <c r="EO273" i="16"/>
  <c r="EM273" i="16"/>
  <c r="EK273" i="16"/>
  <c r="EI273" i="16"/>
  <c r="EG273" i="16"/>
  <c r="EE273" i="16"/>
  <c r="EC273" i="16"/>
  <c r="EA273" i="16"/>
  <c r="DY273" i="16"/>
  <c r="DW273" i="16"/>
  <c r="DU273" i="16"/>
  <c r="DS273" i="16"/>
  <c r="DQ273" i="16"/>
  <c r="DO273" i="16"/>
  <c r="DM273" i="16"/>
  <c r="DK273" i="16"/>
  <c r="DI273" i="16"/>
  <c r="DG273" i="16"/>
  <c r="DE273" i="16"/>
  <c r="DC273" i="16"/>
  <c r="DA273" i="16"/>
  <c r="CY273" i="16"/>
  <c r="CW273" i="16"/>
  <c r="CU273" i="16"/>
  <c r="CS273" i="16"/>
  <c r="CQ273" i="16"/>
  <c r="CO273" i="16"/>
  <c r="CM273" i="16"/>
  <c r="CK273" i="16"/>
  <c r="CI273" i="16"/>
  <c r="CG273" i="16"/>
  <c r="CE273" i="16"/>
  <c r="CC273" i="16"/>
  <c r="CA273" i="16"/>
  <c r="BY273" i="16"/>
  <c r="BW273" i="16"/>
  <c r="BS273" i="16"/>
  <c r="BQ273" i="16"/>
  <c r="BO273" i="16"/>
  <c r="BM273" i="16"/>
  <c r="BK273" i="16"/>
  <c r="BI273" i="16"/>
  <c r="BG273" i="16"/>
  <c r="BE273" i="16"/>
  <c r="BC273" i="16"/>
  <c r="BA273" i="16"/>
  <c r="AY273" i="16"/>
  <c r="AW273" i="16"/>
  <c r="AU273" i="16"/>
  <c r="AQ273" i="16"/>
  <c r="AO273" i="16"/>
  <c r="AM273" i="16"/>
  <c r="AK273" i="16"/>
  <c r="AI273" i="16"/>
  <c r="AG273" i="16"/>
  <c r="AE273" i="16"/>
  <c r="AC273" i="16"/>
  <c r="AA273" i="16"/>
  <c r="Y273" i="16"/>
  <c r="W273" i="16"/>
  <c r="S273" i="16"/>
  <c r="Q273" i="16"/>
  <c r="O273" i="16"/>
  <c r="M273" i="16"/>
  <c r="K273" i="16"/>
  <c r="I273" i="16"/>
  <c r="E273" i="16"/>
  <c r="GQ265" i="16"/>
  <c r="GO265" i="16"/>
  <c r="GM265" i="16"/>
  <c r="GK265" i="16"/>
  <c r="GI265" i="16"/>
  <c r="GG265" i="16"/>
  <c r="GE265" i="16"/>
  <c r="GC265" i="16"/>
  <c r="GA265" i="16"/>
  <c r="FY265" i="16"/>
  <c r="FW265" i="16"/>
  <c r="FU265" i="16"/>
  <c r="FS265" i="16"/>
  <c r="FQ265" i="16"/>
  <c r="FO265" i="16"/>
  <c r="FM265" i="16"/>
  <c r="FK265" i="16"/>
  <c r="FI265" i="16"/>
  <c r="FG265" i="16"/>
  <c r="FE265" i="16"/>
  <c r="FC265" i="16"/>
  <c r="FA265" i="16"/>
  <c r="EY265" i="16"/>
  <c r="EW265" i="16"/>
  <c r="EU265" i="16"/>
  <c r="ES265" i="16"/>
  <c r="EQ265" i="16"/>
  <c r="EO265" i="16"/>
  <c r="EM265" i="16"/>
  <c r="EK265" i="16"/>
  <c r="EI265" i="16"/>
  <c r="EG265" i="16"/>
  <c r="EE265" i="16"/>
  <c r="EC265" i="16"/>
  <c r="EA265" i="16"/>
  <c r="DY265" i="16"/>
  <c r="DW265" i="16"/>
  <c r="DU265" i="16"/>
  <c r="DS265" i="16"/>
  <c r="DQ265" i="16"/>
  <c r="DO265" i="16"/>
  <c r="DM265" i="16"/>
  <c r="DK265" i="16"/>
  <c r="DI265" i="16"/>
  <c r="DG265" i="16"/>
  <c r="DE265" i="16"/>
  <c r="DC265" i="16"/>
  <c r="DA265" i="16"/>
  <c r="CY265" i="16"/>
  <c r="CW265" i="16"/>
  <c r="CU265" i="16"/>
  <c r="CS265" i="16"/>
  <c r="CQ265" i="16"/>
  <c r="CO265" i="16"/>
  <c r="CM265" i="16"/>
  <c r="CK265" i="16"/>
  <c r="CI265" i="16"/>
  <c r="CG265" i="16"/>
  <c r="CE265" i="16"/>
  <c r="CC265" i="16"/>
  <c r="CA265" i="16"/>
  <c r="BY265" i="16"/>
  <c r="BW265" i="16"/>
  <c r="BS265" i="16"/>
  <c r="BQ265" i="16"/>
  <c r="BO265" i="16"/>
  <c r="BM265" i="16"/>
  <c r="BK265" i="16"/>
  <c r="BI265" i="16"/>
  <c r="BG265" i="16"/>
  <c r="BE265" i="16"/>
  <c r="BC265" i="16"/>
  <c r="BA265" i="16"/>
  <c r="AY265" i="16"/>
  <c r="AW265" i="16"/>
  <c r="AU265" i="16"/>
  <c r="AQ265" i="16"/>
  <c r="AO265" i="16"/>
  <c r="AM265" i="16"/>
  <c r="AK265" i="16"/>
  <c r="AI265" i="16"/>
  <c r="AG265" i="16"/>
  <c r="AE265" i="16"/>
  <c r="AC265" i="16"/>
  <c r="AA265" i="16"/>
  <c r="Y265" i="16"/>
  <c r="W265" i="16"/>
  <c r="S265" i="16"/>
  <c r="Q265" i="16"/>
  <c r="O265" i="16"/>
  <c r="M265" i="16"/>
  <c r="K265" i="16"/>
  <c r="I265" i="16"/>
  <c r="E265" i="16"/>
  <c r="GQ257" i="16"/>
  <c r="GO257" i="16"/>
  <c r="GM257" i="16"/>
  <c r="GK257" i="16"/>
  <c r="GI257" i="16"/>
  <c r="GG257" i="16"/>
  <c r="GE257" i="16"/>
  <c r="GC257" i="16"/>
  <c r="GA257" i="16"/>
  <c r="FY257" i="16"/>
  <c r="FW257" i="16"/>
  <c r="FU257" i="16"/>
  <c r="FS257" i="16"/>
  <c r="FQ257" i="16"/>
  <c r="FO257" i="16"/>
  <c r="FM257" i="16"/>
  <c r="FK257" i="16"/>
  <c r="FI257" i="16"/>
  <c r="FG257" i="16"/>
  <c r="FE257" i="16"/>
  <c r="FC257" i="16"/>
  <c r="FA257" i="16"/>
  <c r="EY257" i="16"/>
  <c r="EW257" i="16"/>
  <c r="EU257" i="16"/>
  <c r="ES257" i="16"/>
  <c r="EQ257" i="16"/>
  <c r="EO257" i="16"/>
  <c r="EM257" i="16"/>
  <c r="EK257" i="16"/>
  <c r="EI257" i="16"/>
  <c r="EG257" i="16"/>
  <c r="EE257" i="16"/>
  <c r="EC257" i="16"/>
  <c r="EA257" i="16"/>
  <c r="DY257" i="16"/>
  <c r="DW257" i="16"/>
  <c r="DU257" i="16"/>
  <c r="DS257" i="16"/>
  <c r="DQ257" i="16"/>
  <c r="DO257" i="16"/>
  <c r="DM257" i="16"/>
  <c r="DK257" i="16"/>
  <c r="DI257" i="16"/>
  <c r="DG257" i="16"/>
  <c r="DE257" i="16"/>
  <c r="DC257" i="16"/>
  <c r="DA257" i="16"/>
  <c r="CY257" i="16"/>
  <c r="CW257" i="16"/>
  <c r="CU257" i="16"/>
  <c r="CS257" i="16"/>
  <c r="CQ257" i="16"/>
  <c r="CO257" i="16"/>
  <c r="CM257" i="16"/>
  <c r="CK257" i="16"/>
  <c r="CI257" i="16"/>
  <c r="CG257" i="16"/>
  <c r="CE257" i="16"/>
  <c r="CC257" i="16"/>
  <c r="CA257" i="16"/>
  <c r="BY257" i="16"/>
  <c r="BW257" i="16"/>
  <c r="BS257" i="16"/>
  <c r="BQ257" i="16"/>
  <c r="BO257" i="16"/>
  <c r="BM257" i="16"/>
  <c r="BK257" i="16"/>
  <c r="BI257" i="16"/>
  <c r="BG257" i="16"/>
  <c r="BE257" i="16"/>
  <c r="BC257" i="16"/>
  <c r="BA257" i="16"/>
  <c r="AY257" i="16"/>
  <c r="AW257" i="16"/>
  <c r="AU257" i="16"/>
  <c r="AQ257" i="16"/>
  <c r="AO257" i="16"/>
  <c r="AM257" i="16"/>
  <c r="AK257" i="16"/>
  <c r="AI257" i="16"/>
  <c r="AG257" i="16"/>
  <c r="AE257" i="16"/>
  <c r="AC257" i="16"/>
  <c r="AA257" i="16"/>
  <c r="Y257" i="16"/>
  <c r="W257" i="16"/>
  <c r="S257" i="16"/>
  <c r="Q257" i="16"/>
  <c r="O257" i="16"/>
  <c r="M257" i="16"/>
  <c r="K257" i="16"/>
  <c r="I257" i="16"/>
  <c r="E257" i="16"/>
  <c r="GQ249" i="16"/>
  <c r="GO249" i="16"/>
  <c r="GM249" i="16"/>
  <c r="GK249" i="16"/>
  <c r="GI249" i="16"/>
  <c r="GG249" i="16"/>
  <c r="GE249" i="16"/>
  <c r="GC249" i="16"/>
  <c r="GA249" i="16"/>
  <c r="FY249" i="16"/>
  <c r="FW249" i="16"/>
  <c r="FU249" i="16"/>
  <c r="FS249" i="16"/>
  <c r="FQ249" i="16"/>
  <c r="FO249" i="16"/>
  <c r="FM249" i="16"/>
  <c r="FK249" i="16"/>
  <c r="FI249" i="16"/>
  <c r="FG249" i="16"/>
  <c r="FE249" i="16"/>
  <c r="FC249" i="16"/>
  <c r="FA249" i="16"/>
  <c r="EY249" i="16"/>
  <c r="EW249" i="16"/>
  <c r="EU249" i="16"/>
  <c r="ES249" i="16"/>
  <c r="EQ249" i="16"/>
  <c r="EO249" i="16"/>
  <c r="EM249" i="16"/>
  <c r="EK249" i="16"/>
  <c r="EI249" i="16"/>
  <c r="EG249" i="16"/>
  <c r="EE249" i="16"/>
  <c r="EC249" i="16"/>
  <c r="EA249" i="16"/>
  <c r="DY249" i="16"/>
  <c r="DW249" i="16"/>
  <c r="DU249" i="16"/>
  <c r="DS249" i="16"/>
  <c r="DQ249" i="16"/>
  <c r="DO249" i="16"/>
  <c r="DM249" i="16"/>
  <c r="DK249" i="16"/>
  <c r="DI249" i="16"/>
  <c r="DG249" i="16"/>
  <c r="DE249" i="16"/>
  <c r="DC249" i="16"/>
  <c r="DA249" i="16"/>
  <c r="CY249" i="16"/>
  <c r="CW249" i="16"/>
  <c r="CU249" i="16"/>
  <c r="CS249" i="16"/>
  <c r="CQ249" i="16"/>
  <c r="CO249" i="16"/>
  <c r="CM249" i="16"/>
  <c r="CK249" i="16"/>
  <c r="CI249" i="16"/>
  <c r="CG249" i="16"/>
  <c r="CE249" i="16"/>
  <c r="CC249" i="16"/>
  <c r="CA249" i="16"/>
  <c r="BY249" i="16"/>
  <c r="BW249" i="16"/>
  <c r="BS249" i="16"/>
  <c r="BQ249" i="16"/>
  <c r="BO249" i="16"/>
  <c r="BM249" i="16"/>
  <c r="BK249" i="16"/>
  <c r="BI249" i="16"/>
  <c r="BG249" i="16"/>
  <c r="BE249" i="16"/>
  <c r="BC249" i="16"/>
  <c r="BA249" i="16"/>
  <c r="AY249" i="16"/>
  <c r="AW249" i="16"/>
  <c r="AU249" i="16"/>
  <c r="AQ249" i="16"/>
  <c r="AO249" i="16"/>
  <c r="AM249" i="16"/>
  <c r="AK249" i="16"/>
  <c r="AI249" i="16"/>
  <c r="AG249" i="16"/>
  <c r="AE249" i="16"/>
  <c r="AC249" i="16"/>
  <c r="AA249" i="16"/>
  <c r="Y249" i="16"/>
  <c r="W249" i="16"/>
  <c r="S249" i="16"/>
  <c r="Q249" i="16"/>
  <c r="O249" i="16"/>
  <c r="M249" i="16"/>
  <c r="K249" i="16"/>
  <c r="I249" i="16"/>
  <c r="E249" i="16"/>
  <c r="GQ241" i="16"/>
  <c r="GO241" i="16"/>
  <c r="GM241" i="16"/>
  <c r="GK241" i="16"/>
  <c r="GI241" i="16"/>
  <c r="GG241" i="16"/>
  <c r="GE241" i="16"/>
  <c r="GC241" i="16"/>
  <c r="GA241" i="16"/>
  <c r="FY241" i="16"/>
  <c r="FW241" i="16"/>
  <c r="FU241" i="16"/>
  <c r="FS241" i="16"/>
  <c r="FQ241" i="16"/>
  <c r="FO241" i="16"/>
  <c r="FM241" i="16"/>
  <c r="FK241" i="16"/>
  <c r="FI241" i="16"/>
  <c r="FG241" i="16"/>
  <c r="FE241" i="16"/>
  <c r="FC241" i="16"/>
  <c r="FA241" i="16"/>
  <c r="EY241" i="16"/>
  <c r="EW241" i="16"/>
  <c r="EU241" i="16"/>
  <c r="ES241" i="16"/>
  <c r="EQ241" i="16"/>
  <c r="EO241" i="16"/>
  <c r="EM241" i="16"/>
  <c r="EK241" i="16"/>
  <c r="EI241" i="16"/>
  <c r="EG241" i="16"/>
  <c r="EE241" i="16"/>
  <c r="EC241" i="16"/>
  <c r="EA241" i="16"/>
  <c r="DY241" i="16"/>
  <c r="DW241" i="16"/>
  <c r="DU241" i="16"/>
  <c r="DS241" i="16"/>
  <c r="DQ241" i="16"/>
  <c r="DO241" i="16"/>
  <c r="DM241" i="16"/>
  <c r="DK241" i="16"/>
  <c r="DI241" i="16"/>
  <c r="DG241" i="16"/>
  <c r="DE241" i="16"/>
  <c r="DC241" i="16"/>
  <c r="DA241" i="16"/>
  <c r="CY241" i="16"/>
  <c r="CW241" i="16"/>
  <c r="CU241" i="16"/>
  <c r="CS241" i="16"/>
  <c r="CQ241" i="16"/>
  <c r="CO241" i="16"/>
  <c r="CM241" i="16"/>
  <c r="CK241" i="16"/>
  <c r="CI241" i="16"/>
  <c r="CG241" i="16"/>
  <c r="CE241" i="16"/>
  <c r="CC241" i="16"/>
  <c r="CA241" i="16"/>
  <c r="BY241" i="16"/>
  <c r="BW241" i="16"/>
  <c r="BS241" i="16"/>
  <c r="BQ241" i="16"/>
  <c r="BO241" i="16"/>
  <c r="BM241" i="16"/>
  <c r="BK241" i="16"/>
  <c r="BI241" i="16"/>
  <c r="BG241" i="16"/>
  <c r="BE241" i="16"/>
  <c r="BC241" i="16"/>
  <c r="BA241" i="16"/>
  <c r="AY241" i="16"/>
  <c r="AW241" i="16"/>
  <c r="AU241" i="16"/>
  <c r="AQ241" i="16"/>
  <c r="AO241" i="16"/>
  <c r="AM241" i="16"/>
  <c r="AK241" i="16"/>
  <c r="AI241" i="16"/>
  <c r="AG241" i="16"/>
  <c r="AE241" i="16"/>
  <c r="AC241" i="16"/>
  <c r="AA241" i="16"/>
  <c r="Y241" i="16"/>
  <c r="W241" i="16"/>
  <c r="S241" i="16"/>
  <c r="Q241" i="16"/>
  <c r="O241" i="16"/>
  <c r="M241" i="16"/>
  <c r="K241" i="16"/>
  <c r="I241" i="16"/>
  <c r="E241" i="16"/>
  <c r="GQ233" i="16"/>
  <c r="GO233" i="16"/>
  <c r="GM233" i="16"/>
  <c r="GK233" i="16"/>
  <c r="GI233" i="16"/>
  <c r="GG233" i="16"/>
  <c r="GE233" i="16"/>
  <c r="GC233" i="16"/>
  <c r="GA233" i="16"/>
  <c r="FY233" i="16"/>
  <c r="FW233" i="16"/>
  <c r="FU233" i="16"/>
  <c r="FS233" i="16"/>
  <c r="FQ233" i="16"/>
  <c r="FO233" i="16"/>
  <c r="FM233" i="16"/>
  <c r="FK233" i="16"/>
  <c r="FI233" i="16"/>
  <c r="FG233" i="16"/>
  <c r="FE233" i="16"/>
  <c r="FC233" i="16"/>
  <c r="FA233" i="16"/>
  <c r="EY233" i="16"/>
  <c r="EW233" i="16"/>
  <c r="EU233" i="16"/>
  <c r="ES233" i="16"/>
  <c r="EQ233" i="16"/>
  <c r="EO233" i="16"/>
  <c r="EM233" i="16"/>
  <c r="EK233" i="16"/>
  <c r="EI233" i="16"/>
  <c r="EG233" i="16"/>
  <c r="EE233" i="16"/>
  <c r="EC233" i="16"/>
  <c r="EA233" i="16"/>
  <c r="DY233" i="16"/>
  <c r="DW233" i="16"/>
  <c r="DU233" i="16"/>
  <c r="DS233" i="16"/>
  <c r="DQ233" i="16"/>
  <c r="DO233" i="16"/>
  <c r="DM233" i="16"/>
  <c r="DK233" i="16"/>
  <c r="DI233" i="16"/>
  <c r="DG233" i="16"/>
  <c r="DE233" i="16"/>
  <c r="DC233" i="16"/>
  <c r="DA233" i="16"/>
  <c r="CY233" i="16"/>
  <c r="CW233" i="16"/>
  <c r="CU233" i="16"/>
  <c r="CS233" i="16"/>
  <c r="CQ233" i="16"/>
  <c r="CO233" i="16"/>
  <c r="CM233" i="16"/>
  <c r="CK233" i="16"/>
  <c r="CI233" i="16"/>
  <c r="CG233" i="16"/>
  <c r="CE233" i="16"/>
  <c r="CC233" i="16"/>
  <c r="CA233" i="16"/>
  <c r="BY233" i="16"/>
  <c r="BW233" i="16"/>
  <c r="BS233" i="16"/>
  <c r="BQ233" i="16"/>
  <c r="BO233" i="16"/>
  <c r="BM233" i="16"/>
  <c r="BK233" i="16"/>
  <c r="BI233" i="16"/>
  <c r="BG233" i="16"/>
  <c r="BE233" i="16"/>
  <c r="BC233" i="16"/>
  <c r="BA233" i="16"/>
  <c r="AY233" i="16"/>
  <c r="AW233" i="16"/>
  <c r="AU233" i="16"/>
  <c r="AQ233" i="16"/>
  <c r="AO233" i="16"/>
  <c r="AM233" i="16"/>
  <c r="AK233" i="16"/>
  <c r="AI233" i="16"/>
  <c r="AG233" i="16"/>
  <c r="AE233" i="16"/>
  <c r="AC233" i="16"/>
  <c r="AA233" i="16"/>
  <c r="Y233" i="16"/>
  <c r="W233" i="16"/>
  <c r="S233" i="16"/>
  <c r="Q233" i="16"/>
  <c r="O233" i="16"/>
  <c r="M233" i="16"/>
  <c r="K233" i="16"/>
  <c r="I233" i="16"/>
  <c r="E233" i="16"/>
  <c r="GQ225" i="16"/>
  <c r="GO225" i="16"/>
  <c r="GM225" i="16"/>
  <c r="GK225" i="16"/>
  <c r="GI225" i="16"/>
  <c r="GG225" i="16"/>
  <c r="GE225" i="16"/>
  <c r="GC225" i="16"/>
  <c r="GA225" i="16"/>
  <c r="FY225" i="16"/>
  <c r="FW225" i="16"/>
  <c r="FU225" i="16"/>
  <c r="FS225" i="16"/>
  <c r="FQ225" i="16"/>
  <c r="FO225" i="16"/>
  <c r="FM225" i="16"/>
  <c r="FK225" i="16"/>
  <c r="FI225" i="16"/>
  <c r="FG225" i="16"/>
  <c r="FE225" i="16"/>
  <c r="FC225" i="16"/>
  <c r="FA225" i="16"/>
  <c r="EY225" i="16"/>
  <c r="EW225" i="16"/>
  <c r="EU225" i="16"/>
  <c r="ES225" i="16"/>
  <c r="EQ225" i="16"/>
  <c r="EO225" i="16"/>
  <c r="EM225" i="16"/>
  <c r="EK225" i="16"/>
  <c r="EI225" i="16"/>
  <c r="EG225" i="16"/>
  <c r="EE225" i="16"/>
  <c r="EC225" i="16"/>
  <c r="EA225" i="16"/>
  <c r="DY225" i="16"/>
  <c r="DW225" i="16"/>
  <c r="DU225" i="16"/>
  <c r="DS225" i="16"/>
  <c r="DQ225" i="16"/>
  <c r="DO225" i="16"/>
  <c r="DM225" i="16"/>
  <c r="DK225" i="16"/>
  <c r="DI225" i="16"/>
  <c r="DG225" i="16"/>
  <c r="DE225" i="16"/>
  <c r="DC225" i="16"/>
  <c r="DA225" i="16"/>
  <c r="CY225" i="16"/>
  <c r="CW225" i="16"/>
  <c r="CU225" i="16"/>
  <c r="CS225" i="16"/>
  <c r="CQ225" i="16"/>
  <c r="CO225" i="16"/>
  <c r="CM225" i="16"/>
  <c r="CK225" i="16"/>
  <c r="CI225" i="16"/>
  <c r="CG225" i="16"/>
  <c r="CE225" i="16"/>
  <c r="CC225" i="16"/>
  <c r="CA225" i="16"/>
  <c r="BY225" i="16"/>
  <c r="BW225" i="16"/>
  <c r="BS225" i="16"/>
  <c r="BQ225" i="16"/>
  <c r="BO225" i="16"/>
  <c r="BM225" i="16"/>
  <c r="BK225" i="16"/>
  <c r="BI225" i="16"/>
  <c r="BG225" i="16"/>
  <c r="BE225" i="16"/>
  <c r="BC225" i="16"/>
  <c r="BA225" i="16"/>
  <c r="AY225" i="16"/>
  <c r="AW225" i="16"/>
  <c r="AU225" i="16"/>
  <c r="AQ225" i="16"/>
  <c r="AO225" i="16"/>
  <c r="AM225" i="16"/>
  <c r="AK225" i="16"/>
  <c r="AI225" i="16"/>
  <c r="AG225" i="16"/>
  <c r="AE225" i="16"/>
  <c r="AC225" i="16"/>
  <c r="AA225" i="16"/>
  <c r="Y225" i="16"/>
  <c r="W225" i="16"/>
  <c r="S225" i="16"/>
  <c r="Q225" i="16"/>
  <c r="O225" i="16"/>
  <c r="M225" i="16"/>
  <c r="K225" i="16"/>
  <c r="I225" i="16"/>
  <c r="E225" i="16"/>
  <c r="GQ217" i="16"/>
  <c r="GO217" i="16"/>
  <c r="GM217" i="16"/>
  <c r="GK217" i="16"/>
  <c r="GI217" i="16"/>
  <c r="GG217" i="16"/>
  <c r="GE217" i="16"/>
  <c r="GC217" i="16"/>
  <c r="GA217" i="16"/>
  <c r="FY217" i="16"/>
  <c r="FW217" i="16"/>
  <c r="FU217" i="16"/>
  <c r="FS217" i="16"/>
  <c r="FQ217" i="16"/>
  <c r="FO217" i="16"/>
  <c r="FM217" i="16"/>
  <c r="FK217" i="16"/>
  <c r="FI217" i="16"/>
  <c r="FG217" i="16"/>
  <c r="FE217" i="16"/>
  <c r="FC217" i="16"/>
  <c r="FA217" i="16"/>
  <c r="EY217" i="16"/>
  <c r="EW217" i="16"/>
  <c r="EU217" i="16"/>
  <c r="ES217" i="16"/>
  <c r="EQ217" i="16"/>
  <c r="EO217" i="16"/>
  <c r="EM217" i="16"/>
  <c r="EK217" i="16"/>
  <c r="EI217" i="16"/>
  <c r="EG217" i="16"/>
  <c r="EE217" i="16"/>
  <c r="EC217" i="16"/>
  <c r="EA217" i="16"/>
  <c r="DY217" i="16"/>
  <c r="DW217" i="16"/>
  <c r="DU217" i="16"/>
  <c r="DS217" i="16"/>
  <c r="DQ217" i="16"/>
  <c r="DO217" i="16"/>
  <c r="DM217" i="16"/>
  <c r="DK217" i="16"/>
  <c r="DI217" i="16"/>
  <c r="DG217" i="16"/>
  <c r="DE217" i="16"/>
  <c r="DC217" i="16"/>
  <c r="DA217" i="16"/>
  <c r="CY217" i="16"/>
  <c r="CW217" i="16"/>
  <c r="CU217" i="16"/>
  <c r="CS217" i="16"/>
  <c r="CQ217" i="16"/>
  <c r="CO217" i="16"/>
  <c r="CM217" i="16"/>
  <c r="CK217" i="16"/>
  <c r="CI217" i="16"/>
  <c r="CG217" i="16"/>
  <c r="CE217" i="16"/>
  <c r="CC217" i="16"/>
  <c r="CA217" i="16"/>
  <c r="BY217" i="16"/>
  <c r="BW217" i="16"/>
  <c r="BS217" i="16"/>
  <c r="BQ217" i="16"/>
  <c r="BO217" i="16"/>
  <c r="BM217" i="16"/>
  <c r="BK217" i="16"/>
  <c r="BI217" i="16"/>
  <c r="BG217" i="16"/>
  <c r="BE217" i="16"/>
  <c r="BC217" i="16"/>
  <c r="BA217" i="16"/>
  <c r="AY217" i="16"/>
  <c r="AW217" i="16"/>
  <c r="AU217" i="16"/>
  <c r="AQ217" i="16"/>
  <c r="AO217" i="16"/>
  <c r="AM217" i="16"/>
  <c r="AK217" i="16"/>
  <c r="AI217" i="16"/>
  <c r="AG217" i="16"/>
  <c r="AE217" i="16"/>
  <c r="AC217" i="16"/>
  <c r="AA217" i="16"/>
  <c r="Y217" i="16"/>
  <c r="W217" i="16"/>
  <c r="S217" i="16"/>
  <c r="Q217" i="16"/>
  <c r="O217" i="16"/>
  <c r="M217" i="16"/>
  <c r="K217" i="16"/>
  <c r="I217" i="16"/>
  <c r="E217" i="16"/>
  <c r="GQ209" i="16"/>
  <c r="GO209" i="16"/>
  <c r="GM209" i="16"/>
  <c r="GK209" i="16"/>
  <c r="GI209" i="16"/>
  <c r="GG209" i="16"/>
  <c r="GE209" i="16"/>
  <c r="GC209" i="16"/>
  <c r="GA209" i="16"/>
  <c r="FY209" i="16"/>
  <c r="FW209" i="16"/>
  <c r="FU209" i="16"/>
  <c r="FS209" i="16"/>
  <c r="FQ209" i="16"/>
  <c r="FO209" i="16"/>
  <c r="FM209" i="16"/>
  <c r="FK209" i="16"/>
  <c r="FI209" i="16"/>
  <c r="FG209" i="16"/>
  <c r="FE209" i="16"/>
  <c r="FC209" i="16"/>
  <c r="FA209" i="16"/>
  <c r="EY209" i="16"/>
  <c r="EW209" i="16"/>
  <c r="EU209" i="16"/>
  <c r="ES209" i="16"/>
  <c r="EQ209" i="16"/>
  <c r="EO209" i="16"/>
  <c r="EM209" i="16"/>
  <c r="EK209" i="16"/>
  <c r="EI209" i="16"/>
  <c r="EG209" i="16"/>
  <c r="EE209" i="16"/>
  <c r="EC209" i="16"/>
  <c r="EA209" i="16"/>
  <c r="DY209" i="16"/>
  <c r="DW209" i="16"/>
  <c r="DU209" i="16"/>
  <c r="DS209" i="16"/>
  <c r="DQ209" i="16"/>
  <c r="DO209" i="16"/>
  <c r="DM209" i="16"/>
  <c r="DK209" i="16"/>
  <c r="DI209" i="16"/>
  <c r="DG209" i="16"/>
  <c r="DE209" i="16"/>
  <c r="DA209" i="16"/>
  <c r="CS209" i="16"/>
  <c r="CQ209" i="16"/>
  <c r="CO209" i="16"/>
  <c r="CM209" i="16"/>
  <c r="CK209" i="16"/>
  <c r="CI209" i="16"/>
  <c r="CG209" i="16"/>
  <c r="CE209" i="16"/>
  <c r="CC209" i="16"/>
  <c r="CA209" i="16"/>
  <c r="BY209" i="16"/>
  <c r="BW209" i="16"/>
  <c r="BS209" i="16"/>
  <c r="DC209" i="16" s="1"/>
  <c r="BQ209" i="16"/>
  <c r="BO209" i="16"/>
  <c r="BM209" i="16"/>
  <c r="BK209" i="16"/>
  <c r="BI209" i="16"/>
  <c r="BG209" i="16"/>
  <c r="BE209" i="16"/>
  <c r="BC209" i="16"/>
  <c r="BA209" i="16"/>
  <c r="AY209" i="16"/>
  <c r="AW209" i="16"/>
  <c r="AU209" i="16"/>
  <c r="AQ209" i="16"/>
  <c r="AO209" i="16"/>
  <c r="AM209" i="16"/>
  <c r="AK209" i="16"/>
  <c r="AI209" i="16"/>
  <c r="AG209" i="16"/>
  <c r="AE209" i="16"/>
  <c r="AC209" i="16"/>
  <c r="AA209" i="16"/>
  <c r="Y209" i="16"/>
  <c r="W209" i="16"/>
  <c r="S209" i="16"/>
  <c r="Q209" i="16"/>
  <c r="O209" i="16"/>
  <c r="M209" i="16"/>
  <c r="K209" i="16"/>
  <c r="I209" i="16"/>
  <c r="E209" i="16"/>
  <c r="GQ201" i="16"/>
  <c r="GO201" i="16"/>
  <c r="GM201" i="16"/>
  <c r="GK201" i="16"/>
  <c r="GI201" i="16"/>
  <c r="GG201" i="16"/>
  <c r="GE201" i="16"/>
  <c r="GC201" i="16"/>
  <c r="GA201" i="16"/>
  <c r="FY201" i="16"/>
  <c r="FW201" i="16"/>
  <c r="FU201" i="16"/>
  <c r="FS201" i="16"/>
  <c r="FQ201" i="16"/>
  <c r="FO201" i="16"/>
  <c r="FM201" i="16"/>
  <c r="FK201" i="16"/>
  <c r="FI201" i="16"/>
  <c r="FG201" i="16"/>
  <c r="FE201" i="16"/>
  <c r="FC201" i="16"/>
  <c r="FA201" i="16"/>
  <c r="EY201" i="16"/>
  <c r="EW201" i="16"/>
  <c r="EU201" i="16"/>
  <c r="ES201" i="16"/>
  <c r="EQ201" i="16"/>
  <c r="EO201" i="16"/>
  <c r="EM201" i="16"/>
  <c r="EK201" i="16"/>
  <c r="EI201" i="16"/>
  <c r="EG201" i="16"/>
  <c r="EE201" i="16"/>
  <c r="EC201" i="16"/>
  <c r="EA201" i="16"/>
  <c r="DY201" i="16"/>
  <c r="DW201" i="16"/>
  <c r="DU201" i="16"/>
  <c r="DS201" i="16"/>
  <c r="DQ201" i="16"/>
  <c r="DO201" i="16"/>
  <c r="DM201" i="16"/>
  <c r="DK201" i="16"/>
  <c r="DI201" i="16"/>
  <c r="DG201" i="16"/>
  <c r="DE201" i="16"/>
  <c r="DC201" i="16"/>
  <c r="DA201" i="16"/>
  <c r="CY201" i="16"/>
  <c r="CW201" i="16"/>
  <c r="CU201" i="16"/>
  <c r="CS201" i="16"/>
  <c r="CQ201" i="16"/>
  <c r="CO201" i="16"/>
  <c r="CM201" i="16"/>
  <c r="CK201" i="16"/>
  <c r="CI201" i="16"/>
  <c r="CG201" i="16"/>
  <c r="CE201" i="16"/>
  <c r="CC201" i="16"/>
  <c r="CA201" i="16"/>
  <c r="BY201" i="16"/>
  <c r="BW201" i="16"/>
  <c r="BS201" i="16"/>
  <c r="BQ201" i="16"/>
  <c r="BO201" i="16"/>
  <c r="BM201" i="16"/>
  <c r="BK201" i="16"/>
  <c r="BI201" i="16"/>
  <c r="BG201" i="16"/>
  <c r="BE201" i="16"/>
  <c r="BC201" i="16"/>
  <c r="BA201" i="16"/>
  <c r="AY201" i="16"/>
  <c r="AW201" i="16"/>
  <c r="AU201" i="16"/>
  <c r="AQ201" i="16"/>
  <c r="AO201" i="16"/>
  <c r="AM201" i="16"/>
  <c r="AK201" i="16"/>
  <c r="AI201" i="16"/>
  <c r="AG201" i="16"/>
  <c r="AE201" i="16"/>
  <c r="AC201" i="16"/>
  <c r="AA201" i="16"/>
  <c r="Y201" i="16"/>
  <c r="W201" i="16"/>
  <c r="S201" i="16"/>
  <c r="Q201" i="16"/>
  <c r="O201" i="16"/>
  <c r="M201" i="16"/>
  <c r="K201" i="16"/>
  <c r="I201" i="16"/>
  <c r="E201" i="16"/>
  <c r="GQ193" i="16"/>
  <c r="GO193" i="16"/>
  <c r="GM193" i="16"/>
  <c r="GK193" i="16"/>
  <c r="GI193" i="16"/>
  <c r="GG193" i="16"/>
  <c r="GE193" i="16"/>
  <c r="GC193" i="16"/>
  <c r="GA193" i="16"/>
  <c r="FY193" i="16"/>
  <c r="FW193" i="16"/>
  <c r="FU193" i="16"/>
  <c r="FS193" i="16"/>
  <c r="FQ193" i="16"/>
  <c r="FO193" i="16"/>
  <c r="FM193" i="16"/>
  <c r="FK193" i="16"/>
  <c r="FI193" i="16"/>
  <c r="FG193" i="16"/>
  <c r="FE193" i="16"/>
  <c r="FC193" i="16"/>
  <c r="FA193" i="16"/>
  <c r="EY193" i="16"/>
  <c r="EW193" i="16"/>
  <c r="EU193" i="16"/>
  <c r="ES193" i="16"/>
  <c r="EQ193" i="16"/>
  <c r="EO193" i="16"/>
  <c r="EM193" i="16"/>
  <c r="EK193" i="16"/>
  <c r="EI193" i="16"/>
  <c r="EG193" i="16"/>
  <c r="EE193" i="16"/>
  <c r="EC193" i="16"/>
  <c r="EA193" i="16"/>
  <c r="DY193" i="16"/>
  <c r="DW193" i="16"/>
  <c r="DU193" i="16"/>
  <c r="DS193" i="16"/>
  <c r="DQ193" i="16"/>
  <c r="DO193" i="16"/>
  <c r="DM193" i="16"/>
  <c r="DK193" i="16"/>
  <c r="DI193" i="16"/>
  <c r="DG193" i="16"/>
  <c r="DE193" i="16"/>
  <c r="DC193" i="16"/>
  <c r="DA193" i="16"/>
  <c r="CY193" i="16"/>
  <c r="CW193" i="16"/>
  <c r="CU193" i="16"/>
  <c r="CS193" i="16"/>
  <c r="CQ193" i="16"/>
  <c r="CO193" i="16"/>
  <c r="CM193" i="16"/>
  <c r="CK193" i="16"/>
  <c r="CI193" i="16"/>
  <c r="CG193" i="16"/>
  <c r="CE193" i="16"/>
  <c r="CC193" i="16"/>
  <c r="CA193" i="16"/>
  <c r="BY193" i="16"/>
  <c r="BW193" i="16"/>
  <c r="BS193" i="16"/>
  <c r="BQ193" i="16"/>
  <c r="BO193" i="16"/>
  <c r="BM193" i="16"/>
  <c r="BK193" i="16"/>
  <c r="BI193" i="16"/>
  <c r="BG193" i="16"/>
  <c r="BE193" i="16"/>
  <c r="BC193" i="16"/>
  <c r="BA193" i="16"/>
  <c r="AY193" i="16"/>
  <c r="AW193" i="16"/>
  <c r="AU193" i="16"/>
  <c r="AQ193" i="16"/>
  <c r="AO193" i="16"/>
  <c r="AM193" i="16"/>
  <c r="AK193" i="16"/>
  <c r="AI193" i="16"/>
  <c r="AG193" i="16"/>
  <c r="AE193" i="16"/>
  <c r="AC193" i="16"/>
  <c r="AA193" i="16"/>
  <c r="Y193" i="16"/>
  <c r="W193" i="16"/>
  <c r="S193" i="16"/>
  <c r="Q193" i="16"/>
  <c r="O193" i="16"/>
  <c r="M193" i="16"/>
  <c r="K193" i="16"/>
  <c r="I193" i="16"/>
  <c r="E193" i="16"/>
  <c r="GQ185" i="16"/>
  <c r="GO185" i="16"/>
  <c r="GM185" i="16"/>
  <c r="GK185" i="16"/>
  <c r="GI185" i="16"/>
  <c r="GG185" i="16"/>
  <c r="GE185" i="16"/>
  <c r="GC185" i="16"/>
  <c r="GA185" i="16"/>
  <c r="FY185" i="16"/>
  <c r="FW185" i="16"/>
  <c r="FU185" i="16"/>
  <c r="FS185" i="16"/>
  <c r="FQ185" i="16"/>
  <c r="FO185" i="16"/>
  <c r="FM185" i="16"/>
  <c r="FK185" i="16"/>
  <c r="FI185" i="16"/>
  <c r="FG185" i="16"/>
  <c r="FE185" i="16"/>
  <c r="FC185" i="16"/>
  <c r="FA185" i="16"/>
  <c r="EY185" i="16"/>
  <c r="EW185" i="16"/>
  <c r="EU185" i="16"/>
  <c r="ES185" i="16"/>
  <c r="EQ185" i="16"/>
  <c r="EO185" i="16"/>
  <c r="EM185" i="16"/>
  <c r="EK185" i="16"/>
  <c r="EI185" i="16"/>
  <c r="EG185" i="16"/>
  <c r="EE185" i="16"/>
  <c r="EC185" i="16"/>
  <c r="EA185" i="16"/>
  <c r="DY185" i="16"/>
  <c r="DW185" i="16"/>
  <c r="DU185" i="16"/>
  <c r="DS185" i="16"/>
  <c r="DQ185" i="16"/>
  <c r="DO185" i="16"/>
  <c r="DM185" i="16"/>
  <c r="DK185" i="16"/>
  <c r="DI185" i="16"/>
  <c r="DG185" i="16"/>
  <c r="DE185" i="16"/>
  <c r="DC185" i="16"/>
  <c r="DA185" i="16"/>
  <c r="CY185" i="16"/>
  <c r="CW185" i="16"/>
  <c r="CU185" i="16"/>
  <c r="CS185" i="16"/>
  <c r="CQ185" i="16"/>
  <c r="CO185" i="16"/>
  <c r="CM185" i="16"/>
  <c r="CK185" i="16"/>
  <c r="CI185" i="16"/>
  <c r="CG185" i="16"/>
  <c r="CE185" i="16"/>
  <c r="CC185" i="16"/>
  <c r="CA185" i="16"/>
  <c r="BY185" i="16"/>
  <c r="BW185" i="16"/>
  <c r="BS185" i="16"/>
  <c r="BQ185" i="16"/>
  <c r="BO185" i="16"/>
  <c r="BM185" i="16"/>
  <c r="BK185" i="16"/>
  <c r="BI185" i="16"/>
  <c r="BG185" i="16"/>
  <c r="BE185" i="16"/>
  <c r="BC185" i="16"/>
  <c r="BA185" i="16"/>
  <c r="AY185" i="16"/>
  <c r="AW185" i="16"/>
  <c r="AU185" i="16"/>
  <c r="AQ185" i="16"/>
  <c r="AO185" i="16"/>
  <c r="AM185" i="16"/>
  <c r="AK185" i="16"/>
  <c r="AI185" i="16"/>
  <c r="AG185" i="16"/>
  <c r="AE185" i="16"/>
  <c r="AC185" i="16"/>
  <c r="AA185" i="16"/>
  <c r="Y185" i="16"/>
  <c r="W185" i="16"/>
  <c r="S185" i="16"/>
  <c r="Q185" i="16"/>
  <c r="O185" i="16"/>
  <c r="M185" i="16"/>
  <c r="K185" i="16"/>
  <c r="I185" i="16"/>
  <c r="E185" i="16"/>
  <c r="GQ177" i="16"/>
  <c r="GO177" i="16"/>
  <c r="GM177" i="16"/>
  <c r="GK177" i="16"/>
  <c r="GI177" i="16"/>
  <c r="GG177" i="16"/>
  <c r="GE177" i="16"/>
  <c r="GC177" i="16"/>
  <c r="GA177" i="16"/>
  <c r="FY177" i="16"/>
  <c r="FW177" i="16"/>
  <c r="FU177" i="16"/>
  <c r="FS177" i="16"/>
  <c r="FQ177" i="16"/>
  <c r="FO177" i="16"/>
  <c r="FM177" i="16"/>
  <c r="FK177" i="16"/>
  <c r="FI177" i="16"/>
  <c r="FG177" i="16"/>
  <c r="FE177" i="16"/>
  <c r="FC177" i="16"/>
  <c r="FA177" i="16"/>
  <c r="EY177" i="16"/>
  <c r="EW177" i="16"/>
  <c r="EU177" i="16"/>
  <c r="ES177" i="16"/>
  <c r="EQ177" i="16"/>
  <c r="EO177" i="16"/>
  <c r="EM177" i="16"/>
  <c r="EK177" i="16"/>
  <c r="EI177" i="16"/>
  <c r="EG177" i="16"/>
  <c r="EE177" i="16"/>
  <c r="EC177" i="16"/>
  <c r="EA177" i="16"/>
  <c r="DY177" i="16"/>
  <c r="DW177" i="16"/>
  <c r="DU177" i="16"/>
  <c r="DS177" i="16"/>
  <c r="DQ177" i="16"/>
  <c r="DO177" i="16"/>
  <c r="DM177" i="16"/>
  <c r="DK177" i="16"/>
  <c r="DI177" i="16"/>
  <c r="DG177" i="16"/>
  <c r="DE177" i="16"/>
  <c r="DC177" i="16"/>
  <c r="DA177" i="16"/>
  <c r="CY177" i="16"/>
  <c r="CW177" i="16"/>
  <c r="CU177" i="16"/>
  <c r="CS177" i="16"/>
  <c r="CQ177" i="16"/>
  <c r="CO177" i="16"/>
  <c r="CM177" i="16"/>
  <c r="CK177" i="16"/>
  <c r="CI177" i="16"/>
  <c r="CG177" i="16"/>
  <c r="CE177" i="16"/>
  <c r="CC177" i="16"/>
  <c r="CA177" i="16"/>
  <c r="BY177" i="16"/>
  <c r="BW177" i="16"/>
  <c r="BS177" i="16"/>
  <c r="BQ177" i="16"/>
  <c r="BO177" i="16"/>
  <c r="BM177" i="16"/>
  <c r="BK177" i="16"/>
  <c r="BI177" i="16"/>
  <c r="BG177" i="16"/>
  <c r="BE177" i="16"/>
  <c r="BC177" i="16"/>
  <c r="BA177" i="16"/>
  <c r="AY177" i="16"/>
  <c r="AW177" i="16"/>
  <c r="AU177" i="16"/>
  <c r="AQ177" i="16"/>
  <c r="AO177" i="16"/>
  <c r="AM177" i="16"/>
  <c r="AK177" i="16"/>
  <c r="AI177" i="16"/>
  <c r="AG177" i="16"/>
  <c r="AE177" i="16"/>
  <c r="AC177" i="16"/>
  <c r="AA177" i="16"/>
  <c r="Y177" i="16"/>
  <c r="W177" i="16"/>
  <c r="S177" i="16"/>
  <c r="Q177" i="16"/>
  <c r="O177" i="16"/>
  <c r="M177" i="16"/>
  <c r="K177" i="16"/>
  <c r="I177" i="16"/>
  <c r="E177" i="16"/>
  <c r="GQ169" i="16"/>
  <c r="GO169" i="16"/>
  <c r="GM169" i="16"/>
  <c r="GK169" i="16"/>
  <c r="GI169" i="16"/>
  <c r="GG169" i="16"/>
  <c r="GE169" i="16"/>
  <c r="GC169" i="16"/>
  <c r="GA169" i="16"/>
  <c r="FY169" i="16"/>
  <c r="FW169" i="16"/>
  <c r="FU169" i="16"/>
  <c r="FS169" i="16"/>
  <c r="FQ169" i="16"/>
  <c r="FO169" i="16"/>
  <c r="FM169" i="16"/>
  <c r="FK169" i="16"/>
  <c r="FI169" i="16"/>
  <c r="FG169" i="16"/>
  <c r="FE169" i="16"/>
  <c r="FC169" i="16"/>
  <c r="FA169" i="16"/>
  <c r="EY169" i="16"/>
  <c r="EW169" i="16"/>
  <c r="EU169" i="16"/>
  <c r="ES169" i="16"/>
  <c r="EQ169" i="16"/>
  <c r="EO169" i="16"/>
  <c r="EM169" i="16"/>
  <c r="EK169" i="16"/>
  <c r="EI169" i="16"/>
  <c r="EG169" i="16"/>
  <c r="EE169" i="16"/>
  <c r="EC169" i="16"/>
  <c r="EA169" i="16"/>
  <c r="DY169" i="16"/>
  <c r="DW169" i="16"/>
  <c r="DU169" i="16"/>
  <c r="DK169" i="16"/>
  <c r="DC169" i="16"/>
  <c r="DA169" i="16"/>
  <c r="CY169" i="16"/>
  <c r="CW169" i="16"/>
  <c r="CU169" i="16"/>
  <c r="CS169" i="16"/>
  <c r="CQ169" i="16"/>
  <c r="CO169" i="16"/>
  <c r="CM169" i="16"/>
  <c r="CK169" i="16"/>
  <c r="CI169" i="16"/>
  <c r="CG169" i="16"/>
  <c r="CE169" i="16"/>
  <c r="CC169" i="16"/>
  <c r="CA169" i="16"/>
  <c r="DS169" i="16"/>
  <c r="DQ169" i="16"/>
  <c r="DM169" i="16"/>
  <c r="BQ169" i="16"/>
  <c r="DO169" i="16" s="1"/>
  <c r="BO169" i="16"/>
  <c r="BM169" i="16"/>
  <c r="BK169" i="16"/>
  <c r="BI169" i="16"/>
  <c r="BG169" i="16"/>
  <c r="BE169" i="16"/>
  <c r="BC169" i="16"/>
  <c r="BA169" i="16"/>
  <c r="AY169" i="16"/>
  <c r="AW169" i="16"/>
  <c r="AU169" i="16"/>
  <c r="AQ169" i="16"/>
  <c r="AO169" i="16"/>
  <c r="AM169" i="16"/>
  <c r="AK169" i="16"/>
  <c r="AI169" i="16"/>
  <c r="AG169" i="16"/>
  <c r="AE169" i="16"/>
  <c r="AC169" i="16"/>
  <c r="AA169" i="16"/>
  <c r="Y169" i="16"/>
  <c r="W169" i="16"/>
  <c r="S169" i="16"/>
  <c r="Q169" i="16"/>
  <c r="O169" i="16"/>
  <c r="M169" i="16"/>
  <c r="K169" i="16"/>
  <c r="I169" i="16"/>
  <c r="E169" i="16"/>
  <c r="GQ161" i="16"/>
  <c r="GO161" i="16"/>
  <c r="GM161" i="16"/>
  <c r="GK161" i="16"/>
  <c r="GI161" i="16"/>
  <c r="GG161" i="16"/>
  <c r="GE161" i="16"/>
  <c r="GC161" i="16"/>
  <c r="GA161" i="16"/>
  <c r="FY161" i="16"/>
  <c r="FW161" i="16"/>
  <c r="FU161" i="16"/>
  <c r="FS161" i="16"/>
  <c r="FQ161" i="16"/>
  <c r="FO161" i="16"/>
  <c r="FM161" i="16"/>
  <c r="FK161" i="16"/>
  <c r="FI161" i="16"/>
  <c r="FG161" i="16"/>
  <c r="FE161" i="16"/>
  <c r="FC161" i="16"/>
  <c r="FA161" i="16"/>
  <c r="EY161" i="16"/>
  <c r="EW161" i="16"/>
  <c r="EU161" i="16"/>
  <c r="ES161" i="16"/>
  <c r="EQ161" i="16"/>
  <c r="EO161" i="16"/>
  <c r="EM161" i="16"/>
  <c r="EK161" i="16"/>
  <c r="EI161" i="16"/>
  <c r="EG161" i="16"/>
  <c r="EE161" i="16"/>
  <c r="EC161" i="16"/>
  <c r="EA161" i="16"/>
  <c r="DY161" i="16"/>
  <c r="DW161" i="16"/>
  <c r="DU161" i="16"/>
  <c r="DS161" i="16"/>
  <c r="DQ161" i="16"/>
  <c r="DO161" i="16"/>
  <c r="DM161" i="16"/>
  <c r="DK161" i="16"/>
  <c r="DI161" i="16"/>
  <c r="DG161" i="16"/>
  <c r="DE161" i="16"/>
  <c r="DC161" i="16"/>
  <c r="DA161" i="16"/>
  <c r="CY161" i="16"/>
  <c r="CW161" i="16"/>
  <c r="CU161" i="16"/>
  <c r="CS161" i="16"/>
  <c r="CQ161" i="16"/>
  <c r="CO161" i="16"/>
  <c r="CM161" i="16"/>
  <c r="CK161" i="16"/>
  <c r="CI161" i="16"/>
  <c r="CG161" i="16"/>
  <c r="CE161" i="16"/>
  <c r="CC161" i="16"/>
  <c r="CA161" i="16"/>
  <c r="BY161" i="16"/>
  <c r="BW161" i="16"/>
  <c r="BS161" i="16"/>
  <c r="BQ161" i="16"/>
  <c r="BO161" i="16"/>
  <c r="BM161" i="16"/>
  <c r="BK161" i="16"/>
  <c r="BI161" i="16"/>
  <c r="BG161" i="16"/>
  <c r="BE161" i="16"/>
  <c r="BC161" i="16"/>
  <c r="BA161" i="16"/>
  <c r="AY161" i="16"/>
  <c r="AW161" i="16"/>
  <c r="AU161" i="16"/>
  <c r="AQ161" i="16"/>
  <c r="AO161" i="16"/>
  <c r="AM161" i="16"/>
  <c r="AK161" i="16"/>
  <c r="AI161" i="16"/>
  <c r="AG161" i="16"/>
  <c r="AE161" i="16"/>
  <c r="AC161" i="16"/>
  <c r="AA161" i="16"/>
  <c r="Y161" i="16"/>
  <c r="W161" i="16"/>
  <c r="S161" i="16"/>
  <c r="Q161" i="16"/>
  <c r="O161" i="16"/>
  <c r="M161" i="16"/>
  <c r="K161" i="16"/>
  <c r="I161" i="16"/>
  <c r="E161" i="16"/>
  <c r="GQ153" i="16"/>
  <c r="GO153" i="16"/>
  <c r="GM153" i="16"/>
  <c r="GK153" i="16"/>
  <c r="GI153" i="16"/>
  <c r="GG153" i="16"/>
  <c r="GE153" i="16"/>
  <c r="GC153" i="16"/>
  <c r="GA153" i="16"/>
  <c r="FY153" i="16"/>
  <c r="FW153" i="16"/>
  <c r="FU153" i="16"/>
  <c r="FS153" i="16"/>
  <c r="FQ153" i="16"/>
  <c r="FO153" i="16"/>
  <c r="FM153" i="16"/>
  <c r="FK153" i="16"/>
  <c r="FI153" i="16"/>
  <c r="FG153" i="16"/>
  <c r="FE153" i="16"/>
  <c r="FC153" i="16"/>
  <c r="FA153" i="16"/>
  <c r="EY153" i="16"/>
  <c r="EW153" i="16"/>
  <c r="EU153" i="16"/>
  <c r="ES153" i="16"/>
  <c r="EQ153" i="16"/>
  <c r="EO153" i="16"/>
  <c r="EM153" i="16"/>
  <c r="EK153" i="16"/>
  <c r="EI153" i="16"/>
  <c r="EG153" i="16"/>
  <c r="EE153" i="16"/>
  <c r="EC153" i="16"/>
  <c r="EA153" i="16"/>
  <c r="DY153" i="16"/>
  <c r="DW153" i="16"/>
  <c r="DU153" i="16"/>
  <c r="DS153" i="16"/>
  <c r="DQ153" i="16"/>
  <c r="DO153" i="16"/>
  <c r="DM153" i="16"/>
  <c r="DK153" i="16"/>
  <c r="DI153" i="16"/>
  <c r="DG153" i="16"/>
  <c r="DE153" i="16"/>
  <c r="DC153" i="16"/>
  <c r="DA153" i="16"/>
  <c r="CY153" i="16"/>
  <c r="CW153" i="16"/>
  <c r="CU153" i="16"/>
  <c r="CS153" i="16"/>
  <c r="CQ153" i="16"/>
  <c r="CO153" i="16"/>
  <c r="CM153" i="16"/>
  <c r="CK153" i="16"/>
  <c r="CI153" i="16"/>
  <c r="CG153" i="16"/>
  <c r="CE153" i="16"/>
  <c r="CC153" i="16"/>
  <c r="CA153" i="16"/>
  <c r="BY153" i="16"/>
  <c r="BW153" i="16"/>
  <c r="BS153" i="16"/>
  <c r="BQ153" i="16"/>
  <c r="BO153" i="16"/>
  <c r="BM153" i="16"/>
  <c r="BK153" i="16"/>
  <c r="BI153" i="16"/>
  <c r="BG153" i="16"/>
  <c r="BE153" i="16"/>
  <c r="BC153" i="16"/>
  <c r="BA153" i="16"/>
  <c r="AY153" i="16"/>
  <c r="AW153" i="16"/>
  <c r="AU153" i="16"/>
  <c r="AQ153" i="16"/>
  <c r="AO153" i="16"/>
  <c r="AM153" i="16"/>
  <c r="AK153" i="16"/>
  <c r="AI153" i="16"/>
  <c r="AG153" i="16"/>
  <c r="AE153" i="16"/>
  <c r="AC153" i="16"/>
  <c r="AA153" i="16"/>
  <c r="Y153" i="16"/>
  <c r="W153" i="16"/>
  <c r="S153" i="16"/>
  <c r="Q153" i="16"/>
  <c r="O153" i="16"/>
  <c r="M153" i="16"/>
  <c r="K153" i="16"/>
  <c r="I153" i="16"/>
  <c r="E153" i="16"/>
  <c r="GQ145" i="16"/>
  <c r="GO145" i="16"/>
  <c r="GM145" i="16"/>
  <c r="GK145" i="16"/>
  <c r="GI145" i="16"/>
  <c r="GG145" i="16"/>
  <c r="GE145" i="16"/>
  <c r="GC145" i="16"/>
  <c r="GA145" i="16"/>
  <c r="FY145" i="16"/>
  <c r="FW145" i="16"/>
  <c r="FU145" i="16"/>
  <c r="FS145" i="16"/>
  <c r="FQ145" i="16"/>
  <c r="FO145" i="16"/>
  <c r="FM145" i="16"/>
  <c r="FK145" i="16"/>
  <c r="FI145" i="16"/>
  <c r="FG145" i="16"/>
  <c r="FE145" i="16"/>
  <c r="FC145" i="16"/>
  <c r="FA145" i="16"/>
  <c r="EY145" i="16"/>
  <c r="EW145" i="16"/>
  <c r="EU145" i="16"/>
  <c r="ES145" i="16"/>
  <c r="EQ145" i="16"/>
  <c r="EO145" i="16"/>
  <c r="EM145" i="16"/>
  <c r="EK145" i="16"/>
  <c r="EI145" i="16"/>
  <c r="EG145" i="16"/>
  <c r="EE145" i="16"/>
  <c r="EC145" i="16"/>
  <c r="EA145" i="16"/>
  <c r="DY145" i="16"/>
  <c r="DW145" i="16"/>
  <c r="DU145" i="16"/>
  <c r="DS145" i="16"/>
  <c r="DQ145" i="16"/>
  <c r="DO145" i="16"/>
  <c r="DM145" i="16"/>
  <c r="DK145" i="16"/>
  <c r="DI145" i="16"/>
  <c r="DG145" i="16"/>
  <c r="DE145" i="16"/>
  <c r="DC145" i="16"/>
  <c r="DA145" i="16"/>
  <c r="CY145" i="16"/>
  <c r="CW145" i="16"/>
  <c r="CU145" i="16"/>
  <c r="CS145" i="16"/>
  <c r="CQ145" i="16"/>
  <c r="CO145" i="16"/>
  <c r="CM145" i="16"/>
  <c r="CK145" i="16"/>
  <c r="CI145" i="16"/>
  <c r="CG145" i="16"/>
  <c r="CE145" i="16"/>
  <c r="CC145" i="16"/>
  <c r="CA145" i="16"/>
  <c r="BY145" i="16"/>
  <c r="BW145" i="16"/>
  <c r="BS145" i="16"/>
  <c r="BQ145" i="16"/>
  <c r="BO145" i="16"/>
  <c r="BM145" i="16"/>
  <c r="BK145" i="16"/>
  <c r="BI145" i="16"/>
  <c r="BG145" i="16"/>
  <c r="BE145" i="16"/>
  <c r="BC145" i="16"/>
  <c r="BA145" i="16"/>
  <c r="AY145" i="16"/>
  <c r="AW145" i="16"/>
  <c r="AU145" i="16"/>
  <c r="AQ145" i="16"/>
  <c r="AO145" i="16"/>
  <c r="AM145" i="16"/>
  <c r="AK145" i="16"/>
  <c r="AI145" i="16"/>
  <c r="AG145" i="16"/>
  <c r="AE145" i="16"/>
  <c r="AC145" i="16"/>
  <c r="AA145" i="16"/>
  <c r="Y145" i="16"/>
  <c r="W145" i="16"/>
  <c r="S145" i="16"/>
  <c r="Q145" i="16"/>
  <c r="O145" i="16"/>
  <c r="M145" i="16"/>
  <c r="K145" i="16"/>
  <c r="I145" i="16"/>
  <c r="E145" i="16"/>
  <c r="GQ137" i="16"/>
  <c r="GO137" i="16"/>
  <c r="GM137" i="16"/>
  <c r="GK137" i="16"/>
  <c r="GI137" i="16"/>
  <c r="GG137" i="16"/>
  <c r="GE137" i="16"/>
  <c r="GC137" i="16"/>
  <c r="GA137" i="16"/>
  <c r="FY137" i="16"/>
  <c r="FW137" i="16"/>
  <c r="FU137" i="16"/>
  <c r="FS137" i="16"/>
  <c r="FQ137" i="16"/>
  <c r="FO137" i="16"/>
  <c r="FM137" i="16"/>
  <c r="FK137" i="16"/>
  <c r="FI137" i="16"/>
  <c r="FG137" i="16"/>
  <c r="FE137" i="16"/>
  <c r="FC137" i="16"/>
  <c r="FA137" i="16"/>
  <c r="EY137" i="16"/>
  <c r="EW137" i="16"/>
  <c r="EU137" i="16"/>
  <c r="ES137" i="16"/>
  <c r="EQ137" i="16"/>
  <c r="EO137" i="16"/>
  <c r="EM137" i="16"/>
  <c r="EK137" i="16"/>
  <c r="EI137" i="16"/>
  <c r="EG137" i="16"/>
  <c r="EE137" i="16"/>
  <c r="EC137" i="16"/>
  <c r="EA137" i="16"/>
  <c r="DY137" i="16"/>
  <c r="DW137" i="16"/>
  <c r="DU137" i="16"/>
  <c r="DS137" i="16"/>
  <c r="DQ137" i="16"/>
  <c r="DO137" i="16"/>
  <c r="DM137" i="16"/>
  <c r="DK137" i="16"/>
  <c r="DI137" i="16"/>
  <c r="DG137" i="16"/>
  <c r="DE137" i="16"/>
  <c r="DC137" i="16"/>
  <c r="DA137" i="16"/>
  <c r="CY137" i="16"/>
  <c r="CW137" i="16"/>
  <c r="CU137" i="16"/>
  <c r="CS137" i="16"/>
  <c r="CQ137" i="16"/>
  <c r="CO137" i="16"/>
  <c r="CM137" i="16"/>
  <c r="CK137" i="16"/>
  <c r="CI137" i="16"/>
  <c r="CG137" i="16"/>
  <c r="CE137" i="16"/>
  <c r="CC137" i="16"/>
  <c r="CA137" i="16"/>
  <c r="BY137" i="16"/>
  <c r="BW137" i="16"/>
  <c r="BS137" i="16"/>
  <c r="BQ137" i="16"/>
  <c r="BO137" i="16"/>
  <c r="BM137" i="16"/>
  <c r="BK137" i="16"/>
  <c r="BI137" i="16"/>
  <c r="BG137" i="16"/>
  <c r="BE137" i="16"/>
  <c r="BC137" i="16"/>
  <c r="BA137" i="16"/>
  <c r="AY137" i="16"/>
  <c r="AU137" i="16"/>
  <c r="AM137" i="16"/>
  <c r="AK137" i="16"/>
  <c r="AI137" i="16"/>
  <c r="AG137" i="16"/>
  <c r="AE137" i="16"/>
  <c r="AC137" i="16"/>
  <c r="AA137" i="16"/>
  <c r="Y137" i="16"/>
  <c r="W137" i="16"/>
  <c r="S137" i="16"/>
  <c r="Q137" i="16"/>
  <c r="AQ137" i="16" s="1"/>
  <c r="O137" i="16"/>
  <c r="M137" i="16"/>
  <c r="K137" i="16"/>
  <c r="I137" i="16"/>
  <c r="E137" i="16"/>
  <c r="GQ129" i="16"/>
  <c r="GO129" i="16"/>
  <c r="GM129" i="16"/>
  <c r="GK129" i="16"/>
  <c r="GI129" i="16"/>
  <c r="GG129" i="16"/>
  <c r="GE129" i="16"/>
  <c r="GC129" i="16"/>
  <c r="GA129" i="16"/>
  <c r="FY129" i="16"/>
  <c r="FW129" i="16"/>
  <c r="FU129" i="16"/>
  <c r="FS129" i="16"/>
  <c r="FQ129" i="16"/>
  <c r="FO129" i="16"/>
  <c r="FM129" i="16"/>
  <c r="FK129" i="16"/>
  <c r="FI129" i="16"/>
  <c r="FG129" i="16"/>
  <c r="FE129" i="16"/>
  <c r="FC129" i="16"/>
  <c r="FA129" i="16"/>
  <c r="EY129" i="16"/>
  <c r="EW129" i="16"/>
  <c r="EU129" i="16"/>
  <c r="ES129" i="16"/>
  <c r="EQ129" i="16"/>
  <c r="EO129" i="16"/>
  <c r="EM129" i="16"/>
  <c r="EK129" i="16"/>
  <c r="EI129" i="16"/>
  <c r="EG129" i="16"/>
  <c r="EE129" i="16"/>
  <c r="EC129" i="16"/>
  <c r="EA129" i="16"/>
  <c r="DY129" i="16"/>
  <c r="DW129" i="16"/>
  <c r="DU129" i="16"/>
  <c r="DS129" i="16"/>
  <c r="DQ129" i="16"/>
  <c r="DO129" i="16"/>
  <c r="DM129" i="16"/>
  <c r="DK129" i="16"/>
  <c r="DI129" i="16"/>
  <c r="DG129" i="16"/>
  <c r="DE129" i="16"/>
  <c r="DC129" i="16"/>
  <c r="DA129" i="16"/>
  <c r="CY129" i="16"/>
  <c r="CW129" i="16"/>
  <c r="CU129" i="16"/>
  <c r="CS129" i="16"/>
  <c r="CQ129" i="16"/>
  <c r="CO129" i="16"/>
  <c r="CM129" i="16"/>
  <c r="CK129" i="16"/>
  <c r="CI129" i="16"/>
  <c r="CG129" i="16"/>
  <c r="CE129" i="16"/>
  <c r="CC129" i="16"/>
  <c r="CA129" i="16"/>
  <c r="BY129" i="16"/>
  <c r="BW129" i="16"/>
  <c r="BS129" i="16"/>
  <c r="BQ129" i="16"/>
  <c r="BO129" i="16"/>
  <c r="BM129" i="16"/>
  <c r="BK129" i="16"/>
  <c r="BI129" i="16"/>
  <c r="BG129" i="16"/>
  <c r="BE129" i="16"/>
  <c r="BC129" i="16"/>
  <c r="BA129" i="16"/>
  <c r="AY129" i="16"/>
  <c r="AW129" i="16"/>
  <c r="AU129" i="16"/>
  <c r="AM129" i="16"/>
  <c r="AK129" i="16"/>
  <c r="AI129" i="16"/>
  <c r="AG129" i="16"/>
  <c r="AE129" i="16"/>
  <c r="AC129" i="16"/>
  <c r="AA129" i="16"/>
  <c r="Y129" i="16"/>
  <c r="W129" i="16"/>
  <c r="S129" i="16"/>
  <c r="Q129" i="16"/>
  <c r="AQ129" i="16" s="1"/>
  <c r="O129" i="16"/>
  <c r="M129" i="16"/>
  <c r="K129" i="16"/>
  <c r="I129" i="16"/>
  <c r="E129" i="16"/>
  <c r="GQ121" i="16"/>
  <c r="GO121" i="16"/>
  <c r="GM121" i="16"/>
  <c r="GK121" i="16"/>
  <c r="GI121" i="16"/>
  <c r="GG121" i="16"/>
  <c r="GE121" i="16"/>
  <c r="GC121" i="16"/>
  <c r="GA121" i="16"/>
  <c r="FY121" i="16"/>
  <c r="FW121" i="16"/>
  <c r="FU121" i="16"/>
  <c r="FS121" i="16"/>
  <c r="FQ121" i="16"/>
  <c r="FO121" i="16"/>
  <c r="FM121" i="16"/>
  <c r="FK121" i="16"/>
  <c r="FI121" i="16"/>
  <c r="FG121" i="16"/>
  <c r="FE121" i="16"/>
  <c r="FC121" i="16"/>
  <c r="FA121" i="16"/>
  <c r="EY121" i="16"/>
  <c r="EW121" i="16"/>
  <c r="EU121" i="16"/>
  <c r="ES121" i="16"/>
  <c r="EQ121" i="16"/>
  <c r="EO121" i="16"/>
  <c r="EM121" i="16"/>
  <c r="EK121" i="16"/>
  <c r="EI121" i="16"/>
  <c r="EG121" i="16"/>
  <c r="EE121" i="16"/>
  <c r="EC121" i="16"/>
  <c r="EA121" i="16"/>
  <c r="DY121" i="16"/>
  <c r="DW121" i="16"/>
  <c r="DU121" i="16"/>
  <c r="DS121" i="16"/>
  <c r="DQ121" i="16"/>
  <c r="DO121" i="16"/>
  <c r="DM121" i="16"/>
  <c r="DK121" i="16"/>
  <c r="DI121" i="16"/>
  <c r="DG121" i="16"/>
  <c r="DE121" i="16"/>
  <c r="DC121" i="16"/>
  <c r="DA121" i="16"/>
  <c r="CY121" i="16"/>
  <c r="CW121" i="16"/>
  <c r="CU121" i="16"/>
  <c r="CS121" i="16"/>
  <c r="CQ121" i="16"/>
  <c r="CO121" i="16"/>
  <c r="CM121" i="16"/>
  <c r="CK121" i="16"/>
  <c r="CI121" i="16"/>
  <c r="CG121" i="16"/>
  <c r="CE121" i="16"/>
  <c r="CC121" i="16"/>
  <c r="CA121" i="16"/>
  <c r="BY121" i="16"/>
  <c r="BW121" i="16"/>
  <c r="BS121" i="16"/>
  <c r="BQ121" i="16"/>
  <c r="BO121" i="16"/>
  <c r="BM121" i="16"/>
  <c r="BK121" i="16"/>
  <c r="BI121" i="16"/>
  <c r="BG121" i="16"/>
  <c r="BE121" i="16"/>
  <c r="BC121" i="16"/>
  <c r="BA121" i="16"/>
  <c r="AY121" i="16"/>
  <c r="AU121" i="16"/>
  <c r="AM121" i="16"/>
  <c r="AK121" i="16"/>
  <c r="AI121" i="16"/>
  <c r="AG121" i="16"/>
  <c r="AE121" i="16"/>
  <c r="AC121" i="16"/>
  <c r="AA121" i="16"/>
  <c r="Y121" i="16"/>
  <c r="W121" i="16"/>
  <c r="S121" i="16"/>
  <c r="AQ121" i="16" s="1"/>
  <c r="Q121" i="16"/>
  <c r="AO121" i="16" s="1"/>
  <c r="O121" i="16"/>
  <c r="M121" i="16"/>
  <c r="K121" i="16"/>
  <c r="I121" i="16"/>
  <c r="AW121" i="16"/>
  <c r="E121" i="16"/>
  <c r="GQ113" i="16"/>
  <c r="GO113" i="16"/>
  <c r="GM113" i="16"/>
  <c r="GK113" i="16"/>
  <c r="GI113" i="16"/>
  <c r="GG113" i="16"/>
  <c r="GE113" i="16"/>
  <c r="GC113" i="16"/>
  <c r="GA113" i="16"/>
  <c r="FY113" i="16"/>
  <c r="FW113" i="16"/>
  <c r="FU113" i="16"/>
  <c r="FS113" i="16"/>
  <c r="FQ113" i="16"/>
  <c r="FO113" i="16"/>
  <c r="FM113" i="16"/>
  <c r="FK113" i="16"/>
  <c r="FI113" i="16"/>
  <c r="FG113" i="16"/>
  <c r="FE113" i="16"/>
  <c r="FC113" i="16"/>
  <c r="FA113" i="16"/>
  <c r="EY113" i="16"/>
  <c r="EW113" i="16"/>
  <c r="EU113" i="16"/>
  <c r="ES113" i="16"/>
  <c r="EQ113" i="16"/>
  <c r="EO113" i="16"/>
  <c r="EM113" i="16"/>
  <c r="EK113" i="16"/>
  <c r="EI113" i="16"/>
  <c r="EG113" i="16"/>
  <c r="EE113" i="16"/>
  <c r="EC113" i="16"/>
  <c r="EA113" i="16"/>
  <c r="DY113" i="16"/>
  <c r="DW113" i="16"/>
  <c r="DU113" i="16"/>
  <c r="DK113" i="16"/>
  <c r="DC113" i="16"/>
  <c r="DA113" i="16"/>
  <c r="CY113" i="16"/>
  <c r="CW113" i="16"/>
  <c r="CU113" i="16"/>
  <c r="CS113" i="16"/>
  <c r="CQ113" i="16"/>
  <c r="CO113" i="16"/>
  <c r="CM113" i="16"/>
  <c r="CK113" i="16"/>
  <c r="CI113" i="16"/>
  <c r="CG113" i="16"/>
  <c r="CE113" i="16"/>
  <c r="CC113" i="16"/>
  <c r="CA113" i="16"/>
  <c r="DG113" i="16" s="1"/>
  <c r="BY113" i="16"/>
  <c r="DS113" i="16" s="1"/>
  <c r="BW113" i="16"/>
  <c r="DQ113" i="16" s="1"/>
  <c r="BS113" i="16"/>
  <c r="DI113" i="16" s="1"/>
  <c r="BQ113" i="16"/>
  <c r="DO113" i="16" s="1"/>
  <c r="BO113" i="16"/>
  <c r="BM113" i="16"/>
  <c r="BK113" i="16"/>
  <c r="BI113" i="16"/>
  <c r="BG113" i="16"/>
  <c r="BE113" i="16"/>
  <c r="BC113" i="16"/>
  <c r="BA113" i="16"/>
  <c r="AY113" i="16"/>
  <c r="AU113" i="16"/>
  <c r="AM113" i="16"/>
  <c r="AK113" i="16"/>
  <c r="AI113" i="16"/>
  <c r="AG113" i="16"/>
  <c r="AE113" i="16"/>
  <c r="AC113" i="16"/>
  <c r="AA113" i="16"/>
  <c r="Y113" i="16"/>
  <c r="W113" i="16"/>
  <c r="S113" i="16"/>
  <c r="Q113" i="16"/>
  <c r="AQ113" i="16" s="1"/>
  <c r="O113" i="16"/>
  <c r="M113" i="16"/>
  <c r="K113" i="16"/>
  <c r="I113" i="16"/>
  <c r="E113" i="16"/>
  <c r="GQ105" i="16"/>
  <c r="GO105" i="16"/>
  <c r="GM105" i="16"/>
  <c r="GK105" i="16"/>
  <c r="GI105" i="16"/>
  <c r="GG105" i="16"/>
  <c r="GE105" i="16"/>
  <c r="GC105" i="16"/>
  <c r="GA105" i="16"/>
  <c r="FY105" i="16"/>
  <c r="FW105" i="16"/>
  <c r="FU105" i="16"/>
  <c r="FS105" i="16"/>
  <c r="FQ105" i="16"/>
  <c r="FO105" i="16"/>
  <c r="FM105" i="16"/>
  <c r="FK105" i="16"/>
  <c r="FI105" i="16"/>
  <c r="FG105" i="16"/>
  <c r="FE105" i="16"/>
  <c r="FC105" i="16"/>
  <c r="FA105" i="16"/>
  <c r="EY105" i="16"/>
  <c r="EW105" i="16"/>
  <c r="EU105" i="16"/>
  <c r="ES105" i="16"/>
  <c r="EQ105" i="16"/>
  <c r="EO105" i="16"/>
  <c r="EM105" i="16"/>
  <c r="EK105" i="16"/>
  <c r="EI105" i="16"/>
  <c r="EG105" i="16"/>
  <c r="EE105" i="16"/>
  <c r="EC105" i="16"/>
  <c r="EA105" i="16"/>
  <c r="DY105" i="16"/>
  <c r="DW105" i="16"/>
  <c r="DU105" i="16"/>
  <c r="DK105" i="16"/>
  <c r="DC105" i="16"/>
  <c r="DA105" i="16"/>
  <c r="CY105" i="16"/>
  <c r="CW105" i="16"/>
  <c r="CU105" i="16"/>
  <c r="CS105" i="16"/>
  <c r="CQ105" i="16"/>
  <c r="CO105" i="16"/>
  <c r="CM105" i="16"/>
  <c r="CK105" i="16"/>
  <c r="CI105" i="16"/>
  <c r="CG105" i="16"/>
  <c r="CE105" i="16"/>
  <c r="CC105" i="16"/>
  <c r="CA105" i="16"/>
  <c r="BY105" i="16"/>
  <c r="DS105" i="16" s="1"/>
  <c r="BW105" i="16"/>
  <c r="DQ105" i="16" s="1"/>
  <c r="BS105" i="16"/>
  <c r="DM105" i="16" s="1"/>
  <c r="BQ105" i="16"/>
  <c r="DO105" i="16" s="1"/>
  <c r="BO105" i="16"/>
  <c r="BM105" i="16"/>
  <c r="BK105" i="16"/>
  <c r="BI105" i="16"/>
  <c r="BG105" i="16"/>
  <c r="BE105" i="16"/>
  <c r="BC105" i="16"/>
  <c r="BA105" i="16"/>
  <c r="AY105" i="16"/>
  <c r="AU105" i="16"/>
  <c r="AM105" i="16"/>
  <c r="AK105" i="16"/>
  <c r="AI105" i="16"/>
  <c r="AG105" i="16"/>
  <c r="AE105" i="16"/>
  <c r="AC105" i="16"/>
  <c r="AA105" i="16"/>
  <c r="Y105" i="16"/>
  <c r="W105" i="16"/>
  <c r="S105" i="16"/>
  <c r="AQ105" i="16" s="1"/>
  <c r="Q105" i="16"/>
  <c r="O105" i="16"/>
  <c r="M105" i="16"/>
  <c r="K105" i="16"/>
  <c r="I105" i="16"/>
  <c r="AW105" i="16"/>
  <c r="E105" i="16"/>
  <c r="GQ97" i="16"/>
  <c r="GO97" i="16"/>
  <c r="GM97" i="16"/>
  <c r="GK97" i="16"/>
  <c r="GI97" i="16"/>
  <c r="GG97" i="16"/>
  <c r="GE97" i="16"/>
  <c r="GC97" i="16"/>
  <c r="GA97" i="16"/>
  <c r="FY97" i="16"/>
  <c r="FW97" i="16"/>
  <c r="FU97" i="16"/>
  <c r="FS97" i="16"/>
  <c r="FQ97" i="16"/>
  <c r="FO97" i="16"/>
  <c r="FM97" i="16"/>
  <c r="FK97" i="16"/>
  <c r="FI97" i="16"/>
  <c r="FG97" i="16"/>
  <c r="FE97" i="16"/>
  <c r="FC97" i="16"/>
  <c r="FA97" i="16"/>
  <c r="EY97" i="16"/>
  <c r="EW97" i="16"/>
  <c r="EU97" i="16"/>
  <c r="ES97" i="16"/>
  <c r="EQ97" i="16"/>
  <c r="EO97" i="16"/>
  <c r="EM97" i="16"/>
  <c r="EK97" i="16"/>
  <c r="EI97" i="16"/>
  <c r="EG97" i="16"/>
  <c r="EE97" i="16"/>
  <c r="EC97" i="16"/>
  <c r="EA97" i="16"/>
  <c r="DY97" i="16"/>
  <c r="DW97" i="16"/>
  <c r="DU97" i="16"/>
  <c r="DQ97" i="16"/>
  <c r="DK97" i="16"/>
  <c r="DC97" i="16"/>
  <c r="DA97" i="16"/>
  <c r="CY97" i="16"/>
  <c r="CW97" i="16"/>
  <c r="CU97" i="16"/>
  <c r="CS97" i="16"/>
  <c r="CQ97" i="16"/>
  <c r="CO97" i="16"/>
  <c r="CM97" i="16"/>
  <c r="CK97" i="16"/>
  <c r="CI97" i="16"/>
  <c r="CG97" i="16"/>
  <c r="CE97" i="16"/>
  <c r="CC97" i="16"/>
  <c r="CA97" i="16"/>
  <c r="DG97" i="16" s="1"/>
  <c r="BY97" i="16"/>
  <c r="DS97" i="16" s="1"/>
  <c r="BW97" i="16"/>
  <c r="BS97" i="16"/>
  <c r="DM97" i="16" s="1"/>
  <c r="BQ97" i="16"/>
  <c r="DO97" i="16" s="1"/>
  <c r="BO97" i="16"/>
  <c r="BM97" i="16"/>
  <c r="BK97" i="16"/>
  <c r="BI97" i="16"/>
  <c r="BG97" i="16"/>
  <c r="BE97" i="16"/>
  <c r="BC97" i="16"/>
  <c r="BA97" i="16"/>
  <c r="AY97" i="16"/>
  <c r="AU97" i="16"/>
  <c r="AM97" i="16"/>
  <c r="AK97" i="16"/>
  <c r="AI97" i="16"/>
  <c r="AG97" i="16"/>
  <c r="AE97" i="16"/>
  <c r="AC97" i="16"/>
  <c r="AA97" i="16"/>
  <c r="Y97" i="16"/>
  <c r="W97" i="16"/>
  <c r="S97" i="16"/>
  <c r="Q97" i="16"/>
  <c r="O97" i="16"/>
  <c r="M97" i="16"/>
  <c r="K97" i="16"/>
  <c r="I97" i="16"/>
  <c r="AW97" i="16"/>
  <c r="E97" i="16"/>
  <c r="GQ89" i="16"/>
  <c r="GO89" i="16"/>
  <c r="GM89" i="16"/>
  <c r="GK89" i="16"/>
  <c r="GI89" i="16"/>
  <c r="GG89" i="16"/>
  <c r="GE89" i="16"/>
  <c r="GC89" i="16"/>
  <c r="GA89" i="16"/>
  <c r="FY89" i="16"/>
  <c r="FW89" i="16"/>
  <c r="FU89" i="16"/>
  <c r="FS89" i="16"/>
  <c r="FQ89" i="16"/>
  <c r="FO89" i="16"/>
  <c r="FM89" i="16"/>
  <c r="FK89" i="16"/>
  <c r="FI89" i="16"/>
  <c r="FG89" i="16"/>
  <c r="FE89" i="16"/>
  <c r="FC89" i="16"/>
  <c r="FA89" i="16"/>
  <c r="EY89" i="16"/>
  <c r="EW89" i="16"/>
  <c r="EU89" i="16"/>
  <c r="ES89" i="16"/>
  <c r="EQ89" i="16"/>
  <c r="EO89" i="16"/>
  <c r="EM89" i="16"/>
  <c r="EK89" i="16"/>
  <c r="EI89" i="16"/>
  <c r="EG89" i="16"/>
  <c r="EE89" i="16"/>
  <c r="EC89" i="16"/>
  <c r="EA89" i="16"/>
  <c r="DY89" i="16"/>
  <c r="DW89" i="16"/>
  <c r="DU89" i="16"/>
  <c r="DK89" i="16"/>
  <c r="DI89" i="16"/>
  <c r="DC89" i="16"/>
  <c r="DA89" i="16"/>
  <c r="CY89" i="16"/>
  <c r="CW89" i="16"/>
  <c r="CU89" i="16"/>
  <c r="CS89" i="16"/>
  <c r="CQ89" i="16"/>
  <c r="CO89" i="16"/>
  <c r="CM89" i="16"/>
  <c r="CK89" i="16"/>
  <c r="CI89" i="16"/>
  <c r="CG89" i="16"/>
  <c r="CE89" i="16"/>
  <c r="CC89" i="16"/>
  <c r="CA89" i="16"/>
  <c r="BY89" i="16"/>
  <c r="DS89" i="16" s="1"/>
  <c r="BW89" i="16"/>
  <c r="DQ89" i="16" s="1"/>
  <c r="BS89" i="16"/>
  <c r="DM89" i="16" s="1"/>
  <c r="BQ89" i="16"/>
  <c r="DO89" i="16" s="1"/>
  <c r="BO89" i="16"/>
  <c r="BM89" i="16"/>
  <c r="BK89" i="16"/>
  <c r="BI89" i="16"/>
  <c r="BG89" i="16"/>
  <c r="BE89" i="16"/>
  <c r="BC89" i="16"/>
  <c r="BA89" i="16"/>
  <c r="AY89" i="16"/>
  <c r="AU89" i="16"/>
  <c r="AM89" i="16"/>
  <c r="AK89" i="16"/>
  <c r="AI89" i="16"/>
  <c r="AG89" i="16"/>
  <c r="AE89" i="16"/>
  <c r="AC89" i="16"/>
  <c r="AA89" i="16"/>
  <c r="Y89" i="16"/>
  <c r="W89" i="16"/>
  <c r="S89" i="16"/>
  <c r="Q89" i="16"/>
  <c r="O89" i="16"/>
  <c r="M89" i="16"/>
  <c r="K89" i="16"/>
  <c r="I89" i="16"/>
  <c r="E89" i="16"/>
  <c r="GQ81" i="16"/>
  <c r="GO81" i="16"/>
  <c r="GM81" i="16"/>
  <c r="GK81" i="16"/>
  <c r="GI81" i="16"/>
  <c r="GG81" i="16"/>
  <c r="GE81" i="16"/>
  <c r="GC81" i="16"/>
  <c r="GA81" i="16"/>
  <c r="FY81" i="16"/>
  <c r="FW81" i="16"/>
  <c r="FU81" i="16"/>
  <c r="FS81" i="16"/>
  <c r="FQ81" i="16"/>
  <c r="FO81" i="16"/>
  <c r="FM81" i="16"/>
  <c r="FK81" i="16"/>
  <c r="FI81" i="16"/>
  <c r="FG81" i="16"/>
  <c r="FE81" i="16"/>
  <c r="FC81" i="16"/>
  <c r="FA81" i="16"/>
  <c r="EY81" i="16"/>
  <c r="EW81" i="16"/>
  <c r="EU81" i="16"/>
  <c r="ES81" i="16"/>
  <c r="EQ81" i="16"/>
  <c r="EO81" i="16"/>
  <c r="EM81" i="16"/>
  <c r="EK81" i="16"/>
  <c r="EI81" i="16"/>
  <c r="EG81" i="16"/>
  <c r="EE81" i="16"/>
  <c r="EC81" i="16"/>
  <c r="EA81" i="16"/>
  <c r="DY81" i="16"/>
  <c r="DW81" i="16"/>
  <c r="DU81" i="16"/>
  <c r="DK81" i="16"/>
  <c r="DC81" i="16"/>
  <c r="DA81" i="16"/>
  <c r="CY81" i="16"/>
  <c r="CW81" i="16"/>
  <c r="CU81" i="16"/>
  <c r="CS81" i="16"/>
  <c r="CQ81" i="16"/>
  <c r="CO81" i="16"/>
  <c r="CM81" i="16"/>
  <c r="CK81" i="16"/>
  <c r="CI81" i="16"/>
  <c r="CG81" i="16"/>
  <c r="CE81" i="16"/>
  <c r="CC81" i="16"/>
  <c r="CA81" i="16"/>
  <c r="DE81" i="16" s="1"/>
  <c r="BY81" i="16"/>
  <c r="DS81" i="16" s="1"/>
  <c r="BW81" i="16"/>
  <c r="DQ81" i="16" s="1"/>
  <c r="BS81" i="16"/>
  <c r="DM81" i="16" s="1"/>
  <c r="BQ81" i="16"/>
  <c r="DO81" i="16" s="1"/>
  <c r="BO81" i="16"/>
  <c r="BM81" i="16"/>
  <c r="BK81" i="16"/>
  <c r="BI81" i="16"/>
  <c r="BG81" i="16"/>
  <c r="BE81" i="16"/>
  <c r="BC81" i="16"/>
  <c r="BA81" i="16"/>
  <c r="AY81" i="16"/>
  <c r="AU81" i="16"/>
  <c r="AM81" i="16"/>
  <c r="AK81" i="16"/>
  <c r="AI81" i="16"/>
  <c r="AG81" i="16"/>
  <c r="AE81" i="16"/>
  <c r="AC81" i="16"/>
  <c r="AA81" i="16"/>
  <c r="Y81" i="16"/>
  <c r="W81" i="16"/>
  <c r="S81" i="16"/>
  <c r="AQ81" i="16" s="1"/>
  <c r="Q81" i="16"/>
  <c r="O81" i="16"/>
  <c r="M81" i="16"/>
  <c r="K81" i="16"/>
  <c r="I81" i="16"/>
  <c r="AW81" i="16"/>
  <c r="E81" i="16"/>
  <c r="GQ73" i="16"/>
  <c r="GO73" i="16"/>
  <c r="GM73" i="16"/>
  <c r="GK73" i="16"/>
  <c r="GI73" i="16"/>
  <c r="GG73" i="16"/>
  <c r="GE73" i="16"/>
  <c r="GC73" i="16"/>
  <c r="GA73" i="16"/>
  <c r="FY73" i="16"/>
  <c r="FU73" i="16"/>
  <c r="FM73" i="16"/>
  <c r="FK73" i="16"/>
  <c r="FI73" i="16"/>
  <c r="FG73" i="16"/>
  <c r="FE73" i="16"/>
  <c r="FC73" i="16"/>
  <c r="FA73" i="16"/>
  <c r="EY73" i="16"/>
  <c r="EW73" i="16"/>
  <c r="EU73" i="16"/>
  <c r="ES73" i="16"/>
  <c r="EQ73" i="16"/>
  <c r="EO73" i="16"/>
  <c r="EM73" i="16"/>
  <c r="FW73" i="16" s="1"/>
  <c r="EK73" i="16"/>
  <c r="EI73" i="16"/>
  <c r="EG73" i="16"/>
  <c r="EE73" i="16"/>
  <c r="EC73" i="16"/>
  <c r="EA73" i="16"/>
  <c r="DY73" i="16"/>
  <c r="DW73" i="16"/>
  <c r="DU73" i="16"/>
  <c r="DS73" i="16"/>
  <c r="DM73" i="16"/>
  <c r="DK73" i="16"/>
  <c r="DC73" i="16"/>
  <c r="DA73" i="16"/>
  <c r="CY73" i="16"/>
  <c r="CW73" i="16"/>
  <c r="CU73" i="16"/>
  <c r="CS73" i="16"/>
  <c r="CQ73" i="16"/>
  <c r="CO73" i="16"/>
  <c r="CM73" i="16"/>
  <c r="CK73" i="16"/>
  <c r="CI73" i="16"/>
  <c r="CG73" i="16"/>
  <c r="CE73" i="16"/>
  <c r="CC73" i="16"/>
  <c r="CA73" i="16"/>
  <c r="DG73" i="16" s="1"/>
  <c r="BY73" i="16"/>
  <c r="BW73" i="16"/>
  <c r="DQ73" i="16" s="1"/>
  <c r="BS73" i="16"/>
  <c r="DI73" i="16" s="1"/>
  <c r="BQ73" i="16"/>
  <c r="DO73" i="16" s="1"/>
  <c r="BO73" i="16"/>
  <c r="BM73" i="16"/>
  <c r="BK73" i="16"/>
  <c r="BI73" i="16"/>
  <c r="BG73" i="16"/>
  <c r="BE73" i="16"/>
  <c r="BC73" i="16"/>
  <c r="BA73" i="16"/>
  <c r="AY73" i="16"/>
  <c r="AW73" i="16"/>
  <c r="AU73" i="16"/>
  <c r="AQ73" i="16"/>
  <c r="AO73" i="16"/>
  <c r="AM73" i="16"/>
  <c r="AK73" i="16"/>
  <c r="AI73" i="16"/>
  <c r="AG73" i="16"/>
  <c r="AE73" i="16"/>
  <c r="AC73" i="16"/>
  <c r="AA73" i="16"/>
  <c r="Y73" i="16"/>
  <c r="W73" i="16"/>
  <c r="S73" i="16"/>
  <c r="Q73" i="16"/>
  <c r="O73" i="16"/>
  <c r="M73" i="16"/>
  <c r="K73" i="16"/>
  <c r="I73" i="16"/>
  <c r="E73" i="16"/>
  <c r="GQ65" i="16"/>
  <c r="GO65" i="16"/>
  <c r="GM65" i="16"/>
  <c r="GK65" i="16"/>
  <c r="GI65" i="16"/>
  <c r="GG65" i="16"/>
  <c r="GE65" i="16"/>
  <c r="GC65" i="16"/>
  <c r="GA65" i="16"/>
  <c r="FY65" i="16"/>
  <c r="FW65" i="16"/>
  <c r="FU65" i="16"/>
  <c r="FS65" i="16"/>
  <c r="FQ65" i="16"/>
  <c r="FO65" i="16"/>
  <c r="FM65" i="16"/>
  <c r="FK65" i="16"/>
  <c r="FI65" i="16"/>
  <c r="FG65" i="16"/>
  <c r="FE65" i="16"/>
  <c r="FC65" i="16"/>
  <c r="FA65" i="16"/>
  <c r="EY65" i="16"/>
  <c r="EW65" i="16"/>
  <c r="EU65" i="16"/>
  <c r="ES65" i="16"/>
  <c r="EQ65" i="16"/>
  <c r="EO65" i="16"/>
  <c r="EM65" i="16"/>
  <c r="EK65" i="16"/>
  <c r="EI65" i="16"/>
  <c r="EG65" i="16"/>
  <c r="EE65" i="16"/>
  <c r="EC65" i="16"/>
  <c r="EA65" i="16"/>
  <c r="DY65" i="16"/>
  <c r="DW65" i="16"/>
  <c r="DU65" i="16"/>
  <c r="DK65" i="16"/>
  <c r="DC65" i="16"/>
  <c r="DA65" i="16"/>
  <c r="CY65" i="16"/>
  <c r="CW65" i="16"/>
  <c r="CU65" i="16"/>
  <c r="CS65" i="16"/>
  <c r="CQ65" i="16"/>
  <c r="CO65" i="16"/>
  <c r="CM65" i="16"/>
  <c r="CK65" i="16"/>
  <c r="CI65" i="16"/>
  <c r="CG65" i="16"/>
  <c r="CE65" i="16"/>
  <c r="CC65" i="16"/>
  <c r="CA65" i="16"/>
  <c r="BY65" i="16"/>
  <c r="DS65" i="16" s="1"/>
  <c r="BW65" i="16"/>
  <c r="DQ65" i="16" s="1"/>
  <c r="BS65" i="16"/>
  <c r="DM65" i="16" s="1"/>
  <c r="BQ65" i="16"/>
  <c r="DO65" i="16" s="1"/>
  <c r="BO65" i="16"/>
  <c r="BM65" i="16"/>
  <c r="BK65" i="16"/>
  <c r="BI65" i="16"/>
  <c r="BG65" i="16"/>
  <c r="BE65" i="16"/>
  <c r="BC65" i="16"/>
  <c r="BA65" i="16"/>
  <c r="AY65" i="16"/>
  <c r="AU65" i="16"/>
  <c r="AM65" i="16"/>
  <c r="AK65" i="16"/>
  <c r="AI65" i="16"/>
  <c r="AG65" i="16"/>
  <c r="AE65" i="16"/>
  <c r="AC65" i="16"/>
  <c r="AA65" i="16"/>
  <c r="Y65" i="16"/>
  <c r="W65" i="16"/>
  <c r="S65" i="16"/>
  <c r="Q65" i="16"/>
  <c r="O65" i="16"/>
  <c r="M65" i="16"/>
  <c r="K65" i="16"/>
  <c r="I65" i="16"/>
  <c r="E65" i="16"/>
  <c r="GQ57" i="16"/>
  <c r="GO57" i="16"/>
  <c r="GM57" i="16"/>
  <c r="GK57" i="16"/>
  <c r="GI57" i="16"/>
  <c r="GG57" i="16"/>
  <c r="GE57" i="16"/>
  <c r="GC57" i="16"/>
  <c r="GA57" i="16"/>
  <c r="FY57" i="16"/>
  <c r="FW57" i="16"/>
  <c r="FU57" i="16"/>
  <c r="FS57" i="16"/>
  <c r="FQ57" i="16"/>
  <c r="FO57" i="16"/>
  <c r="FM57" i="16"/>
  <c r="FK57" i="16"/>
  <c r="FI57" i="16"/>
  <c r="FG57" i="16"/>
  <c r="FE57" i="16"/>
  <c r="FC57" i="16"/>
  <c r="FA57" i="16"/>
  <c r="EY57" i="16"/>
  <c r="EW57" i="16"/>
  <c r="EU57" i="16"/>
  <c r="ES57" i="16"/>
  <c r="EQ57" i="16"/>
  <c r="EO57" i="16"/>
  <c r="EM57" i="16"/>
  <c r="EK57" i="16"/>
  <c r="EI57" i="16"/>
  <c r="EG57" i="16"/>
  <c r="EE57" i="16"/>
  <c r="EC57" i="16"/>
  <c r="EA57" i="16"/>
  <c r="DY57" i="16"/>
  <c r="DW57" i="16"/>
  <c r="DU57" i="16"/>
  <c r="DK57" i="16"/>
  <c r="DC57" i="16"/>
  <c r="DA57" i="16"/>
  <c r="CY57" i="16"/>
  <c r="CW57" i="16"/>
  <c r="CU57" i="16"/>
  <c r="CS57" i="16"/>
  <c r="CQ57" i="16"/>
  <c r="CO57" i="16"/>
  <c r="CM57" i="16"/>
  <c r="CK57" i="16"/>
  <c r="CI57" i="16"/>
  <c r="CG57" i="16"/>
  <c r="CE57" i="16"/>
  <c r="CC57" i="16"/>
  <c r="CA57" i="16"/>
  <c r="BY57" i="16"/>
  <c r="DS57" i="16" s="1"/>
  <c r="BW57" i="16"/>
  <c r="DQ57" i="16" s="1"/>
  <c r="BS57" i="16"/>
  <c r="DI57" i="16" s="1"/>
  <c r="BQ57" i="16"/>
  <c r="DO57" i="16" s="1"/>
  <c r="BO57" i="16"/>
  <c r="BM57" i="16"/>
  <c r="BK57" i="16"/>
  <c r="BI57" i="16"/>
  <c r="BG57" i="16"/>
  <c r="BE57" i="16"/>
  <c r="BC57" i="16"/>
  <c r="BA57" i="16"/>
  <c r="AY57" i="16"/>
  <c r="AU57" i="16"/>
  <c r="AM57" i="16"/>
  <c r="AK57" i="16"/>
  <c r="AI57" i="16"/>
  <c r="AG57" i="16"/>
  <c r="AE57" i="16"/>
  <c r="AC57" i="16"/>
  <c r="AA57" i="16"/>
  <c r="Y57" i="16"/>
  <c r="W57" i="16"/>
  <c r="S57" i="16"/>
  <c r="AQ57" i="16" s="1"/>
  <c r="Q57" i="16"/>
  <c r="O57" i="16"/>
  <c r="M57" i="16"/>
  <c r="K57" i="16"/>
  <c r="I57" i="16"/>
  <c r="AW57" i="16"/>
  <c r="E57" i="16"/>
  <c r="GQ49" i="16"/>
  <c r="GO49" i="16"/>
  <c r="GM49" i="16"/>
  <c r="GK49" i="16"/>
  <c r="GI49" i="16"/>
  <c r="GG49" i="16"/>
  <c r="GE49" i="16"/>
  <c r="GC49" i="16"/>
  <c r="GA49" i="16"/>
  <c r="FY49" i="16"/>
  <c r="FW49" i="16"/>
  <c r="FU49" i="16"/>
  <c r="FS49" i="16"/>
  <c r="FQ49" i="16"/>
  <c r="FO49" i="16"/>
  <c r="FM49" i="16"/>
  <c r="FK49" i="16"/>
  <c r="FI49" i="16"/>
  <c r="FG49" i="16"/>
  <c r="FE49" i="16"/>
  <c r="FC49" i="16"/>
  <c r="FA49" i="16"/>
  <c r="EY49" i="16"/>
  <c r="EW49" i="16"/>
  <c r="EU49" i="16"/>
  <c r="ES49" i="16"/>
  <c r="EQ49" i="16"/>
  <c r="EO49" i="16"/>
  <c r="EM49" i="16"/>
  <c r="EK49" i="16"/>
  <c r="EI49" i="16"/>
  <c r="EG49" i="16"/>
  <c r="EE49" i="16"/>
  <c r="EC49" i="16"/>
  <c r="EA49" i="16"/>
  <c r="DY49" i="16"/>
  <c r="DW49" i="16"/>
  <c r="DU49" i="16"/>
  <c r="DK49" i="16"/>
  <c r="DC49" i="16"/>
  <c r="DA49" i="16"/>
  <c r="CY49" i="16"/>
  <c r="CW49" i="16"/>
  <c r="CU49" i="16"/>
  <c r="CS49" i="16"/>
  <c r="CQ49" i="16"/>
  <c r="CO49" i="16"/>
  <c r="CM49" i="16"/>
  <c r="CK49" i="16"/>
  <c r="CI49" i="16"/>
  <c r="CG49" i="16"/>
  <c r="CE49" i="16"/>
  <c r="CC49" i="16"/>
  <c r="CA49" i="16"/>
  <c r="BY49" i="16"/>
  <c r="DS49" i="16" s="1"/>
  <c r="BW49" i="16"/>
  <c r="DQ49" i="16" s="1"/>
  <c r="BS49" i="16"/>
  <c r="DM49" i="16" s="1"/>
  <c r="BQ49" i="16"/>
  <c r="DO49" i="16" s="1"/>
  <c r="BO49" i="16"/>
  <c r="BM49" i="16"/>
  <c r="BK49" i="16"/>
  <c r="BI49" i="16"/>
  <c r="BG49" i="16"/>
  <c r="BE49" i="16"/>
  <c r="BC49" i="16"/>
  <c r="BA49" i="16"/>
  <c r="AY49" i="16"/>
  <c r="AU49" i="16"/>
  <c r="AM49" i="16"/>
  <c r="AK49" i="16"/>
  <c r="AI49" i="16"/>
  <c r="AG49" i="16"/>
  <c r="AE49" i="16"/>
  <c r="AC49" i="16"/>
  <c r="AA49" i="16"/>
  <c r="Y49" i="16"/>
  <c r="S49" i="16"/>
  <c r="Q49" i="16"/>
  <c r="O49" i="16"/>
  <c r="M49" i="16"/>
  <c r="K49" i="16"/>
  <c r="I49" i="16"/>
  <c r="E49" i="16"/>
  <c r="GQ41" i="16"/>
  <c r="GO41" i="16"/>
  <c r="GM41" i="16"/>
  <c r="GK41" i="16"/>
  <c r="GI41" i="16"/>
  <c r="GG41" i="16"/>
  <c r="GE41" i="16"/>
  <c r="GC41" i="16"/>
  <c r="GA41" i="16"/>
  <c r="FY41" i="16"/>
  <c r="FW41" i="16"/>
  <c r="FU41" i="16"/>
  <c r="FM41" i="16"/>
  <c r="FK41" i="16"/>
  <c r="FI41" i="16"/>
  <c r="FG41" i="16"/>
  <c r="FE41" i="16"/>
  <c r="FC41" i="16"/>
  <c r="FA41" i="16"/>
  <c r="EY41" i="16"/>
  <c r="EW41" i="16"/>
  <c r="EU41" i="16"/>
  <c r="FQ41" i="16" s="1"/>
  <c r="ES41" i="16"/>
  <c r="EQ41" i="16"/>
  <c r="FO41" i="16" s="1"/>
  <c r="EO41" i="16"/>
  <c r="EM41" i="16"/>
  <c r="FS41" i="16" s="1"/>
  <c r="EK41" i="16"/>
  <c r="EI41" i="16"/>
  <c r="EG41" i="16"/>
  <c r="EE41" i="16"/>
  <c r="EC41" i="16"/>
  <c r="EA41" i="16"/>
  <c r="DY41" i="16"/>
  <c r="DW41" i="16"/>
  <c r="DU41" i="16"/>
  <c r="DK41" i="16"/>
  <c r="DC41" i="16"/>
  <c r="DA41" i="16"/>
  <c r="CY41" i="16"/>
  <c r="CW41" i="16"/>
  <c r="CU41" i="16"/>
  <c r="CS41" i="16"/>
  <c r="CQ41" i="16"/>
  <c r="CO41" i="16"/>
  <c r="CM41" i="16"/>
  <c r="CK41" i="16"/>
  <c r="CI41" i="16"/>
  <c r="CG41" i="16"/>
  <c r="CE41" i="16"/>
  <c r="CC41" i="16"/>
  <c r="CA41" i="16"/>
  <c r="BY41" i="16"/>
  <c r="DS41" i="16" s="1"/>
  <c r="BW41" i="16"/>
  <c r="DQ41" i="16" s="1"/>
  <c r="BS41" i="16"/>
  <c r="DM41" i="16" s="1"/>
  <c r="BQ41" i="16"/>
  <c r="DO41" i="16" s="1"/>
  <c r="BO41" i="16"/>
  <c r="BM41" i="16"/>
  <c r="BK41" i="16"/>
  <c r="BI41" i="16"/>
  <c r="BG41" i="16"/>
  <c r="BE41" i="16"/>
  <c r="BC41" i="16"/>
  <c r="BA41" i="16"/>
  <c r="AY41" i="16"/>
  <c r="AU41" i="16"/>
  <c r="AM41" i="16"/>
  <c r="AK41" i="16"/>
  <c r="AI41" i="16"/>
  <c r="AG41" i="16"/>
  <c r="AE41" i="16"/>
  <c r="AC41" i="16"/>
  <c r="AA41" i="16"/>
  <c r="Y41" i="16"/>
  <c r="U41" i="16"/>
  <c r="S41" i="16"/>
  <c r="Q41" i="16"/>
  <c r="O41" i="16"/>
  <c r="M41" i="16"/>
  <c r="K41" i="16"/>
  <c r="I41" i="16"/>
  <c r="AW41" i="16"/>
  <c r="E41" i="16"/>
  <c r="GQ33" i="16"/>
  <c r="GO33" i="16"/>
  <c r="GM33" i="16"/>
  <c r="GK33" i="16"/>
  <c r="GI33" i="16"/>
  <c r="GG33" i="16"/>
  <c r="GE33" i="16"/>
  <c r="GC33" i="16"/>
  <c r="GA33" i="16"/>
  <c r="FY33" i="16"/>
  <c r="FW33" i="16"/>
  <c r="FU33" i="16"/>
  <c r="FS33" i="16"/>
  <c r="FQ33" i="16"/>
  <c r="FO33" i="16"/>
  <c r="FM33" i="16"/>
  <c r="FK33" i="16"/>
  <c r="FI33" i="16"/>
  <c r="FG33" i="16"/>
  <c r="FE33" i="16"/>
  <c r="FC33" i="16"/>
  <c r="FA33" i="16"/>
  <c r="EY33" i="16"/>
  <c r="EW33" i="16"/>
  <c r="EU33" i="16"/>
  <c r="ES33" i="16"/>
  <c r="EQ33" i="16"/>
  <c r="EO33" i="16"/>
  <c r="EM33" i="16"/>
  <c r="EK33" i="16"/>
  <c r="EI33" i="16"/>
  <c r="EG33" i="16"/>
  <c r="EE33" i="16"/>
  <c r="EC33" i="16"/>
  <c r="EA33" i="16"/>
  <c r="DY33" i="16"/>
  <c r="DW33" i="16"/>
  <c r="DU33" i="16"/>
  <c r="DK33" i="16"/>
  <c r="DC33" i="16"/>
  <c r="DA33" i="16"/>
  <c r="CY33" i="16"/>
  <c r="CW33" i="16"/>
  <c r="CU33" i="16"/>
  <c r="CS33" i="16"/>
  <c r="CQ33" i="16"/>
  <c r="CO33" i="16"/>
  <c r="CM33" i="16"/>
  <c r="CK33" i="16"/>
  <c r="CI33" i="16"/>
  <c r="CG33" i="16"/>
  <c r="CE33" i="16"/>
  <c r="CC33" i="16"/>
  <c r="CA33" i="16"/>
  <c r="BY33" i="16"/>
  <c r="DS33" i="16" s="1"/>
  <c r="BW33" i="16"/>
  <c r="DQ33" i="16" s="1"/>
  <c r="BS33" i="16"/>
  <c r="DM33" i="16" s="1"/>
  <c r="BQ33" i="16"/>
  <c r="DO33" i="16" s="1"/>
  <c r="BO33" i="16"/>
  <c r="BM33" i="16"/>
  <c r="BK33" i="16"/>
  <c r="BI33" i="16"/>
  <c r="BG33" i="16"/>
  <c r="BE33" i="16"/>
  <c r="BC33" i="16"/>
  <c r="BA33" i="16"/>
  <c r="AY33" i="16"/>
  <c r="AU33" i="16"/>
  <c r="AM33" i="16"/>
  <c r="AK33" i="16"/>
  <c r="AI33" i="16"/>
  <c r="AG33" i="16"/>
  <c r="AE33" i="16"/>
  <c r="AC33" i="16"/>
  <c r="AA33" i="16"/>
  <c r="Y33" i="16"/>
  <c r="S33" i="16"/>
  <c r="Q33" i="16"/>
  <c r="O33" i="16"/>
  <c r="M33" i="16"/>
  <c r="K33" i="16"/>
  <c r="I33" i="16"/>
  <c r="E33" i="16"/>
  <c r="GQ25" i="16"/>
  <c r="GO25" i="16"/>
  <c r="GM25" i="16"/>
  <c r="GK25" i="16"/>
  <c r="GI25" i="16"/>
  <c r="GG25" i="16"/>
  <c r="GE25" i="16"/>
  <c r="GC25" i="16"/>
  <c r="GA25" i="16"/>
  <c r="FY25" i="16"/>
  <c r="FW25" i="16"/>
  <c r="FU25" i="16"/>
  <c r="FS25" i="16"/>
  <c r="FQ25" i="16"/>
  <c r="FO25" i="16"/>
  <c r="FM25" i="16"/>
  <c r="FK25" i="16"/>
  <c r="FI25" i="16"/>
  <c r="FG25" i="16"/>
  <c r="FE25" i="16"/>
  <c r="FC25" i="16"/>
  <c r="FA25" i="16"/>
  <c r="EY25" i="16"/>
  <c r="EW25" i="16"/>
  <c r="EU25" i="16"/>
  <c r="ES25" i="16"/>
  <c r="EQ25" i="16"/>
  <c r="EO25" i="16"/>
  <c r="EM25" i="16"/>
  <c r="EK25" i="16"/>
  <c r="EI25" i="16"/>
  <c r="EG25" i="16"/>
  <c r="EE25" i="16"/>
  <c r="EC25" i="16"/>
  <c r="EA25" i="16"/>
  <c r="DY25" i="16"/>
  <c r="DW25" i="16"/>
  <c r="DU25" i="16"/>
  <c r="DK25" i="16"/>
  <c r="DC25" i="16"/>
  <c r="DA25" i="16"/>
  <c r="CY25" i="16"/>
  <c r="CW25" i="16"/>
  <c r="CU25" i="16"/>
  <c r="CS25" i="16"/>
  <c r="CQ25" i="16"/>
  <c r="CO25" i="16"/>
  <c r="CM25" i="16"/>
  <c r="CK25" i="16"/>
  <c r="CI25" i="16"/>
  <c r="CG25" i="16"/>
  <c r="CE25" i="16"/>
  <c r="CC25" i="16"/>
  <c r="CA25" i="16"/>
  <c r="BY25" i="16"/>
  <c r="DS25" i="16" s="1"/>
  <c r="BW25" i="16"/>
  <c r="DQ25" i="16" s="1"/>
  <c r="BS25" i="16"/>
  <c r="DI25" i="16" s="1"/>
  <c r="BQ25" i="16"/>
  <c r="DO25" i="16" s="1"/>
  <c r="BO25" i="16"/>
  <c r="BM25" i="16"/>
  <c r="BK25" i="16"/>
  <c r="BI25" i="16"/>
  <c r="BG25" i="16"/>
  <c r="BE25" i="16"/>
  <c r="BC25" i="16"/>
  <c r="BA25" i="16"/>
  <c r="AY25" i="16"/>
  <c r="AU25" i="16"/>
  <c r="AM25" i="16"/>
  <c r="AK25" i="16"/>
  <c r="AI25" i="16"/>
  <c r="AG25" i="16"/>
  <c r="AE25" i="16"/>
  <c r="AC25" i="16"/>
  <c r="AA25" i="16"/>
  <c r="Y25" i="16"/>
  <c r="S25" i="16"/>
  <c r="Q25" i="16"/>
  <c r="O25" i="16"/>
  <c r="M25" i="16"/>
  <c r="K25" i="16"/>
  <c r="I25" i="16"/>
  <c r="AW25" i="16"/>
  <c r="E25" i="16"/>
  <c r="GQ17" i="16"/>
  <c r="GO17" i="16"/>
  <c r="GM17" i="16"/>
  <c r="GK17" i="16"/>
  <c r="GI17" i="16"/>
  <c r="GG17" i="16"/>
  <c r="GE17" i="16"/>
  <c r="GC17" i="16"/>
  <c r="GA17" i="16"/>
  <c r="FY17" i="16"/>
  <c r="FU17" i="16"/>
  <c r="FM17" i="16"/>
  <c r="FK17" i="16"/>
  <c r="FI17" i="16"/>
  <c r="FG17" i="16"/>
  <c r="FE17" i="16"/>
  <c r="FC17" i="16"/>
  <c r="FA17" i="16"/>
  <c r="EY17" i="16"/>
  <c r="EW17" i="16"/>
  <c r="EU17" i="16"/>
  <c r="ES17" i="16"/>
  <c r="EQ17" i="16"/>
  <c r="EO17" i="16"/>
  <c r="EM17" i="16"/>
  <c r="FS17" i="16" s="1"/>
  <c r="EK17" i="16"/>
  <c r="EI17" i="16"/>
  <c r="EG17" i="16"/>
  <c r="EE17" i="16"/>
  <c r="EC17" i="16"/>
  <c r="EA17" i="16"/>
  <c r="DY17" i="16"/>
  <c r="DW17" i="16"/>
  <c r="DU17" i="16"/>
  <c r="DK17" i="16"/>
  <c r="DA17" i="16"/>
  <c r="CS17" i="16"/>
  <c r="CQ17" i="16"/>
  <c r="CO17" i="16"/>
  <c r="CM17" i="16"/>
  <c r="CK17" i="16"/>
  <c r="CI17" i="16"/>
  <c r="CG17" i="16"/>
  <c r="CE17" i="16"/>
  <c r="CC17" i="16"/>
  <c r="CA17" i="16"/>
  <c r="BY17" i="16"/>
  <c r="DS17" i="16" s="1"/>
  <c r="BW17" i="16"/>
  <c r="DQ17" i="16" s="1"/>
  <c r="BS17" i="16"/>
  <c r="DM17" i="16" s="1"/>
  <c r="BQ17" i="16"/>
  <c r="DO17" i="16" s="1"/>
  <c r="BO17" i="16"/>
  <c r="BM17" i="16"/>
  <c r="BK17" i="16"/>
  <c r="BE17" i="16"/>
  <c r="AU17" i="16"/>
  <c r="AM17" i="16"/>
  <c r="AK17" i="16"/>
  <c r="AI17" i="16"/>
  <c r="AG17" i="16"/>
  <c r="AE17" i="16"/>
  <c r="AC17" i="16"/>
  <c r="AA17" i="16"/>
  <c r="Y17" i="16"/>
  <c r="S17" i="16"/>
  <c r="Q17" i="16"/>
  <c r="O17" i="16"/>
  <c r="M17" i="16"/>
  <c r="K17" i="16"/>
  <c r="I17" i="16"/>
  <c r="AW17" i="16"/>
  <c r="E17" i="16"/>
  <c r="BI17" i="16" s="1"/>
  <c r="BA17" i="16" l="1"/>
  <c r="BC17" i="16"/>
  <c r="AY17" i="16"/>
  <c r="BG17" i="16"/>
  <c r="CU17" i="16"/>
  <c r="CY17" i="16"/>
  <c r="CW17" i="16"/>
  <c r="DC17" i="16"/>
  <c r="CW209" i="16"/>
  <c r="CY209" i="16"/>
  <c r="CU209" i="16"/>
  <c r="AS33" i="16"/>
  <c r="AS37" i="16" s="1"/>
  <c r="AS49" i="16"/>
  <c r="AS53" i="16" s="1"/>
  <c r="AO137" i="16"/>
  <c r="AW137" i="16"/>
  <c r="AO129" i="16"/>
  <c r="AO113" i="16"/>
  <c r="AW113" i="16"/>
  <c r="AO105" i="16"/>
  <c r="AO97" i="16"/>
  <c r="AQ97" i="16"/>
  <c r="AQ89" i="16"/>
  <c r="AO89" i="16"/>
  <c r="AW89" i="16"/>
  <c r="AO81" i="16"/>
  <c r="FQ73" i="16"/>
  <c r="FS73" i="16"/>
  <c r="FO73" i="16"/>
  <c r="AQ65" i="16"/>
  <c r="AO65" i="16"/>
  <c r="AW65" i="16"/>
  <c r="AO57" i="16"/>
  <c r="AQ49" i="16"/>
  <c r="AO41" i="16"/>
  <c r="AQ41" i="16"/>
  <c r="FW17" i="16"/>
  <c r="FQ17" i="16"/>
  <c r="FO17" i="16"/>
  <c r="AO49" i="16"/>
  <c r="AW49" i="16"/>
  <c r="AQ33" i="16"/>
  <c r="AW33" i="16"/>
  <c r="AO33" i="16"/>
  <c r="DE169" i="16"/>
  <c r="DG169" i="16"/>
  <c r="DI169" i="16"/>
  <c r="DE105" i="16"/>
  <c r="DE113" i="16"/>
  <c r="DM113" i="16"/>
  <c r="DI105" i="16"/>
  <c r="DG105" i="16"/>
  <c r="DI81" i="16"/>
  <c r="DG89" i="16"/>
  <c r="DG81" i="16"/>
  <c r="DI97" i="16"/>
  <c r="DE89" i="16"/>
  <c r="DE97" i="16"/>
  <c r="DI65" i="16"/>
  <c r="DE73" i="16"/>
  <c r="DG65" i="16"/>
  <c r="AO17" i="16"/>
  <c r="AQ17" i="16"/>
  <c r="DG49" i="16"/>
  <c r="DI49" i="16"/>
  <c r="DG57" i="16"/>
  <c r="DM57" i="16"/>
  <c r="DE57" i="16"/>
  <c r="DE41" i="16"/>
  <c r="DG25" i="16"/>
  <c r="DM25" i="16"/>
  <c r="DI17" i="16"/>
  <c r="DG41" i="16"/>
  <c r="DI41" i="16"/>
  <c r="DE25" i="16"/>
  <c r="DE33" i="16"/>
  <c r="AQ25" i="16"/>
  <c r="AO25" i="16"/>
  <c r="DG33" i="16"/>
  <c r="DI33" i="16"/>
  <c r="DG17" i="16"/>
  <c r="DE17" i="16"/>
  <c r="DE65" i="16"/>
  <c r="DE49" i="16"/>
  <c r="AL57" i="9" l="1"/>
  <c r="AL73" i="9"/>
  <c r="AL105" i="9"/>
  <c r="AL113" i="9"/>
  <c r="AL129" i="9"/>
  <c r="AL137" i="9"/>
  <c r="AL145" i="9"/>
  <c r="AL153" i="9"/>
  <c r="AL161" i="9"/>
  <c r="AL169" i="9"/>
  <c r="AL177" i="9"/>
  <c r="AL185" i="9"/>
  <c r="AI193" i="9"/>
  <c r="AJ193" i="9"/>
  <c r="AK193" i="9"/>
  <c r="AL193" i="9"/>
  <c r="AI201" i="9"/>
  <c r="AJ201" i="9"/>
  <c r="AK201" i="9"/>
  <c r="AL201" i="9"/>
  <c r="AI209" i="9"/>
  <c r="AJ209" i="9"/>
  <c r="AK209" i="9"/>
  <c r="AL209" i="9"/>
  <c r="AI217" i="9"/>
  <c r="AJ217" i="9"/>
  <c r="AK217" i="9"/>
  <c r="AL217" i="9"/>
  <c r="AI225" i="9"/>
  <c r="AJ225" i="9"/>
  <c r="AK225" i="9"/>
  <c r="AL225" i="9"/>
  <c r="AI233" i="9"/>
  <c r="AJ233" i="9"/>
  <c r="AK233" i="9"/>
  <c r="AL233" i="9"/>
  <c r="AI241" i="9"/>
  <c r="AJ241" i="9"/>
  <c r="AK241" i="9"/>
  <c r="AL241" i="9"/>
  <c r="AI249" i="9"/>
  <c r="AJ249" i="9"/>
  <c r="AK249" i="9"/>
  <c r="AL249" i="9"/>
  <c r="AI257" i="9"/>
  <c r="AJ257" i="9"/>
  <c r="AK257" i="9"/>
  <c r="AL257" i="9"/>
  <c r="AI265" i="9"/>
  <c r="AJ265" i="9"/>
  <c r="AK265" i="9"/>
  <c r="AL265" i="9"/>
  <c r="AI273" i="9"/>
  <c r="AJ273" i="9"/>
  <c r="AK273" i="9"/>
  <c r="AL273" i="9"/>
  <c r="AI281" i="9"/>
  <c r="AJ281" i="9"/>
  <c r="AK281" i="9"/>
  <c r="AL281" i="9"/>
  <c r="AI289" i="9"/>
  <c r="AJ289" i="9"/>
  <c r="AK289" i="9"/>
  <c r="AL289" i="9"/>
  <c r="B309" i="4"/>
  <c r="B307" i="4"/>
  <c r="B305" i="4"/>
  <c r="B301" i="4"/>
  <c r="B299" i="4"/>
  <c r="B297" i="4"/>
  <c r="B293" i="4"/>
  <c r="B291" i="4"/>
  <c r="B289" i="4"/>
  <c r="B285" i="4"/>
  <c r="B283" i="4"/>
  <c r="B281" i="4"/>
  <c r="B277" i="4"/>
  <c r="B275" i="4"/>
  <c r="B273" i="4"/>
  <c r="B269" i="4"/>
  <c r="B267" i="4"/>
  <c r="B265" i="4"/>
  <c r="B261" i="4"/>
  <c r="B259" i="4"/>
  <c r="B257" i="4"/>
  <c r="B253" i="4"/>
  <c r="B251" i="4"/>
  <c r="B249" i="4"/>
  <c r="B245" i="4"/>
  <c r="B243" i="4"/>
  <c r="B241" i="4"/>
  <c r="B237" i="4"/>
  <c r="B235" i="4"/>
  <c r="B233" i="4"/>
  <c r="B229" i="4"/>
  <c r="B227" i="4"/>
  <c r="B225" i="4"/>
  <c r="B221" i="4"/>
  <c r="B219" i="4"/>
  <c r="B217" i="4"/>
  <c r="B213" i="4"/>
  <c r="B211" i="4"/>
  <c r="B209" i="4"/>
  <c r="B205" i="4"/>
  <c r="B203" i="4"/>
  <c r="B201" i="4"/>
  <c r="B197" i="4"/>
  <c r="B195" i="4"/>
  <c r="B193" i="4"/>
  <c r="B189" i="4"/>
  <c r="B187" i="4"/>
  <c r="B185" i="4"/>
  <c r="B181" i="4"/>
  <c r="B179" i="4"/>
  <c r="B177" i="4"/>
  <c r="B173" i="4"/>
  <c r="B171" i="4"/>
  <c r="B169" i="4"/>
  <c r="B165" i="4"/>
  <c r="B163" i="4"/>
  <c r="B161" i="4"/>
  <c r="B157" i="4"/>
  <c r="B155" i="4"/>
  <c r="B153" i="4"/>
  <c r="B149" i="4"/>
  <c r="B147" i="4"/>
  <c r="B145" i="4"/>
  <c r="B141" i="4"/>
  <c r="B139" i="4"/>
  <c r="B137" i="4"/>
  <c r="B133" i="4"/>
  <c r="B131" i="4"/>
  <c r="B129" i="4"/>
  <c r="B125" i="4"/>
  <c r="B123" i="4"/>
  <c r="B121" i="4"/>
  <c r="B117" i="4"/>
  <c r="B115" i="4"/>
  <c r="B113" i="4"/>
  <c r="B109" i="4"/>
  <c r="B107" i="4"/>
  <c r="B105" i="4"/>
  <c r="B101" i="4"/>
  <c r="B99" i="4"/>
  <c r="B97" i="4"/>
  <c r="B93" i="4"/>
  <c r="B91" i="4"/>
  <c r="B89" i="4"/>
  <c r="B85" i="4"/>
  <c r="B83" i="4"/>
  <c r="B81" i="4"/>
  <c r="B77" i="4"/>
  <c r="B75" i="4"/>
  <c r="B73" i="4"/>
  <c r="B69" i="4"/>
  <c r="B67" i="4"/>
  <c r="B65" i="4"/>
  <c r="B61" i="4"/>
  <c r="B59" i="4"/>
  <c r="B57" i="4"/>
  <c r="B53" i="4"/>
  <c r="B51" i="4"/>
  <c r="B49" i="4"/>
  <c r="B45" i="4"/>
  <c r="B43" i="4"/>
  <c r="B41" i="4"/>
  <c r="B37" i="4"/>
  <c r="B35" i="4"/>
  <c r="B33" i="4"/>
  <c r="AK185" i="9"/>
  <c r="AJ185" i="9"/>
  <c r="AI185" i="9"/>
  <c r="AK177" i="9"/>
  <c r="AJ177" i="9"/>
  <c r="AI177" i="9"/>
  <c r="AK169" i="9"/>
  <c r="AJ169" i="9"/>
  <c r="AI169" i="9"/>
  <c r="AK161" i="9"/>
  <c r="AJ161" i="9"/>
  <c r="AI161" i="9"/>
  <c r="AK153" i="9"/>
  <c r="AJ153" i="9"/>
  <c r="AI153" i="9"/>
  <c r="AK145" i="9"/>
  <c r="AJ145" i="9"/>
  <c r="AI145" i="9"/>
  <c r="AK137" i="9"/>
  <c r="AJ137" i="9"/>
  <c r="AI137" i="9"/>
  <c r="AK129" i="9"/>
  <c r="AJ129" i="9"/>
  <c r="AI129" i="9"/>
  <c r="AL121" i="9"/>
  <c r="AK121" i="9"/>
  <c r="AJ121" i="9"/>
  <c r="AI121" i="9"/>
  <c r="AK113" i="9"/>
  <c r="AJ113" i="9"/>
  <c r="AI113" i="9"/>
  <c r="AK105" i="9"/>
  <c r="AJ105" i="9"/>
  <c r="AI105" i="9"/>
  <c r="AL97" i="9"/>
  <c r="AK97" i="9"/>
  <c r="AJ97" i="9"/>
  <c r="AI97" i="9"/>
  <c r="AL89" i="9"/>
  <c r="AK89" i="9"/>
  <c r="AJ89" i="9"/>
  <c r="AI89" i="9"/>
  <c r="AL81" i="9"/>
  <c r="AK81" i="9"/>
  <c r="AJ81" i="9"/>
  <c r="AI81" i="9"/>
  <c r="AK73" i="9"/>
  <c r="AJ73" i="9"/>
  <c r="AI73" i="9"/>
  <c r="AL65" i="9"/>
  <c r="AK65" i="9"/>
  <c r="AJ65" i="9"/>
  <c r="AI65" i="9"/>
  <c r="AK57" i="9"/>
  <c r="AJ57" i="9"/>
  <c r="AI57" i="9"/>
  <c r="AL49" i="9"/>
  <c r="AK49" i="9"/>
  <c r="AJ49" i="9"/>
  <c r="AI49" i="9"/>
  <c r="AL41" i="9"/>
  <c r="AK41" i="9"/>
  <c r="AJ41" i="9"/>
  <c r="AI41" i="9"/>
  <c r="AL33" i="9"/>
  <c r="AK33" i="9"/>
  <c r="AJ33" i="9"/>
  <c r="AI33" i="9"/>
  <c r="AL25" i="9"/>
  <c r="AK25" i="9"/>
  <c r="AJ25" i="9"/>
  <c r="AI25" i="9"/>
  <c r="AL17" i="9"/>
  <c r="AK17" i="9"/>
  <c r="AJ17" i="9"/>
  <c r="AI17" i="9"/>
  <c r="I9" i="16" l="1"/>
  <c r="BG29" i="16" l="1"/>
  <c r="BC29" i="16"/>
  <c r="J41" i="15" l="1"/>
  <c r="J49" i="15"/>
  <c r="J57" i="15"/>
  <c r="J65" i="15"/>
  <c r="J73" i="15"/>
  <c r="J81" i="15"/>
  <c r="J89" i="15"/>
  <c r="J97" i="15"/>
  <c r="J105" i="15"/>
  <c r="J113" i="15"/>
  <c r="J121" i="15"/>
  <c r="J129" i="15"/>
  <c r="J137" i="15"/>
  <c r="J145" i="15"/>
  <c r="J153" i="15"/>
  <c r="J161" i="15"/>
  <c r="J169" i="15"/>
  <c r="J177" i="15"/>
  <c r="J185" i="15"/>
  <c r="J193" i="15"/>
  <c r="J201" i="15"/>
  <c r="J209" i="15"/>
  <c r="J217" i="15"/>
  <c r="J225" i="15"/>
  <c r="J233" i="15"/>
  <c r="J241" i="15"/>
  <c r="J249" i="15"/>
  <c r="J257" i="15"/>
  <c r="J265" i="15"/>
  <c r="J273" i="15"/>
  <c r="J281" i="15"/>
  <c r="J289" i="15"/>
  <c r="J25" i="15"/>
  <c r="J17" i="15"/>
  <c r="J9" i="15"/>
  <c r="H41" i="15"/>
  <c r="H49" i="15"/>
  <c r="H57" i="15"/>
  <c r="H65" i="15"/>
  <c r="H73" i="15"/>
  <c r="H81" i="15"/>
  <c r="H89" i="15"/>
  <c r="H97" i="15"/>
  <c r="H105" i="15"/>
  <c r="H113" i="15"/>
  <c r="H121" i="15"/>
  <c r="H129" i="15"/>
  <c r="H137" i="15"/>
  <c r="H145" i="15"/>
  <c r="H153" i="15"/>
  <c r="H161" i="15"/>
  <c r="H169" i="15"/>
  <c r="H177" i="15"/>
  <c r="H185" i="15"/>
  <c r="H193" i="15"/>
  <c r="H201" i="15"/>
  <c r="H209" i="15"/>
  <c r="H217" i="15"/>
  <c r="H225" i="15"/>
  <c r="H233" i="15"/>
  <c r="H241" i="15"/>
  <c r="H249" i="15"/>
  <c r="H257" i="15"/>
  <c r="H265" i="15"/>
  <c r="H273" i="15"/>
  <c r="H281" i="15"/>
  <c r="H289" i="15"/>
  <c r="H25" i="15"/>
  <c r="H17" i="15"/>
  <c r="H9" i="15"/>
  <c r="H33" i="15"/>
  <c r="J33" i="15"/>
  <c r="AM9" i="16" l="1"/>
  <c r="D15" i="14"/>
  <c r="F15" i="14"/>
  <c r="H15" i="14"/>
  <c r="J15" i="14"/>
  <c r="N15" i="14"/>
  <c r="D23" i="14"/>
  <c r="F23" i="14"/>
  <c r="H23" i="14"/>
  <c r="J23" i="14"/>
  <c r="N23" i="14"/>
  <c r="D31" i="14"/>
  <c r="F31" i="14"/>
  <c r="H31" i="14"/>
  <c r="J31" i="14"/>
  <c r="N31" i="14"/>
  <c r="D39" i="14"/>
  <c r="F39" i="14"/>
  <c r="H39" i="14"/>
  <c r="J39" i="14"/>
  <c r="N39" i="14"/>
  <c r="D47" i="14"/>
  <c r="F47" i="14"/>
  <c r="H47" i="14"/>
  <c r="J47" i="14"/>
  <c r="N47" i="14"/>
  <c r="D55" i="14"/>
  <c r="F55" i="14"/>
  <c r="H55" i="14"/>
  <c r="J55" i="14"/>
  <c r="N55" i="14"/>
  <c r="D63" i="14"/>
  <c r="F63" i="14"/>
  <c r="H63" i="14"/>
  <c r="J63" i="14"/>
  <c r="N63" i="14"/>
  <c r="D71" i="14"/>
  <c r="F71" i="14"/>
  <c r="H71" i="14"/>
  <c r="J71" i="14"/>
  <c r="N71" i="14"/>
  <c r="D79" i="14"/>
  <c r="F79" i="14"/>
  <c r="H79" i="14"/>
  <c r="J79" i="14"/>
  <c r="N79" i="14"/>
  <c r="D87" i="14"/>
  <c r="F87" i="14"/>
  <c r="H87" i="14"/>
  <c r="J87" i="14"/>
  <c r="N87" i="14"/>
  <c r="D95" i="14"/>
  <c r="F95" i="14"/>
  <c r="H95" i="14"/>
  <c r="J95" i="14"/>
  <c r="N95" i="14"/>
  <c r="D103" i="14"/>
  <c r="F103" i="14"/>
  <c r="H103" i="14"/>
  <c r="J103" i="14"/>
  <c r="N103" i="14"/>
  <c r="D111" i="14"/>
  <c r="F111" i="14"/>
  <c r="H111" i="14"/>
  <c r="J111" i="14"/>
  <c r="N111" i="14"/>
  <c r="D119" i="14"/>
  <c r="F119" i="14"/>
  <c r="H119" i="14"/>
  <c r="J119" i="14"/>
  <c r="N119" i="14"/>
  <c r="D127" i="14"/>
  <c r="F127" i="14"/>
  <c r="H127" i="14"/>
  <c r="J127" i="14"/>
  <c r="N127" i="14"/>
  <c r="D135" i="14"/>
  <c r="F135" i="14"/>
  <c r="H135" i="14"/>
  <c r="J135" i="14"/>
  <c r="N135" i="14"/>
  <c r="D143" i="14"/>
  <c r="F143" i="14"/>
  <c r="H143" i="14"/>
  <c r="J143" i="14"/>
  <c r="N143" i="14"/>
  <c r="D151" i="14"/>
  <c r="F151" i="14"/>
  <c r="H151" i="14"/>
  <c r="J151" i="14"/>
  <c r="N151" i="14"/>
  <c r="D159" i="14"/>
  <c r="F159" i="14"/>
  <c r="H159" i="14"/>
  <c r="J159" i="14"/>
  <c r="N159" i="14"/>
  <c r="D167" i="14"/>
  <c r="F167" i="14"/>
  <c r="H167" i="14"/>
  <c r="J167" i="14"/>
  <c r="N167" i="14"/>
  <c r="D175" i="14"/>
  <c r="F175" i="14"/>
  <c r="H175" i="14"/>
  <c r="J175" i="14"/>
  <c r="N175" i="14"/>
  <c r="D183" i="14"/>
  <c r="F183" i="14"/>
  <c r="H183" i="14"/>
  <c r="J183" i="14"/>
  <c r="N183" i="14"/>
  <c r="D191" i="14"/>
  <c r="F191" i="14"/>
  <c r="H191" i="14"/>
  <c r="J191" i="14"/>
  <c r="N191" i="14"/>
  <c r="D199" i="14"/>
  <c r="F199" i="14"/>
  <c r="H199" i="14"/>
  <c r="J199" i="14"/>
  <c r="N199" i="14"/>
  <c r="D207" i="14"/>
  <c r="F207" i="14"/>
  <c r="H207" i="14"/>
  <c r="J207" i="14"/>
  <c r="N207" i="14"/>
  <c r="D215" i="14"/>
  <c r="F215" i="14"/>
  <c r="H215" i="14"/>
  <c r="J215" i="14"/>
  <c r="N215" i="14"/>
  <c r="D223" i="14"/>
  <c r="F223" i="14"/>
  <c r="H223" i="14"/>
  <c r="J223" i="14"/>
  <c r="N223" i="14"/>
  <c r="D231" i="14"/>
  <c r="F231" i="14"/>
  <c r="H231" i="14"/>
  <c r="J231" i="14"/>
  <c r="N231" i="14"/>
  <c r="D239" i="14"/>
  <c r="F239" i="14"/>
  <c r="H239" i="14"/>
  <c r="J239" i="14"/>
  <c r="N239" i="14"/>
  <c r="D247" i="14"/>
  <c r="F247" i="14"/>
  <c r="H247" i="14"/>
  <c r="J247" i="14"/>
  <c r="N247" i="14"/>
  <c r="D255" i="14"/>
  <c r="F255" i="14"/>
  <c r="H255" i="14"/>
  <c r="J255" i="14"/>
  <c r="N255" i="14"/>
  <c r="D263" i="14"/>
  <c r="F263" i="14"/>
  <c r="H263" i="14"/>
  <c r="J263" i="14"/>
  <c r="N263" i="14"/>
  <c r="D271" i="14"/>
  <c r="F271" i="14"/>
  <c r="H271" i="14"/>
  <c r="J271" i="14"/>
  <c r="N271" i="14"/>
  <c r="D279" i="14"/>
  <c r="F279" i="14"/>
  <c r="H279" i="14"/>
  <c r="J279" i="14"/>
  <c r="N279" i="14"/>
  <c r="D287" i="14"/>
  <c r="F287" i="14"/>
  <c r="H287" i="14"/>
  <c r="J287" i="14"/>
  <c r="N287" i="14"/>
  <c r="N7" i="14"/>
  <c r="J7" i="14"/>
  <c r="H7" i="14"/>
  <c r="F7" i="14"/>
  <c r="D7" i="14"/>
  <c r="B27" i="4"/>
  <c r="B29" i="4"/>
  <c r="O25" i="4" l="1"/>
  <c r="BG293" i="16"/>
  <c r="BE293" i="16"/>
  <c r="BC293" i="16"/>
  <c r="BG285" i="16"/>
  <c r="BE285" i="16"/>
  <c r="BC285" i="16"/>
  <c r="BG277" i="16"/>
  <c r="BE277" i="16"/>
  <c r="BC277" i="16"/>
  <c r="BG269" i="16"/>
  <c r="BE269" i="16"/>
  <c r="BC269" i="16"/>
  <c r="BG261" i="16"/>
  <c r="BE261" i="16"/>
  <c r="BC261" i="16"/>
  <c r="BG253" i="16"/>
  <c r="BE253" i="16"/>
  <c r="BC253" i="16"/>
  <c r="BG245" i="16"/>
  <c r="BE245" i="16"/>
  <c r="BC245" i="16"/>
  <c r="BG237" i="16"/>
  <c r="BE237" i="16"/>
  <c r="BC237" i="16"/>
  <c r="BE229" i="16"/>
  <c r="BG221" i="16"/>
  <c r="BE221" i="16"/>
  <c r="BC221" i="16"/>
  <c r="BE213" i="16"/>
  <c r="BG205" i="16"/>
  <c r="BE205" i="16"/>
  <c r="BC205" i="16"/>
  <c r="BE197" i="16"/>
  <c r="BG189" i="16"/>
  <c r="BE189" i="16"/>
  <c r="BC189" i="16"/>
  <c r="BE181" i="16"/>
  <c r="BG173" i="16"/>
  <c r="BE173" i="16"/>
  <c r="BC173" i="16"/>
  <c r="BE165" i="16"/>
  <c r="BE9" i="16"/>
  <c r="B293" i="15" l="1"/>
  <c r="B289" i="15"/>
  <c r="B285" i="15"/>
  <c r="B281" i="15"/>
  <c r="B277" i="15"/>
  <c r="B273" i="15"/>
  <c r="B269" i="15"/>
  <c r="B265" i="15"/>
  <c r="B261" i="15"/>
  <c r="B257" i="15"/>
  <c r="B253" i="15"/>
  <c r="B249" i="15"/>
  <c r="B245" i="15"/>
  <c r="B241" i="15"/>
  <c r="B237" i="15"/>
  <c r="B233" i="15"/>
  <c r="B229" i="15"/>
  <c r="B225" i="15"/>
  <c r="B221" i="15"/>
  <c r="B217" i="15"/>
  <c r="B213" i="15"/>
  <c r="B209" i="15"/>
  <c r="B205" i="15"/>
  <c r="B201" i="15"/>
  <c r="B197" i="15"/>
  <c r="B193" i="15"/>
  <c r="B189" i="15"/>
  <c r="B185" i="15"/>
  <c r="B181" i="15"/>
  <c r="B177" i="15"/>
  <c r="B173" i="15"/>
  <c r="B169" i="15"/>
  <c r="B165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B85" i="15"/>
  <c r="B81" i="15"/>
  <c r="B77" i="15"/>
  <c r="B73" i="15"/>
  <c r="B69" i="15"/>
  <c r="B65" i="15"/>
  <c r="B61" i="15"/>
  <c r="B57" i="15"/>
  <c r="B53" i="15"/>
  <c r="B49" i="15"/>
  <c r="B45" i="15"/>
  <c r="B41" i="15"/>
  <c r="B37" i="15"/>
  <c r="B33" i="15"/>
  <c r="B29" i="15"/>
  <c r="B25" i="15"/>
  <c r="B21" i="15"/>
  <c r="B17" i="15"/>
  <c r="B13" i="15"/>
  <c r="F9" i="15"/>
  <c r="D9" i="15"/>
  <c r="BO9" i="16"/>
  <c r="AK9" i="16"/>
  <c r="AI9" i="16"/>
  <c r="AG9" i="16"/>
  <c r="AE9" i="16"/>
  <c r="AC9" i="16"/>
  <c r="S9" i="16"/>
  <c r="BM9" i="16" s="1"/>
  <c r="BK9" i="16"/>
  <c r="E9" i="16"/>
  <c r="AB9" i="9" s="1"/>
  <c r="BL15" i="14"/>
  <c r="BL23" i="14"/>
  <c r="BL31" i="14"/>
  <c r="BL39" i="14"/>
  <c r="BL47" i="14"/>
  <c r="BL55" i="14"/>
  <c r="BL63" i="14"/>
  <c r="BL71" i="14"/>
  <c r="BL79" i="14"/>
  <c r="BL87" i="14"/>
  <c r="BL95" i="14"/>
  <c r="BL103" i="14"/>
  <c r="BL111" i="14"/>
  <c r="BL119" i="14"/>
  <c r="BL127" i="14"/>
  <c r="BL135" i="14"/>
  <c r="BL143" i="14"/>
  <c r="BL151" i="14"/>
  <c r="BL159" i="14"/>
  <c r="BL167" i="14"/>
  <c r="BL175" i="14"/>
  <c r="BL183" i="14"/>
  <c r="BL191" i="14"/>
  <c r="BL199" i="14"/>
  <c r="BL207" i="14"/>
  <c r="BL215" i="14"/>
  <c r="BL223" i="14"/>
  <c r="BL231" i="14"/>
  <c r="BL239" i="14"/>
  <c r="BL247" i="14"/>
  <c r="BL255" i="14"/>
  <c r="BL263" i="14"/>
  <c r="BL271" i="14"/>
  <c r="BL279" i="14"/>
  <c r="BL287" i="14"/>
  <c r="BL7" i="14"/>
  <c r="BH23" i="14"/>
  <c r="BJ23" i="14"/>
  <c r="BN23" i="14"/>
  <c r="BH31" i="14"/>
  <c r="BJ31" i="14"/>
  <c r="BN31" i="14"/>
  <c r="BH39" i="14"/>
  <c r="BJ39" i="14"/>
  <c r="BN39" i="14"/>
  <c r="BH47" i="14"/>
  <c r="BJ47" i="14"/>
  <c r="BN47" i="14"/>
  <c r="BH55" i="14"/>
  <c r="BJ55" i="14"/>
  <c r="BN55" i="14"/>
  <c r="BH63" i="14"/>
  <c r="BJ63" i="14"/>
  <c r="BN63" i="14"/>
  <c r="BH71" i="14"/>
  <c r="BJ71" i="14"/>
  <c r="BN71" i="14"/>
  <c r="BH79" i="14"/>
  <c r="BJ79" i="14"/>
  <c r="BN79" i="14"/>
  <c r="BH87" i="14"/>
  <c r="BJ87" i="14"/>
  <c r="BN87" i="14"/>
  <c r="BH95" i="14"/>
  <c r="BJ95" i="14"/>
  <c r="BN95" i="14"/>
  <c r="BH103" i="14"/>
  <c r="BJ103" i="14"/>
  <c r="BN103" i="14"/>
  <c r="BH111" i="14"/>
  <c r="BJ111" i="14"/>
  <c r="BN111" i="14"/>
  <c r="BH119" i="14"/>
  <c r="BJ119" i="14"/>
  <c r="BN119" i="14"/>
  <c r="BH127" i="14"/>
  <c r="BJ127" i="14"/>
  <c r="BN127" i="14"/>
  <c r="BH135" i="14"/>
  <c r="BJ135" i="14"/>
  <c r="BN135" i="14"/>
  <c r="BH143" i="14"/>
  <c r="BJ143" i="14"/>
  <c r="BN143" i="14"/>
  <c r="BH151" i="14"/>
  <c r="BJ151" i="14"/>
  <c r="BN151" i="14"/>
  <c r="BH159" i="14"/>
  <c r="BJ159" i="14"/>
  <c r="BN159" i="14"/>
  <c r="BH167" i="14"/>
  <c r="BJ167" i="14"/>
  <c r="BN167" i="14"/>
  <c r="BH175" i="14"/>
  <c r="BJ175" i="14"/>
  <c r="BN175" i="14"/>
  <c r="BH183" i="14"/>
  <c r="BJ183" i="14"/>
  <c r="BN183" i="14"/>
  <c r="BH191" i="14"/>
  <c r="BJ191" i="14"/>
  <c r="BN191" i="14"/>
  <c r="BH199" i="14"/>
  <c r="BJ199" i="14"/>
  <c r="BN199" i="14"/>
  <c r="BH207" i="14"/>
  <c r="BJ207" i="14"/>
  <c r="BN207" i="14"/>
  <c r="BH215" i="14"/>
  <c r="BJ215" i="14"/>
  <c r="BN215" i="14"/>
  <c r="BH223" i="14"/>
  <c r="BJ223" i="14"/>
  <c r="BN223" i="14"/>
  <c r="BH231" i="14"/>
  <c r="BJ231" i="14"/>
  <c r="BN231" i="14"/>
  <c r="BH239" i="14"/>
  <c r="BJ239" i="14"/>
  <c r="BN239" i="14"/>
  <c r="BH247" i="14"/>
  <c r="BJ247" i="14"/>
  <c r="BN247" i="14"/>
  <c r="BH255" i="14"/>
  <c r="BJ255" i="14"/>
  <c r="BN255" i="14"/>
  <c r="BH263" i="14"/>
  <c r="BJ263" i="14"/>
  <c r="BN263" i="14"/>
  <c r="BH271" i="14"/>
  <c r="BJ271" i="14"/>
  <c r="BN271" i="14"/>
  <c r="BH279" i="14"/>
  <c r="BJ279" i="14"/>
  <c r="BN279" i="14"/>
  <c r="BH287" i="14"/>
  <c r="BJ287" i="14"/>
  <c r="BN287" i="14"/>
  <c r="BN15" i="14"/>
  <c r="BJ15" i="14"/>
  <c r="BH15" i="14"/>
  <c r="BN7" i="14"/>
  <c r="BJ7" i="14"/>
  <c r="BH7" i="14"/>
  <c r="BF15" i="14"/>
  <c r="BF23" i="14"/>
  <c r="BF31" i="14"/>
  <c r="BF39" i="14"/>
  <c r="BF47" i="14"/>
  <c r="BF55" i="14"/>
  <c r="BF63" i="14"/>
  <c r="BF71" i="14"/>
  <c r="BF79" i="14"/>
  <c r="BF87" i="14"/>
  <c r="BF95" i="14"/>
  <c r="BF103" i="14"/>
  <c r="BF111" i="14"/>
  <c r="BF119" i="14"/>
  <c r="BF127" i="14"/>
  <c r="BF135" i="14"/>
  <c r="BF143" i="14"/>
  <c r="BF151" i="14"/>
  <c r="BF159" i="14"/>
  <c r="BF167" i="14"/>
  <c r="BF175" i="14"/>
  <c r="BF183" i="14"/>
  <c r="BF191" i="14"/>
  <c r="BF199" i="14"/>
  <c r="BF207" i="14"/>
  <c r="BF215" i="14"/>
  <c r="BF223" i="14"/>
  <c r="BF231" i="14"/>
  <c r="BF239" i="14"/>
  <c r="BF247" i="14"/>
  <c r="BF255" i="14"/>
  <c r="BF263" i="14"/>
  <c r="BF271" i="14"/>
  <c r="BF279" i="14"/>
  <c r="BF287" i="14"/>
  <c r="BF7" i="14"/>
  <c r="BD15" i="14"/>
  <c r="BD23" i="14"/>
  <c r="BD31" i="14"/>
  <c r="BD39" i="14"/>
  <c r="BD47" i="14"/>
  <c r="BD55" i="14"/>
  <c r="BD63" i="14"/>
  <c r="BD71" i="14"/>
  <c r="BD79" i="14"/>
  <c r="BD87" i="14"/>
  <c r="BD95" i="14"/>
  <c r="BD103" i="14"/>
  <c r="BD111" i="14"/>
  <c r="BD119" i="14"/>
  <c r="BD127" i="14"/>
  <c r="BD135" i="14"/>
  <c r="BD143" i="14"/>
  <c r="BD151" i="14"/>
  <c r="BD159" i="14"/>
  <c r="BD167" i="14"/>
  <c r="BD175" i="14"/>
  <c r="BD183" i="14"/>
  <c r="BD191" i="14"/>
  <c r="BD199" i="14"/>
  <c r="BD207" i="14"/>
  <c r="BD215" i="14"/>
  <c r="BD223" i="14"/>
  <c r="BD231" i="14"/>
  <c r="BD239" i="14"/>
  <c r="BD247" i="14"/>
  <c r="BD255" i="14"/>
  <c r="BD263" i="14"/>
  <c r="BD271" i="14"/>
  <c r="BD279" i="14"/>
  <c r="BD287" i="14"/>
  <c r="BD7" i="14"/>
  <c r="BB15" i="14"/>
  <c r="BB23" i="14"/>
  <c r="BB31" i="14"/>
  <c r="BB39" i="14"/>
  <c r="BB47" i="14"/>
  <c r="BB55" i="14"/>
  <c r="BB63" i="14"/>
  <c r="BB71" i="14"/>
  <c r="BB79" i="14"/>
  <c r="BB87" i="14"/>
  <c r="BB95" i="14"/>
  <c r="BB103" i="14"/>
  <c r="BB111" i="14"/>
  <c r="BB119" i="14"/>
  <c r="BB127" i="14"/>
  <c r="BB135" i="14"/>
  <c r="BB143" i="14"/>
  <c r="BB151" i="14"/>
  <c r="BB159" i="14"/>
  <c r="BB167" i="14"/>
  <c r="BB175" i="14"/>
  <c r="BB183" i="14"/>
  <c r="BB191" i="14"/>
  <c r="BB199" i="14"/>
  <c r="BB207" i="14"/>
  <c r="BB215" i="14"/>
  <c r="BB223" i="14"/>
  <c r="BB231" i="14"/>
  <c r="BB239" i="14"/>
  <c r="BB247" i="14"/>
  <c r="BB255" i="14"/>
  <c r="BB263" i="14"/>
  <c r="BB271" i="14"/>
  <c r="BB279" i="14"/>
  <c r="BB287" i="14"/>
  <c r="BA15" i="14"/>
  <c r="BA23" i="14"/>
  <c r="BA31" i="14"/>
  <c r="BA39" i="14"/>
  <c r="BA47" i="14"/>
  <c r="BA55" i="14"/>
  <c r="BA63" i="14"/>
  <c r="BA71" i="14"/>
  <c r="BA79" i="14"/>
  <c r="BA87" i="14"/>
  <c r="BA95" i="14"/>
  <c r="BA103" i="14"/>
  <c r="BA111" i="14"/>
  <c r="BA119" i="14"/>
  <c r="BA127" i="14"/>
  <c r="BA135" i="14"/>
  <c r="BA143" i="14"/>
  <c r="BA151" i="14"/>
  <c r="BA159" i="14"/>
  <c r="BA167" i="14"/>
  <c r="BA175" i="14"/>
  <c r="BA183" i="14"/>
  <c r="BA191" i="14"/>
  <c r="BA199" i="14"/>
  <c r="BA207" i="14"/>
  <c r="BA215" i="14"/>
  <c r="BA223" i="14"/>
  <c r="BA231" i="14"/>
  <c r="BA239" i="14"/>
  <c r="BA247" i="14"/>
  <c r="BA255" i="14"/>
  <c r="BA263" i="14"/>
  <c r="BA271" i="14"/>
  <c r="BA279" i="14"/>
  <c r="BA287" i="14"/>
  <c r="BB7" i="14"/>
  <c r="BA7" i="14"/>
  <c r="AL7" i="14"/>
  <c r="BT7" i="14" l="1"/>
  <c r="BV7" i="14"/>
  <c r="BT287" i="14"/>
  <c r="BU287" i="14" s="1"/>
  <c r="BV287" i="14"/>
  <c r="BW287" i="14" s="1"/>
  <c r="BX287" i="14"/>
  <c r="BY287" i="14" s="1"/>
  <c r="BX207" i="14"/>
  <c r="BY207" i="14" s="1"/>
  <c r="BT207" i="14"/>
  <c r="BU207" i="14" s="1"/>
  <c r="BV207" i="14"/>
  <c r="BW207" i="14" s="1"/>
  <c r="BV231" i="14"/>
  <c r="BW231" i="14" s="1"/>
  <c r="BX231" i="14"/>
  <c r="BY231" i="14" s="1"/>
  <c r="BT231" i="14"/>
  <c r="BU231" i="14" s="1"/>
  <c r="BT199" i="14"/>
  <c r="BU199" i="14" s="1"/>
  <c r="BX199" i="14"/>
  <c r="BY199" i="14" s="1"/>
  <c r="BV199" i="14"/>
  <c r="BW199" i="14" s="1"/>
  <c r="BV255" i="14"/>
  <c r="BW255" i="14" s="1"/>
  <c r="BX255" i="14"/>
  <c r="BY255" i="14" s="1"/>
  <c r="BT255" i="14"/>
  <c r="BU255" i="14" s="1"/>
  <c r="BX223" i="14"/>
  <c r="BY223" i="14" s="1"/>
  <c r="BV223" i="14"/>
  <c r="BW223" i="14" s="1"/>
  <c r="BT223" i="14"/>
  <c r="BU223" i="14" s="1"/>
  <c r="BV239" i="14"/>
  <c r="BW239" i="14" s="1"/>
  <c r="BT239" i="14"/>
  <c r="BU239" i="14" s="1"/>
  <c r="BX239" i="14"/>
  <c r="BY239" i="14" s="1"/>
  <c r="BV247" i="14"/>
  <c r="BW247" i="14" s="1"/>
  <c r="BX247" i="14"/>
  <c r="BY247" i="14" s="1"/>
  <c r="BT247" i="14"/>
  <c r="BU247" i="14" s="1"/>
  <c r="BX215" i="14"/>
  <c r="BY215" i="14" s="1"/>
  <c r="BT215" i="14"/>
  <c r="BU215" i="14" s="1"/>
  <c r="BV215" i="14"/>
  <c r="BW215" i="14" s="1"/>
  <c r="BT191" i="14"/>
  <c r="BU191" i="14" s="1"/>
  <c r="BX191" i="14"/>
  <c r="BY191" i="14" s="1"/>
  <c r="BV191" i="14"/>
  <c r="BW191" i="14" s="1"/>
  <c r="BX175" i="14"/>
  <c r="BY175" i="14" s="1"/>
  <c r="BV175" i="14"/>
  <c r="BW175" i="14" s="1"/>
  <c r="BT175" i="14"/>
  <c r="BU175" i="14" s="1"/>
  <c r="BT167" i="14"/>
  <c r="BU167" i="14" s="1"/>
  <c r="BV167" i="14"/>
  <c r="BW167" i="14" s="1"/>
  <c r="BX167" i="14"/>
  <c r="BY167" i="14" s="1"/>
  <c r="BV159" i="14"/>
  <c r="BW159" i="14" s="1"/>
  <c r="BT159" i="14"/>
  <c r="BU159" i="14" s="1"/>
  <c r="BX159" i="14"/>
  <c r="BY159" i="14" s="1"/>
  <c r="BT151" i="14"/>
  <c r="BU151" i="14" s="1"/>
  <c r="BV151" i="14"/>
  <c r="BW151" i="14" s="1"/>
  <c r="BX151" i="14"/>
  <c r="BY151" i="14" s="1"/>
  <c r="BT143" i="14"/>
  <c r="BU143" i="14" s="1"/>
  <c r="BV143" i="14"/>
  <c r="BW143" i="14" s="1"/>
  <c r="BX143" i="14"/>
  <c r="BY143" i="14" s="1"/>
  <c r="BT135" i="14"/>
  <c r="BU135" i="14" s="1"/>
  <c r="BV135" i="14"/>
  <c r="BW135" i="14" s="1"/>
  <c r="BX135" i="14"/>
  <c r="BY135" i="14" s="1"/>
  <c r="BV183" i="14"/>
  <c r="BW183" i="14" s="1"/>
  <c r="BT183" i="14"/>
  <c r="BU183" i="14" s="1"/>
  <c r="BX183" i="14"/>
  <c r="BY183" i="14" s="1"/>
  <c r="BV127" i="14"/>
  <c r="BW127" i="14" s="1"/>
  <c r="BX127" i="14"/>
  <c r="BY127" i="14" s="1"/>
  <c r="BT127" i="14"/>
  <c r="BU127" i="14" s="1"/>
  <c r="BX119" i="14"/>
  <c r="BY119" i="14" s="1"/>
  <c r="BT119" i="14"/>
  <c r="BU119" i="14" s="1"/>
  <c r="BV119" i="14"/>
  <c r="BW119" i="14" s="1"/>
  <c r="BV111" i="14"/>
  <c r="BW111" i="14" s="1"/>
  <c r="BT111" i="14"/>
  <c r="BU111" i="14" s="1"/>
  <c r="BX111" i="14"/>
  <c r="BY111" i="14" s="1"/>
  <c r="BT103" i="14"/>
  <c r="BU103" i="14" s="1"/>
  <c r="BV103" i="14"/>
  <c r="BW103" i="14" s="1"/>
  <c r="BX103" i="14"/>
  <c r="BY103" i="14" s="1"/>
  <c r="BV95" i="14"/>
  <c r="BW95" i="14" s="1"/>
  <c r="BX95" i="14"/>
  <c r="BY95" i="14" s="1"/>
  <c r="BT95" i="14"/>
  <c r="BU95" i="14" s="1"/>
  <c r="BV87" i="14"/>
  <c r="BW87" i="14" s="1"/>
  <c r="BX87" i="14"/>
  <c r="BY87" i="14" s="1"/>
  <c r="BT87" i="14"/>
  <c r="BU87" i="14" s="1"/>
  <c r="BV79" i="14"/>
  <c r="BW79" i="14" s="1"/>
  <c r="BX79" i="14"/>
  <c r="BY79" i="14" s="1"/>
  <c r="BT79" i="14"/>
  <c r="BU79" i="14" s="1"/>
  <c r="BV63" i="14"/>
  <c r="BW63" i="14" s="1"/>
  <c r="BX63" i="14"/>
  <c r="BY63" i="14" s="1"/>
  <c r="BT63" i="14"/>
  <c r="BU63" i="14" s="1"/>
  <c r="BX47" i="14"/>
  <c r="BY47" i="14" s="1"/>
  <c r="BT47" i="14"/>
  <c r="BU47" i="14" s="1"/>
  <c r="BV47" i="14"/>
  <c r="BW47" i="14" s="1"/>
  <c r="BX55" i="14"/>
  <c r="BY55" i="14" s="1"/>
  <c r="BV55" i="14"/>
  <c r="BW55" i="14" s="1"/>
  <c r="BT55" i="14"/>
  <c r="BU55" i="14" s="1"/>
  <c r="BT31" i="14"/>
  <c r="BU31" i="14" s="1"/>
  <c r="BV31" i="14"/>
  <c r="BW31" i="14" s="1"/>
  <c r="BX31" i="14"/>
  <c r="BY31" i="14" s="1"/>
  <c r="BT23" i="14"/>
  <c r="BU23" i="14" s="1"/>
  <c r="BV23" i="14"/>
  <c r="BW23" i="14" s="1"/>
  <c r="BX23" i="14"/>
  <c r="BY23" i="14" s="1"/>
  <c r="BT279" i="14"/>
  <c r="BU279" i="14" s="1"/>
  <c r="BV279" i="14"/>
  <c r="BW279" i="14" s="1"/>
  <c r="BX279" i="14"/>
  <c r="BY279" i="14" s="1"/>
  <c r="BT271" i="14"/>
  <c r="BU271" i="14" s="1"/>
  <c r="BV271" i="14"/>
  <c r="BW271" i="14" s="1"/>
  <c r="BX271" i="14"/>
  <c r="BY271" i="14" s="1"/>
  <c r="BT263" i="14"/>
  <c r="BU263" i="14" s="1"/>
  <c r="BV263" i="14"/>
  <c r="BW263" i="14" s="1"/>
  <c r="BX263" i="14"/>
  <c r="BY263" i="14" s="1"/>
  <c r="BX7" i="14"/>
  <c r="BG229" i="16"/>
  <c r="BC229" i="16"/>
  <c r="BC213" i="16"/>
  <c r="BG213" i="16"/>
  <c r="BG197" i="16"/>
  <c r="BC197" i="16"/>
  <c r="BG181" i="16"/>
  <c r="BC181" i="16"/>
  <c r="BC165" i="16"/>
  <c r="BG165" i="16"/>
  <c r="BP287" i="14" l="1"/>
  <c r="K305" i="4" s="1"/>
  <c r="M305" i="4" s="1"/>
  <c r="BP271" i="14"/>
  <c r="K289" i="4" s="1"/>
  <c r="M289" i="4" s="1"/>
  <c r="BP263" i="14"/>
  <c r="K281" i="4" s="1"/>
  <c r="M281" i="4" s="1"/>
  <c r="BP167" i="14"/>
  <c r="K185" i="4" s="1"/>
  <c r="M185" i="4" s="1"/>
  <c r="BP127" i="14"/>
  <c r="BP191" i="14"/>
  <c r="K209" i="4" s="1"/>
  <c r="M209" i="4" s="1"/>
  <c r="BP183" i="14"/>
  <c r="K201" i="4" s="1"/>
  <c r="M201" i="4" s="1"/>
  <c r="BP151" i="14"/>
  <c r="K169" i="4" s="1"/>
  <c r="M169" i="4" s="1"/>
  <c r="BP135" i="14"/>
  <c r="BP103" i="14"/>
  <c r="BP63" i="14"/>
  <c r="BP47" i="14"/>
  <c r="BP223" i="14"/>
  <c r="K241" i="4" s="1"/>
  <c r="M241" i="4" s="1"/>
  <c r="BP95" i="14"/>
  <c r="BP23" i="14"/>
  <c r="BP79" i="14"/>
  <c r="BP31" i="14"/>
  <c r="BP111" i="14"/>
  <c r="BP159" i="14"/>
  <c r="K177" i="4" s="1"/>
  <c r="M177" i="4" s="1"/>
  <c r="BP87" i="14"/>
  <c r="BP143" i="14"/>
  <c r="K161" i="4" s="1"/>
  <c r="M161" i="4" s="1"/>
  <c r="BP119" i="14"/>
  <c r="BP55" i="14"/>
  <c r="BP175" i="14"/>
  <c r="K193" i="4" s="1"/>
  <c r="M193" i="4" s="1"/>
  <c r="BP279" i="14"/>
  <c r="K297" i="4" s="1"/>
  <c r="M297" i="4" s="1"/>
  <c r="GQ293" i="16" l="1"/>
  <c r="GO293" i="16"/>
  <c r="GM293" i="16"/>
  <c r="GK293" i="16"/>
  <c r="GI293" i="16"/>
  <c r="GG293" i="16"/>
  <c r="GE293" i="16"/>
  <c r="GC293" i="16"/>
  <c r="GA293" i="16"/>
  <c r="FY293" i="16"/>
  <c r="FW293" i="16"/>
  <c r="FU293" i="16"/>
  <c r="FS293" i="16"/>
  <c r="FQ293" i="16"/>
  <c r="FO293" i="16"/>
  <c r="FM293" i="16"/>
  <c r="FK293" i="16"/>
  <c r="FI293" i="16"/>
  <c r="FG293" i="16"/>
  <c r="FE293" i="16"/>
  <c r="FC293" i="16"/>
  <c r="FA293" i="16"/>
  <c r="EY293" i="16"/>
  <c r="EW293" i="16"/>
  <c r="EU293" i="16"/>
  <c r="ES293" i="16"/>
  <c r="EQ293" i="16"/>
  <c r="EO293" i="16"/>
  <c r="EM293" i="16"/>
  <c r="EK293" i="16"/>
  <c r="EI293" i="16"/>
  <c r="EG293" i="16"/>
  <c r="EE293" i="16"/>
  <c r="EC293" i="16"/>
  <c r="GQ285" i="16"/>
  <c r="GO285" i="16"/>
  <c r="GM285" i="16"/>
  <c r="GK285" i="16"/>
  <c r="GI285" i="16"/>
  <c r="GG285" i="16"/>
  <c r="GE285" i="16"/>
  <c r="GC285" i="16"/>
  <c r="GA285" i="16"/>
  <c r="FY285" i="16"/>
  <c r="FW285" i="16"/>
  <c r="FU285" i="16"/>
  <c r="FS285" i="16"/>
  <c r="FQ285" i="16"/>
  <c r="FO285" i="16"/>
  <c r="FM285" i="16"/>
  <c r="FK285" i="16"/>
  <c r="FI285" i="16"/>
  <c r="FG285" i="16"/>
  <c r="FE285" i="16"/>
  <c r="FC285" i="16"/>
  <c r="FA285" i="16"/>
  <c r="EY285" i="16"/>
  <c r="EW285" i="16"/>
  <c r="EU285" i="16"/>
  <c r="ES285" i="16"/>
  <c r="EQ285" i="16"/>
  <c r="EO285" i="16"/>
  <c r="EM285" i="16"/>
  <c r="EK285" i="16"/>
  <c r="EI285" i="16"/>
  <c r="EG285" i="16"/>
  <c r="EE285" i="16"/>
  <c r="EC285" i="16"/>
  <c r="GQ277" i="16"/>
  <c r="GO277" i="16"/>
  <c r="GM277" i="16"/>
  <c r="GK277" i="16"/>
  <c r="GI277" i="16"/>
  <c r="GG277" i="16"/>
  <c r="GE277" i="16"/>
  <c r="GC277" i="16"/>
  <c r="GA277" i="16"/>
  <c r="FY277" i="16"/>
  <c r="FW277" i="16"/>
  <c r="FU277" i="16"/>
  <c r="FS277" i="16"/>
  <c r="FQ277" i="16"/>
  <c r="FO277" i="16"/>
  <c r="FM277" i="16"/>
  <c r="FK277" i="16"/>
  <c r="FI277" i="16"/>
  <c r="FG277" i="16"/>
  <c r="FE277" i="16"/>
  <c r="FC277" i="16"/>
  <c r="FA277" i="16"/>
  <c r="EY277" i="16"/>
  <c r="EW277" i="16"/>
  <c r="EU277" i="16"/>
  <c r="ES277" i="16"/>
  <c r="EQ277" i="16"/>
  <c r="EO277" i="16"/>
  <c r="EM277" i="16"/>
  <c r="EK277" i="16"/>
  <c r="EI277" i="16"/>
  <c r="EG277" i="16"/>
  <c r="EE277" i="16"/>
  <c r="EC277" i="16"/>
  <c r="GQ269" i="16"/>
  <c r="GO269" i="16"/>
  <c r="GM269" i="16"/>
  <c r="GK269" i="16"/>
  <c r="GI269" i="16"/>
  <c r="GG269" i="16"/>
  <c r="GE269" i="16"/>
  <c r="GC269" i="16"/>
  <c r="GA269" i="16"/>
  <c r="FY269" i="16"/>
  <c r="FW269" i="16"/>
  <c r="FU269" i="16"/>
  <c r="FS269" i="16"/>
  <c r="FQ269" i="16"/>
  <c r="FO269" i="16"/>
  <c r="FM269" i="16"/>
  <c r="FK269" i="16"/>
  <c r="FI269" i="16"/>
  <c r="FG269" i="16"/>
  <c r="FE269" i="16"/>
  <c r="FC269" i="16"/>
  <c r="FA269" i="16"/>
  <c r="EY269" i="16"/>
  <c r="EW269" i="16"/>
  <c r="EU269" i="16"/>
  <c r="ES269" i="16"/>
  <c r="EQ269" i="16"/>
  <c r="EO269" i="16"/>
  <c r="EM269" i="16"/>
  <c r="EK269" i="16"/>
  <c r="EI269" i="16"/>
  <c r="EG269" i="16"/>
  <c r="EE269" i="16"/>
  <c r="EC269" i="16"/>
  <c r="GQ261" i="16"/>
  <c r="GO261" i="16"/>
  <c r="GM261" i="16"/>
  <c r="GK261" i="16"/>
  <c r="GI261" i="16"/>
  <c r="GG261" i="16"/>
  <c r="GE261" i="16"/>
  <c r="GC261" i="16"/>
  <c r="GA261" i="16"/>
  <c r="FY261" i="16"/>
  <c r="FW261" i="16"/>
  <c r="FU261" i="16"/>
  <c r="FS261" i="16"/>
  <c r="FQ261" i="16"/>
  <c r="FO261" i="16"/>
  <c r="FM261" i="16"/>
  <c r="FK261" i="16"/>
  <c r="FI261" i="16"/>
  <c r="FG261" i="16"/>
  <c r="FE261" i="16"/>
  <c r="FC261" i="16"/>
  <c r="FA261" i="16"/>
  <c r="EY261" i="16"/>
  <c r="EW261" i="16"/>
  <c r="EU261" i="16"/>
  <c r="ES261" i="16"/>
  <c r="EQ261" i="16"/>
  <c r="EO261" i="16"/>
  <c r="EM261" i="16"/>
  <c r="EK261" i="16"/>
  <c r="EI261" i="16"/>
  <c r="EG261" i="16"/>
  <c r="EE261" i="16"/>
  <c r="EC261" i="16"/>
  <c r="GQ253" i="16"/>
  <c r="GO253" i="16"/>
  <c r="GM253" i="16"/>
  <c r="GK253" i="16"/>
  <c r="GI253" i="16"/>
  <c r="GG253" i="16"/>
  <c r="GE253" i="16"/>
  <c r="GC253" i="16"/>
  <c r="GA253" i="16"/>
  <c r="FY253" i="16"/>
  <c r="FW253" i="16"/>
  <c r="FU253" i="16"/>
  <c r="FS253" i="16"/>
  <c r="FQ253" i="16"/>
  <c r="FO253" i="16"/>
  <c r="FM253" i="16"/>
  <c r="FK253" i="16"/>
  <c r="FI253" i="16"/>
  <c r="FG253" i="16"/>
  <c r="FE253" i="16"/>
  <c r="FC253" i="16"/>
  <c r="FA253" i="16"/>
  <c r="EY253" i="16"/>
  <c r="EW253" i="16"/>
  <c r="EU253" i="16"/>
  <c r="ES253" i="16"/>
  <c r="EQ253" i="16"/>
  <c r="EO253" i="16"/>
  <c r="EM253" i="16"/>
  <c r="EK253" i="16"/>
  <c r="EI253" i="16"/>
  <c r="EG253" i="16"/>
  <c r="EE253" i="16"/>
  <c r="EC253" i="16"/>
  <c r="GQ245" i="16"/>
  <c r="GO245" i="16"/>
  <c r="GM245" i="16"/>
  <c r="GK245" i="16"/>
  <c r="GI245" i="16"/>
  <c r="GG245" i="16"/>
  <c r="GE245" i="16"/>
  <c r="GC245" i="16"/>
  <c r="GA245" i="16"/>
  <c r="FY245" i="16"/>
  <c r="FW245" i="16"/>
  <c r="FU245" i="16"/>
  <c r="FS245" i="16"/>
  <c r="FQ245" i="16"/>
  <c r="FO245" i="16"/>
  <c r="FM245" i="16"/>
  <c r="FK245" i="16"/>
  <c r="FI245" i="16"/>
  <c r="FG245" i="16"/>
  <c r="FE245" i="16"/>
  <c r="FC245" i="16"/>
  <c r="FA245" i="16"/>
  <c r="EY245" i="16"/>
  <c r="EW245" i="16"/>
  <c r="EU245" i="16"/>
  <c r="ES245" i="16"/>
  <c r="EQ245" i="16"/>
  <c r="EO245" i="16"/>
  <c r="EM245" i="16"/>
  <c r="EK245" i="16"/>
  <c r="EI245" i="16"/>
  <c r="EG245" i="16"/>
  <c r="EE245" i="16"/>
  <c r="EC245" i="16"/>
  <c r="GQ237" i="16"/>
  <c r="GO237" i="16"/>
  <c r="GM237" i="16"/>
  <c r="GK237" i="16"/>
  <c r="GI237" i="16"/>
  <c r="GG237" i="16"/>
  <c r="GE237" i="16"/>
  <c r="GC237" i="16"/>
  <c r="GA237" i="16"/>
  <c r="FY237" i="16"/>
  <c r="FW237" i="16"/>
  <c r="FU237" i="16"/>
  <c r="FS237" i="16"/>
  <c r="FQ237" i="16"/>
  <c r="FO237" i="16"/>
  <c r="FM237" i="16"/>
  <c r="FK237" i="16"/>
  <c r="FI237" i="16"/>
  <c r="FG237" i="16"/>
  <c r="FE237" i="16"/>
  <c r="FC237" i="16"/>
  <c r="FA237" i="16"/>
  <c r="EY237" i="16"/>
  <c r="EW237" i="16"/>
  <c r="EU237" i="16"/>
  <c r="ES237" i="16"/>
  <c r="EQ237" i="16"/>
  <c r="EO237" i="16"/>
  <c r="EM237" i="16"/>
  <c r="EK237" i="16"/>
  <c r="EI237" i="16"/>
  <c r="EG237" i="16"/>
  <c r="EE237" i="16"/>
  <c r="EC237" i="16"/>
  <c r="GQ229" i="16"/>
  <c r="GO229" i="16"/>
  <c r="GM229" i="16"/>
  <c r="GK229" i="16"/>
  <c r="GI229" i="16"/>
  <c r="GG229" i="16"/>
  <c r="GE229" i="16"/>
  <c r="GC229" i="16"/>
  <c r="GA229" i="16"/>
  <c r="FY229" i="16"/>
  <c r="FW229" i="16"/>
  <c r="FU229" i="16"/>
  <c r="FS229" i="16"/>
  <c r="FQ229" i="16"/>
  <c r="FO229" i="16"/>
  <c r="FM229" i="16"/>
  <c r="FK229" i="16"/>
  <c r="FI229" i="16"/>
  <c r="FG229" i="16"/>
  <c r="FE229" i="16"/>
  <c r="FC229" i="16"/>
  <c r="FA229" i="16"/>
  <c r="EY229" i="16"/>
  <c r="EW229" i="16"/>
  <c r="EU229" i="16"/>
  <c r="ES229" i="16"/>
  <c r="EQ229" i="16"/>
  <c r="EO229" i="16"/>
  <c r="EM229" i="16"/>
  <c r="EK229" i="16"/>
  <c r="EI229" i="16"/>
  <c r="EG229" i="16"/>
  <c r="EE229" i="16"/>
  <c r="EC229" i="16"/>
  <c r="GQ221" i="16"/>
  <c r="GO221" i="16"/>
  <c r="GM221" i="16"/>
  <c r="GK221" i="16"/>
  <c r="GI221" i="16"/>
  <c r="GG221" i="16"/>
  <c r="GE221" i="16"/>
  <c r="GC221" i="16"/>
  <c r="GA221" i="16"/>
  <c r="FY221" i="16"/>
  <c r="FW221" i="16"/>
  <c r="FU221" i="16"/>
  <c r="FS221" i="16"/>
  <c r="FQ221" i="16"/>
  <c r="FO221" i="16"/>
  <c r="FM221" i="16"/>
  <c r="FK221" i="16"/>
  <c r="FI221" i="16"/>
  <c r="FG221" i="16"/>
  <c r="FE221" i="16"/>
  <c r="FC221" i="16"/>
  <c r="FA221" i="16"/>
  <c r="EY221" i="16"/>
  <c r="EW221" i="16"/>
  <c r="EU221" i="16"/>
  <c r="ES221" i="16"/>
  <c r="EQ221" i="16"/>
  <c r="EO221" i="16"/>
  <c r="EM221" i="16"/>
  <c r="EK221" i="16"/>
  <c r="EI221" i="16"/>
  <c r="EG221" i="16"/>
  <c r="EE221" i="16"/>
  <c r="EC221" i="16"/>
  <c r="GQ213" i="16"/>
  <c r="GO213" i="16"/>
  <c r="GM213" i="16"/>
  <c r="GK213" i="16"/>
  <c r="GI213" i="16"/>
  <c r="GG213" i="16"/>
  <c r="GE213" i="16"/>
  <c r="GC213" i="16"/>
  <c r="GA213" i="16"/>
  <c r="FY213" i="16"/>
  <c r="FW213" i="16"/>
  <c r="FU213" i="16"/>
  <c r="FS213" i="16"/>
  <c r="FQ213" i="16"/>
  <c r="FO213" i="16"/>
  <c r="FM213" i="16"/>
  <c r="FK213" i="16"/>
  <c r="FI213" i="16"/>
  <c r="FG213" i="16"/>
  <c r="FE213" i="16"/>
  <c r="FC213" i="16"/>
  <c r="FA213" i="16"/>
  <c r="EY213" i="16"/>
  <c r="EW213" i="16"/>
  <c r="EU213" i="16"/>
  <c r="ES213" i="16"/>
  <c r="EQ213" i="16"/>
  <c r="EO213" i="16"/>
  <c r="EM213" i="16"/>
  <c r="EK213" i="16"/>
  <c r="EI213" i="16"/>
  <c r="EG213" i="16"/>
  <c r="EE213" i="16"/>
  <c r="EC213" i="16"/>
  <c r="GQ205" i="16"/>
  <c r="GO205" i="16"/>
  <c r="GM205" i="16"/>
  <c r="GK205" i="16"/>
  <c r="GI205" i="16"/>
  <c r="GG205" i="16"/>
  <c r="GE205" i="16"/>
  <c r="GC205" i="16"/>
  <c r="GA205" i="16"/>
  <c r="FY205" i="16"/>
  <c r="FW205" i="16"/>
  <c r="FU205" i="16"/>
  <c r="FS205" i="16"/>
  <c r="FQ205" i="16"/>
  <c r="FO205" i="16"/>
  <c r="FM205" i="16"/>
  <c r="FK205" i="16"/>
  <c r="FI205" i="16"/>
  <c r="FG205" i="16"/>
  <c r="FE205" i="16"/>
  <c r="FC205" i="16"/>
  <c r="FA205" i="16"/>
  <c r="EY205" i="16"/>
  <c r="EW205" i="16"/>
  <c r="EU205" i="16"/>
  <c r="ES205" i="16"/>
  <c r="EQ205" i="16"/>
  <c r="EO205" i="16"/>
  <c r="EM205" i="16"/>
  <c r="EK205" i="16"/>
  <c r="EI205" i="16"/>
  <c r="EG205" i="16"/>
  <c r="EE205" i="16"/>
  <c r="EC205" i="16"/>
  <c r="GQ197" i="16"/>
  <c r="GO197" i="16"/>
  <c r="GM197" i="16"/>
  <c r="GK197" i="16"/>
  <c r="GI197" i="16"/>
  <c r="GG197" i="16"/>
  <c r="GE197" i="16"/>
  <c r="GC197" i="16"/>
  <c r="GA197" i="16"/>
  <c r="FY197" i="16"/>
  <c r="FW197" i="16"/>
  <c r="FU197" i="16"/>
  <c r="FS197" i="16"/>
  <c r="FQ197" i="16"/>
  <c r="FO197" i="16"/>
  <c r="FM197" i="16"/>
  <c r="FK197" i="16"/>
  <c r="FI197" i="16"/>
  <c r="FG197" i="16"/>
  <c r="FE197" i="16"/>
  <c r="FC197" i="16"/>
  <c r="FA197" i="16"/>
  <c r="EY197" i="16"/>
  <c r="EW197" i="16"/>
  <c r="EU197" i="16"/>
  <c r="ES197" i="16"/>
  <c r="EQ197" i="16"/>
  <c r="EO197" i="16"/>
  <c r="EM197" i="16"/>
  <c r="EK197" i="16"/>
  <c r="EI197" i="16"/>
  <c r="EG197" i="16"/>
  <c r="EE197" i="16"/>
  <c r="EC197" i="16"/>
  <c r="GQ189" i="16"/>
  <c r="GO189" i="16"/>
  <c r="GM189" i="16"/>
  <c r="GK189" i="16"/>
  <c r="GI189" i="16"/>
  <c r="GG189" i="16"/>
  <c r="GE189" i="16"/>
  <c r="GC189" i="16"/>
  <c r="GA189" i="16"/>
  <c r="FY189" i="16"/>
  <c r="FW189" i="16"/>
  <c r="FU189" i="16"/>
  <c r="FS189" i="16"/>
  <c r="FQ189" i="16"/>
  <c r="FO189" i="16"/>
  <c r="FM189" i="16"/>
  <c r="FK189" i="16"/>
  <c r="FI189" i="16"/>
  <c r="FG189" i="16"/>
  <c r="FE189" i="16"/>
  <c r="FC189" i="16"/>
  <c r="FA189" i="16"/>
  <c r="EY189" i="16"/>
  <c r="EW189" i="16"/>
  <c r="EU189" i="16"/>
  <c r="ES189" i="16"/>
  <c r="EQ189" i="16"/>
  <c r="EO189" i="16"/>
  <c r="EM189" i="16"/>
  <c r="EK189" i="16"/>
  <c r="EI189" i="16"/>
  <c r="EG189" i="16"/>
  <c r="EE189" i="16"/>
  <c r="EC189" i="16"/>
  <c r="GQ181" i="16"/>
  <c r="GO181" i="16"/>
  <c r="GM181" i="16"/>
  <c r="GK181" i="16"/>
  <c r="GI181" i="16"/>
  <c r="GG181" i="16"/>
  <c r="GE181" i="16"/>
  <c r="GC181" i="16"/>
  <c r="GA181" i="16"/>
  <c r="FY181" i="16"/>
  <c r="FW181" i="16"/>
  <c r="FU181" i="16"/>
  <c r="FS181" i="16"/>
  <c r="FQ181" i="16"/>
  <c r="FO181" i="16"/>
  <c r="FM181" i="16"/>
  <c r="FK181" i="16"/>
  <c r="FI181" i="16"/>
  <c r="FG181" i="16"/>
  <c r="FE181" i="16"/>
  <c r="FC181" i="16"/>
  <c r="FA181" i="16"/>
  <c r="EY181" i="16"/>
  <c r="EW181" i="16"/>
  <c r="EU181" i="16"/>
  <c r="ES181" i="16"/>
  <c r="EQ181" i="16"/>
  <c r="EO181" i="16"/>
  <c r="EM181" i="16"/>
  <c r="EK181" i="16"/>
  <c r="EI181" i="16"/>
  <c r="EG181" i="16"/>
  <c r="EE181" i="16"/>
  <c r="EC181" i="16"/>
  <c r="GQ173" i="16"/>
  <c r="GO173" i="16"/>
  <c r="GM173" i="16"/>
  <c r="GK173" i="16"/>
  <c r="GI173" i="16"/>
  <c r="GG173" i="16"/>
  <c r="GE173" i="16"/>
  <c r="GC173" i="16"/>
  <c r="GA173" i="16"/>
  <c r="FY173" i="16"/>
  <c r="FW173" i="16"/>
  <c r="FU173" i="16"/>
  <c r="FS173" i="16"/>
  <c r="FQ173" i="16"/>
  <c r="FO173" i="16"/>
  <c r="FM173" i="16"/>
  <c r="FK173" i="16"/>
  <c r="FI173" i="16"/>
  <c r="FG173" i="16"/>
  <c r="FE173" i="16"/>
  <c r="FC173" i="16"/>
  <c r="FA173" i="16"/>
  <c r="EY173" i="16"/>
  <c r="EW173" i="16"/>
  <c r="EU173" i="16"/>
  <c r="ES173" i="16"/>
  <c r="EQ173" i="16"/>
  <c r="EO173" i="16"/>
  <c r="EM173" i="16"/>
  <c r="EK173" i="16"/>
  <c r="EI173" i="16"/>
  <c r="EG173" i="16"/>
  <c r="EE173" i="16"/>
  <c r="EC173" i="16"/>
  <c r="GQ165" i="16"/>
  <c r="GO165" i="16"/>
  <c r="GM165" i="16"/>
  <c r="GK165" i="16"/>
  <c r="GI165" i="16"/>
  <c r="GG165" i="16"/>
  <c r="GE165" i="16"/>
  <c r="GC165" i="16"/>
  <c r="GA165" i="16"/>
  <c r="FY165" i="16"/>
  <c r="FW165" i="16"/>
  <c r="FU165" i="16"/>
  <c r="FS165" i="16"/>
  <c r="FQ165" i="16"/>
  <c r="FO165" i="16"/>
  <c r="FM165" i="16"/>
  <c r="FK165" i="16"/>
  <c r="FI165" i="16"/>
  <c r="FG165" i="16"/>
  <c r="FE165" i="16"/>
  <c r="FC165" i="16"/>
  <c r="FA165" i="16"/>
  <c r="EY165" i="16"/>
  <c r="EW165" i="16"/>
  <c r="EU165" i="16"/>
  <c r="ES165" i="16"/>
  <c r="EQ165" i="16"/>
  <c r="EO165" i="16"/>
  <c r="EM165" i="16"/>
  <c r="EK165" i="16"/>
  <c r="EI165" i="16"/>
  <c r="EG165" i="16"/>
  <c r="EE165" i="16"/>
  <c r="EC165" i="16"/>
  <c r="GQ157" i="16"/>
  <c r="GO157" i="16"/>
  <c r="GM157" i="16"/>
  <c r="GK157" i="16"/>
  <c r="GI157" i="16"/>
  <c r="GG157" i="16"/>
  <c r="GE157" i="16"/>
  <c r="GC157" i="16"/>
  <c r="GA157" i="16"/>
  <c r="FY157" i="16"/>
  <c r="FW157" i="16"/>
  <c r="FU157" i="16"/>
  <c r="FS157" i="16"/>
  <c r="FQ157" i="16"/>
  <c r="FO157" i="16"/>
  <c r="FM157" i="16"/>
  <c r="FK157" i="16"/>
  <c r="FI157" i="16"/>
  <c r="FG157" i="16"/>
  <c r="FE157" i="16"/>
  <c r="FC157" i="16"/>
  <c r="FA157" i="16"/>
  <c r="EY157" i="16"/>
  <c r="EW157" i="16"/>
  <c r="EU157" i="16"/>
  <c r="ES157" i="16"/>
  <c r="EQ157" i="16"/>
  <c r="EO157" i="16"/>
  <c r="EM157" i="16"/>
  <c r="EK157" i="16"/>
  <c r="EI157" i="16"/>
  <c r="EG157" i="16"/>
  <c r="EE157" i="16"/>
  <c r="EC157" i="16"/>
  <c r="GQ149" i="16"/>
  <c r="GO149" i="16"/>
  <c r="GM149" i="16"/>
  <c r="GK149" i="16"/>
  <c r="GI149" i="16"/>
  <c r="GG149" i="16"/>
  <c r="GE149" i="16"/>
  <c r="GC149" i="16"/>
  <c r="GA149" i="16"/>
  <c r="FY149" i="16"/>
  <c r="FW149" i="16"/>
  <c r="FU149" i="16"/>
  <c r="FS149" i="16"/>
  <c r="FQ149" i="16"/>
  <c r="FO149" i="16"/>
  <c r="FM149" i="16"/>
  <c r="FK149" i="16"/>
  <c r="FI149" i="16"/>
  <c r="FG149" i="16"/>
  <c r="FE149" i="16"/>
  <c r="FC149" i="16"/>
  <c r="FA149" i="16"/>
  <c r="EY149" i="16"/>
  <c r="EW149" i="16"/>
  <c r="EU149" i="16"/>
  <c r="ES149" i="16"/>
  <c r="EQ149" i="16"/>
  <c r="EO149" i="16"/>
  <c r="EM149" i="16"/>
  <c r="EK149" i="16"/>
  <c r="EI149" i="16"/>
  <c r="EG149" i="16"/>
  <c r="EE149" i="16"/>
  <c r="EC149" i="16"/>
  <c r="GQ141" i="16"/>
  <c r="GO141" i="16"/>
  <c r="GM141" i="16"/>
  <c r="GK141" i="16"/>
  <c r="GI141" i="16"/>
  <c r="GG141" i="16"/>
  <c r="GE141" i="16"/>
  <c r="GC141" i="16"/>
  <c r="GA141" i="16"/>
  <c r="FY141" i="16"/>
  <c r="FW141" i="16"/>
  <c r="FU141" i="16"/>
  <c r="FS141" i="16"/>
  <c r="FQ141" i="16"/>
  <c r="FO141" i="16"/>
  <c r="FM141" i="16"/>
  <c r="FK141" i="16"/>
  <c r="FI141" i="16"/>
  <c r="FG141" i="16"/>
  <c r="FE141" i="16"/>
  <c r="FC141" i="16"/>
  <c r="FA141" i="16"/>
  <c r="EY141" i="16"/>
  <c r="EW141" i="16"/>
  <c r="EU141" i="16"/>
  <c r="ES141" i="16"/>
  <c r="EQ141" i="16"/>
  <c r="EO141" i="16"/>
  <c r="EM141" i="16"/>
  <c r="EK141" i="16"/>
  <c r="EI141" i="16"/>
  <c r="EG141" i="16"/>
  <c r="EE141" i="16"/>
  <c r="EC141" i="16"/>
  <c r="GQ133" i="16"/>
  <c r="GO133" i="16"/>
  <c r="GM133" i="16"/>
  <c r="GK133" i="16"/>
  <c r="GI133" i="16"/>
  <c r="GG133" i="16"/>
  <c r="GE133" i="16"/>
  <c r="GC133" i="16"/>
  <c r="GA133" i="16"/>
  <c r="FY133" i="16"/>
  <c r="FW133" i="16"/>
  <c r="FU133" i="16"/>
  <c r="FS133" i="16"/>
  <c r="FQ133" i="16"/>
  <c r="FO133" i="16"/>
  <c r="FM133" i="16"/>
  <c r="FK133" i="16"/>
  <c r="FI133" i="16"/>
  <c r="FG133" i="16"/>
  <c r="FE133" i="16"/>
  <c r="FC133" i="16"/>
  <c r="FA133" i="16"/>
  <c r="EY133" i="16"/>
  <c r="EW133" i="16"/>
  <c r="EU133" i="16"/>
  <c r="ES133" i="16"/>
  <c r="EQ133" i="16"/>
  <c r="EO133" i="16"/>
  <c r="EM133" i="16"/>
  <c r="EK133" i="16"/>
  <c r="EI133" i="16"/>
  <c r="EG133" i="16"/>
  <c r="EE133" i="16"/>
  <c r="EC133" i="16"/>
  <c r="GQ125" i="16"/>
  <c r="GO125" i="16"/>
  <c r="GM125" i="16"/>
  <c r="GK125" i="16"/>
  <c r="GI125" i="16"/>
  <c r="GG125" i="16"/>
  <c r="GE125" i="16"/>
  <c r="GC125" i="16"/>
  <c r="GA125" i="16"/>
  <c r="FY125" i="16"/>
  <c r="FW125" i="16"/>
  <c r="FU125" i="16"/>
  <c r="FS125" i="16"/>
  <c r="FQ125" i="16"/>
  <c r="FO125" i="16"/>
  <c r="FM125" i="16"/>
  <c r="FK125" i="16"/>
  <c r="FI125" i="16"/>
  <c r="FG125" i="16"/>
  <c r="FE125" i="16"/>
  <c r="FC125" i="16"/>
  <c r="FA125" i="16"/>
  <c r="EY125" i="16"/>
  <c r="EW125" i="16"/>
  <c r="EU125" i="16"/>
  <c r="ES125" i="16"/>
  <c r="EQ125" i="16"/>
  <c r="EO125" i="16"/>
  <c r="EM125" i="16"/>
  <c r="EK125" i="16"/>
  <c r="EI125" i="16"/>
  <c r="EG125" i="16"/>
  <c r="EE125" i="16"/>
  <c r="EC125" i="16"/>
  <c r="GQ117" i="16"/>
  <c r="GO117" i="16"/>
  <c r="GM117" i="16"/>
  <c r="GK117" i="16"/>
  <c r="GI117" i="16"/>
  <c r="GG117" i="16"/>
  <c r="GE117" i="16"/>
  <c r="GC117" i="16"/>
  <c r="GA117" i="16"/>
  <c r="FY117" i="16"/>
  <c r="FW117" i="16"/>
  <c r="FU117" i="16"/>
  <c r="FS117" i="16"/>
  <c r="FQ117" i="16"/>
  <c r="FO117" i="16"/>
  <c r="FM117" i="16"/>
  <c r="FK117" i="16"/>
  <c r="FI117" i="16"/>
  <c r="FG117" i="16"/>
  <c r="FE117" i="16"/>
  <c r="FC117" i="16"/>
  <c r="FA117" i="16"/>
  <c r="EY117" i="16"/>
  <c r="EW117" i="16"/>
  <c r="EU117" i="16"/>
  <c r="ES117" i="16"/>
  <c r="EQ117" i="16"/>
  <c r="EO117" i="16"/>
  <c r="EM117" i="16"/>
  <c r="EK117" i="16"/>
  <c r="EI117" i="16"/>
  <c r="EG117" i="16"/>
  <c r="EE117" i="16"/>
  <c r="EC117" i="16"/>
  <c r="GQ109" i="16"/>
  <c r="GO109" i="16"/>
  <c r="GM109" i="16"/>
  <c r="GK109" i="16"/>
  <c r="GI109" i="16"/>
  <c r="GG109" i="16"/>
  <c r="GE109" i="16"/>
  <c r="GC109" i="16"/>
  <c r="GA109" i="16"/>
  <c r="FY109" i="16"/>
  <c r="FW109" i="16"/>
  <c r="FU109" i="16"/>
  <c r="FS109" i="16"/>
  <c r="FQ109" i="16"/>
  <c r="FO109" i="16"/>
  <c r="FM109" i="16"/>
  <c r="FK109" i="16"/>
  <c r="FI109" i="16"/>
  <c r="FG109" i="16"/>
  <c r="FE109" i="16"/>
  <c r="FC109" i="16"/>
  <c r="FA109" i="16"/>
  <c r="EY109" i="16"/>
  <c r="EW109" i="16"/>
  <c r="EU109" i="16"/>
  <c r="ES109" i="16"/>
  <c r="EQ109" i="16"/>
  <c r="EO109" i="16"/>
  <c r="EM109" i="16"/>
  <c r="EK109" i="16"/>
  <c r="EI109" i="16"/>
  <c r="EG109" i="16"/>
  <c r="EE109" i="16"/>
  <c r="EC109" i="16"/>
  <c r="GQ101" i="16"/>
  <c r="GO101" i="16"/>
  <c r="GM101" i="16"/>
  <c r="GK101" i="16"/>
  <c r="GI101" i="16"/>
  <c r="GG101" i="16"/>
  <c r="GE101" i="16"/>
  <c r="GC101" i="16"/>
  <c r="GA101" i="16"/>
  <c r="FY101" i="16"/>
  <c r="FW101" i="16"/>
  <c r="FU101" i="16"/>
  <c r="FS101" i="16"/>
  <c r="FQ101" i="16"/>
  <c r="FO101" i="16"/>
  <c r="FM101" i="16"/>
  <c r="FK101" i="16"/>
  <c r="FI101" i="16"/>
  <c r="FG101" i="16"/>
  <c r="FE101" i="16"/>
  <c r="FC101" i="16"/>
  <c r="FA101" i="16"/>
  <c r="EY101" i="16"/>
  <c r="EW101" i="16"/>
  <c r="EU101" i="16"/>
  <c r="ES101" i="16"/>
  <c r="EQ101" i="16"/>
  <c r="EO101" i="16"/>
  <c r="EM101" i="16"/>
  <c r="EK101" i="16"/>
  <c r="EI101" i="16"/>
  <c r="EG101" i="16"/>
  <c r="EE101" i="16"/>
  <c r="EC101" i="16"/>
  <c r="GQ93" i="16"/>
  <c r="GO93" i="16"/>
  <c r="GM93" i="16"/>
  <c r="GK93" i="16"/>
  <c r="GI93" i="16"/>
  <c r="GG93" i="16"/>
  <c r="GE93" i="16"/>
  <c r="GC93" i="16"/>
  <c r="GA93" i="16"/>
  <c r="FY93" i="16"/>
  <c r="FW93" i="16"/>
  <c r="FU93" i="16"/>
  <c r="FS93" i="16"/>
  <c r="FQ93" i="16"/>
  <c r="FO93" i="16"/>
  <c r="FM93" i="16"/>
  <c r="FK93" i="16"/>
  <c r="FI93" i="16"/>
  <c r="FG93" i="16"/>
  <c r="FE93" i="16"/>
  <c r="FC93" i="16"/>
  <c r="FA93" i="16"/>
  <c r="EY93" i="16"/>
  <c r="EW93" i="16"/>
  <c r="EU93" i="16"/>
  <c r="ES93" i="16"/>
  <c r="EQ93" i="16"/>
  <c r="EO93" i="16"/>
  <c r="EM93" i="16"/>
  <c r="EK93" i="16"/>
  <c r="EI93" i="16"/>
  <c r="EG93" i="16"/>
  <c r="EE93" i="16"/>
  <c r="EC93" i="16"/>
  <c r="GQ85" i="16"/>
  <c r="GO85" i="16"/>
  <c r="GM85" i="16"/>
  <c r="GK85" i="16"/>
  <c r="GI85" i="16"/>
  <c r="GG85" i="16"/>
  <c r="GE85" i="16"/>
  <c r="GC85" i="16"/>
  <c r="GA85" i="16"/>
  <c r="FY85" i="16"/>
  <c r="FW85" i="16"/>
  <c r="FU85" i="16"/>
  <c r="FS85" i="16"/>
  <c r="FQ85" i="16"/>
  <c r="FO85" i="16"/>
  <c r="FM85" i="16"/>
  <c r="FK85" i="16"/>
  <c r="FI85" i="16"/>
  <c r="FG85" i="16"/>
  <c r="FE85" i="16"/>
  <c r="FC85" i="16"/>
  <c r="FA85" i="16"/>
  <c r="EY85" i="16"/>
  <c r="EW85" i="16"/>
  <c r="EU85" i="16"/>
  <c r="ES85" i="16"/>
  <c r="EQ85" i="16"/>
  <c r="EO85" i="16"/>
  <c r="EM85" i="16"/>
  <c r="EK85" i="16"/>
  <c r="EI85" i="16"/>
  <c r="EG85" i="16"/>
  <c r="EE85" i="16"/>
  <c r="EC85" i="16"/>
  <c r="GQ77" i="16"/>
  <c r="GO77" i="16"/>
  <c r="GM77" i="16"/>
  <c r="GK77" i="16"/>
  <c r="GI77" i="16"/>
  <c r="GG77" i="16"/>
  <c r="GE77" i="16"/>
  <c r="GC77" i="16"/>
  <c r="GA77" i="16"/>
  <c r="FY77" i="16"/>
  <c r="FW77" i="16"/>
  <c r="FU77" i="16"/>
  <c r="FS77" i="16"/>
  <c r="FQ77" i="16"/>
  <c r="FO77" i="16"/>
  <c r="FM77" i="16"/>
  <c r="FK77" i="16"/>
  <c r="FI77" i="16"/>
  <c r="FG77" i="16"/>
  <c r="FE77" i="16"/>
  <c r="FC77" i="16"/>
  <c r="FA77" i="16"/>
  <c r="EY77" i="16"/>
  <c r="EW77" i="16"/>
  <c r="EU77" i="16"/>
  <c r="ES77" i="16"/>
  <c r="EQ77" i="16"/>
  <c r="EO77" i="16"/>
  <c r="EM77" i="16"/>
  <c r="EK77" i="16"/>
  <c r="EI77" i="16"/>
  <c r="EG77" i="16"/>
  <c r="EE77" i="16"/>
  <c r="EC77" i="16"/>
  <c r="GQ61" i="16"/>
  <c r="GO61" i="16"/>
  <c r="GM61" i="16"/>
  <c r="GK61" i="16"/>
  <c r="GI61" i="16"/>
  <c r="GG61" i="16"/>
  <c r="GE61" i="16"/>
  <c r="GC61" i="16"/>
  <c r="GA61" i="16"/>
  <c r="FY61" i="16"/>
  <c r="FW61" i="16"/>
  <c r="FU61" i="16"/>
  <c r="FS61" i="16"/>
  <c r="FQ61" i="16"/>
  <c r="FO61" i="16"/>
  <c r="FM61" i="16"/>
  <c r="FK61" i="16"/>
  <c r="FI61" i="16"/>
  <c r="FG61" i="16"/>
  <c r="FE61" i="16"/>
  <c r="FC61" i="16"/>
  <c r="FA61" i="16"/>
  <c r="EY61" i="16"/>
  <c r="EW61" i="16"/>
  <c r="EU61" i="16"/>
  <c r="ES61" i="16"/>
  <c r="EQ61" i="16"/>
  <c r="EO61" i="16"/>
  <c r="EM61" i="16"/>
  <c r="EK61" i="16"/>
  <c r="EI61" i="16"/>
  <c r="EG61" i="16"/>
  <c r="EE61" i="16"/>
  <c r="EC61" i="16"/>
  <c r="GQ53" i="16"/>
  <c r="GO53" i="16"/>
  <c r="GE53" i="16"/>
  <c r="FU53" i="16"/>
  <c r="FM53" i="16"/>
  <c r="FK53" i="16"/>
  <c r="FI53" i="16"/>
  <c r="FG53" i="16"/>
  <c r="FA53" i="16"/>
  <c r="EY53" i="16"/>
  <c r="GQ45" i="16"/>
  <c r="GO45" i="16"/>
  <c r="GE45" i="16"/>
  <c r="FU45" i="16"/>
  <c r="FM45" i="16"/>
  <c r="FA45" i="16"/>
  <c r="EY45" i="16"/>
  <c r="GQ29" i="16"/>
  <c r="GO29" i="16"/>
  <c r="GE29" i="16"/>
  <c r="FU29" i="16"/>
  <c r="FM29" i="16"/>
  <c r="FA29" i="16"/>
  <c r="EY29" i="16"/>
  <c r="B23" i="14" l="1"/>
  <c r="B31" i="14"/>
  <c r="B39" i="14"/>
  <c r="B47" i="14"/>
  <c r="B55" i="14"/>
  <c r="B63" i="14"/>
  <c r="B71" i="14"/>
  <c r="B79" i="14"/>
  <c r="B87" i="14"/>
  <c r="B95" i="14"/>
  <c r="B103" i="14"/>
  <c r="B111" i="14"/>
  <c r="B119" i="14"/>
  <c r="B127" i="14"/>
  <c r="B135" i="14"/>
  <c r="B143" i="14"/>
  <c r="B151" i="14"/>
  <c r="B159" i="14"/>
  <c r="B167" i="14"/>
  <c r="B175" i="14"/>
  <c r="B183" i="14"/>
  <c r="B191" i="14"/>
  <c r="B199" i="14"/>
  <c r="B207" i="14"/>
  <c r="B215" i="14"/>
  <c r="B223" i="14"/>
  <c r="B231" i="14"/>
  <c r="B239" i="14"/>
  <c r="B247" i="14"/>
  <c r="B255" i="14"/>
  <c r="B263" i="14"/>
  <c r="B271" i="14"/>
  <c r="B279" i="14"/>
  <c r="B287" i="14"/>
  <c r="BX71" i="14" l="1"/>
  <c r="BY71" i="14" s="1"/>
  <c r="BT71" i="14"/>
  <c r="BU71" i="14" s="1"/>
  <c r="BV71" i="14"/>
  <c r="BW71" i="14" s="1"/>
  <c r="BT39" i="14"/>
  <c r="BU39" i="14" s="1"/>
  <c r="BV39" i="14"/>
  <c r="BW39" i="14" s="1"/>
  <c r="BX39" i="14"/>
  <c r="BY39" i="14" s="1"/>
  <c r="X239" i="14"/>
  <c r="Y239" i="14" s="1"/>
  <c r="T239" i="14"/>
  <c r="U239" i="14" s="1"/>
  <c r="V239" i="14"/>
  <c r="W239" i="14" s="1"/>
  <c r="T47" i="14"/>
  <c r="U47" i="14" s="1"/>
  <c r="V47" i="14"/>
  <c r="W47" i="14" s="1"/>
  <c r="X47" i="14"/>
  <c r="Y47" i="14" s="1"/>
  <c r="T39" i="14"/>
  <c r="U39" i="14" s="1"/>
  <c r="V39" i="14"/>
  <c r="W39" i="14" s="1"/>
  <c r="X39" i="14"/>
  <c r="Y39" i="14" s="1"/>
  <c r="V31" i="14"/>
  <c r="W31" i="14" s="1"/>
  <c r="X31" i="14"/>
  <c r="Y31" i="14" s="1"/>
  <c r="T31" i="14"/>
  <c r="U31" i="14" s="1"/>
  <c r="V279" i="14"/>
  <c r="W279" i="14" s="1"/>
  <c r="X279" i="14"/>
  <c r="Y279" i="14" s="1"/>
  <c r="T279" i="14"/>
  <c r="U279" i="14" s="1"/>
  <c r="X215" i="14"/>
  <c r="Y215" i="14" s="1"/>
  <c r="T215" i="14"/>
  <c r="U215" i="14" s="1"/>
  <c r="V215" i="14"/>
  <c r="W215" i="14" s="1"/>
  <c r="T87" i="14"/>
  <c r="U87" i="14" s="1"/>
  <c r="V87" i="14"/>
  <c r="W87" i="14" s="1"/>
  <c r="X87" i="14"/>
  <c r="Y87" i="14" s="1"/>
  <c r="T23" i="14"/>
  <c r="U23" i="14" s="1"/>
  <c r="V23" i="14"/>
  <c r="W23" i="14" s="1"/>
  <c r="X23" i="14"/>
  <c r="Y23" i="14" s="1"/>
  <c r="T271" i="14"/>
  <c r="U271" i="14" s="1"/>
  <c r="V271" i="14"/>
  <c r="W271" i="14" s="1"/>
  <c r="X271" i="14"/>
  <c r="Y271" i="14" s="1"/>
  <c r="T207" i="14"/>
  <c r="U207" i="14" s="1"/>
  <c r="V207" i="14"/>
  <c r="W207" i="14" s="1"/>
  <c r="X207" i="14"/>
  <c r="Y207" i="14" s="1"/>
  <c r="X79" i="14"/>
  <c r="Y79" i="14" s="1"/>
  <c r="T79" i="14"/>
  <c r="U79" i="14" s="1"/>
  <c r="V79" i="14"/>
  <c r="W79" i="14" s="1"/>
  <c r="X263" i="14"/>
  <c r="Y263" i="14" s="1"/>
  <c r="T263" i="14"/>
  <c r="U263" i="14" s="1"/>
  <c r="V263" i="14"/>
  <c r="W263" i="14" s="1"/>
  <c r="T199" i="14"/>
  <c r="U199" i="14" s="1"/>
  <c r="V199" i="14"/>
  <c r="W199" i="14" s="1"/>
  <c r="X199" i="14"/>
  <c r="Y199" i="14" s="1"/>
  <c r="T71" i="14"/>
  <c r="U71" i="14" s="1"/>
  <c r="V71" i="14"/>
  <c r="W71" i="14" s="1"/>
  <c r="X71" i="14"/>
  <c r="Y71" i="14" s="1"/>
  <c r="T111" i="14"/>
  <c r="U111" i="14" s="1"/>
  <c r="V111" i="14"/>
  <c r="W111" i="14" s="1"/>
  <c r="X111" i="14"/>
  <c r="Y111" i="14" s="1"/>
  <c r="X287" i="14"/>
  <c r="Y287" i="14" s="1"/>
  <c r="T287" i="14"/>
  <c r="U287" i="14" s="1"/>
  <c r="V287" i="14"/>
  <c r="W287" i="14" s="1"/>
  <c r="V255" i="14"/>
  <c r="W255" i="14" s="1"/>
  <c r="X255" i="14"/>
  <c r="Y255" i="14" s="1"/>
  <c r="T255" i="14"/>
  <c r="U255" i="14" s="1"/>
  <c r="X127" i="14"/>
  <c r="Y127" i="14" s="1"/>
  <c r="V127" i="14"/>
  <c r="W127" i="14" s="1"/>
  <c r="T127" i="14"/>
  <c r="U127" i="14" s="1"/>
  <c r="T63" i="14"/>
  <c r="U63" i="14" s="1"/>
  <c r="V63" i="14"/>
  <c r="W63" i="14" s="1"/>
  <c r="X63" i="14"/>
  <c r="Y63" i="14" s="1"/>
  <c r="V231" i="14"/>
  <c r="W231" i="14" s="1"/>
  <c r="X231" i="14"/>
  <c r="Y231" i="14" s="1"/>
  <c r="T231" i="14"/>
  <c r="U231" i="14" s="1"/>
  <c r="X103" i="14"/>
  <c r="Y103" i="14" s="1"/>
  <c r="T103" i="14"/>
  <c r="U103" i="14" s="1"/>
  <c r="V103" i="14"/>
  <c r="W103" i="14" s="1"/>
  <c r="T223" i="14"/>
  <c r="U223" i="14" s="1"/>
  <c r="V223" i="14"/>
  <c r="W223" i="14" s="1"/>
  <c r="X223" i="14"/>
  <c r="Y223" i="14" s="1"/>
  <c r="T95" i="14"/>
  <c r="U95" i="14" s="1"/>
  <c r="V95" i="14"/>
  <c r="W95" i="14" s="1"/>
  <c r="X95" i="14"/>
  <c r="Y95" i="14" s="1"/>
  <c r="T247" i="14"/>
  <c r="U247" i="14" s="1"/>
  <c r="V247" i="14"/>
  <c r="W247" i="14" s="1"/>
  <c r="X247" i="14"/>
  <c r="Y247" i="14" s="1"/>
  <c r="T119" i="14"/>
  <c r="U119" i="14" s="1"/>
  <c r="V119" i="14"/>
  <c r="W119" i="14" s="1"/>
  <c r="X119" i="14"/>
  <c r="Y119" i="14" s="1"/>
  <c r="V55" i="14"/>
  <c r="W55" i="14" s="1"/>
  <c r="X55" i="14"/>
  <c r="Y55" i="14" s="1"/>
  <c r="T55" i="14"/>
  <c r="U55" i="14" s="1"/>
  <c r="T135" i="14"/>
  <c r="U135" i="14" s="1"/>
  <c r="V135" i="14"/>
  <c r="W135" i="14" s="1"/>
  <c r="X135" i="14"/>
  <c r="Y135" i="14" s="1"/>
  <c r="X191" i="14"/>
  <c r="Y191" i="14" s="1"/>
  <c r="V191" i="14"/>
  <c r="W191" i="14" s="1"/>
  <c r="T191" i="14"/>
  <c r="U191" i="14" s="1"/>
  <c r="T183" i="14"/>
  <c r="U183" i="14" s="1"/>
  <c r="V183" i="14"/>
  <c r="W183" i="14" s="1"/>
  <c r="X183" i="14"/>
  <c r="Y183" i="14" s="1"/>
  <c r="X175" i="14"/>
  <c r="Y175" i="14" s="1"/>
  <c r="T175" i="14"/>
  <c r="U175" i="14" s="1"/>
  <c r="V175" i="14"/>
  <c r="W175" i="14" s="1"/>
  <c r="X151" i="14"/>
  <c r="Y151" i="14" s="1"/>
  <c r="V151" i="14"/>
  <c r="W151" i="14" s="1"/>
  <c r="T151" i="14"/>
  <c r="U151" i="14" s="1"/>
  <c r="X167" i="14"/>
  <c r="Y167" i="14" s="1"/>
  <c r="V167" i="14"/>
  <c r="W167" i="14" s="1"/>
  <c r="T167" i="14"/>
  <c r="U167" i="14" s="1"/>
  <c r="T143" i="14"/>
  <c r="U143" i="14" s="1"/>
  <c r="X143" i="14"/>
  <c r="Y143" i="14" s="1"/>
  <c r="V143" i="14"/>
  <c r="W143" i="14" s="1"/>
  <c r="T159" i="14"/>
  <c r="U159" i="14" s="1"/>
  <c r="V159" i="14"/>
  <c r="W159" i="14" s="1"/>
  <c r="X159" i="14"/>
  <c r="Y159" i="14" s="1"/>
  <c r="GQ69" i="16"/>
  <c r="GO69" i="16"/>
  <c r="GM69" i="16"/>
  <c r="GK69" i="16"/>
  <c r="GI69" i="16"/>
  <c r="GG69" i="16"/>
  <c r="GE69" i="16"/>
  <c r="GC69" i="16"/>
  <c r="GA69" i="16"/>
  <c r="FY69" i="16"/>
  <c r="FW69" i="16"/>
  <c r="FU69" i="16"/>
  <c r="FS69" i="16"/>
  <c r="FQ69" i="16"/>
  <c r="FO69" i="16"/>
  <c r="FM69" i="16"/>
  <c r="FK69" i="16"/>
  <c r="FI69" i="16"/>
  <c r="FG69" i="16"/>
  <c r="FE69" i="16"/>
  <c r="FC69" i="16"/>
  <c r="FA69" i="16"/>
  <c r="EY69" i="16"/>
  <c r="EW69" i="16"/>
  <c r="EU69" i="16"/>
  <c r="ES69" i="16"/>
  <c r="EQ69" i="16"/>
  <c r="EO69" i="16"/>
  <c r="EM69" i="16"/>
  <c r="EK69" i="16"/>
  <c r="EI69" i="16"/>
  <c r="EG69" i="16"/>
  <c r="EE69" i="16"/>
  <c r="EC69" i="16"/>
  <c r="FW53" i="16"/>
  <c r="FS53" i="16"/>
  <c r="FQ53" i="16"/>
  <c r="FO53" i="16"/>
  <c r="FE53" i="16"/>
  <c r="FC53" i="16"/>
  <c r="EW53" i="16"/>
  <c r="EO53" i="16"/>
  <c r="EI53" i="16"/>
  <c r="EG53" i="16"/>
  <c r="EE53" i="16"/>
  <c r="EC53" i="16"/>
  <c r="GM45" i="16"/>
  <c r="GK45" i="16"/>
  <c r="GI45" i="16"/>
  <c r="GG45" i="16"/>
  <c r="GC45" i="16"/>
  <c r="GA45" i="16"/>
  <c r="FY45" i="16"/>
  <c r="FK45" i="16"/>
  <c r="FI45" i="16"/>
  <c r="FG45" i="16"/>
  <c r="FE45" i="16"/>
  <c r="FC45" i="16"/>
  <c r="EW45" i="16"/>
  <c r="EU45" i="16"/>
  <c r="ES45" i="16"/>
  <c r="EQ45" i="16"/>
  <c r="EO45" i="16"/>
  <c r="EK45" i="16"/>
  <c r="EI45" i="16"/>
  <c r="EG45" i="16"/>
  <c r="EE45" i="16"/>
  <c r="EC45" i="16"/>
  <c r="GQ37" i="16"/>
  <c r="GO37" i="16"/>
  <c r="GE37" i="16"/>
  <c r="FW37" i="16"/>
  <c r="FU37" i="16"/>
  <c r="FS37" i="16"/>
  <c r="FQ37" i="16"/>
  <c r="FO37" i="16"/>
  <c r="FM37" i="16"/>
  <c r="FK37" i="16"/>
  <c r="FI37" i="16"/>
  <c r="FG37" i="16"/>
  <c r="FE37" i="16"/>
  <c r="FC37" i="16"/>
  <c r="FA37" i="16"/>
  <c r="EY37" i="16"/>
  <c r="EW37" i="16"/>
  <c r="EU37" i="16"/>
  <c r="ES37" i="16"/>
  <c r="EQ37" i="16"/>
  <c r="EO37" i="16"/>
  <c r="EM37" i="16"/>
  <c r="EK37" i="16"/>
  <c r="EI37" i="16"/>
  <c r="EG37" i="16"/>
  <c r="EE37" i="16"/>
  <c r="EC37" i="16"/>
  <c r="GM29" i="16"/>
  <c r="GK29" i="16"/>
  <c r="GI29" i="16"/>
  <c r="GG29" i="16"/>
  <c r="GC29" i="16"/>
  <c r="GA29" i="16"/>
  <c r="FY29" i="16"/>
  <c r="FW29" i="16"/>
  <c r="FS29" i="16"/>
  <c r="FQ29" i="16"/>
  <c r="FO29" i="16"/>
  <c r="FK29" i="16"/>
  <c r="FI29" i="16"/>
  <c r="FG29" i="16"/>
  <c r="FE29" i="16"/>
  <c r="FC29" i="16"/>
  <c r="EW29" i="16"/>
  <c r="EU29" i="16"/>
  <c r="ES29" i="16"/>
  <c r="EQ29" i="16"/>
  <c r="EO29" i="16"/>
  <c r="EM29" i="16"/>
  <c r="EK29" i="16"/>
  <c r="EI29" i="16"/>
  <c r="EG29" i="16"/>
  <c r="EE29" i="16"/>
  <c r="EC29" i="16"/>
  <c r="GQ21" i="16"/>
  <c r="GO21" i="16"/>
  <c r="GM21" i="16"/>
  <c r="GK21" i="16"/>
  <c r="GI21" i="16"/>
  <c r="GG21" i="16"/>
  <c r="GE21" i="16"/>
  <c r="GC21" i="16"/>
  <c r="GA21" i="16"/>
  <c r="FY21" i="16"/>
  <c r="FU21" i="16"/>
  <c r="FM21" i="16"/>
  <c r="FK21" i="16"/>
  <c r="FI21" i="16"/>
  <c r="FG21" i="16"/>
  <c r="FE21" i="16"/>
  <c r="FC21" i="16"/>
  <c r="FA21" i="16"/>
  <c r="EY21" i="16"/>
  <c r="EW21" i="16"/>
  <c r="EU21" i="16"/>
  <c r="ES21" i="16"/>
  <c r="EQ21" i="16"/>
  <c r="EO21" i="16"/>
  <c r="EK21" i="16"/>
  <c r="EI21" i="16"/>
  <c r="EG21" i="16"/>
  <c r="EE21" i="16"/>
  <c r="EC21" i="16"/>
  <c r="BP71" i="14" l="1"/>
  <c r="K89" i="4" s="1"/>
  <c r="M89" i="4" s="1"/>
  <c r="BP39" i="14"/>
  <c r="P103" i="14"/>
  <c r="K121" i="4" s="1"/>
  <c r="M121" i="4" s="1"/>
  <c r="P55" i="14"/>
  <c r="K73" i="4" s="1"/>
  <c r="M73" i="4" s="1"/>
  <c r="P95" i="14"/>
  <c r="K113" i="4" s="1"/>
  <c r="M113" i="4" s="1"/>
  <c r="P111" i="14"/>
  <c r="K129" i="4" s="1"/>
  <c r="M129" i="4" s="1"/>
  <c r="P79" i="14"/>
  <c r="K97" i="4" s="1"/>
  <c r="M97" i="4" s="1"/>
  <c r="P263" i="14"/>
  <c r="P271" i="14"/>
  <c r="P119" i="14"/>
  <c r="K137" i="4" s="1"/>
  <c r="M137" i="4" s="1"/>
  <c r="P287" i="14"/>
  <c r="P87" i="14"/>
  <c r="K105" i="4" s="1"/>
  <c r="M105" i="4" s="1"/>
  <c r="P279" i="14"/>
  <c r="P255" i="14"/>
  <c r="BP231" i="14"/>
  <c r="K249" i="4" s="1"/>
  <c r="M249" i="4" s="1"/>
  <c r="P231" i="14"/>
  <c r="P239" i="14"/>
  <c r="BP255" i="14"/>
  <c r="K273" i="4" s="1"/>
  <c r="M273" i="4" s="1"/>
  <c r="P247" i="14"/>
  <c r="BP247" i="14"/>
  <c r="K265" i="4" s="1"/>
  <c r="M265" i="4" s="1"/>
  <c r="BP239" i="14"/>
  <c r="K257" i="4" s="1"/>
  <c r="M257" i="4" s="1"/>
  <c r="BP215" i="14"/>
  <c r="K233" i="4" s="1"/>
  <c r="M233" i="4" s="1"/>
  <c r="BP199" i="14"/>
  <c r="K217" i="4" s="1"/>
  <c r="M217" i="4" s="1"/>
  <c r="P215" i="14"/>
  <c r="P223" i="14"/>
  <c r="P207" i="14"/>
  <c r="BP207" i="14"/>
  <c r="P199" i="14"/>
  <c r="P151" i="14"/>
  <c r="P159" i="14"/>
  <c r="P175" i="14"/>
  <c r="P191" i="14"/>
  <c r="P183" i="14"/>
  <c r="P143" i="14"/>
  <c r="P167" i="14"/>
  <c r="P135" i="14"/>
  <c r="K153" i="4" s="1"/>
  <c r="M153" i="4" s="1"/>
  <c r="P71" i="14"/>
  <c r="P127" i="14"/>
  <c r="K145" i="4" s="1"/>
  <c r="M145" i="4" s="1"/>
  <c r="P63" i="14"/>
  <c r="K81" i="4" s="1"/>
  <c r="M81" i="4" s="1"/>
  <c r="GI37" i="16"/>
  <c r="GC37" i="16"/>
  <c r="GK37" i="16"/>
  <c r="GM37" i="16"/>
  <c r="GA37" i="16"/>
  <c r="FY37" i="16"/>
  <c r="GG37" i="16"/>
  <c r="GK53" i="16"/>
  <c r="EQ53" i="16"/>
  <c r="GI53" i="16"/>
  <c r="EK53" i="16"/>
  <c r="GM53" i="16"/>
  <c r="ES53" i="16"/>
  <c r="GC53" i="16"/>
  <c r="EM53" i="16"/>
  <c r="GA53" i="16"/>
  <c r="EU53" i="16"/>
  <c r="FS45" i="16"/>
  <c r="EM45" i="16"/>
  <c r="P31" i="14"/>
  <c r="K49" i="4" s="1"/>
  <c r="M49" i="4" s="1"/>
  <c r="P23" i="14"/>
  <c r="FS21" i="16"/>
  <c r="EM21" i="16"/>
  <c r="FY53" i="16"/>
  <c r="GG53" i="16"/>
  <c r="P47" i="14"/>
  <c r="K65" i="4" s="1"/>
  <c r="M65" i="4" s="1"/>
  <c r="FW45" i="16"/>
  <c r="FQ45" i="16"/>
  <c r="FO45" i="16"/>
  <c r="P39" i="14"/>
  <c r="FQ21" i="16"/>
  <c r="FW21" i="16"/>
  <c r="FO21" i="16"/>
  <c r="O9" i="16"/>
  <c r="M9" i="16"/>
  <c r="K9" i="16"/>
  <c r="AS9" i="16" l="1"/>
  <c r="K57" i="4"/>
  <c r="M57" i="4" s="1"/>
  <c r="FM9" i="16"/>
  <c r="FM13" i="16" s="1"/>
  <c r="EU9" i="16"/>
  <c r="EU13" i="16" s="1"/>
  <c r="ES9" i="16"/>
  <c r="ES13" i="16" s="1"/>
  <c r="EW9" i="16"/>
  <c r="AL9" i="9" s="1"/>
  <c r="AL4" i="9" s="1"/>
  <c r="EQ9" i="16"/>
  <c r="EQ13" i="16" s="1"/>
  <c r="EO9" i="16"/>
  <c r="EO13" i="16" s="1"/>
  <c r="EM9" i="16"/>
  <c r="FW9" i="16" s="1"/>
  <c r="FW13" i="16" s="1"/>
  <c r="EK9" i="16"/>
  <c r="GI9" i="16" s="1"/>
  <c r="GI13" i="16" s="1"/>
  <c r="EI9" i="16"/>
  <c r="EI13" i="16" s="1"/>
  <c r="EG9" i="16"/>
  <c r="EE9" i="16"/>
  <c r="GK9" i="16"/>
  <c r="GK13" i="16" s="1"/>
  <c r="GE9" i="16"/>
  <c r="GE13" i="16" s="1"/>
  <c r="GC9" i="16"/>
  <c r="GC13" i="16" s="1"/>
  <c r="FU9" i="16"/>
  <c r="FU13" i="16" s="1"/>
  <c r="FK9" i="16"/>
  <c r="FK13" i="16" s="1"/>
  <c r="FI9" i="16"/>
  <c r="FI13" i="16" s="1"/>
  <c r="FG9" i="16"/>
  <c r="FG13" i="16" s="1"/>
  <c r="FE9" i="16"/>
  <c r="FE13" i="16" s="1"/>
  <c r="FC9" i="16"/>
  <c r="FC13" i="16" s="1"/>
  <c r="FA9" i="16"/>
  <c r="FA13" i="16" s="1"/>
  <c r="EY9" i="16"/>
  <c r="EY13" i="16" s="1"/>
  <c r="GM5" i="16"/>
  <c r="GK5" i="16"/>
  <c r="GI5" i="16"/>
  <c r="GG5" i="16"/>
  <c r="GE5" i="16"/>
  <c r="GC5" i="16"/>
  <c r="GA5" i="16"/>
  <c r="FY5" i="16"/>
  <c r="FW5" i="16"/>
  <c r="FU5" i="16"/>
  <c r="FS5" i="16"/>
  <c r="FQ5" i="16"/>
  <c r="FO5" i="16"/>
  <c r="FM5" i="16"/>
  <c r="FK5" i="16"/>
  <c r="FI5" i="16"/>
  <c r="FG5" i="16"/>
  <c r="FE5" i="16"/>
  <c r="FC5" i="16"/>
  <c r="FA5" i="16"/>
  <c r="EY5" i="16"/>
  <c r="GQ9" i="16"/>
  <c r="GO9" i="16"/>
  <c r="EU5" i="16"/>
  <c r="EC9" i="16"/>
  <c r="EC13" i="16" l="1"/>
  <c r="AI9" i="9"/>
  <c r="AI4" i="9" s="1"/>
  <c r="EE13" i="16"/>
  <c r="AJ9" i="9"/>
  <c r="AJ4" i="9" s="1"/>
  <c r="EG13" i="16"/>
  <c r="AK9" i="9"/>
  <c r="AK4" i="9" s="1"/>
  <c r="GM9" i="16"/>
  <c r="GM13" i="16" s="1"/>
  <c r="GA9" i="16"/>
  <c r="GA13" i="16" s="1"/>
  <c r="FQ9" i="16"/>
  <c r="FQ13" i="16" s="1"/>
  <c r="FS9" i="16"/>
  <c r="FS13" i="16" s="1"/>
  <c r="FO9" i="16"/>
  <c r="FO13" i="16" s="1"/>
  <c r="EM13" i="16"/>
  <c r="GG9" i="16"/>
  <c r="GG13" i="16" s="1"/>
  <c r="EK13" i="16"/>
  <c r="EW13" i="16"/>
  <c r="FY9" i="16"/>
  <c r="FY13" i="16" s="1"/>
  <c r="G5" i="16"/>
  <c r="I5" i="16"/>
  <c r="K5" i="16"/>
  <c r="M5" i="16"/>
  <c r="O5" i="16"/>
  <c r="Q5" i="16"/>
  <c r="S5" i="16"/>
  <c r="U5" i="16"/>
  <c r="W5" i="16"/>
  <c r="Y5" i="16"/>
  <c r="AA5" i="16"/>
  <c r="AC5" i="16"/>
  <c r="AE5" i="16"/>
  <c r="AG5" i="16"/>
  <c r="AI5" i="16"/>
  <c r="AK5" i="16"/>
  <c r="AM5" i="16"/>
  <c r="AO5" i="16"/>
  <c r="AQ5" i="16"/>
  <c r="AS5" i="16"/>
  <c r="AU5" i="16"/>
  <c r="AW5" i="16"/>
  <c r="AY5" i="16"/>
  <c r="BA5" i="16"/>
  <c r="BC5" i="16"/>
  <c r="BE5" i="16"/>
  <c r="BG5" i="16"/>
  <c r="BI5" i="16"/>
  <c r="BK5" i="16"/>
  <c r="BM5" i="16"/>
  <c r="BO5" i="16"/>
  <c r="BQ5" i="16"/>
  <c r="BS5" i="16"/>
  <c r="BU5" i="16"/>
  <c r="BW5" i="16"/>
  <c r="BY5" i="16"/>
  <c r="CA5" i="16"/>
  <c r="CC5" i="16"/>
  <c r="CE5" i="16"/>
  <c r="CG5" i="16"/>
  <c r="CI5" i="16"/>
  <c r="CK5" i="16"/>
  <c r="CM5" i="16"/>
  <c r="CO5" i="16"/>
  <c r="CQ5" i="16"/>
  <c r="CS5" i="16"/>
  <c r="CU5" i="16"/>
  <c r="CW5" i="16"/>
  <c r="CY5" i="16"/>
  <c r="DA5" i="16"/>
  <c r="DC5" i="16"/>
  <c r="DE5" i="16"/>
  <c r="DG5" i="16"/>
  <c r="DI5" i="16"/>
  <c r="DK5" i="16"/>
  <c r="DM5" i="16"/>
  <c r="DO5" i="16"/>
  <c r="DQ5" i="16"/>
  <c r="DS5" i="16"/>
  <c r="DU5" i="16"/>
  <c r="DW5" i="16"/>
  <c r="DY5" i="16"/>
  <c r="EA5" i="16"/>
  <c r="EC5" i="16"/>
  <c r="EE5" i="16"/>
  <c r="EG5" i="16"/>
  <c r="EI5" i="16"/>
  <c r="EK5" i="16"/>
  <c r="EM5" i="16"/>
  <c r="EO5" i="16"/>
  <c r="EQ5" i="16"/>
  <c r="ES5" i="16"/>
  <c r="EW5" i="16"/>
  <c r="GO5" i="16"/>
  <c r="GQ5" i="16"/>
  <c r="E5" i="16"/>
  <c r="DW9" i="16" l="1"/>
  <c r="CI9" i="16"/>
  <c r="EA9" i="16"/>
  <c r="DO157" i="16" l="1"/>
  <c r="DQ293" i="16" l="1"/>
  <c r="DO293" i="16"/>
  <c r="BM293" i="16"/>
  <c r="BK293" i="16"/>
  <c r="DO285" i="16"/>
  <c r="BK285" i="16"/>
  <c r="BI285" i="16"/>
  <c r="DO277" i="16"/>
  <c r="BI277" i="16"/>
  <c r="DO269" i="16"/>
  <c r="BK269" i="16"/>
  <c r="BI269" i="16"/>
  <c r="DQ261" i="16"/>
  <c r="DO261" i="16"/>
  <c r="BK261" i="16"/>
  <c r="BM261" i="16"/>
  <c r="BI261" i="16"/>
  <c r="DS253" i="16"/>
  <c r="DO253" i="16"/>
  <c r="BI253" i="16"/>
  <c r="DS245" i="16"/>
  <c r="DO245" i="16"/>
  <c r="BM245" i="16"/>
  <c r="BI245" i="16"/>
  <c r="DS237" i="16"/>
  <c r="DO237" i="16"/>
  <c r="BI237" i="16"/>
  <c r="DS229" i="16"/>
  <c r="DO229" i="16"/>
  <c r="BI229" i="16"/>
  <c r="DS221" i="16"/>
  <c r="DO221" i="16"/>
  <c r="BI221" i="16"/>
  <c r="DS213" i="16"/>
  <c r="BI213" i="16"/>
  <c r="DS205" i="16"/>
  <c r="BM205" i="16"/>
  <c r="BI205" i="16"/>
  <c r="DS197" i="16"/>
  <c r="DO197" i="16"/>
  <c r="BI197" i="16"/>
  <c r="DS189" i="16"/>
  <c r="DO189" i="16"/>
  <c r="BI189" i="16"/>
  <c r="DQ181" i="16"/>
  <c r="DO181" i="16"/>
  <c r="BK181" i="16"/>
  <c r="BI181" i="16"/>
  <c r="DO173" i="16"/>
  <c r="DS173" i="16"/>
  <c r="DQ173" i="16"/>
  <c r="BI173" i="16"/>
  <c r="DQ165" i="16"/>
  <c r="DO165" i="16"/>
  <c r="BM165" i="16"/>
  <c r="BK165" i="16"/>
  <c r="BI165" i="16"/>
  <c r="DS157" i="16"/>
  <c r="DQ157" i="16"/>
  <c r="BK157" i="16"/>
  <c r="DS149" i="16"/>
  <c r="DQ149" i="16"/>
  <c r="DO149" i="16"/>
  <c r="BM149" i="16"/>
  <c r="BI149" i="16"/>
  <c r="DO141" i="16"/>
  <c r="DS141" i="16"/>
  <c r="DQ141" i="16"/>
  <c r="BI141" i="16"/>
  <c r="DO133" i="16"/>
  <c r="BM133" i="16"/>
  <c r="BK133" i="16"/>
  <c r="DO125" i="16"/>
  <c r="DS125" i="16"/>
  <c r="DQ125" i="16"/>
  <c r="BM125" i="16"/>
  <c r="BK125" i="16"/>
  <c r="BI125" i="16"/>
  <c r="DQ117" i="16"/>
  <c r="DS117" i="16"/>
  <c r="BK117" i="16"/>
  <c r="BI117" i="16"/>
  <c r="DS109" i="16"/>
  <c r="DQ109" i="16"/>
  <c r="DO109" i="16"/>
  <c r="BM109" i="16"/>
  <c r="BI109" i="16"/>
  <c r="DQ101" i="16"/>
  <c r="DO101" i="16"/>
  <c r="BM101" i="16"/>
  <c r="BK101" i="16"/>
  <c r="BI101" i="16"/>
  <c r="DQ93" i="16"/>
  <c r="BI93" i="16"/>
  <c r="DS85" i="16"/>
  <c r="DQ85" i="16"/>
  <c r="DO85" i="16"/>
  <c r="BM85" i="16"/>
  <c r="BK85" i="16"/>
  <c r="BI85" i="16"/>
  <c r="DS77" i="16"/>
  <c r="DQ77" i="16"/>
  <c r="DO77" i="16"/>
  <c r="BI77" i="16"/>
  <c r="DS69" i="16"/>
  <c r="DQ69" i="16"/>
  <c r="DO69" i="16"/>
  <c r="BK69" i="16"/>
  <c r="BI69" i="16"/>
  <c r="DS61" i="16"/>
  <c r="DQ61" i="16"/>
  <c r="DO61" i="16"/>
  <c r="BK61" i="16"/>
  <c r="BI61" i="16"/>
  <c r="DS53" i="16"/>
  <c r="DQ53" i="16"/>
  <c r="DO53" i="16"/>
  <c r="BM53" i="16"/>
  <c r="BK53" i="16"/>
  <c r="BI53" i="16"/>
  <c r="DS45" i="16"/>
  <c r="DQ45" i="16"/>
  <c r="DO45" i="16"/>
  <c r="BK45" i="16"/>
  <c r="BI45" i="16"/>
  <c r="DS37" i="16"/>
  <c r="DQ37" i="16"/>
  <c r="DO37" i="16"/>
  <c r="BM37" i="16"/>
  <c r="BI37" i="16"/>
  <c r="DS29" i="16"/>
  <c r="DQ29" i="16"/>
  <c r="DO29" i="16"/>
  <c r="BM29" i="16"/>
  <c r="BI29" i="16"/>
  <c r="DS21" i="16"/>
  <c r="DQ21" i="16"/>
  <c r="DO21" i="16"/>
  <c r="BM21" i="16"/>
  <c r="BK21" i="16"/>
  <c r="BI21" i="16"/>
  <c r="DS293" i="16"/>
  <c r="DS285" i="16"/>
  <c r="DS277" i="16"/>
  <c r="DS269" i="16"/>
  <c r="DS261" i="16"/>
  <c r="DS181" i="16"/>
  <c r="DS101" i="16"/>
  <c r="DS93" i="16"/>
  <c r="DQ285" i="16"/>
  <c r="DQ277" i="16"/>
  <c r="DQ269" i="16"/>
  <c r="DQ253" i="16"/>
  <c r="DQ245" i="16"/>
  <c r="DQ237" i="16"/>
  <c r="DQ229" i="16"/>
  <c r="DQ221" i="16"/>
  <c r="DQ213" i="16"/>
  <c r="DQ205" i="16"/>
  <c r="DQ197" i="16"/>
  <c r="DQ189" i="16"/>
  <c r="DQ133" i="16"/>
  <c r="DO213" i="16"/>
  <c r="DO205" i="16"/>
  <c r="DO117" i="16"/>
  <c r="DO93" i="16"/>
  <c r="BM285" i="16"/>
  <c r="BM277" i="16"/>
  <c r="BM269" i="16"/>
  <c r="BM181" i="16"/>
  <c r="BM173" i="16"/>
  <c r="BM157" i="16"/>
  <c r="BM141" i="16"/>
  <c r="BM117" i="16"/>
  <c r="BM93" i="16"/>
  <c r="BM77" i="16"/>
  <c r="BM69" i="16"/>
  <c r="BM61" i="16"/>
  <c r="BK277" i="16"/>
  <c r="BK245" i="16"/>
  <c r="BK237" i="16"/>
  <c r="BK229" i="16"/>
  <c r="BK213" i="16"/>
  <c r="BK197" i="16"/>
  <c r="BK173" i="16"/>
  <c r="BK149" i="16"/>
  <c r="BK141" i="16"/>
  <c r="BK109" i="16"/>
  <c r="BK93" i="16"/>
  <c r="BK77" i="16"/>
  <c r="BK29" i="16"/>
  <c r="BI293" i="16"/>
  <c r="BI157" i="16"/>
  <c r="BI133" i="16"/>
  <c r="DS133" i="16" l="1"/>
  <c r="DS165" i="16"/>
  <c r="BK189" i="16"/>
  <c r="BK205" i="16"/>
  <c r="BK221" i="16"/>
  <c r="BK253" i="16"/>
  <c r="BM189" i="16"/>
  <c r="BM221" i="16"/>
  <c r="BM237" i="16"/>
  <c r="BM253" i="16"/>
  <c r="BM197" i="16"/>
  <c r="BM213" i="16"/>
  <c r="BM229" i="16"/>
  <c r="BM45" i="16"/>
  <c r="BK37" i="16"/>
  <c r="CQ9" i="16" l="1"/>
  <c r="CO9" i="16"/>
  <c r="CM9" i="16"/>
  <c r="P41" i="9"/>
  <c r="P33" i="9"/>
  <c r="P161" i="9" l="1"/>
  <c r="P153" i="9"/>
  <c r="P145" i="9"/>
  <c r="P137" i="9"/>
  <c r="P129" i="9"/>
  <c r="P121" i="9"/>
  <c r="P113" i="9"/>
  <c r="P105" i="9"/>
  <c r="P97" i="9"/>
  <c r="AB167" i="14" l="1"/>
  <c r="AD167" i="14"/>
  <c r="AF167" i="14"/>
  <c r="AH167" i="14"/>
  <c r="AJ167" i="14"/>
  <c r="AL167" i="14"/>
  <c r="AN167" i="14"/>
  <c r="AB175" i="14"/>
  <c r="AD175" i="14"/>
  <c r="AF175" i="14"/>
  <c r="AH175" i="14"/>
  <c r="AJ175" i="14"/>
  <c r="AL175" i="14"/>
  <c r="AN175" i="14"/>
  <c r="AB183" i="14"/>
  <c r="AD183" i="14"/>
  <c r="AF183" i="14"/>
  <c r="AH183" i="14"/>
  <c r="AJ183" i="14"/>
  <c r="AL183" i="14"/>
  <c r="AN183" i="14"/>
  <c r="AB191" i="14"/>
  <c r="AD191" i="14"/>
  <c r="AF191" i="14"/>
  <c r="AH191" i="14"/>
  <c r="AJ191" i="14"/>
  <c r="AL191" i="14"/>
  <c r="AN191" i="14"/>
  <c r="AB199" i="14"/>
  <c r="AD199" i="14"/>
  <c r="AF199" i="14"/>
  <c r="AH199" i="14"/>
  <c r="AJ199" i="14"/>
  <c r="AL199" i="14"/>
  <c r="AN199" i="14"/>
  <c r="AB207" i="14"/>
  <c r="AD207" i="14"/>
  <c r="AF207" i="14"/>
  <c r="AH207" i="14"/>
  <c r="AJ207" i="14"/>
  <c r="AL207" i="14"/>
  <c r="AN207" i="14"/>
  <c r="AB215" i="14"/>
  <c r="AD215" i="14"/>
  <c r="AF215" i="14"/>
  <c r="AH215" i="14"/>
  <c r="AJ215" i="14"/>
  <c r="AL215" i="14"/>
  <c r="AN215" i="14"/>
  <c r="AB223" i="14"/>
  <c r="AD223" i="14"/>
  <c r="AF223" i="14"/>
  <c r="AH223" i="14"/>
  <c r="AJ223" i="14"/>
  <c r="AL223" i="14"/>
  <c r="AN223" i="14"/>
  <c r="AB231" i="14"/>
  <c r="AD231" i="14"/>
  <c r="AF231" i="14"/>
  <c r="AH231" i="14"/>
  <c r="AJ231" i="14"/>
  <c r="AL231" i="14"/>
  <c r="AN231" i="14"/>
  <c r="AB239" i="14"/>
  <c r="AD239" i="14"/>
  <c r="AF239" i="14"/>
  <c r="AH239" i="14"/>
  <c r="AJ239" i="14"/>
  <c r="AL239" i="14"/>
  <c r="AN239" i="14"/>
  <c r="AB247" i="14"/>
  <c r="AD247" i="14"/>
  <c r="AF247" i="14"/>
  <c r="AH247" i="14"/>
  <c r="AJ247" i="14"/>
  <c r="AL247" i="14"/>
  <c r="AN247" i="14"/>
  <c r="AB255" i="14"/>
  <c r="AD255" i="14"/>
  <c r="AF255" i="14"/>
  <c r="AH255" i="14"/>
  <c r="AJ255" i="14"/>
  <c r="AL255" i="14"/>
  <c r="AN255" i="14"/>
  <c r="AB263" i="14"/>
  <c r="AD263" i="14"/>
  <c r="AF263" i="14"/>
  <c r="AH263" i="14"/>
  <c r="AJ263" i="14"/>
  <c r="AL263" i="14"/>
  <c r="AN263" i="14"/>
  <c r="AB271" i="14"/>
  <c r="AD271" i="14"/>
  <c r="AF271" i="14"/>
  <c r="AH271" i="14"/>
  <c r="AJ271" i="14"/>
  <c r="AL271" i="14"/>
  <c r="AN271" i="14"/>
  <c r="AB279" i="14"/>
  <c r="AD279" i="14"/>
  <c r="AF279" i="14"/>
  <c r="AH279" i="14"/>
  <c r="AJ279" i="14"/>
  <c r="AL279" i="14"/>
  <c r="AN279" i="14"/>
  <c r="AB287" i="14"/>
  <c r="AD287" i="14"/>
  <c r="AF287" i="14"/>
  <c r="AH287" i="14"/>
  <c r="AJ287" i="14"/>
  <c r="AL287" i="14"/>
  <c r="AN287" i="14"/>
  <c r="A167" i="14"/>
  <c r="A175" i="14"/>
  <c r="A183" i="14"/>
  <c r="A191" i="14"/>
  <c r="A199" i="14"/>
  <c r="A207" i="14"/>
  <c r="A215" i="14"/>
  <c r="A223" i="14"/>
  <c r="A231" i="14"/>
  <c r="A239" i="14"/>
  <c r="A247" i="14"/>
  <c r="A255" i="14"/>
  <c r="A263" i="14"/>
  <c r="A271" i="14"/>
  <c r="A279" i="14"/>
  <c r="A287" i="14"/>
  <c r="A9" i="15"/>
  <c r="A17" i="15"/>
  <c r="A25" i="15"/>
  <c r="A33" i="15"/>
  <c r="A41" i="15"/>
  <c r="A49" i="15"/>
  <c r="A57" i="15"/>
  <c r="A65" i="15"/>
  <c r="A73" i="15"/>
  <c r="A81" i="15"/>
  <c r="A89" i="15"/>
  <c r="A97" i="15"/>
  <c r="A105" i="15"/>
  <c r="A113" i="15"/>
  <c r="A121" i="15"/>
  <c r="A129" i="15"/>
  <c r="A137" i="15"/>
  <c r="A145" i="15"/>
  <c r="A153" i="15"/>
  <c r="A161" i="15"/>
  <c r="A169" i="15"/>
  <c r="A177" i="15"/>
  <c r="A185" i="15"/>
  <c r="A193" i="15"/>
  <c r="A201" i="15"/>
  <c r="A209" i="15"/>
  <c r="A217" i="15"/>
  <c r="A225" i="15"/>
  <c r="A233" i="15"/>
  <c r="A241" i="15"/>
  <c r="A249" i="15"/>
  <c r="A257" i="15"/>
  <c r="A265" i="15"/>
  <c r="A273" i="15"/>
  <c r="A281" i="15"/>
  <c r="A289" i="15"/>
  <c r="AT167" i="14" l="1"/>
  <c r="AU167" i="14" s="1"/>
  <c r="AV167" i="14"/>
  <c r="AW167" i="14" s="1"/>
  <c r="AX167" i="14"/>
  <c r="AY167" i="14" s="1"/>
  <c r="AT175" i="14"/>
  <c r="AU175" i="14" s="1"/>
  <c r="AV175" i="14"/>
  <c r="AW175" i="14" s="1"/>
  <c r="AX175" i="14"/>
  <c r="AY175" i="14" s="1"/>
  <c r="AT183" i="14"/>
  <c r="AU183" i="14" s="1"/>
  <c r="AV183" i="14"/>
  <c r="AW183" i="14" s="1"/>
  <c r="AX183" i="14"/>
  <c r="AY183" i="14" s="1"/>
  <c r="AT191" i="14"/>
  <c r="AU191" i="14" s="1"/>
  <c r="AV191" i="14"/>
  <c r="AW191" i="14" s="1"/>
  <c r="AX191" i="14"/>
  <c r="AY191" i="14" s="1"/>
  <c r="AT199" i="14"/>
  <c r="AU199" i="14" s="1"/>
  <c r="AV199" i="14"/>
  <c r="AW199" i="14" s="1"/>
  <c r="AX199" i="14"/>
  <c r="AY199" i="14" s="1"/>
  <c r="AT207" i="14"/>
  <c r="AU207" i="14" s="1"/>
  <c r="AV207" i="14"/>
  <c r="AW207" i="14" s="1"/>
  <c r="AX207" i="14"/>
  <c r="AY207" i="14" s="1"/>
  <c r="AT215" i="14"/>
  <c r="AU215" i="14" s="1"/>
  <c r="AV215" i="14"/>
  <c r="AW215" i="14" s="1"/>
  <c r="AX215" i="14"/>
  <c r="AY215" i="14" s="1"/>
  <c r="AT223" i="14"/>
  <c r="AU223" i="14" s="1"/>
  <c r="AV223" i="14"/>
  <c r="AW223" i="14" s="1"/>
  <c r="AX223" i="14"/>
  <c r="AY223" i="14" s="1"/>
  <c r="AT231" i="14"/>
  <c r="AU231" i="14" s="1"/>
  <c r="AV231" i="14"/>
  <c r="AW231" i="14" s="1"/>
  <c r="AX231" i="14"/>
  <c r="AY231" i="14" s="1"/>
  <c r="AT239" i="14"/>
  <c r="AU239" i="14" s="1"/>
  <c r="AV239" i="14"/>
  <c r="AW239" i="14" s="1"/>
  <c r="AX239" i="14"/>
  <c r="AY239" i="14" s="1"/>
  <c r="AT247" i="14"/>
  <c r="AU247" i="14" s="1"/>
  <c r="AV247" i="14"/>
  <c r="AW247" i="14" s="1"/>
  <c r="AX247" i="14"/>
  <c r="AY247" i="14" s="1"/>
  <c r="AT255" i="14"/>
  <c r="AU255" i="14" s="1"/>
  <c r="AV255" i="14"/>
  <c r="AW255" i="14" s="1"/>
  <c r="AX255" i="14"/>
  <c r="AY255" i="14" s="1"/>
  <c r="AT263" i="14"/>
  <c r="AU263" i="14" s="1"/>
  <c r="AV263" i="14"/>
  <c r="AW263" i="14" s="1"/>
  <c r="AX263" i="14"/>
  <c r="AY263" i="14" s="1"/>
  <c r="AT271" i="14"/>
  <c r="AU271" i="14" s="1"/>
  <c r="AV271" i="14"/>
  <c r="AW271" i="14" s="1"/>
  <c r="AX271" i="14"/>
  <c r="AY271" i="14" s="1"/>
  <c r="AT279" i="14"/>
  <c r="AU279" i="14" s="1"/>
  <c r="AV279" i="14"/>
  <c r="AW279" i="14" s="1"/>
  <c r="AX279" i="14"/>
  <c r="AY279" i="14" s="1"/>
  <c r="AT287" i="14"/>
  <c r="AU287" i="14" s="1"/>
  <c r="AV287" i="14"/>
  <c r="AW287" i="14" s="1"/>
  <c r="AX287" i="14"/>
  <c r="AY287" i="14" s="1"/>
  <c r="EA293" i="16" l="1"/>
  <c r="DY293" i="16"/>
  <c r="DW293" i="16"/>
  <c r="DU293" i="16"/>
  <c r="DK293" i="16"/>
  <c r="DA293" i="16"/>
  <c r="CS293" i="16"/>
  <c r="CQ293" i="16"/>
  <c r="CO293" i="16"/>
  <c r="CM293" i="16"/>
  <c r="CK293" i="16"/>
  <c r="CI293" i="16"/>
  <c r="CG293" i="16"/>
  <c r="CE293" i="16"/>
  <c r="CC293" i="16"/>
  <c r="CA293" i="16"/>
  <c r="BY293" i="16"/>
  <c r="BW293" i="16"/>
  <c r="BU293" i="16"/>
  <c r="BS293" i="16"/>
  <c r="BQ293" i="16"/>
  <c r="BO293" i="16"/>
  <c r="AU293" i="16"/>
  <c r="AO293" i="16"/>
  <c r="AM293" i="16"/>
  <c r="AK293" i="16"/>
  <c r="AI293" i="16"/>
  <c r="AG293" i="16"/>
  <c r="AE293" i="16"/>
  <c r="AC293" i="16"/>
  <c r="AA293" i="16"/>
  <c r="Y293" i="16"/>
  <c r="W293" i="16"/>
  <c r="U293" i="16"/>
  <c r="S293" i="16"/>
  <c r="Q293" i="16"/>
  <c r="O293" i="16"/>
  <c r="M293" i="16"/>
  <c r="K293" i="16"/>
  <c r="I293" i="16"/>
  <c r="G293" i="16"/>
  <c r="E293" i="16"/>
  <c r="EA285" i="16"/>
  <c r="DY285" i="16"/>
  <c r="DW285" i="16"/>
  <c r="DU285" i="16"/>
  <c r="DK285" i="16"/>
  <c r="DC285" i="16"/>
  <c r="DA285" i="16"/>
  <c r="CU285" i="16"/>
  <c r="CS285" i="16"/>
  <c r="CQ285" i="16"/>
  <c r="CO285" i="16"/>
  <c r="CM285" i="16"/>
  <c r="CK285" i="16"/>
  <c r="CI285" i="16"/>
  <c r="CG285" i="16"/>
  <c r="CE285" i="16"/>
  <c r="CC285" i="16"/>
  <c r="CA285" i="16"/>
  <c r="BY285" i="16"/>
  <c r="BW285" i="16"/>
  <c r="BU285" i="16"/>
  <c r="BS285" i="16"/>
  <c r="BQ285" i="16"/>
  <c r="BO285" i="16"/>
  <c r="AW285" i="16"/>
  <c r="AU285" i="16"/>
  <c r="AM285" i="16"/>
  <c r="AK285" i="16"/>
  <c r="AI285" i="16"/>
  <c r="AG285" i="16"/>
  <c r="AE285" i="16"/>
  <c r="AC285" i="16"/>
  <c r="AA285" i="16"/>
  <c r="Y285" i="16"/>
  <c r="W285" i="16"/>
  <c r="U285" i="16"/>
  <c r="S285" i="16"/>
  <c r="Q285" i="16"/>
  <c r="O285" i="16"/>
  <c r="M285" i="16"/>
  <c r="K285" i="16"/>
  <c r="I285" i="16"/>
  <c r="G285" i="16"/>
  <c r="E285" i="16"/>
  <c r="EA277" i="16"/>
  <c r="DY277" i="16"/>
  <c r="DW277" i="16"/>
  <c r="DU277" i="16"/>
  <c r="DK277" i="16"/>
  <c r="DA277" i="16"/>
  <c r="CS277" i="16"/>
  <c r="CQ277" i="16"/>
  <c r="CO277" i="16"/>
  <c r="CM277" i="16"/>
  <c r="CK277" i="16"/>
  <c r="CI277" i="16"/>
  <c r="CG277" i="16"/>
  <c r="CE277" i="16"/>
  <c r="CC277" i="16"/>
  <c r="CA277" i="16"/>
  <c r="BY277" i="16"/>
  <c r="BW277" i="16"/>
  <c r="BU277" i="16"/>
  <c r="BS277" i="16"/>
  <c r="BQ277" i="16"/>
  <c r="BO277" i="16"/>
  <c r="AW277" i="16"/>
  <c r="AU277" i="16"/>
  <c r="AM277" i="16"/>
  <c r="AK277" i="16"/>
  <c r="AI277" i="16"/>
  <c r="AG277" i="16"/>
  <c r="AE277" i="16"/>
  <c r="AC277" i="16"/>
  <c r="AA277" i="16"/>
  <c r="Y277" i="16"/>
  <c r="W277" i="16"/>
  <c r="U277" i="16"/>
  <c r="S277" i="16"/>
  <c r="Q277" i="16"/>
  <c r="O277" i="16"/>
  <c r="M277" i="16"/>
  <c r="K277" i="16"/>
  <c r="I277" i="16"/>
  <c r="G277" i="16"/>
  <c r="E277" i="16"/>
  <c r="EA269" i="16"/>
  <c r="DY269" i="16"/>
  <c r="DW269" i="16"/>
  <c r="DU269" i="16"/>
  <c r="DK269" i="16"/>
  <c r="DC269" i="16"/>
  <c r="DA269" i="16"/>
  <c r="CS269" i="16"/>
  <c r="CQ269" i="16"/>
  <c r="CO269" i="16"/>
  <c r="CM269" i="16"/>
  <c r="CK269" i="16"/>
  <c r="CI269" i="16"/>
  <c r="CG269" i="16"/>
  <c r="CE269" i="16"/>
  <c r="CC269" i="16"/>
  <c r="CA269" i="16"/>
  <c r="BY269" i="16"/>
  <c r="BW269" i="16"/>
  <c r="BU269" i="16"/>
  <c r="BS269" i="16"/>
  <c r="BQ269" i="16"/>
  <c r="BO269" i="16"/>
  <c r="AU269" i="16"/>
  <c r="AM269" i="16"/>
  <c r="AK269" i="16"/>
  <c r="AI269" i="16"/>
  <c r="AG269" i="16"/>
  <c r="AE269" i="16"/>
  <c r="AC269" i="16"/>
  <c r="AA269" i="16"/>
  <c r="Y269" i="16"/>
  <c r="W269" i="16"/>
  <c r="U269" i="16"/>
  <c r="S269" i="16"/>
  <c r="Q269" i="16"/>
  <c r="O269" i="16"/>
  <c r="M269" i="16"/>
  <c r="K269" i="16"/>
  <c r="I269" i="16"/>
  <c r="G269" i="16"/>
  <c r="E269" i="16"/>
  <c r="EA261" i="16"/>
  <c r="DY261" i="16"/>
  <c r="DW261" i="16"/>
  <c r="DU261" i="16"/>
  <c r="DK261" i="16"/>
  <c r="DC261" i="16"/>
  <c r="DA261" i="16"/>
  <c r="CS261" i="16"/>
  <c r="CQ261" i="16"/>
  <c r="CO261" i="16"/>
  <c r="CM261" i="16"/>
  <c r="CK261" i="16"/>
  <c r="CI261" i="16"/>
  <c r="CG261" i="16"/>
  <c r="CE261" i="16"/>
  <c r="CC261" i="16"/>
  <c r="CA261" i="16"/>
  <c r="BY261" i="16"/>
  <c r="BW261" i="16"/>
  <c r="BU261" i="16"/>
  <c r="BS261" i="16"/>
  <c r="BQ261" i="16"/>
  <c r="BO261" i="16"/>
  <c r="AU261" i="16"/>
  <c r="AM261" i="16"/>
  <c r="AK261" i="16"/>
  <c r="AI261" i="16"/>
  <c r="AG261" i="16"/>
  <c r="AE261" i="16"/>
  <c r="AC261" i="16"/>
  <c r="AA261" i="16"/>
  <c r="Y261" i="16"/>
  <c r="W261" i="16"/>
  <c r="U261" i="16"/>
  <c r="S261" i="16"/>
  <c r="Q261" i="16"/>
  <c r="O261" i="16"/>
  <c r="M261" i="16"/>
  <c r="K261" i="16"/>
  <c r="I261" i="16"/>
  <c r="G261" i="16"/>
  <c r="E261" i="16"/>
  <c r="EA253" i="16"/>
  <c r="DY253" i="16"/>
  <c r="DW253" i="16"/>
  <c r="DU253" i="16"/>
  <c r="DK253" i="16"/>
  <c r="DC253" i="16"/>
  <c r="DA253" i="16"/>
  <c r="CS253" i="16"/>
  <c r="CQ253" i="16"/>
  <c r="CO253" i="16"/>
  <c r="CM253" i="16"/>
  <c r="CK253" i="16"/>
  <c r="CI253" i="16"/>
  <c r="CG253" i="16"/>
  <c r="CE253" i="16"/>
  <c r="CC253" i="16"/>
  <c r="CA253" i="16"/>
  <c r="BY253" i="16"/>
  <c r="BW253" i="16"/>
  <c r="BU253" i="16"/>
  <c r="BS253" i="16"/>
  <c r="BQ253" i="16"/>
  <c r="BO253" i="16"/>
  <c r="AU253" i="16"/>
  <c r="AM253" i="16"/>
  <c r="AK253" i="16"/>
  <c r="AI253" i="16"/>
  <c r="AG253" i="16"/>
  <c r="AE253" i="16"/>
  <c r="AC253" i="16"/>
  <c r="AA253" i="16"/>
  <c r="Y253" i="16"/>
  <c r="W253" i="16"/>
  <c r="U253" i="16"/>
  <c r="S253" i="16"/>
  <c r="Q253" i="16"/>
  <c r="O253" i="16"/>
  <c r="M253" i="16"/>
  <c r="K253" i="16"/>
  <c r="I253" i="16"/>
  <c r="G253" i="16"/>
  <c r="E253" i="16"/>
  <c r="EA245" i="16"/>
  <c r="DY245" i="16"/>
  <c r="DW245" i="16"/>
  <c r="DU245" i="16"/>
  <c r="DK245" i="16"/>
  <c r="DA245" i="16"/>
  <c r="CS245" i="16"/>
  <c r="CQ245" i="16"/>
  <c r="CO245" i="16"/>
  <c r="CM245" i="16"/>
  <c r="CK245" i="16"/>
  <c r="CI245" i="16"/>
  <c r="CG245" i="16"/>
  <c r="CE245" i="16"/>
  <c r="CC245" i="16"/>
  <c r="CA245" i="16"/>
  <c r="BY245" i="16"/>
  <c r="BW245" i="16"/>
  <c r="BU245" i="16"/>
  <c r="BS245" i="16"/>
  <c r="BQ245" i="16"/>
  <c r="BO245" i="16"/>
  <c r="AU245" i="16"/>
  <c r="AM245" i="16"/>
  <c r="AK245" i="16"/>
  <c r="AI245" i="16"/>
  <c r="AG245" i="16"/>
  <c r="AE245" i="16"/>
  <c r="AC245" i="16"/>
  <c r="AA245" i="16"/>
  <c r="Y245" i="16"/>
  <c r="W245" i="16"/>
  <c r="U245" i="16"/>
  <c r="S245" i="16"/>
  <c r="Q245" i="16"/>
  <c r="O245" i="16"/>
  <c r="M245" i="16"/>
  <c r="K245" i="16"/>
  <c r="I245" i="16"/>
  <c r="G245" i="16"/>
  <c r="E245" i="16"/>
  <c r="EA237" i="16"/>
  <c r="DY237" i="16"/>
  <c r="DW237" i="16"/>
  <c r="DU237" i="16"/>
  <c r="DK237" i="16"/>
  <c r="DA237" i="16"/>
  <c r="CS237" i="16"/>
  <c r="CQ237" i="16"/>
  <c r="CO237" i="16"/>
  <c r="CM237" i="16"/>
  <c r="CK237" i="16"/>
  <c r="CI237" i="16"/>
  <c r="CG237" i="16"/>
  <c r="CE237" i="16"/>
  <c r="CC237" i="16"/>
  <c r="CA237" i="16"/>
  <c r="BY237" i="16"/>
  <c r="BW237" i="16"/>
  <c r="BU237" i="16"/>
  <c r="BS237" i="16"/>
  <c r="BQ237" i="16"/>
  <c r="BO237" i="16"/>
  <c r="AW237" i="16"/>
  <c r="AU237" i="16"/>
  <c r="AM237" i="16"/>
  <c r="AK237" i="16"/>
  <c r="AI237" i="16"/>
  <c r="AG237" i="16"/>
  <c r="AE237" i="16"/>
  <c r="AC237" i="16"/>
  <c r="AA237" i="16"/>
  <c r="Y237" i="16"/>
  <c r="W237" i="16"/>
  <c r="U237" i="16"/>
  <c r="S237" i="16"/>
  <c r="Q237" i="16"/>
  <c r="O237" i="16"/>
  <c r="M237" i="16"/>
  <c r="K237" i="16"/>
  <c r="I237" i="16"/>
  <c r="G237" i="16"/>
  <c r="E237" i="16"/>
  <c r="EA229" i="16"/>
  <c r="DY229" i="16"/>
  <c r="DW229" i="16"/>
  <c r="DU229" i="16"/>
  <c r="DK229" i="16"/>
  <c r="DC229" i="16"/>
  <c r="DA229" i="16"/>
  <c r="CS229" i="16"/>
  <c r="CQ229" i="16"/>
  <c r="CO229" i="16"/>
  <c r="CM229" i="16"/>
  <c r="CK229" i="16"/>
  <c r="CI229" i="16"/>
  <c r="CG229" i="16"/>
  <c r="CE229" i="16"/>
  <c r="CC229" i="16"/>
  <c r="CA229" i="16"/>
  <c r="BY229" i="16"/>
  <c r="BW229" i="16"/>
  <c r="BU229" i="16"/>
  <c r="BS229" i="16"/>
  <c r="BQ229" i="16"/>
  <c r="BO229" i="16"/>
  <c r="AU229" i="16"/>
  <c r="AM229" i="16"/>
  <c r="AK229" i="16"/>
  <c r="AI229" i="16"/>
  <c r="AG229" i="16"/>
  <c r="AE229" i="16"/>
  <c r="AC229" i="16"/>
  <c r="AA229" i="16"/>
  <c r="Y229" i="16"/>
  <c r="W229" i="16"/>
  <c r="U229" i="16"/>
  <c r="S229" i="16"/>
  <c r="Q229" i="16"/>
  <c r="O229" i="16"/>
  <c r="M229" i="16"/>
  <c r="K229" i="16"/>
  <c r="I229" i="16"/>
  <c r="G229" i="16"/>
  <c r="E229" i="16"/>
  <c r="EA221" i="16"/>
  <c r="DY221" i="16"/>
  <c r="DW221" i="16"/>
  <c r="DU221" i="16"/>
  <c r="DK221" i="16"/>
  <c r="DA221" i="16"/>
  <c r="CS221" i="16"/>
  <c r="CQ221" i="16"/>
  <c r="CO221" i="16"/>
  <c r="CM221" i="16"/>
  <c r="CK221" i="16"/>
  <c r="CI221" i="16"/>
  <c r="CG221" i="16"/>
  <c r="CE221" i="16"/>
  <c r="CC221" i="16"/>
  <c r="CA221" i="16"/>
  <c r="BY221" i="16"/>
  <c r="BW221" i="16"/>
  <c r="BU221" i="16"/>
  <c r="BS221" i="16"/>
  <c r="BQ221" i="16"/>
  <c r="BO221" i="16"/>
  <c r="AU221" i="16"/>
  <c r="AM221" i="16"/>
  <c r="AK221" i="16"/>
  <c r="AI221" i="16"/>
  <c r="AG221" i="16"/>
  <c r="AE221" i="16"/>
  <c r="AC221" i="16"/>
  <c r="AA221" i="16"/>
  <c r="Y221" i="16"/>
  <c r="W221" i="16"/>
  <c r="U221" i="16"/>
  <c r="S221" i="16"/>
  <c r="Q221" i="16"/>
  <c r="O221" i="16"/>
  <c r="M221" i="16"/>
  <c r="K221" i="16"/>
  <c r="I221" i="16"/>
  <c r="G221" i="16"/>
  <c r="E221" i="16"/>
  <c r="EA213" i="16"/>
  <c r="DY213" i="16"/>
  <c r="DW213" i="16"/>
  <c r="DU213" i="16"/>
  <c r="DM213" i="16"/>
  <c r="DK213" i="16"/>
  <c r="DA213" i="16"/>
  <c r="CW213" i="16"/>
  <c r="CU213" i="16"/>
  <c r="CS213" i="16"/>
  <c r="CQ213" i="16"/>
  <c r="CO213" i="16"/>
  <c r="CM213" i="16"/>
  <c r="CK213" i="16"/>
  <c r="CI213" i="16"/>
  <c r="CG213" i="16"/>
  <c r="CE213" i="16"/>
  <c r="CC213" i="16"/>
  <c r="CA213" i="16"/>
  <c r="BY213" i="16"/>
  <c r="BW213" i="16"/>
  <c r="BU213" i="16"/>
  <c r="BS213" i="16"/>
  <c r="BQ213" i="16"/>
  <c r="BO213" i="16"/>
  <c r="AW213" i="16"/>
  <c r="AU213" i="16"/>
  <c r="AM213" i="16"/>
  <c r="AK213" i="16"/>
  <c r="AI213" i="16"/>
  <c r="AG213" i="16"/>
  <c r="AE213" i="16"/>
  <c r="AC213" i="16"/>
  <c r="AA213" i="16"/>
  <c r="Y213" i="16"/>
  <c r="W213" i="16"/>
  <c r="U213" i="16"/>
  <c r="S213" i="16"/>
  <c r="Q213" i="16"/>
  <c r="O213" i="16"/>
  <c r="M213" i="16"/>
  <c r="K213" i="16"/>
  <c r="I213" i="16"/>
  <c r="G213" i="16"/>
  <c r="E213" i="16"/>
  <c r="EA205" i="16"/>
  <c r="DY205" i="16"/>
  <c r="DW205" i="16"/>
  <c r="DU205" i="16"/>
  <c r="DK205" i="16"/>
  <c r="DC205" i="16"/>
  <c r="DA205" i="16"/>
  <c r="CS205" i="16"/>
  <c r="CQ205" i="16"/>
  <c r="CO205" i="16"/>
  <c r="CM205" i="16"/>
  <c r="CK205" i="16"/>
  <c r="CI205" i="16"/>
  <c r="CG205" i="16"/>
  <c r="CE205" i="16"/>
  <c r="CC205" i="16"/>
  <c r="CA205" i="16"/>
  <c r="BY205" i="16"/>
  <c r="BW205" i="16"/>
  <c r="BU205" i="16"/>
  <c r="BS205" i="16"/>
  <c r="BQ205" i="16"/>
  <c r="BO205" i="16"/>
  <c r="AU205" i="16"/>
  <c r="AM205" i="16"/>
  <c r="AK205" i="16"/>
  <c r="AI205" i="16"/>
  <c r="AG205" i="16"/>
  <c r="AE205" i="16"/>
  <c r="AC205" i="16"/>
  <c r="AA205" i="16"/>
  <c r="Y205" i="16"/>
  <c r="W205" i="16"/>
  <c r="U205" i="16"/>
  <c r="S205" i="16"/>
  <c r="Q205" i="16"/>
  <c r="O205" i="16"/>
  <c r="M205" i="16"/>
  <c r="K205" i="16"/>
  <c r="I205" i="16"/>
  <c r="G205" i="16"/>
  <c r="E205" i="16"/>
  <c r="EA197" i="16"/>
  <c r="DY197" i="16"/>
  <c r="DW197" i="16"/>
  <c r="DU197" i="16"/>
  <c r="DK197" i="16"/>
  <c r="DA197" i="16"/>
  <c r="CS197" i="16"/>
  <c r="CQ197" i="16"/>
  <c r="CO197" i="16"/>
  <c r="CM197" i="16"/>
  <c r="CK197" i="16"/>
  <c r="CI197" i="16"/>
  <c r="CG197" i="16"/>
  <c r="CE197" i="16"/>
  <c r="CC197" i="16"/>
  <c r="CA197" i="16"/>
  <c r="BY197" i="16"/>
  <c r="BW197" i="16"/>
  <c r="BU197" i="16"/>
  <c r="BS197" i="16"/>
  <c r="BQ197" i="16"/>
  <c r="BO197" i="16"/>
  <c r="AU197" i="16"/>
  <c r="AM197" i="16"/>
  <c r="AK197" i="16"/>
  <c r="AI197" i="16"/>
  <c r="AG197" i="16"/>
  <c r="AE197" i="16"/>
  <c r="AC197" i="16"/>
  <c r="AA197" i="16"/>
  <c r="Y197" i="16"/>
  <c r="W197" i="16"/>
  <c r="U197" i="16"/>
  <c r="S197" i="16"/>
  <c r="Q197" i="16"/>
  <c r="O197" i="16"/>
  <c r="M197" i="16"/>
  <c r="K197" i="16"/>
  <c r="I197" i="16"/>
  <c r="G197" i="16"/>
  <c r="E197" i="16"/>
  <c r="EA189" i="16"/>
  <c r="DY189" i="16"/>
  <c r="DW189" i="16"/>
  <c r="DU189" i="16"/>
  <c r="DK189" i="16"/>
  <c r="DC189" i="16"/>
  <c r="DA189" i="16"/>
  <c r="CW189" i="16"/>
  <c r="CU189" i="16"/>
  <c r="CS189" i="16"/>
  <c r="CQ189" i="16"/>
  <c r="CO189" i="16"/>
  <c r="CM189" i="16"/>
  <c r="CK189" i="16"/>
  <c r="CI189" i="16"/>
  <c r="CG189" i="16"/>
  <c r="CE189" i="16"/>
  <c r="CC189" i="16"/>
  <c r="CA189" i="16"/>
  <c r="BY189" i="16"/>
  <c r="BW189" i="16"/>
  <c r="BU189" i="16"/>
  <c r="BS189" i="16"/>
  <c r="BQ189" i="16"/>
  <c r="BO189" i="16"/>
  <c r="AU189" i="16"/>
  <c r="AM189" i="16"/>
  <c r="AK189" i="16"/>
  <c r="AI189" i="16"/>
  <c r="AG189" i="16"/>
  <c r="AE189" i="16"/>
  <c r="AC189" i="16"/>
  <c r="AA189" i="16"/>
  <c r="Y189" i="16"/>
  <c r="W189" i="16"/>
  <c r="U189" i="16"/>
  <c r="S189" i="16"/>
  <c r="Q189" i="16"/>
  <c r="O189" i="16"/>
  <c r="M189" i="16"/>
  <c r="K189" i="16"/>
  <c r="I189" i="16"/>
  <c r="G189" i="16"/>
  <c r="E189" i="16"/>
  <c r="EA181" i="16"/>
  <c r="DY181" i="16"/>
  <c r="DW181" i="16"/>
  <c r="DU181" i="16"/>
  <c r="DK181" i="16"/>
  <c r="DC181" i="16"/>
  <c r="DA181" i="16"/>
  <c r="CS181" i="16"/>
  <c r="CQ181" i="16"/>
  <c r="CO181" i="16"/>
  <c r="CM181" i="16"/>
  <c r="CK181" i="16"/>
  <c r="CI181" i="16"/>
  <c r="CG181" i="16"/>
  <c r="CE181" i="16"/>
  <c r="CC181" i="16"/>
  <c r="CA181" i="16"/>
  <c r="BY181" i="16"/>
  <c r="BW181" i="16"/>
  <c r="BU181" i="16"/>
  <c r="BS181" i="16"/>
  <c r="BQ181" i="16"/>
  <c r="BO181" i="16"/>
  <c r="AW181" i="16"/>
  <c r="AU181" i="16"/>
  <c r="AM181" i="16"/>
  <c r="AK181" i="16"/>
  <c r="AI181" i="16"/>
  <c r="AG181" i="16"/>
  <c r="AE181" i="16"/>
  <c r="AC181" i="16"/>
  <c r="AA181" i="16"/>
  <c r="Y181" i="16"/>
  <c r="W181" i="16"/>
  <c r="U181" i="16"/>
  <c r="S181" i="16"/>
  <c r="Q181" i="16"/>
  <c r="O181" i="16"/>
  <c r="M181" i="16"/>
  <c r="K181" i="16"/>
  <c r="I181" i="16"/>
  <c r="G181" i="16"/>
  <c r="E181" i="16"/>
  <c r="EA173" i="16"/>
  <c r="DY173" i="16"/>
  <c r="DW173" i="16"/>
  <c r="DU173" i="16"/>
  <c r="DK173" i="16"/>
  <c r="DA173" i="16"/>
  <c r="CW173" i="16"/>
  <c r="CU173" i="16"/>
  <c r="CS173" i="16"/>
  <c r="CQ173" i="16"/>
  <c r="CO173" i="16"/>
  <c r="CM173" i="16"/>
  <c r="CK173" i="16"/>
  <c r="CI173" i="16"/>
  <c r="CG173" i="16"/>
  <c r="CE173" i="16"/>
  <c r="CC173" i="16"/>
  <c r="CA173" i="16"/>
  <c r="BY173" i="16"/>
  <c r="BW173" i="16"/>
  <c r="BU173" i="16"/>
  <c r="BS173" i="16"/>
  <c r="BQ173" i="16"/>
  <c r="BO173" i="16"/>
  <c r="AU173" i="16"/>
  <c r="AM173" i="16"/>
  <c r="AK173" i="16"/>
  <c r="AI173" i="16"/>
  <c r="AG173" i="16"/>
  <c r="AE173" i="16"/>
  <c r="AC173" i="16"/>
  <c r="AA173" i="16"/>
  <c r="Y173" i="16"/>
  <c r="W173" i="16"/>
  <c r="U173" i="16"/>
  <c r="S173" i="16"/>
  <c r="Q173" i="16"/>
  <c r="O173" i="16"/>
  <c r="M173" i="16"/>
  <c r="K173" i="16"/>
  <c r="I173" i="16"/>
  <c r="G173" i="16"/>
  <c r="E173" i="16"/>
  <c r="EA165" i="16"/>
  <c r="DY165" i="16"/>
  <c r="DW165" i="16"/>
  <c r="DU165" i="16"/>
  <c r="DK165" i="16"/>
  <c r="DA165" i="16"/>
  <c r="CW165" i="16"/>
  <c r="CS165" i="16"/>
  <c r="CQ165" i="16"/>
  <c r="CO165" i="16"/>
  <c r="CM165" i="16"/>
  <c r="CK165" i="16"/>
  <c r="CI165" i="16"/>
  <c r="CG165" i="16"/>
  <c r="CE165" i="16"/>
  <c r="CC165" i="16"/>
  <c r="CA165" i="16"/>
  <c r="BY165" i="16"/>
  <c r="BW165" i="16"/>
  <c r="BU165" i="16"/>
  <c r="BS165" i="16"/>
  <c r="BQ165" i="16"/>
  <c r="BO165" i="16"/>
  <c r="AU165" i="16"/>
  <c r="AM165" i="16"/>
  <c r="AK165" i="16"/>
  <c r="AI165" i="16"/>
  <c r="AG165" i="16"/>
  <c r="AE165" i="16"/>
  <c r="AC165" i="16"/>
  <c r="AA165" i="16"/>
  <c r="Y165" i="16"/>
  <c r="W165" i="16"/>
  <c r="U165" i="16"/>
  <c r="S165" i="16"/>
  <c r="Q165" i="16"/>
  <c r="O165" i="16"/>
  <c r="M165" i="16"/>
  <c r="K165" i="16"/>
  <c r="I165" i="16"/>
  <c r="G165" i="16"/>
  <c r="E165" i="16"/>
  <c r="EA157" i="16"/>
  <c r="DY157" i="16"/>
  <c r="DW157" i="16"/>
  <c r="DU157" i="16"/>
  <c r="DK157" i="16"/>
  <c r="DC157" i="16"/>
  <c r="DA157" i="16"/>
  <c r="CS157" i="16"/>
  <c r="CQ157" i="16"/>
  <c r="CO157" i="16"/>
  <c r="CM157" i="16"/>
  <c r="CK157" i="16"/>
  <c r="CI157" i="16"/>
  <c r="CG157" i="16"/>
  <c r="CE157" i="16"/>
  <c r="CC157" i="16"/>
  <c r="BY157" i="16"/>
  <c r="BW157" i="16"/>
  <c r="BU157" i="16"/>
  <c r="CY157" i="16"/>
  <c r="BQ157" i="16"/>
  <c r="BO157" i="16"/>
  <c r="BE157" i="16"/>
  <c r="AU157" i="16"/>
  <c r="AM157" i="16"/>
  <c r="AK157" i="16"/>
  <c r="AI157" i="16"/>
  <c r="AG157" i="16"/>
  <c r="AE157" i="16"/>
  <c r="AC157" i="16"/>
  <c r="AA157" i="16"/>
  <c r="Y157" i="16"/>
  <c r="W157" i="16"/>
  <c r="U157" i="16"/>
  <c r="S157" i="16"/>
  <c r="Q157" i="16"/>
  <c r="O157" i="16"/>
  <c r="M157" i="16"/>
  <c r="K157" i="16"/>
  <c r="I157" i="16"/>
  <c r="G157" i="16"/>
  <c r="E157" i="16"/>
  <c r="EA149" i="16"/>
  <c r="DY149" i="16"/>
  <c r="DW149" i="16"/>
  <c r="DU149" i="16"/>
  <c r="DK149" i="16"/>
  <c r="DA149" i="16"/>
  <c r="CS149" i="16"/>
  <c r="CQ149" i="16"/>
  <c r="CO149" i="16"/>
  <c r="CM149" i="16"/>
  <c r="CK149" i="16"/>
  <c r="CI149" i="16"/>
  <c r="CG149" i="16"/>
  <c r="CE149" i="16"/>
  <c r="CC149" i="16"/>
  <c r="BY149" i="16"/>
  <c r="BW149" i="16"/>
  <c r="BU149" i="16"/>
  <c r="BS149" i="16"/>
  <c r="BQ149" i="16"/>
  <c r="BO149" i="16"/>
  <c r="BE149" i="16"/>
  <c r="AU149" i="16"/>
  <c r="AM149" i="16"/>
  <c r="AK149" i="16"/>
  <c r="AI149" i="16"/>
  <c r="AG149" i="16"/>
  <c r="AE149" i="16"/>
  <c r="AC149" i="16"/>
  <c r="AA149" i="16"/>
  <c r="Y149" i="16"/>
  <c r="W149" i="16"/>
  <c r="U149" i="16"/>
  <c r="S149" i="16"/>
  <c r="Q149" i="16"/>
  <c r="O149" i="16"/>
  <c r="M149" i="16"/>
  <c r="K149" i="16"/>
  <c r="I149" i="16"/>
  <c r="G149" i="16"/>
  <c r="E149" i="16"/>
  <c r="EA141" i="16"/>
  <c r="DY141" i="16"/>
  <c r="DW141" i="16"/>
  <c r="DU141" i="16"/>
  <c r="DK141" i="16"/>
  <c r="DA141" i="16"/>
  <c r="CS141" i="16"/>
  <c r="CQ141" i="16"/>
  <c r="CO141" i="16"/>
  <c r="CM141" i="16"/>
  <c r="CK141" i="16"/>
  <c r="CI141" i="16"/>
  <c r="CG141" i="16"/>
  <c r="CE141" i="16"/>
  <c r="CC141" i="16"/>
  <c r="CA141" i="16"/>
  <c r="BY141" i="16"/>
  <c r="BW141" i="16"/>
  <c r="BU141" i="16"/>
  <c r="CY141" i="16"/>
  <c r="BQ141" i="16"/>
  <c r="BO141" i="16"/>
  <c r="BE141" i="16"/>
  <c r="AU141" i="16"/>
  <c r="AM141" i="16"/>
  <c r="AK141" i="16"/>
  <c r="AI141" i="16"/>
  <c r="AG141" i="16"/>
  <c r="AE141" i="16"/>
  <c r="AC141" i="16"/>
  <c r="AA141" i="16"/>
  <c r="Y141" i="16"/>
  <c r="W141" i="16"/>
  <c r="U141" i="16"/>
  <c r="S141" i="16"/>
  <c r="Q141" i="16"/>
  <c r="O141" i="16"/>
  <c r="M141" i="16"/>
  <c r="K141" i="16"/>
  <c r="I141" i="16"/>
  <c r="G141" i="16"/>
  <c r="E141" i="16"/>
  <c r="EA133" i="16"/>
  <c r="DY133" i="16"/>
  <c r="DW133" i="16"/>
  <c r="DU133" i="16"/>
  <c r="DK133" i="16"/>
  <c r="DA133" i="16"/>
  <c r="CS133" i="16"/>
  <c r="CQ133" i="16"/>
  <c r="CO133" i="16"/>
  <c r="CM133" i="16"/>
  <c r="CK133" i="16"/>
  <c r="CI133" i="16"/>
  <c r="CG133" i="16"/>
  <c r="CE133" i="16"/>
  <c r="CC133" i="16"/>
  <c r="BY133" i="16"/>
  <c r="BW133" i="16"/>
  <c r="BU133" i="16"/>
  <c r="CY133" i="16"/>
  <c r="BQ133" i="16"/>
  <c r="BO133" i="16"/>
  <c r="BE133" i="16"/>
  <c r="AU133" i="16"/>
  <c r="AM133" i="16"/>
  <c r="AK133" i="16"/>
  <c r="AI133" i="16"/>
  <c r="AG133" i="16"/>
  <c r="AE133" i="16"/>
  <c r="AC133" i="16"/>
  <c r="AA133" i="16"/>
  <c r="Y133" i="16"/>
  <c r="W133" i="16"/>
  <c r="U133" i="16"/>
  <c r="S133" i="16"/>
  <c r="Q133" i="16"/>
  <c r="O133" i="16"/>
  <c r="M133" i="16"/>
  <c r="K133" i="16"/>
  <c r="I133" i="16"/>
  <c r="G133" i="16"/>
  <c r="E133" i="16"/>
  <c r="EA125" i="16"/>
  <c r="DY125" i="16"/>
  <c r="DW125" i="16"/>
  <c r="DU125" i="16"/>
  <c r="DK125" i="16"/>
  <c r="DA125" i="16"/>
  <c r="CW125" i="16"/>
  <c r="CU125" i="16"/>
  <c r="CS125" i="16"/>
  <c r="CQ125" i="16"/>
  <c r="CO125" i="16"/>
  <c r="CM125" i="16"/>
  <c r="CK125" i="16"/>
  <c r="CI125" i="16"/>
  <c r="CG125" i="16"/>
  <c r="CE125" i="16"/>
  <c r="CC125" i="16"/>
  <c r="CA125" i="16"/>
  <c r="BY125" i="16"/>
  <c r="BW125" i="16"/>
  <c r="BU125" i="16"/>
  <c r="BS125" i="16"/>
  <c r="BQ125" i="16"/>
  <c r="BO125" i="16"/>
  <c r="BE125" i="16"/>
  <c r="AU125" i="16"/>
  <c r="AM125" i="16"/>
  <c r="AK125" i="16"/>
  <c r="AI125" i="16"/>
  <c r="AG125" i="16"/>
  <c r="AE125" i="16"/>
  <c r="AC125" i="16"/>
  <c r="AA125" i="16"/>
  <c r="Y125" i="16"/>
  <c r="W125" i="16"/>
  <c r="U125" i="16"/>
  <c r="S125" i="16"/>
  <c r="Q125" i="16"/>
  <c r="O125" i="16"/>
  <c r="M125" i="16"/>
  <c r="K125" i="16"/>
  <c r="I125" i="16"/>
  <c r="G125" i="16"/>
  <c r="E125" i="16"/>
  <c r="EA117" i="16"/>
  <c r="DY117" i="16"/>
  <c r="DW117" i="16"/>
  <c r="DU117" i="16"/>
  <c r="DK117" i="16"/>
  <c r="DI117" i="16"/>
  <c r="DA117" i="16"/>
  <c r="CS117" i="16"/>
  <c r="CQ117" i="16"/>
  <c r="CO117" i="16"/>
  <c r="CM117" i="16"/>
  <c r="CK117" i="16"/>
  <c r="CI117" i="16"/>
  <c r="CG117" i="16"/>
  <c r="CE117" i="16"/>
  <c r="CC117" i="16"/>
  <c r="CA117" i="16"/>
  <c r="BY117" i="16"/>
  <c r="BW117" i="16"/>
  <c r="BU117" i="16"/>
  <c r="BS117" i="16"/>
  <c r="BQ117" i="16"/>
  <c r="BO117" i="16"/>
  <c r="BE117" i="16"/>
  <c r="AW117" i="16"/>
  <c r="AU117" i="16"/>
  <c r="AM117" i="16"/>
  <c r="AK117" i="16"/>
  <c r="AI117" i="16"/>
  <c r="AG117" i="16"/>
  <c r="AE117" i="16"/>
  <c r="AC117" i="16"/>
  <c r="AA117" i="16"/>
  <c r="Y117" i="16"/>
  <c r="W117" i="16"/>
  <c r="U117" i="16"/>
  <c r="S117" i="16"/>
  <c r="Q117" i="16"/>
  <c r="O117" i="16"/>
  <c r="M117" i="16"/>
  <c r="K117" i="16"/>
  <c r="I117" i="16"/>
  <c r="BC117" i="16"/>
  <c r="E117" i="16"/>
  <c r="EA109" i="16"/>
  <c r="DY109" i="16"/>
  <c r="DW109" i="16"/>
  <c r="DU109" i="16"/>
  <c r="DK109" i="16"/>
  <c r="DA109" i="16"/>
  <c r="CS109" i="16"/>
  <c r="CQ109" i="16"/>
  <c r="CO109" i="16"/>
  <c r="CM109" i="16"/>
  <c r="CK109" i="16"/>
  <c r="CI109" i="16"/>
  <c r="CG109" i="16"/>
  <c r="CE109" i="16"/>
  <c r="CC109" i="16"/>
  <c r="CA109" i="16"/>
  <c r="BY109" i="16"/>
  <c r="BW109" i="16"/>
  <c r="BU109" i="16"/>
  <c r="CY109" i="16"/>
  <c r="BQ109" i="16"/>
  <c r="BO109" i="16"/>
  <c r="BE109" i="16"/>
  <c r="AU109" i="16"/>
  <c r="AM109" i="16"/>
  <c r="AK109" i="16"/>
  <c r="AI109" i="16"/>
  <c r="AG109" i="16"/>
  <c r="AE109" i="16"/>
  <c r="AC109" i="16"/>
  <c r="AA109" i="16"/>
  <c r="Y109" i="16"/>
  <c r="W109" i="16"/>
  <c r="U109" i="16"/>
  <c r="S109" i="16"/>
  <c r="O109" i="16"/>
  <c r="M109" i="16"/>
  <c r="K109" i="16"/>
  <c r="I109" i="16"/>
  <c r="G109" i="16"/>
  <c r="E109" i="16"/>
  <c r="EA101" i="16"/>
  <c r="DY101" i="16"/>
  <c r="DW101" i="16"/>
  <c r="DU101" i="16"/>
  <c r="DK101" i="16"/>
  <c r="DA101" i="16"/>
  <c r="CS101" i="16"/>
  <c r="CQ101" i="16"/>
  <c r="CO101" i="16"/>
  <c r="CM101" i="16"/>
  <c r="CK101" i="16"/>
  <c r="CI101" i="16"/>
  <c r="CG101" i="16"/>
  <c r="CE101" i="16"/>
  <c r="CC101" i="16"/>
  <c r="CA101" i="16"/>
  <c r="BY101" i="16"/>
  <c r="BW101" i="16"/>
  <c r="BU101" i="16"/>
  <c r="BS101" i="16"/>
  <c r="BQ101" i="16"/>
  <c r="BO101" i="16"/>
  <c r="BE101" i="16"/>
  <c r="AU101" i="16"/>
  <c r="AM101" i="16"/>
  <c r="AK101" i="16"/>
  <c r="AI101" i="16"/>
  <c r="AG101" i="16"/>
  <c r="AE101" i="16"/>
  <c r="AC101" i="16"/>
  <c r="AA101" i="16"/>
  <c r="Y101" i="16"/>
  <c r="W101" i="16"/>
  <c r="U101" i="16"/>
  <c r="S101" i="16"/>
  <c r="Q101" i="16"/>
  <c r="O101" i="16"/>
  <c r="M101" i="16"/>
  <c r="K101" i="16"/>
  <c r="I101" i="16"/>
  <c r="BC101" i="16"/>
  <c r="E101" i="16"/>
  <c r="EA93" i="16"/>
  <c r="DY93" i="16"/>
  <c r="DW93" i="16"/>
  <c r="DU93" i="16"/>
  <c r="DK93" i="16"/>
  <c r="DA93" i="16"/>
  <c r="CS93" i="16"/>
  <c r="CQ93" i="16"/>
  <c r="CO93" i="16"/>
  <c r="CM93" i="16"/>
  <c r="CK93" i="16"/>
  <c r="CI93" i="16"/>
  <c r="CG93" i="16"/>
  <c r="CE93" i="16"/>
  <c r="CC93" i="16"/>
  <c r="CA93" i="16"/>
  <c r="BY93" i="16"/>
  <c r="BW93" i="16"/>
  <c r="BU93" i="16"/>
  <c r="CY93" i="16"/>
  <c r="BQ93" i="16"/>
  <c r="BO93" i="16"/>
  <c r="BE93" i="16"/>
  <c r="AU93" i="16"/>
  <c r="AM93" i="16"/>
  <c r="AK93" i="16"/>
  <c r="AI93" i="16"/>
  <c r="AG93" i="16"/>
  <c r="AE93" i="16"/>
  <c r="AC93" i="16"/>
  <c r="AA93" i="16"/>
  <c r="Y93" i="16"/>
  <c r="W93" i="16"/>
  <c r="U93" i="16"/>
  <c r="S93" i="16"/>
  <c r="O93" i="16"/>
  <c r="M93" i="16"/>
  <c r="K93" i="16"/>
  <c r="I93" i="16"/>
  <c r="G93" i="16"/>
  <c r="E93" i="16"/>
  <c r="EA85" i="16"/>
  <c r="DY85" i="16"/>
  <c r="DW85" i="16"/>
  <c r="DU85" i="16"/>
  <c r="DK85" i="16"/>
  <c r="DA85" i="16"/>
  <c r="CS85" i="16"/>
  <c r="CQ85" i="16"/>
  <c r="CO85" i="16"/>
  <c r="CM85" i="16"/>
  <c r="CK85" i="16"/>
  <c r="CI85" i="16"/>
  <c r="CG85" i="16"/>
  <c r="CE85" i="16"/>
  <c r="CC85" i="16"/>
  <c r="CA85" i="16"/>
  <c r="BY85" i="16"/>
  <c r="BW85" i="16"/>
  <c r="BU85" i="16"/>
  <c r="BS85" i="16"/>
  <c r="BQ85" i="16"/>
  <c r="BO85" i="16"/>
  <c r="BE85" i="16"/>
  <c r="AU85" i="16"/>
  <c r="AM85" i="16"/>
  <c r="AK85" i="16"/>
  <c r="AI85" i="16"/>
  <c r="AG85" i="16"/>
  <c r="AE85" i="16"/>
  <c r="AC85" i="16"/>
  <c r="AA85" i="16"/>
  <c r="Y85" i="16"/>
  <c r="W85" i="16"/>
  <c r="U85" i="16"/>
  <c r="S85" i="16"/>
  <c r="O85" i="16"/>
  <c r="M85" i="16"/>
  <c r="K85" i="16"/>
  <c r="I85" i="16"/>
  <c r="G85" i="16"/>
  <c r="E85" i="16"/>
  <c r="EA77" i="16"/>
  <c r="DY77" i="16"/>
  <c r="DW77" i="16"/>
  <c r="DU77" i="16"/>
  <c r="DK77" i="16"/>
  <c r="DA77" i="16"/>
  <c r="CS77" i="16"/>
  <c r="CQ77" i="16"/>
  <c r="CO77" i="16"/>
  <c r="CM77" i="16"/>
  <c r="CK77" i="16"/>
  <c r="CI77" i="16"/>
  <c r="CG77" i="16"/>
  <c r="CE77" i="16"/>
  <c r="CC77" i="16"/>
  <c r="CA77" i="16"/>
  <c r="BY77" i="16"/>
  <c r="BW77" i="16"/>
  <c r="BU77" i="16"/>
  <c r="BS77" i="16"/>
  <c r="BQ77" i="16"/>
  <c r="BO77" i="16"/>
  <c r="BE77" i="16"/>
  <c r="AU77" i="16"/>
  <c r="AM77" i="16"/>
  <c r="AK77" i="16"/>
  <c r="AI77" i="16"/>
  <c r="AG77" i="16"/>
  <c r="AE77" i="16"/>
  <c r="AC77" i="16"/>
  <c r="AA77" i="16"/>
  <c r="Y77" i="16"/>
  <c r="W77" i="16"/>
  <c r="U77" i="16"/>
  <c r="S77" i="16"/>
  <c r="O77" i="16"/>
  <c r="M77" i="16"/>
  <c r="K77" i="16"/>
  <c r="I77" i="16"/>
  <c r="AW77" i="16"/>
  <c r="E77" i="16"/>
  <c r="EA69" i="16"/>
  <c r="DY69" i="16"/>
  <c r="DW69" i="16"/>
  <c r="DU69" i="16"/>
  <c r="DK69" i="16"/>
  <c r="DA69" i="16"/>
  <c r="CS69" i="16"/>
  <c r="CQ69" i="16"/>
  <c r="CO69" i="16"/>
  <c r="CM69" i="16"/>
  <c r="CK69" i="16"/>
  <c r="CI69" i="16"/>
  <c r="CG69" i="16"/>
  <c r="CE69" i="16"/>
  <c r="CC69" i="16"/>
  <c r="CA69" i="16"/>
  <c r="BY69" i="16"/>
  <c r="BW69" i="16"/>
  <c r="BU69" i="16"/>
  <c r="BS69" i="16"/>
  <c r="BQ69" i="16"/>
  <c r="BO69" i="16"/>
  <c r="BE69" i="16"/>
  <c r="AU69" i="16"/>
  <c r="AM69" i="16"/>
  <c r="AK69" i="16"/>
  <c r="AI69" i="16"/>
  <c r="AG69" i="16"/>
  <c r="AE69" i="16"/>
  <c r="AC69" i="16"/>
  <c r="AA69" i="16"/>
  <c r="Y69" i="16"/>
  <c r="W69" i="16"/>
  <c r="U69" i="16"/>
  <c r="S69" i="16"/>
  <c r="O69" i="16"/>
  <c r="M69" i="16"/>
  <c r="K69" i="16"/>
  <c r="I69" i="16"/>
  <c r="G69" i="16"/>
  <c r="E69" i="16"/>
  <c r="EA61" i="16"/>
  <c r="DY61" i="16"/>
  <c r="DW61" i="16"/>
  <c r="DU61" i="16"/>
  <c r="DK61" i="16"/>
  <c r="DA61" i="16"/>
  <c r="CS61" i="16"/>
  <c r="CQ61" i="16"/>
  <c r="CO61" i="16"/>
  <c r="CM61" i="16"/>
  <c r="CK61" i="16"/>
  <c r="CI61" i="16"/>
  <c r="CG61" i="16"/>
  <c r="CE61" i="16"/>
  <c r="CC61" i="16"/>
  <c r="CA61" i="16"/>
  <c r="BY61" i="16"/>
  <c r="BW61" i="16"/>
  <c r="BU61" i="16"/>
  <c r="BS61" i="16"/>
  <c r="BQ61" i="16"/>
  <c r="BO61" i="16"/>
  <c r="BE61" i="16"/>
  <c r="AU61" i="16"/>
  <c r="AM61" i="16"/>
  <c r="AK61" i="16"/>
  <c r="AI61" i="16"/>
  <c r="AG61" i="16"/>
  <c r="AE61" i="16"/>
  <c r="AC61" i="16"/>
  <c r="AA61" i="16"/>
  <c r="Y61" i="16"/>
  <c r="W61" i="16"/>
  <c r="U61" i="16"/>
  <c r="S61" i="16"/>
  <c r="O61" i="16"/>
  <c r="M61" i="16"/>
  <c r="K61" i="16"/>
  <c r="I61" i="16"/>
  <c r="G61" i="16"/>
  <c r="E61" i="16"/>
  <c r="EA53" i="16"/>
  <c r="DY53" i="16"/>
  <c r="DW53" i="16"/>
  <c r="DU53" i="16"/>
  <c r="DK53" i="16"/>
  <c r="DA53" i="16"/>
  <c r="CS53" i="16"/>
  <c r="CQ53" i="16"/>
  <c r="CO53" i="16"/>
  <c r="CM53" i="16"/>
  <c r="CK53" i="16"/>
  <c r="CI53" i="16"/>
  <c r="CG53" i="16"/>
  <c r="CE53" i="16"/>
  <c r="CC53" i="16"/>
  <c r="CA53" i="16"/>
  <c r="BY53" i="16"/>
  <c r="BW53" i="16"/>
  <c r="BU53" i="16"/>
  <c r="BS53" i="16"/>
  <c r="BQ53" i="16"/>
  <c r="BO53" i="16"/>
  <c r="BE53" i="16"/>
  <c r="AU53" i="16"/>
  <c r="AM53" i="16"/>
  <c r="AK53" i="16"/>
  <c r="AI53" i="16"/>
  <c r="AG53" i="16"/>
  <c r="AE53" i="16"/>
  <c r="AC53" i="16"/>
  <c r="AA53" i="16"/>
  <c r="Y53" i="16"/>
  <c r="W53" i="16"/>
  <c r="U53" i="16"/>
  <c r="S53" i="16"/>
  <c r="Q53" i="16"/>
  <c r="O53" i="16"/>
  <c r="M53" i="16"/>
  <c r="K53" i="16"/>
  <c r="I53" i="16"/>
  <c r="G53" i="16"/>
  <c r="E53" i="16"/>
  <c r="EA45" i="16"/>
  <c r="DY45" i="16"/>
  <c r="DW45" i="16"/>
  <c r="DU45" i="16"/>
  <c r="DK45" i="16"/>
  <c r="DA45" i="16"/>
  <c r="CS45" i="16"/>
  <c r="CQ45" i="16"/>
  <c r="CO45" i="16"/>
  <c r="CM45" i="16"/>
  <c r="CK45" i="16"/>
  <c r="CI45" i="16"/>
  <c r="CG45" i="16"/>
  <c r="CE45" i="16"/>
  <c r="CC45" i="16"/>
  <c r="CA45" i="16"/>
  <c r="BY45" i="16"/>
  <c r="BW45" i="16"/>
  <c r="BU45" i="16"/>
  <c r="BS45" i="16"/>
  <c r="BQ45" i="16"/>
  <c r="BO45" i="16"/>
  <c r="BE45" i="16"/>
  <c r="AU45" i="16"/>
  <c r="AM45" i="16"/>
  <c r="AK45" i="16"/>
  <c r="AI45" i="16"/>
  <c r="AG45" i="16"/>
  <c r="AE45" i="16"/>
  <c r="AC45" i="16"/>
  <c r="AA45" i="16"/>
  <c r="Y45" i="16"/>
  <c r="W45" i="16"/>
  <c r="U45" i="16"/>
  <c r="S45" i="16"/>
  <c r="Q45" i="16"/>
  <c r="O45" i="16"/>
  <c r="M45" i="16"/>
  <c r="K45" i="16"/>
  <c r="I45" i="16"/>
  <c r="G45" i="16"/>
  <c r="E45" i="16"/>
  <c r="EA37" i="16"/>
  <c r="DY37" i="16"/>
  <c r="DW37" i="16"/>
  <c r="DU37" i="16"/>
  <c r="DK37" i="16"/>
  <c r="DA37" i="16"/>
  <c r="CS37" i="16"/>
  <c r="CQ37" i="16"/>
  <c r="CO37" i="16"/>
  <c r="CM37" i="16"/>
  <c r="CK37" i="16"/>
  <c r="CI37" i="16"/>
  <c r="CG37" i="16"/>
  <c r="CE37" i="16"/>
  <c r="CC37" i="16"/>
  <c r="BY37" i="16"/>
  <c r="BW37" i="16"/>
  <c r="BU37" i="16"/>
  <c r="DM37" i="16"/>
  <c r="BQ37" i="16"/>
  <c r="BO37" i="16"/>
  <c r="BE37" i="16"/>
  <c r="AU37" i="16"/>
  <c r="AM37" i="16"/>
  <c r="AK37" i="16"/>
  <c r="AI37" i="16"/>
  <c r="AG37" i="16"/>
  <c r="AE37" i="16"/>
  <c r="AC37" i="16"/>
  <c r="AA37" i="16"/>
  <c r="Y37" i="16"/>
  <c r="W37" i="16"/>
  <c r="U37" i="16"/>
  <c r="S37" i="16"/>
  <c r="Q37" i="16"/>
  <c r="O37" i="16"/>
  <c r="M37" i="16"/>
  <c r="K37" i="16"/>
  <c r="I37" i="16"/>
  <c r="G37" i="16"/>
  <c r="E37" i="16"/>
  <c r="EA29" i="16"/>
  <c r="DY29" i="16"/>
  <c r="DW29" i="16"/>
  <c r="DU29" i="16"/>
  <c r="DK29" i="16"/>
  <c r="DA29" i="16"/>
  <c r="CS29" i="16"/>
  <c r="CQ29" i="16"/>
  <c r="CO29" i="16"/>
  <c r="CM29" i="16"/>
  <c r="CK29" i="16"/>
  <c r="CI29" i="16"/>
  <c r="CG29" i="16"/>
  <c r="CE29" i="16"/>
  <c r="CC29" i="16"/>
  <c r="BY29" i="16"/>
  <c r="BW29" i="16"/>
  <c r="BU29" i="16"/>
  <c r="CY29" i="16"/>
  <c r="BQ29" i="16"/>
  <c r="BO29" i="16"/>
  <c r="BE29" i="16"/>
  <c r="AU29" i="16"/>
  <c r="AM29" i="16"/>
  <c r="AK29" i="16"/>
  <c r="AI29" i="16"/>
  <c r="AG29" i="16"/>
  <c r="AE29" i="16"/>
  <c r="AC29" i="16"/>
  <c r="AA29" i="16"/>
  <c r="Y29" i="16"/>
  <c r="W29" i="16"/>
  <c r="U29" i="16"/>
  <c r="S29" i="16"/>
  <c r="Q29" i="16"/>
  <c r="O29" i="16"/>
  <c r="M29" i="16"/>
  <c r="K29" i="16"/>
  <c r="I29" i="16"/>
  <c r="AW29" i="16"/>
  <c r="E29" i="16"/>
  <c r="EA21" i="16"/>
  <c r="DY21" i="16"/>
  <c r="DW21" i="16"/>
  <c r="DU21" i="16"/>
  <c r="DK21" i="16"/>
  <c r="DA21" i="16"/>
  <c r="CS21" i="16"/>
  <c r="CQ21" i="16"/>
  <c r="CO21" i="16"/>
  <c r="CM21" i="16"/>
  <c r="CK21" i="16"/>
  <c r="CI21" i="16"/>
  <c r="CG21" i="16"/>
  <c r="CE21" i="16"/>
  <c r="CC21" i="16"/>
  <c r="CA21" i="16"/>
  <c r="BY21" i="16"/>
  <c r="BW21" i="16"/>
  <c r="BU21" i="16"/>
  <c r="BS21" i="16"/>
  <c r="BQ21" i="16"/>
  <c r="BO21" i="16"/>
  <c r="BE21" i="16"/>
  <c r="AU21" i="16"/>
  <c r="AM21" i="16"/>
  <c r="AK21" i="16"/>
  <c r="AI21" i="16"/>
  <c r="AG21" i="16"/>
  <c r="AE21" i="16"/>
  <c r="AC21" i="16"/>
  <c r="AA21" i="16"/>
  <c r="Y21" i="16"/>
  <c r="W21" i="16"/>
  <c r="U21" i="16"/>
  <c r="S21" i="16"/>
  <c r="BA21" i="16"/>
  <c r="O21" i="16"/>
  <c r="M21" i="16"/>
  <c r="K21" i="16"/>
  <c r="I21" i="16"/>
  <c r="E21" i="16"/>
  <c r="EA13" i="16"/>
  <c r="DW13" i="16"/>
  <c r="DY13" i="16"/>
  <c r="CK9" i="16"/>
  <c r="DU9" i="16"/>
  <c r="AQ261" i="16" l="1"/>
  <c r="AQ205" i="16"/>
  <c r="AW229" i="16"/>
  <c r="AO253" i="16"/>
  <c r="AO205" i="16"/>
  <c r="AQ197" i="16"/>
  <c r="AQ117" i="16"/>
  <c r="AW165" i="16"/>
  <c r="BC133" i="16"/>
  <c r="BG133" i="16"/>
  <c r="BC125" i="16"/>
  <c r="DM101" i="16"/>
  <c r="DM181" i="16"/>
  <c r="DM269" i="16"/>
  <c r="AY269" i="16"/>
  <c r="BA85" i="16"/>
  <c r="AY181" i="16"/>
  <c r="BA269" i="16"/>
  <c r="AY277" i="16"/>
  <c r="AY285" i="16"/>
  <c r="BA181" i="16"/>
  <c r="BA277" i="16"/>
  <c r="BA285" i="16"/>
  <c r="AY293" i="16"/>
  <c r="AY93" i="16"/>
  <c r="BA293" i="16"/>
  <c r="AO93" i="16"/>
  <c r="AW205" i="16"/>
  <c r="AO245" i="16"/>
  <c r="AQ253" i="16"/>
  <c r="AQ293" i="16"/>
  <c r="AQ93" i="16"/>
  <c r="AQ125" i="16"/>
  <c r="AO181" i="16"/>
  <c r="AW189" i="16"/>
  <c r="AW221" i="16"/>
  <c r="AQ245" i="16"/>
  <c r="AW269" i="16"/>
  <c r="AO277" i="16"/>
  <c r="AO173" i="16"/>
  <c r="AQ181" i="16"/>
  <c r="AW197" i="16"/>
  <c r="AO237" i="16"/>
  <c r="AW261" i="16"/>
  <c r="AQ277" i="16"/>
  <c r="AO213" i="16"/>
  <c r="AO229" i="16"/>
  <c r="AQ237" i="16"/>
  <c r="AW253" i="16"/>
  <c r="AO285" i="16"/>
  <c r="AW293" i="16"/>
  <c r="AW93" i="16"/>
  <c r="AQ213" i="16"/>
  <c r="AQ229" i="16"/>
  <c r="AW245" i="16"/>
  <c r="AQ285" i="16"/>
  <c r="AQ149" i="16"/>
  <c r="AO189" i="16"/>
  <c r="AO221" i="16"/>
  <c r="AO269" i="16"/>
  <c r="AQ101" i="16"/>
  <c r="AQ189" i="16"/>
  <c r="AO197" i="16"/>
  <c r="AQ221" i="16"/>
  <c r="AO261" i="16"/>
  <c r="AQ269" i="16"/>
  <c r="CY165" i="16"/>
  <c r="CY237" i="16"/>
  <c r="CY293" i="16"/>
  <c r="CY125" i="16"/>
  <c r="CY173" i="16"/>
  <c r="CY213" i="16"/>
  <c r="CU245" i="16"/>
  <c r="CW285" i="16"/>
  <c r="DC101" i="16"/>
  <c r="DC141" i="16"/>
  <c r="DC165" i="16"/>
  <c r="CY189" i="16"/>
  <c r="CU197" i="16"/>
  <c r="CU221" i="16"/>
  <c r="DC237" i="16"/>
  <c r="CW245" i="16"/>
  <c r="CU277" i="16"/>
  <c r="CY285" i="16"/>
  <c r="DC293" i="16"/>
  <c r="DC125" i="16"/>
  <c r="DC173" i="16"/>
  <c r="CW197" i="16"/>
  <c r="DC213" i="16"/>
  <c r="CW221" i="16"/>
  <c r="CY245" i="16"/>
  <c r="CU253" i="16"/>
  <c r="CU269" i="16"/>
  <c r="CW277" i="16"/>
  <c r="CY197" i="16"/>
  <c r="CU205" i="16"/>
  <c r="CY221" i="16"/>
  <c r="CU229" i="16"/>
  <c r="CW253" i="16"/>
  <c r="CW269" i="16"/>
  <c r="CY277" i="16"/>
  <c r="CU181" i="16"/>
  <c r="CW205" i="16"/>
  <c r="CW229" i="16"/>
  <c r="DC245" i="16"/>
  <c r="CY253" i="16"/>
  <c r="CU261" i="16"/>
  <c r="CY269" i="16"/>
  <c r="DC109" i="16"/>
  <c r="CU165" i="16"/>
  <c r="CW181" i="16"/>
  <c r="DC197" i="16"/>
  <c r="CY205" i="16"/>
  <c r="DC221" i="16"/>
  <c r="CY229" i="16"/>
  <c r="CU237" i="16"/>
  <c r="CW261" i="16"/>
  <c r="DC277" i="16"/>
  <c r="CU293" i="16"/>
  <c r="CY181" i="16"/>
  <c r="CW237" i="16"/>
  <c r="CY261" i="16"/>
  <c r="CW293" i="16"/>
  <c r="DI245" i="16"/>
  <c r="DI229" i="16"/>
  <c r="DI277" i="16"/>
  <c r="DG93" i="16"/>
  <c r="DI101" i="16"/>
  <c r="DG277" i="16"/>
  <c r="DE285" i="16"/>
  <c r="DG285" i="16"/>
  <c r="DM277" i="16"/>
  <c r="DI285" i="16"/>
  <c r="DE293" i="16"/>
  <c r="DI237" i="16"/>
  <c r="DG293" i="16"/>
  <c r="DM253" i="16"/>
  <c r="DE269" i="16"/>
  <c r="DM285" i="16"/>
  <c r="DI293" i="16"/>
  <c r="DM237" i="16"/>
  <c r="DG269" i="16"/>
  <c r="DI269" i="16"/>
  <c r="DE277" i="16"/>
  <c r="DM293" i="16"/>
  <c r="DI213" i="16"/>
  <c r="DI205" i="16"/>
  <c r="DI165" i="16"/>
  <c r="DM221" i="16"/>
  <c r="DI109" i="16"/>
  <c r="DG101" i="16"/>
  <c r="DI125" i="16"/>
  <c r="DG245" i="16"/>
  <c r="DM205" i="16"/>
  <c r="DG229" i="16"/>
  <c r="DM245" i="16"/>
  <c r="DE261" i="16"/>
  <c r="DE237" i="16"/>
  <c r="DG237" i="16"/>
  <c r="DG261" i="16"/>
  <c r="DE221" i="16"/>
  <c r="DG221" i="16"/>
  <c r="DE253" i="16"/>
  <c r="DI261" i="16"/>
  <c r="DE213" i="16"/>
  <c r="DI221" i="16"/>
  <c r="DM229" i="16"/>
  <c r="DG253" i="16"/>
  <c r="DG205" i="16"/>
  <c r="DE229" i="16"/>
  <c r="DE205" i="16"/>
  <c r="DG213" i="16"/>
  <c r="DE245" i="16"/>
  <c r="DI253" i="16"/>
  <c r="DM261" i="16"/>
  <c r="DG157" i="16"/>
  <c r="DE197" i="16"/>
  <c r="DM165" i="16"/>
  <c r="DG197" i="16"/>
  <c r="DE173" i="16"/>
  <c r="DE189" i="16"/>
  <c r="DI197" i="16"/>
  <c r="DG173" i="16"/>
  <c r="DG189" i="16"/>
  <c r="DI173" i="16"/>
  <c r="DE181" i="16"/>
  <c r="DI189" i="16"/>
  <c r="DM197" i="16"/>
  <c r="DI141" i="16"/>
  <c r="DE165" i="16"/>
  <c r="DG181" i="16"/>
  <c r="DE149" i="16"/>
  <c r="DG165" i="16"/>
  <c r="DM173" i="16"/>
  <c r="DI181" i="16"/>
  <c r="DM189" i="16"/>
  <c r="DM109" i="16"/>
  <c r="DM117" i="16"/>
  <c r="DE125" i="16"/>
  <c r="DM93" i="16"/>
  <c r="DG125" i="16"/>
  <c r="DI93" i="16"/>
  <c r="DE109" i="16"/>
  <c r="DE117" i="16"/>
  <c r="DM125" i="16"/>
  <c r="DE93" i="16"/>
  <c r="DE101" i="16"/>
  <c r="DG109" i="16"/>
  <c r="DG117" i="16"/>
  <c r="DG29" i="16"/>
  <c r="DE29" i="16"/>
  <c r="DI29" i="16"/>
  <c r="DM29" i="16"/>
  <c r="DI21" i="16"/>
  <c r="DC53" i="16"/>
  <c r="BA189" i="16"/>
  <c r="BA221" i="16"/>
  <c r="BA253" i="16"/>
  <c r="AY197" i="16"/>
  <c r="AY229" i="16"/>
  <c r="AY261" i="16"/>
  <c r="BA197" i="16"/>
  <c r="BA229" i="16"/>
  <c r="BA261" i="16"/>
  <c r="AY205" i="16"/>
  <c r="AY237" i="16"/>
  <c r="BA205" i="16"/>
  <c r="BA237" i="16"/>
  <c r="AY213" i="16"/>
  <c r="AY245" i="16"/>
  <c r="BA213" i="16"/>
  <c r="BA245" i="16"/>
  <c r="AY189" i="16"/>
  <c r="AY221" i="16"/>
  <c r="AY253" i="16"/>
  <c r="AY109" i="16"/>
  <c r="BG125" i="16"/>
  <c r="AY141" i="16"/>
  <c r="AY157" i="16"/>
  <c r="BA141" i="16"/>
  <c r="BA157" i="16"/>
  <c r="AY165" i="16"/>
  <c r="AY173" i="16"/>
  <c r="AY133" i="16"/>
  <c r="BC141" i="16"/>
  <c r="AY149" i="16"/>
  <c r="BC157" i="16"/>
  <c r="BA165" i="16"/>
  <c r="BA173" i="16"/>
  <c r="BA133" i="16"/>
  <c r="BA149" i="16"/>
  <c r="BG149" i="16"/>
  <c r="AY125" i="16"/>
  <c r="BG141" i="16"/>
  <c r="BC149" i="16"/>
  <c r="BG157" i="16"/>
  <c r="BA125" i="16"/>
  <c r="AO133" i="16"/>
  <c r="AO157" i="16"/>
  <c r="AO109" i="16"/>
  <c r="AQ133" i="16"/>
  <c r="AQ157" i="16"/>
  <c r="AW173" i="16"/>
  <c r="AW101" i="16"/>
  <c r="AQ109" i="16"/>
  <c r="AW125" i="16"/>
  <c r="AO141" i="16"/>
  <c r="AW149" i="16"/>
  <c r="AQ141" i="16"/>
  <c r="AO165" i="16"/>
  <c r="AO117" i="16"/>
  <c r="AW133" i="16"/>
  <c r="AW157" i="16"/>
  <c r="AQ165" i="16"/>
  <c r="AW109" i="16"/>
  <c r="AO101" i="16"/>
  <c r="AO125" i="16"/>
  <c r="AW141" i="16"/>
  <c r="AO149" i="16"/>
  <c r="AQ173" i="16"/>
  <c r="DE77" i="16"/>
  <c r="DM21" i="16"/>
  <c r="DE21" i="16"/>
  <c r="DG21" i="16"/>
  <c r="DE37" i="16"/>
  <c r="DI45" i="16"/>
  <c r="DM45" i="16"/>
  <c r="DE45" i="16"/>
  <c r="DG45" i="16"/>
  <c r="DE53" i="16"/>
  <c r="DG53" i="16"/>
  <c r="DI53" i="16"/>
  <c r="DM53" i="16"/>
  <c r="DE61" i="16"/>
  <c r="DG61" i="16"/>
  <c r="DI61" i="16"/>
  <c r="DM61" i="16"/>
  <c r="DM69" i="16"/>
  <c r="DE69" i="16"/>
  <c r="DG69" i="16"/>
  <c r="DI69" i="16"/>
  <c r="DG77" i="16"/>
  <c r="DI77" i="16"/>
  <c r="DM77" i="16"/>
  <c r="DE85" i="16"/>
  <c r="DG85" i="16"/>
  <c r="DI85" i="16"/>
  <c r="DM85" i="16"/>
  <c r="CW61" i="16"/>
  <c r="DC85" i="16"/>
  <c r="CU85" i="16"/>
  <c r="CW85" i="16"/>
  <c r="CY85" i="16"/>
  <c r="CU77" i="16"/>
  <c r="CW77" i="16"/>
  <c r="CY77" i="16"/>
  <c r="DC77" i="16"/>
  <c r="CU69" i="16"/>
  <c r="CW69" i="16"/>
  <c r="CY69" i="16"/>
  <c r="DC69" i="16"/>
  <c r="CY61" i="16"/>
  <c r="DC61" i="16"/>
  <c r="CU61" i="16"/>
  <c r="CU53" i="16"/>
  <c r="CW53" i="16"/>
  <c r="CY53" i="16"/>
  <c r="CU45" i="16"/>
  <c r="CW45" i="16"/>
  <c r="CY45" i="16"/>
  <c r="DC45" i="16"/>
  <c r="DC37" i="16"/>
  <c r="CU37" i="16"/>
  <c r="CW37" i="16"/>
  <c r="CY37" i="16"/>
  <c r="CW29" i="16"/>
  <c r="DC21" i="16"/>
  <c r="CU21" i="16"/>
  <c r="CW21" i="16"/>
  <c r="CY21" i="16"/>
  <c r="AY85" i="16"/>
  <c r="BA77" i="16"/>
  <c r="AO85" i="16"/>
  <c r="BC85" i="16"/>
  <c r="BG85" i="16"/>
  <c r="BG69" i="16"/>
  <c r="AY45" i="16"/>
  <c r="BA45" i="16"/>
  <c r="BC45" i="16"/>
  <c r="BG45" i="16"/>
  <c r="BA37" i="16"/>
  <c r="BC37" i="16"/>
  <c r="BG37" i="16"/>
  <c r="AY37" i="16"/>
  <c r="AY29" i="16"/>
  <c r="BA29" i="16"/>
  <c r="BC21" i="16"/>
  <c r="BG21" i="16"/>
  <c r="AY21" i="16"/>
  <c r="AW85" i="16"/>
  <c r="AW21" i="16"/>
  <c r="AO45" i="16"/>
  <c r="AQ45" i="16"/>
  <c r="AW45" i="16"/>
  <c r="AQ69" i="16"/>
  <c r="BS141" i="16"/>
  <c r="G21" i="16"/>
  <c r="DI157" i="16"/>
  <c r="BS157" i="16"/>
  <c r="DE157" i="16"/>
  <c r="DM157" i="16"/>
  <c r="DG149" i="16"/>
  <c r="DI149" i="16"/>
  <c r="DM149" i="16"/>
  <c r="DE141" i="16"/>
  <c r="DM141" i="16"/>
  <c r="DG141" i="16"/>
  <c r="DE133" i="16"/>
  <c r="DG133" i="16"/>
  <c r="DI133" i="16"/>
  <c r="DM133" i="16"/>
  <c r="CW157" i="16"/>
  <c r="CA157" i="16"/>
  <c r="CW149" i="16"/>
  <c r="CW141" i="16"/>
  <c r="CW133" i="16"/>
  <c r="CY149" i="16"/>
  <c r="CU157" i="16"/>
  <c r="CU141" i="16"/>
  <c r="CU133" i="16"/>
  <c r="DC133" i="16"/>
  <c r="CU149" i="16"/>
  <c r="DC149" i="16"/>
  <c r="BS133" i="16"/>
  <c r="CA133" i="16"/>
  <c r="CA149" i="16"/>
  <c r="CU101" i="16"/>
  <c r="CU117" i="16"/>
  <c r="DC117" i="16"/>
  <c r="CW117" i="16"/>
  <c r="CY117" i="16"/>
  <c r="CU109" i="16"/>
  <c r="BS109" i="16"/>
  <c r="CW109" i="16"/>
  <c r="Q109" i="16"/>
  <c r="CW101" i="16"/>
  <c r="CY101" i="16"/>
  <c r="DC93" i="16"/>
  <c r="CU93" i="16"/>
  <c r="BS93" i="16"/>
  <c r="CW93" i="16"/>
  <c r="Q93" i="16"/>
  <c r="BA93" i="16"/>
  <c r="BA109" i="16"/>
  <c r="BC93" i="16"/>
  <c r="AY101" i="16"/>
  <c r="BG101" i="16"/>
  <c r="BC109" i="16"/>
  <c r="AY117" i="16"/>
  <c r="BG117" i="16"/>
  <c r="G101" i="16"/>
  <c r="G117" i="16"/>
  <c r="BA101" i="16"/>
  <c r="BA117" i="16"/>
  <c r="BG93" i="16"/>
  <c r="BG109" i="16"/>
  <c r="BC77" i="16"/>
  <c r="AY77" i="16"/>
  <c r="BG77" i="16"/>
  <c r="BA69" i="16"/>
  <c r="AY69" i="16"/>
  <c r="BC69" i="16"/>
  <c r="BC61" i="16"/>
  <c r="BA61" i="16"/>
  <c r="AY61" i="16"/>
  <c r="BG61" i="16"/>
  <c r="AY53" i="16"/>
  <c r="BG53" i="16"/>
  <c r="BA53" i="16"/>
  <c r="BC53" i="16"/>
  <c r="AW69" i="16"/>
  <c r="AO53" i="16"/>
  <c r="AW53" i="16"/>
  <c r="AW61" i="16"/>
  <c r="AQ53" i="16"/>
  <c r="AQ77" i="16"/>
  <c r="AQ61" i="16"/>
  <c r="AO69" i="16"/>
  <c r="Q69" i="16"/>
  <c r="Q85" i="16"/>
  <c r="AQ85" i="16"/>
  <c r="G77" i="16"/>
  <c r="AO61" i="16"/>
  <c r="AO77" i="16"/>
  <c r="Q61" i="16"/>
  <c r="Q77" i="16"/>
  <c r="AO21" i="16"/>
  <c r="G29" i="16"/>
  <c r="AW37" i="16"/>
  <c r="AO37" i="16"/>
  <c r="AQ37" i="16"/>
  <c r="AQ29" i="16"/>
  <c r="AO29" i="16"/>
  <c r="BS29" i="16"/>
  <c r="CA29" i="16"/>
  <c r="BS37" i="16"/>
  <c r="CA37" i="16"/>
  <c r="Q21" i="16"/>
  <c r="DI37" i="16"/>
  <c r="DG37" i="16"/>
  <c r="CU29" i="16"/>
  <c r="DC29" i="16"/>
  <c r="AQ21" i="16"/>
  <c r="B25" i="16" l="1"/>
  <c r="D17" i="15"/>
  <c r="F17" i="15"/>
  <c r="D25" i="15"/>
  <c r="F25" i="15"/>
  <c r="D33" i="15"/>
  <c r="F33" i="15"/>
  <c r="D41" i="15"/>
  <c r="F41" i="15"/>
  <c r="D49" i="15"/>
  <c r="F49" i="15"/>
  <c r="D57" i="15"/>
  <c r="F57" i="15"/>
  <c r="D65" i="15"/>
  <c r="F65" i="15"/>
  <c r="D73" i="15"/>
  <c r="F73" i="15"/>
  <c r="D81" i="15"/>
  <c r="F81" i="15"/>
  <c r="D89" i="15"/>
  <c r="F89" i="15"/>
  <c r="D97" i="15"/>
  <c r="F97" i="15"/>
  <c r="D105" i="15"/>
  <c r="F105" i="15"/>
  <c r="D113" i="15"/>
  <c r="F113" i="15"/>
  <c r="D121" i="15"/>
  <c r="F121" i="15"/>
  <c r="D129" i="15"/>
  <c r="F129" i="15"/>
  <c r="D137" i="15"/>
  <c r="F137" i="15"/>
  <c r="D145" i="15"/>
  <c r="F145" i="15"/>
  <c r="D153" i="15"/>
  <c r="F153" i="15"/>
  <c r="D161" i="15"/>
  <c r="F161" i="15"/>
  <c r="D169" i="15"/>
  <c r="F169" i="15"/>
  <c r="D177" i="15"/>
  <c r="F177" i="15"/>
  <c r="D185" i="15"/>
  <c r="F185" i="15"/>
  <c r="D193" i="15"/>
  <c r="F193" i="15"/>
  <c r="D201" i="15"/>
  <c r="F201" i="15"/>
  <c r="D209" i="15"/>
  <c r="F209" i="15"/>
  <c r="D217" i="15"/>
  <c r="F217" i="15"/>
  <c r="D225" i="15"/>
  <c r="F225" i="15"/>
  <c r="D233" i="15"/>
  <c r="F233" i="15"/>
  <c r="D241" i="15"/>
  <c r="F241" i="15"/>
  <c r="D249" i="15"/>
  <c r="F249" i="15"/>
  <c r="D257" i="15"/>
  <c r="F257" i="15"/>
  <c r="D265" i="15"/>
  <c r="F265" i="15"/>
  <c r="D273" i="15"/>
  <c r="F273" i="15"/>
  <c r="D281" i="15"/>
  <c r="F281" i="15"/>
  <c r="D289" i="15"/>
  <c r="F289" i="15"/>
  <c r="L265" i="15" l="1"/>
  <c r="S281" i="4" s="1"/>
  <c r="U281" i="4" s="1"/>
  <c r="L281" i="15"/>
  <c r="S297" i="4" s="1"/>
  <c r="U297" i="4" s="1"/>
  <c r="L161" i="15"/>
  <c r="S177" i="4" s="1"/>
  <c r="U177" i="4" s="1"/>
  <c r="L9" i="15"/>
  <c r="L289" i="15"/>
  <c r="S305" i="4" s="1"/>
  <c r="U305" i="4" s="1"/>
  <c r="L177" i="15"/>
  <c r="S193" i="4" s="1"/>
  <c r="U193" i="4" s="1"/>
  <c r="L273" i="15"/>
  <c r="S289" i="4" s="1"/>
  <c r="U289" i="4" s="1"/>
  <c r="L193" i="15"/>
  <c r="S209" i="4" s="1"/>
  <c r="U209" i="4" s="1"/>
  <c r="L33" i="15"/>
  <c r="S49" i="4" s="1"/>
  <c r="U49" i="4" s="1"/>
  <c r="L65" i="15"/>
  <c r="S81" i="4" s="1"/>
  <c r="U81" i="4" s="1"/>
  <c r="L145" i="15"/>
  <c r="S161" i="4" s="1"/>
  <c r="U161" i="4" s="1"/>
  <c r="L129" i="15"/>
  <c r="S145" i="4" s="1"/>
  <c r="U145" i="4" s="1"/>
  <c r="L113" i="15"/>
  <c r="S129" i="4" s="1"/>
  <c r="U129" i="4" s="1"/>
  <c r="L97" i="15"/>
  <c r="S113" i="4" s="1"/>
  <c r="U113" i="4" s="1"/>
  <c r="L257" i="15"/>
  <c r="S273" i="4" s="1"/>
  <c r="U273" i="4" s="1"/>
  <c r="L241" i="15"/>
  <c r="S257" i="4" s="1"/>
  <c r="U257" i="4" s="1"/>
  <c r="L225" i="15"/>
  <c r="S241" i="4" s="1"/>
  <c r="U241" i="4" s="1"/>
  <c r="L209" i="15"/>
  <c r="S225" i="4" s="1"/>
  <c r="U225" i="4" s="1"/>
  <c r="L249" i="15"/>
  <c r="S265" i="4" s="1"/>
  <c r="U265" i="4" s="1"/>
  <c r="L201" i="15"/>
  <c r="S217" i="4" s="1"/>
  <c r="U217" i="4" s="1"/>
  <c r="L185" i="15"/>
  <c r="S201" i="4" s="1"/>
  <c r="U201" i="4" s="1"/>
  <c r="L233" i="15"/>
  <c r="S249" i="4" s="1"/>
  <c r="U249" i="4" s="1"/>
  <c r="L217" i="15"/>
  <c r="S233" i="4" s="1"/>
  <c r="U233" i="4" s="1"/>
  <c r="L169" i="15"/>
  <c r="S185" i="4" s="1"/>
  <c r="U185" i="4" s="1"/>
  <c r="L121" i="15"/>
  <c r="S137" i="4" s="1"/>
  <c r="U137" i="4" s="1"/>
  <c r="L153" i="15"/>
  <c r="S169" i="4" s="1"/>
  <c r="U169" i="4" s="1"/>
  <c r="L137" i="15"/>
  <c r="S153" i="4" s="1"/>
  <c r="U153" i="4" s="1"/>
  <c r="L81" i="15"/>
  <c r="S97" i="4" s="1"/>
  <c r="U97" i="4" s="1"/>
  <c r="L49" i="15"/>
  <c r="S65" i="4" s="1"/>
  <c r="U65" i="4" s="1"/>
  <c r="L17" i="15"/>
  <c r="S33" i="4" s="1"/>
  <c r="U33" i="4" s="1"/>
  <c r="L89" i="15"/>
  <c r="S105" i="4" s="1"/>
  <c r="U105" i="4" s="1"/>
  <c r="L41" i="15"/>
  <c r="S57" i="4" s="1"/>
  <c r="U57" i="4" s="1"/>
  <c r="L25" i="15"/>
  <c r="S41" i="4" s="1"/>
  <c r="U41" i="4" s="1"/>
  <c r="L105" i="15"/>
  <c r="S121" i="4" s="1"/>
  <c r="U121" i="4" s="1"/>
  <c r="L57" i="15"/>
  <c r="S73" i="4" s="1"/>
  <c r="U73" i="4" s="1"/>
  <c r="L73" i="15"/>
  <c r="S89" i="4" s="1"/>
  <c r="U89" i="4" s="1"/>
  <c r="CC9" i="16"/>
  <c r="CA9" i="16"/>
  <c r="BY9" i="16"/>
  <c r="DS9" i="16" s="1"/>
  <c r="DS13" i="16" s="1"/>
  <c r="BW9" i="16"/>
  <c r="DQ9" i="16" s="1"/>
  <c r="DQ13" i="16" s="1"/>
  <c r="BM13" i="16"/>
  <c r="BK13" i="16"/>
  <c r="DE9" i="16" l="1"/>
  <c r="DG9" i="16"/>
  <c r="CW9" i="16"/>
  <c r="CU9" i="16"/>
  <c r="AQ9" i="16"/>
  <c r="AO9" i="16"/>
  <c r="AY9" i="16"/>
  <c r="BA9" i="16"/>
  <c r="L347" i="2"/>
  <c r="L343" i="2"/>
  <c r="L339" i="2"/>
  <c r="L335" i="2"/>
  <c r="L331" i="2"/>
  <c r="L327" i="2"/>
  <c r="L323" i="2"/>
  <c r="L319" i="2"/>
  <c r="L315" i="2"/>
  <c r="L311" i="2"/>
  <c r="L307" i="2"/>
  <c r="L303" i="2"/>
  <c r="L299" i="2"/>
  <c r="L295" i="2"/>
  <c r="L291" i="2"/>
  <c r="L287" i="2"/>
  <c r="L283" i="2"/>
  <c r="L279" i="2"/>
  <c r="L275" i="2"/>
  <c r="L271" i="2"/>
  <c r="L267" i="2"/>
  <c r="L263" i="2"/>
  <c r="L259" i="2"/>
  <c r="L255" i="2"/>
  <c r="L251" i="2"/>
  <c r="L247" i="2"/>
  <c r="L243" i="2"/>
  <c r="L239" i="2"/>
  <c r="L235" i="2"/>
  <c r="L231" i="2"/>
  <c r="L227" i="2"/>
  <c r="L223" i="2"/>
  <c r="L219" i="2"/>
  <c r="L215" i="2"/>
  <c r="L211" i="2"/>
  <c r="L207" i="2"/>
  <c r="L203" i="2"/>
  <c r="L199" i="2"/>
  <c r="L195" i="2"/>
  <c r="L191" i="2"/>
  <c r="L187" i="2"/>
  <c r="L183" i="2"/>
  <c r="L179" i="2"/>
  <c r="L175" i="2"/>
  <c r="L171" i="2"/>
  <c r="L167" i="2"/>
  <c r="L163" i="2"/>
  <c r="L159" i="2"/>
  <c r="L155" i="2"/>
  <c r="L151" i="2"/>
  <c r="L147" i="2"/>
  <c r="L143" i="2"/>
  <c r="L139" i="2"/>
  <c r="L135" i="2"/>
  <c r="L131" i="2"/>
  <c r="L127" i="2"/>
  <c r="L123" i="2"/>
  <c r="L119" i="2"/>
  <c r="L115" i="2"/>
  <c r="L111" i="2"/>
  <c r="L107" i="2"/>
  <c r="L103" i="2"/>
  <c r="L99" i="2"/>
  <c r="L95" i="2"/>
  <c r="L91" i="2"/>
  <c r="L87" i="2"/>
  <c r="L83" i="2"/>
  <c r="L79" i="2"/>
  <c r="L75" i="2"/>
  <c r="L71" i="2"/>
  <c r="L67" i="2"/>
  <c r="H71" i="2"/>
  <c r="J71" i="2"/>
  <c r="H79" i="2"/>
  <c r="J79" i="2"/>
  <c r="H87" i="2"/>
  <c r="J87" i="2"/>
  <c r="H95" i="2"/>
  <c r="J95" i="2"/>
  <c r="H103" i="2"/>
  <c r="J103" i="2"/>
  <c r="H111" i="2"/>
  <c r="J111" i="2"/>
  <c r="H119" i="2"/>
  <c r="J119" i="2"/>
  <c r="H127" i="2"/>
  <c r="J127" i="2"/>
  <c r="H135" i="2"/>
  <c r="J135" i="2"/>
  <c r="H143" i="2"/>
  <c r="J143" i="2"/>
  <c r="H151" i="2"/>
  <c r="J151" i="2"/>
  <c r="H159" i="2"/>
  <c r="J159" i="2"/>
  <c r="H167" i="2"/>
  <c r="J167" i="2"/>
  <c r="H175" i="2"/>
  <c r="J175" i="2"/>
  <c r="H183" i="2"/>
  <c r="J183" i="2"/>
  <c r="H191" i="2"/>
  <c r="J191" i="2"/>
  <c r="H199" i="2"/>
  <c r="J199" i="2"/>
  <c r="H207" i="2"/>
  <c r="J207" i="2"/>
  <c r="H215" i="2"/>
  <c r="J215" i="2"/>
  <c r="H223" i="2"/>
  <c r="J223" i="2"/>
  <c r="H231" i="2"/>
  <c r="J231" i="2"/>
  <c r="H239" i="2"/>
  <c r="J239" i="2"/>
  <c r="H247" i="2"/>
  <c r="J247" i="2"/>
  <c r="H255" i="2"/>
  <c r="J255" i="2"/>
  <c r="H263" i="2"/>
  <c r="J263" i="2"/>
  <c r="H271" i="2"/>
  <c r="J271" i="2"/>
  <c r="H279" i="2"/>
  <c r="J279" i="2"/>
  <c r="H287" i="2"/>
  <c r="J287" i="2"/>
  <c r="H295" i="2"/>
  <c r="J295" i="2"/>
  <c r="H303" i="2"/>
  <c r="J303" i="2"/>
  <c r="H311" i="2"/>
  <c r="J311" i="2"/>
  <c r="H319" i="2"/>
  <c r="J319" i="2"/>
  <c r="H327" i="2"/>
  <c r="J327" i="2"/>
  <c r="H335" i="2"/>
  <c r="J335" i="2"/>
  <c r="H343" i="2"/>
  <c r="J343" i="2"/>
  <c r="AP167" i="14"/>
  <c r="AP175" i="14"/>
  <c r="AP183" i="14"/>
  <c r="AP191" i="14"/>
  <c r="AP199" i="14"/>
  <c r="AP207" i="14"/>
  <c r="K225" i="4" s="1"/>
  <c r="M225" i="4" s="1"/>
  <c r="AP215" i="14"/>
  <c r="AP223" i="14"/>
  <c r="AP231" i="14"/>
  <c r="AP239" i="14"/>
  <c r="AP247" i="14"/>
  <c r="AP255" i="14"/>
  <c r="AP263" i="14"/>
  <c r="AP271" i="14"/>
  <c r="AP279" i="14"/>
  <c r="AP287" i="14"/>
  <c r="AA15" i="14"/>
  <c r="AA23" i="14"/>
  <c r="AA31" i="14"/>
  <c r="AA39" i="14"/>
  <c r="AA47" i="14"/>
  <c r="AA55" i="14"/>
  <c r="AA63" i="14"/>
  <c r="AA71" i="14"/>
  <c r="AA79" i="14"/>
  <c r="AA87" i="14"/>
  <c r="AA95" i="14"/>
  <c r="AA103" i="14"/>
  <c r="AA111" i="14"/>
  <c r="AA119" i="14"/>
  <c r="AA127" i="14"/>
  <c r="AA135" i="14"/>
  <c r="AA143" i="14"/>
  <c r="AA151" i="14"/>
  <c r="AA159" i="14"/>
  <c r="AA167" i="14"/>
  <c r="AA175" i="14"/>
  <c r="AA183" i="14"/>
  <c r="AA191" i="14"/>
  <c r="AA199" i="14"/>
  <c r="AA207" i="14"/>
  <c r="AA215" i="14"/>
  <c r="AA223" i="14"/>
  <c r="AA231" i="14"/>
  <c r="AA239" i="14"/>
  <c r="AA247" i="14"/>
  <c r="AA255" i="14"/>
  <c r="AA263" i="14"/>
  <c r="AA271" i="14"/>
  <c r="AA279" i="14"/>
  <c r="AA287" i="14"/>
  <c r="AA7" i="14"/>
  <c r="B95" i="2"/>
  <c r="B103" i="2"/>
  <c r="B111" i="2"/>
  <c r="B119" i="2"/>
  <c r="B127" i="2"/>
  <c r="B135" i="2"/>
  <c r="B143" i="2"/>
  <c r="B151" i="2"/>
  <c r="B167" i="2"/>
  <c r="B175" i="2"/>
  <c r="B183" i="2"/>
  <c r="B191" i="2"/>
  <c r="B199" i="2"/>
  <c r="B207" i="2"/>
  <c r="B215" i="2"/>
  <c r="B223" i="2"/>
  <c r="B231" i="2"/>
  <c r="B239" i="2"/>
  <c r="B247" i="2"/>
  <c r="B255" i="2"/>
  <c r="B263" i="2"/>
  <c r="B271" i="2"/>
  <c r="B279" i="2"/>
  <c r="B287" i="2"/>
  <c r="B295" i="2"/>
  <c r="B303" i="2"/>
  <c r="B311" i="2"/>
  <c r="B319" i="2"/>
  <c r="B327" i="2"/>
  <c r="B335" i="2"/>
  <c r="B343" i="2"/>
  <c r="B71" i="2"/>
  <c r="B79" i="2"/>
  <c r="B87" i="2"/>
  <c r="W289" i="9"/>
  <c r="T289" i="9"/>
  <c r="W281" i="9"/>
  <c r="T281" i="9"/>
  <c r="W273" i="9"/>
  <c r="T273" i="9"/>
  <c r="W265" i="9"/>
  <c r="T265" i="9"/>
  <c r="W257" i="9"/>
  <c r="T257" i="9"/>
  <c r="W249" i="9"/>
  <c r="T249" i="9"/>
  <c r="W241" i="9"/>
  <c r="T241" i="9"/>
  <c r="W233" i="9"/>
  <c r="T233" i="9"/>
  <c r="W225" i="9"/>
  <c r="T225" i="9"/>
  <c r="W217" i="9"/>
  <c r="T217" i="9"/>
  <c r="W209" i="9"/>
  <c r="T209" i="9"/>
  <c r="W201" i="9"/>
  <c r="T201" i="9"/>
  <c r="W193" i="9"/>
  <c r="T193" i="9"/>
  <c r="W185" i="9"/>
  <c r="T185" i="9"/>
  <c r="W177" i="9"/>
  <c r="T177" i="9"/>
  <c r="W169" i="9"/>
  <c r="T169" i="9"/>
  <c r="AD281" i="9" l="1"/>
  <c r="AC281" i="9"/>
  <c r="AE249" i="9"/>
  <c r="AE217" i="9"/>
  <c r="AC217" i="9"/>
  <c r="AB209" i="9"/>
  <c r="AF201" i="9"/>
  <c r="AE201" i="9"/>
  <c r="AD201" i="9"/>
  <c r="AC201" i="9"/>
  <c r="AB193" i="9"/>
  <c r="AF185" i="9"/>
  <c r="AE185" i="9"/>
  <c r="AD185" i="9"/>
  <c r="AC185" i="9"/>
  <c r="AB177" i="9"/>
  <c r="AF169" i="9"/>
  <c r="AE169" i="9"/>
  <c r="AD169" i="9"/>
  <c r="AC169" i="9"/>
  <c r="AB161" i="9"/>
  <c r="AF153" i="9"/>
  <c r="AE153" i="9"/>
  <c r="AD153" i="9"/>
  <c r="AC153" i="9"/>
  <c r="AE145" i="9"/>
  <c r="AC145" i="9"/>
  <c r="AB145" i="9"/>
  <c r="AF137" i="9"/>
  <c r="AE137" i="9"/>
  <c r="AD137" i="9"/>
  <c r="AC137" i="9"/>
  <c r="AE121" i="9"/>
  <c r="AC121" i="9"/>
  <c r="AE89" i="9"/>
  <c r="AC89" i="9"/>
  <c r="AE73" i="9"/>
  <c r="AC73" i="9"/>
  <c r="AC57" i="9"/>
  <c r="AB49" i="9"/>
  <c r="AF41" i="9"/>
  <c r="AE41" i="9"/>
  <c r="AC41" i="9"/>
  <c r="AE25" i="9"/>
  <c r="AC25" i="9"/>
  <c r="AF17" i="9"/>
  <c r="AE17" i="9"/>
  <c r="AD17" i="9"/>
  <c r="AM13" i="16"/>
  <c r="AA9" i="16"/>
  <c r="Y9" i="16"/>
  <c r="CS9" i="16"/>
  <c r="CG9" i="16"/>
  <c r="CE9" i="16"/>
  <c r="BQ9" i="16"/>
  <c r="DO9" i="16" l="1"/>
  <c r="DO13" i="16" s="1"/>
  <c r="B49" i="16"/>
  <c r="C65" i="4" s="1"/>
  <c r="E65" i="4" s="1"/>
  <c r="B145" i="16"/>
  <c r="C161" i="4" s="1"/>
  <c r="E161" i="4" s="1"/>
  <c r="B177" i="16"/>
  <c r="C193" i="4" s="1"/>
  <c r="E193" i="4" s="1"/>
  <c r="B209" i="16"/>
  <c r="C225" i="4" s="1"/>
  <c r="E225" i="4" s="1"/>
  <c r="B161" i="16"/>
  <c r="C177" i="4" s="1"/>
  <c r="E177" i="4" s="1"/>
  <c r="AF273" i="9"/>
  <c r="AF225" i="9"/>
  <c r="AB241" i="9"/>
  <c r="AF257" i="9"/>
  <c r="AH265" i="9"/>
  <c r="AG265" i="9"/>
  <c r="AH273" i="9"/>
  <c r="AG273" i="9"/>
  <c r="AF289" i="9"/>
  <c r="AD249" i="9"/>
  <c r="AF265" i="9"/>
  <c r="AE289" i="9"/>
  <c r="AH225" i="9"/>
  <c r="AG225" i="9"/>
  <c r="AE233" i="9"/>
  <c r="AC241" i="9"/>
  <c r="AH257" i="9"/>
  <c r="AG257" i="9"/>
  <c r="AB265" i="9"/>
  <c r="AB273" i="9"/>
  <c r="AH289" i="9"/>
  <c r="AG289" i="9"/>
  <c r="AE225" i="9"/>
  <c r="AB225" i="9"/>
  <c r="AF233" i="9"/>
  <c r="AD241" i="9"/>
  <c r="AB257" i="9"/>
  <c r="AC265" i="9"/>
  <c r="AC273" i="9"/>
  <c r="AE281" i="9"/>
  <c r="AB289" i="9"/>
  <c r="AH241" i="9"/>
  <c r="AG241" i="9"/>
  <c r="AC225" i="9"/>
  <c r="AH233" i="9"/>
  <c r="AG233" i="9"/>
  <c r="AF249" i="9"/>
  <c r="AC257" i="9"/>
  <c r="AD265" i="9"/>
  <c r="AD273" i="9"/>
  <c r="AF281" i="9"/>
  <c r="AC289" i="9"/>
  <c r="AD225" i="9"/>
  <c r="AB233" i="9"/>
  <c r="AH249" i="9"/>
  <c r="AG249" i="9"/>
  <c r="AD257" i="9"/>
  <c r="AH281" i="9"/>
  <c r="AG281" i="9"/>
  <c r="AD289" i="9"/>
  <c r="AC233" i="9"/>
  <c r="AE241" i="9"/>
  <c r="AB249" i="9"/>
  <c r="AB281" i="9"/>
  <c r="AE257" i="9"/>
  <c r="AD233" i="9"/>
  <c r="AF241" i="9"/>
  <c r="AC249" i="9"/>
  <c r="AE265" i="9"/>
  <c r="AE273" i="9"/>
  <c r="AG17" i="9"/>
  <c r="AH17" i="9"/>
  <c r="AB25" i="9"/>
  <c r="AG33" i="9"/>
  <c r="AH33" i="9"/>
  <c r="AG49" i="9"/>
  <c r="AH49" i="9"/>
  <c r="AB65" i="9"/>
  <c r="AB121" i="9"/>
  <c r="AG129" i="9"/>
  <c r="AH129" i="9"/>
  <c r="AD65" i="9"/>
  <c r="AE33" i="9"/>
  <c r="AC81" i="9"/>
  <c r="AG57" i="9"/>
  <c r="AH57" i="9"/>
  <c r="AC105" i="9"/>
  <c r="AE81" i="9"/>
  <c r="AF89" i="9"/>
  <c r="AC97" i="9"/>
  <c r="AB113" i="9"/>
  <c r="AC49" i="9"/>
  <c r="AD33" i="9"/>
  <c r="AD73" i="9"/>
  <c r="AH137" i="9"/>
  <c r="AG137" i="9"/>
  <c r="AD41" i="9"/>
  <c r="AD57" i="9"/>
  <c r="AG81" i="9"/>
  <c r="AH81" i="9"/>
  <c r="AD161" i="9"/>
  <c r="AE65" i="9"/>
  <c r="AE105" i="9"/>
  <c r="AB169" i="9"/>
  <c r="AE49" i="9"/>
  <c r="AE97" i="9"/>
  <c r="AD25" i="9"/>
  <c r="AB17" i="9"/>
  <c r="AF65" i="9"/>
  <c r="AD89" i="9"/>
  <c r="AH25" i="9"/>
  <c r="AG25" i="9"/>
  <c r="AF33" i="9"/>
  <c r="AG41" i="9"/>
  <c r="AH41" i="9"/>
  <c r="AE57" i="9"/>
  <c r="AF73" i="9"/>
  <c r="AF177" i="9"/>
  <c r="AB201" i="9"/>
  <c r="AE209" i="9"/>
  <c r="AD193" i="9"/>
  <c r="AB41" i="9"/>
  <c r="AF49" i="9"/>
  <c r="AG65" i="9"/>
  <c r="AH65" i="9"/>
  <c r="AF81" i="9"/>
  <c r="AH89" i="9"/>
  <c r="AG89" i="9"/>
  <c r="AD97" i="9"/>
  <c r="AF105" i="9"/>
  <c r="AC113" i="9"/>
  <c r="AB129" i="9"/>
  <c r="AH177" i="9"/>
  <c r="AG177" i="9"/>
  <c r="AF209" i="9"/>
  <c r="AB89" i="9"/>
  <c r="AG105" i="9"/>
  <c r="AH105" i="9"/>
  <c r="AD113" i="9"/>
  <c r="AF121" i="9"/>
  <c r="AC129" i="9"/>
  <c r="AF145" i="9"/>
  <c r="AH209" i="9"/>
  <c r="AG209" i="9"/>
  <c r="AF57" i="9"/>
  <c r="AC65" i="9"/>
  <c r="AB81" i="9"/>
  <c r="AB105" i="9"/>
  <c r="AG121" i="9"/>
  <c r="AH121" i="9"/>
  <c r="AD129" i="9"/>
  <c r="AG145" i="9"/>
  <c r="AH145" i="9"/>
  <c r="AG153" i="9"/>
  <c r="AH153" i="9"/>
  <c r="AE161" i="9"/>
  <c r="AC177" i="9"/>
  <c r="AH185" i="9"/>
  <c r="AG185" i="9"/>
  <c r="AE193" i="9"/>
  <c r="AF217" i="9"/>
  <c r="AB153" i="9"/>
  <c r="AF161" i="9"/>
  <c r="AD177" i="9"/>
  <c r="AC209" i="9"/>
  <c r="AH217" i="9"/>
  <c r="AG217" i="9"/>
  <c r="AB185" i="9"/>
  <c r="AF193" i="9"/>
  <c r="AC17" i="9"/>
  <c r="AB33" i="9"/>
  <c r="AD49" i="9"/>
  <c r="AB57" i="9"/>
  <c r="AH73" i="9"/>
  <c r="AG73" i="9"/>
  <c r="AD81" i="9"/>
  <c r="AF97" i="9"/>
  <c r="AD105" i="9"/>
  <c r="AE113" i="9"/>
  <c r="AB137" i="9"/>
  <c r="AG161" i="9"/>
  <c r="AH161" i="9"/>
  <c r="AH193" i="9"/>
  <c r="AG193" i="9"/>
  <c r="AD209" i="9"/>
  <c r="AB217" i="9"/>
  <c r="AF25" i="9"/>
  <c r="AC33" i="9"/>
  <c r="AB73" i="9"/>
  <c r="AG97" i="9"/>
  <c r="AH97" i="9"/>
  <c r="AF113" i="9"/>
  <c r="AD121" i="9"/>
  <c r="AE129" i="9"/>
  <c r="AD145" i="9"/>
  <c r="AB97" i="9"/>
  <c r="AG113" i="9"/>
  <c r="AH113" i="9"/>
  <c r="AF129" i="9"/>
  <c r="AC161" i="9"/>
  <c r="AH169" i="9"/>
  <c r="AG169" i="9"/>
  <c r="AE177" i="9"/>
  <c r="AC193" i="9"/>
  <c r="AH201" i="9"/>
  <c r="AG201" i="9"/>
  <c r="AD217" i="9"/>
  <c r="AN159" i="14"/>
  <c r="AL159" i="14"/>
  <c r="AJ159" i="14"/>
  <c r="AH159" i="14"/>
  <c r="AF159" i="14"/>
  <c r="AD159" i="14"/>
  <c r="AB159" i="14"/>
  <c r="A159" i="14"/>
  <c r="AN151" i="14"/>
  <c r="AL151" i="14"/>
  <c r="AJ151" i="14"/>
  <c r="AH151" i="14"/>
  <c r="AF151" i="14"/>
  <c r="AD151" i="14"/>
  <c r="AB151" i="14"/>
  <c r="A151" i="14"/>
  <c r="AN143" i="14"/>
  <c r="AL143" i="14"/>
  <c r="AJ143" i="14"/>
  <c r="AH143" i="14"/>
  <c r="AF143" i="14"/>
  <c r="AD143" i="14"/>
  <c r="AB143" i="14"/>
  <c r="A143" i="14"/>
  <c r="AN135" i="14"/>
  <c r="AL135" i="14"/>
  <c r="AJ135" i="14"/>
  <c r="AH135" i="14"/>
  <c r="AF135" i="14"/>
  <c r="AD135" i="14"/>
  <c r="AB135" i="14"/>
  <c r="A135" i="14"/>
  <c r="AN127" i="14"/>
  <c r="AL127" i="14"/>
  <c r="AJ127" i="14"/>
  <c r="AH127" i="14"/>
  <c r="AF127" i="14"/>
  <c r="AD127" i="14"/>
  <c r="AB127" i="14"/>
  <c r="A127" i="14"/>
  <c r="AN119" i="14"/>
  <c r="AL119" i="14"/>
  <c r="AJ119" i="14"/>
  <c r="AH119" i="14"/>
  <c r="AF119" i="14"/>
  <c r="AD119" i="14"/>
  <c r="AB119" i="14"/>
  <c r="A119" i="14"/>
  <c r="AN111" i="14"/>
  <c r="AL111" i="14"/>
  <c r="AJ111" i="14"/>
  <c r="AH111" i="14"/>
  <c r="AF111" i="14"/>
  <c r="AD111" i="14"/>
  <c r="AB111" i="14"/>
  <c r="A111" i="14"/>
  <c r="AN103" i="14"/>
  <c r="AL103" i="14"/>
  <c r="AJ103" i="14"/>
  <c r="AH103" i="14"/>
  <c r="AF103" i="14"/>
  <c r="AD103" i="14"/>
  <c r="AB103" i="14"/>
  <c r="A103" i="14"/>
  <c r="AN95" i="14"/>
  <c r="AL95" i="14"/>
  <c r="AJ95" i="14"/>
  <c r="AH95" i="14"/>
  <c r="AF95" i="14"/>
  <c r="AD95" i="14"/>
  <c r="AB95" i="14"/>
  <c r="A95" i="14"/>
  <c r="AN87" i="14"/>
  <c r="AL87" i="14"/>
  <c r="AJ87" i="14"/>
  <c r="AH87" i="14"/>
  <c r="AF87" i="14"/>
  <c r="AD87" i="14"/>
  <c r="AB87" i="14"/>
  <c r="A87" i="14"/>
  <c r="AN79" i="14"/>
  <c r="AL79" i="14"/>
  <c r="AJ79" i="14"/>
  <c r="AH79" i="14"/>
  <c r="AF79" i="14"/>
  <c r="AD79" i="14"/>
  <c r="AB79" i="14"/>
  <c r="A79" i="14"/>
  <c r="AN71" i="14"/>
  <c r="AL71" i="14"/>
  <c r="AJ71" i="14"/>
  <c r="AH71" i="14"/>
  <c r="AF71" i="14"/>
  <c r="AD71" i="14"/>
  <c r="AB71" i="14"/>
  <c r="A71" i="14"/>
  <c r="AN63" i="14"/>
  <c r="AL63" i="14"/>
  <c r="AJ63" i="14"/>
  <c r="AH63" i="14"/>
  <c r="AF63" i="14"/>
  <c r="AD63" i="14"/>
  <c r="AB63" i="14"/>
  <c r="A63" i="14"/>
  <c r="AN55" i="14"/>
  <c r="AL55" i="14"/>
  <c r="AJ55" i="14"/>
  <c r="AH55" i="14"/>
  <c r="AF55" i="14"/>
  <c r="AD55" i="14"/>
  <c r="AB55" i="14"/>
  <c r="A55" i="14"/>
  <c r="AN47" i="14"/>
  <c r="AL47" i="14"/>
  <c r="AJ47" i="14"/>
  <c r="AH47" i="14"/>
  <c r="AF47" i="14"/>
  <c r="AD47" i="14"/>
  <c r="AB47" i="14"/>
  <c r="A47" i="14"/>
  <c r="AN39" i="14"/>
  <c r="AL39" i="14"/>
  <c r="AJ39" i="14"/>
  <c r="AH39" i="14"/>
  <c r="AF39" i="14"/>
  <c r="AD39" i="14"/>
  <c r="AB39" i="14"/>
  <c r="A39" i="14"/>
  <c r="AN31" i="14"/>
  <c r="AL31" i="14"/>
  <c r="AJ31" i="14"/>
  <c r="AH31" i="14"/>
  <c r="AF31" i="14"/>
  <c r="AD31" i="14"/>
  <c r="AB31" i="14"/>
  <c r="A31" i="14"/>
  <c r="AN23" i="14"/>
  <c r="AL23" i="14"/>
  <c r="AJ23" i="14"/>
  <c r="AH23" i="14"/>
  <c r="AF23" i="14"/>
  <c r="AD23" i="14"/>
  <c r="AB23" i="14"/>
  <c r="A23" i="14"/>
  <c r="AN15" i="14"/>
  <c r="AL15" i="14"/>
  <c r="AJ15" i="14"/>
  <c r="AH15" i="14"/>
  <c r="AF15" i="14"/>
  <c r="AD15" i="14"/>
  <c r="AB15" i="14"/>
  <c r="B15" i="14"/>
  <c r="A15" i="14"/>
  <c r="AN7" i="14"/>
  <c r="AJ7" i="14"/>
  <c r="AH7" i="14"/>
  <c r="AF7" i="14"/>
  <c r="AD7" i="14"/>
  <c r="CC13" i="16"/>
  <c r="CA13" i="16"/>
  <c r="BS9" i="16"/>
  <c r="AB7" i="14"/>
  <c r="W177" i="4" l="1"/>
  <c r="P215" i="2" s="1"/>
  <c r="S215" i="2" s="1"/>
  <c r="W193" i="4"/>
  <c r="P231" i="2" s="1"/>
  <c r="S231" i="2" s="1"/>
  <c r="W161" i="4"/>
  <c r="P199" i="2" s="1"/>
  <c r="S199" i="2" s="1"/>
  <c r="W65" i="4"/>
  <c r="P103" i="2" s="1"/>
  <c r="S103" i="2" s="1"/>
  <c r="W225" i="4"/>
  <c r="P263" i="2" s="1"/>
  <c r="S263" i="2" s="1"/>
  <c r="BT15" i="14"/>
  <c r="BU15" i="14" s="1"/>
  <c r="BV15" i="14"/>
  <c r="BW15" i="14" s="1"/>
  <c r="BX15" i="14"/>
  <c r="BY15" i="14" s="1"/>
  <c r="T15" i="14"/>
  <c r="U15" i="14" s="1"/>
  <c r="V15" i="14"/>
  <c r="W15" i="14" s="1"/>
  <c r="X15" i="14"/>
  <c r="Y15" i="14" s="1"/>
  <c r="AH9" i="9"/>
  <c r="AH4" i="9" s="1"/>
  <c r="B193" i="16"/>
  <c r="C209" i="4" s="1"/>
  <c r="E209" i="4" s="1"/>
  <c r="B113" i="16"/>
  <c r="C129" i="4" s="1"/>
  <c r="E129" i="4" s="1"/>
  <c r="B225" i="16"/>
  <c r="C241" i="4" s="1"/>
  <c r="E241" i="4" s="1"/>
  <c r="B185" i="16"/>
  <c r="C201" i="4" s="1"/>
  <c r="E201" i="4" s="1"/>
  <c r="B257" i="16"/>
  <c r="C273" i="4" s="1"/>
  <c r="E273" i="4" s="1"/>
  <c r="B65" i="16"/>
  <c r="C81" i="4" s="1"/>
  <c r="E81" i="4" s="1"/>
  <c r="B201" i="16"/>
  <c r="C217" i="4" s="1"/>
  <c r="E217" i="4" s="1"/>
  <c r="B97" i="16"/>
  <c r="C113" i="4" s="1"/>
  <c r="E113" i="4" s="1"/>
  <c r="B137" i="16"/>
  <c r="C153" i="4" s="1"/>
  <c r="E153" i="4" s="1"/>
  <c r="B81" i="16"/>
  <c r="C97" i="4" s="1"/>
  <c r="E97" i="4" s="1"/>
  <c r="AV87" i="14"/>
  <c r="AW87" i="14" s="1"/>
  <c r="AX87" i="14"/>
  <c r="AY87" i="14" s="1"/>
  <c r="AV159" i="14"/>
  <c r="AW159" i="14" s="1"/>
  <c r="AX159" i="14"/>
  <c r="AY159" i="14" s="1"/>
  <c r="AX103" i="14"/>
  <c r="AY103" i="14" s="1"/>
  <c r="CY9" i="16"/>
  <c r="DI9" i="16"/>
  <c r="DM9" i="16"/>
  <c r="AX31" i="14"/>
  <c r="AY31" i="14" s="1"/>
  <c r="AV15" i="14"/>
  <c r="AW15" i="14" s="1"/>
  <c r="AX15" i="14"/>
  <c r="AY15" i="14" s="1"/>
  <c r="AV23" i="14"/>
  <c r="AW23" i="14" s="1"/>
  <c r="AX39" i="14"/>
  <c r="AY39" i="14" s="1"/>
  <c r="AX47" i="14"/>
  <c r="AY47" i="14" s="1"/>
  <c r="AT79" i="14"/>
  <c r="AU79" i="14" s="1"/>
  <c r="AV95" i="14"/>
  <c r="AW95" i="14" s="1"/>
  <c r="AX111" i="14"/>
  <c r="AY111" i="14" s="1"/>
  <c r="AT151" i="14"/>
  <c r="AU151" i="14" s="1"/>
  <c r="AT71" i="14"/>
  <c r="AU71" i="14" s="1"/>
  <c r="AT143" i="14"/>
  <c r="AU143" i="14" s="1"/>
  <c r="AX23" i="14"/>
  <c r="AY23" i="14" s="1"/>
  <c r="AT63" i="14"/>
  <c r="AU63" i="14" s="1"/>
  <c r="AV79" i="14"/>
  <c r="AW79" i="14" s="1"/>
  <c r="AX95" i="14"/>
  <c r="AY95" i="14" s="1"/>
  <c r="AT135" i="14"/>
  <c r="AU135" i="14" s="1"/>
  <c r="AV151" i="14"/>
  <c r="AW151" i="14" s="1"/>
  <c r="AT55" i="14"/>
  <c r="AU55" i="14" s="1"/>
  <c r="AV71" i="14"/>
  <c r="AW71" i="14" s="1"/>
  <c r="AT119" i="14"/>
  <c r="AU119" i="14" s="1"/>
  <c r="AT127" i="14"/>
  <c r="AU127" i="14" s="1"/>
  <c r="AV143" i="14"/>
  <c r="AW143" i="14" s="1"/>
  <c r="AT39" i="14"/>
  <c r="AU39" i="14" s="1"/>
  <c r="AT47" i="14"/>
  <c r="AU47" i="14" s="1"/>
  <c r="AV63" i="14"/>
  <c r="AW63" i="14" s="1"/>
  <c r="AX79" i="14"/>
  <c r="AY79" i="14" s="1"/>
  <c r="AT111" i="14"/>
  <c r="AU111" i="14" s="1"/>
  <c r="AV135" i="14"/>
  <c r="AW135" i="14" s="1"/>
  <c r="AX151" i="14"/>
  <c r="AY151" i="14" s="1"/>
  <c r="AT31" i="14"/>
  <c r="AU31" i="14" s="1"/>
  <c r="AV55" i="14"/>
  <c r="AW55" i="14" s="1"/>
  <c r="AX71" i="14"/>
  <c r="AY71" i="14" s="1"/>
  <c r="AT103" i="14"/>
  <c r="AU103" i="14" s="1"/>
  <c r="AV119" i="14"/>
  <c r="AW119" i="14" s="1"/>
  <c r="AV127" i="14"/>
  <c r="AW127" i="14" s="1"/>
  <c r="AX143" i="14"/>
  <c r="AY143" i="14" s="1"/>
  <c r="AT23" i="14"/>
  <c r="AU23" i="14" s="1"/>
  <c r="AV39" i="14"/>
  <c r="AW39" i="14" s="1"/>
  <c r="AV47" i="14"/>
  <c r="AW47" i="14" s="1"/>
  <c r="AX63" i="14"/>
  <c r="AY63" i="14" s="1"/>
  <c r="AT95" i="14"/>
  <c r="AU95" i="14" s="1"/>
  <c r="AV111" i="14"/>
  <c r="AW111" i="14" s="1"/>
  <c r="AX135" i="14"/>
  <c r="AY135" i="14" s="1"/>
  <c r="AT15" i="14"/>
  <c r="AU15" i="14" s="1"/>
  <c r="AV31" i="14"/>
  <c r="AW31" i="14" s="1"/>
  <c r="AX55" i="14"/>
  <c r="AY55" i="14" s="1"/>
  <c r="AT87" i="14"/>
  <c r="AU87" i="14" s="1"/>
  <c r="AV103" i="14"/>
  <c r="AW103" i="14" s="1"/>
  <c r="AX119" i="14"/>
  <c r="AY119" i="14" s="1"/>
  <c r="AX127" i="14"/>
  <c r="AY127" i="14" s="1"/>
  <c r="AT159" i="14"/>
  <c r="AU159" i="14" s="1"/>
  <c r="AF9" i="9"/>
  <c r="DC9" i="16"/>
  <c r="AG9" i="9"/>
  <c r="W217" i="4" l="1"/>
  <c r="P255" i="2" s="1"/>
  <c r="S255" i="2" s="1"/>
  <c r="P119" i="2"/>
  <c r="S119" i="2" s="1"/>
  <c r="W81" i="4"/>
  <c r="P311" i="2"/>
  <c r="S311" i="2" s="1"/>
  <c r="W273" i="4"/>
  <c r="W209" i="4"/>
  <c r="P247" i="2" s="1"/>
  <c r="S247" i="2" s="1"/>
  <c r="W201" i="4"/>
  <c r="P239" i="2" s="1"/>
  <c r="S239" i="2" s="1"/>
  <c r="P151" i="2"/>
  <c r="S151" i="2" s="1"/>
  <c r="W113" i="4"/>
  <c r="P279" i="2"/>
  <c r="S279" i="2" s="1"/>
  <c r="W241" i="4"/>
  <c r="W153" i="4"/>
  <c r="P191" i="2" s="1"/>
  <c r="S191" i="2" s="1"/>
  <c r="W97" i="4"/>
  <c r="P135" i="2" s="1"/>
  <c r="S135" i="2" s="1"/>
  <c r="P167" i="2"/>
  <c r="S167" i="2" s="1"/>
  <c r="W129" i="4"/>
  <c r="BP15" i="14"/>
  <c r="AF4" i="9"/>
  <c r="AG4" i="9"/>
  <c r="B41" i="16"/>
  <c r="C57" i="4" s="1"/>
  <c r="E57" i="4" s="1"/>
  <c r="B33" i="16"/>
  <c r="C49" i="4" s="1"/>
  <c r="E49" i="4" s="1"/>
  <c r="B233" i="16"/>
  <c r="C249" i="4" s="1"/>
  <c r="E249" i="4" s="1"/>
  <c r="B169" i="16"/>
  <c r="C185" i="4" s="1"/>
  <c r="E185" i="4" s="1"/>
  <c r="B129" i="16"/>
  <c r="C145" i="4" s="1"/>
  <c r="E145" i="4" s="1"/>
  <c r="B73" i="16"/>
  <c r="C89" i="4" s="1"/>
  <c r="E89" i="4" s="1"/>
  <c r="B289" i="16"/>
  <c r="C305" i="4" s="1"/>
  <c r="E305" i="4" s="1"/>
  <c r="B17" i="16"/>
  <c r="C33" i="4" s="1"/>
  <c r="E33" i="4" s="1"/>
  <c r="B89" i="16"/>
  <c r="C105" i="4" s="1"/>
  <c r="E105" i="4" s="1"/>
  <c r="B153" i="16"/>
  <c r="C169" i="4" s="1"/>
  <c r="E169" i="4" s="1"/>
  <c r="B241" i="16"/>
  <c r="C257" i="4" s="1"/>
  <c r="E257" i="4" s="1"/>
  <c r="B281" i="16"/>
  <c r="C297" i="4" s="1"/>
  <c r="E297" i="4" s="1"/>
  <c r="B273" i="16"/>
  <c r="C289" i="4" s="1"/>
  <c r="E289" i="4" s="1"/>
  <c r="B265" i="16"/>
  <c r="C281" i="4" s="1"/>
  <c r="E281" i="4" s="1"/>
  <c r="B249" i="16"/>
  <c r="C265" i="4" s="1"/>
  <c r="E265" i="4" s="1"/>
  <c r="B217" i="16"/>
  <c r="C233" i="4" s="1"/>
  <c r="E233" i="4" s="1"/>
  <c r="B121" i="16"/>
  <c r="C137" i="4" s="1"/>
  <c r="E137" i="4" s="1"/>
  <c r="B105" i="16"/>
  <c r="C121" i="4" s="1"/>
  <c r="E121" i="4" s="1"/>
  <c r="B57" i="16"/>
  <c r="C73" i="4" s="1"/>
  <c r="E73" i="4" s="1"/>
  <c r="C41" i="4"/>
  <c r="E41" i="4" s="1"/>
  <c r="AP159" i="14"/>
  <c r="AP79" i="14"/>
  <c r="AP39" i="14"/>
  <c r="AP119" i="14"/>
  <c r="AP151" i="14"/>
  <c r="AP135" i="14"/>
  <c r="AP127" i="14"/>
  <c r="AP143" i="14"/>
  <c r="AP95" i="14"/>
  <c r="AP87" i="14"/>
  <c r="AP103" i="14"/>
  <c r="AP111" i="14"/>
  <c r="AP71" i="14"/>
  <c r="AP47" i="14"/>
  <c r="AP63" i="14"/>
  <c r="AP55" i="14"/>
  <c r="AP31" i="14"/>
  <c r="AP23" i="14"/>
  <c r="K41" i="4" s="1"/>
  <c r="M41" i="4" s="1"/>
  <c r="AP15" i="14"/>
  <c r="P15" i="14"/>
  <c r="S13" i="16"/>
  <c r="W13" i="16"/>
  <c r="AK13" i="16"/>
  <c r="AI13" i="16"/>
  <c r="AG13" i="16"/>
  <c r="CQ13" i="16"/>
  <c r="CO13" i="16"/>
  <c r="CM13" i="16"/>
  <c r="CE13" i="16"/>
  <c r="CG13" i="16"/>
  <c r="AE13" i="16"/>
  <c r="AC13" i="16"/>
  <c r="CK13" i="16"/>
  <c r="CI13" i="16"/>
  <c r="DI13" i="16"/>
  <c r="DK9" i="16"/>
  <c r="DK13" i="16" s="1"/>
  <c r="DA9" i="16"/>
  <c r="DA13" i="16" s="1"/>
  <c r="AU9" i="16"/>
  <c r="AU13" i="16" s="1"/>
  <c r="CS13" i="16"/>
  <c r="DU13" i="16"/>
  <c r="BO13" i="16"/>
  <c r="W137" i="4" l="1"/>
  <c r="P175" i="2" s="1"/>
  <c r="S175" i="2" s="1"/>
  <c r="W105" i="4"/>
  <c r="P143" i="2" s="1"/>
  <c r="S143" i="2" s="1"/>
  <c r="W57" i="4"/>
  <c r="P95" i="2" s="1"/>
  <c r="S95" i="2" s="1"/>
  <c r="W89" i="4"/>
  <c r="P127" i="2" s="1"/>
  <c r="S127" i="2" s="1"/>
  <c r="K33" i="4"/>
  <c r="M33" i="4" s="1"/>
  <c r="P71" i="2" s="1"/>
  <c r="S71" i="2" s="1"/>
  <c r="W233" i="4"/>
  <c r="P271" i="2" s="1"/>
  <c r="S271" i="2" s="1"/>
  <c r="P303" i="2"/>
  <c r="S303" i="2" s="1"/>
  <c r="W265" i="4"/>
  <c r="W305" i="4"/>
  <c r="P343" i="2" s="1"/>
  <c r="S343" i="2" s="1"/>
  <c r="P327" i="2"/>
  <c r="S327" i="2" s="1"/>
  <c r="W289" i="4"/>
  <c r="W145" i="4"/>
  <c r="P183" i="2" s="1"/>
  <c r="S183" i="2" s="1"/>
  <c r="P223" i="2"/>
  <c r="S223" i="2" s="1"/>
  <c r="W185" i="4"/>
  <c r="W73" i="4"/>
  <c r="P111" i="2" s="1"/>
  <c r="S111" i="2" s="1"/>
  <c r="P295" i="2"/>
  <c r="S295" i="2" s="1"/>
  <c r="W257" i="4"/>
  <c r="W249" i="4"/>
  <c r="P287" i="2" s="1"/>
  <c r="S287" i="2" s="1"/>
  <c r="P319" i="2"/>
  <c r="S319" i="2" s="1"/>
  <c r="W281" i="4"/>
  <c r="W297" i="4"/>
  <c r="P335" i="2" s="1"/>
  <c r="S335" i="2" s="1"/>
  <c r="P159" i="2"/>
  <c r="S159" i="2" s="1"/>
  <c r="W121" i="4"/>
  <c r="W169" i="4"/>
  <c r="P207" i="2" s="1"/>
  <c r="S207" i="2" s="1"/>
  <c r="P87" i="2"/>
  <c r="S87" i="2" s="1"/>
  <c r="W49" i="4"/>
  <c r="W41" i="4"/>
  <c r="P79" i="2" s="1"/>
  <c r="S79" i="2" s="1"/>
  <c r="BE13" i="16"/>
  <c r="AA13" i="16"/>
  <c r="Y13" i="16"/>
  <c r="BY13" i="16"/>
  <c r="BW13" i="16"/>
  <c r="BU13" i="16"/>
  <c r="U13" i="16"/>
  <c r="Q13" i="16"/>
  <c r="M13" i="16"/>
  <c r="K13" i="16"/>
  <c r="BI9" i="16"/>
  <c r="BI13" i="16" s="1"/>
  <c r="AS13" i="16" l="1"/>
  <c r="BG9" i="16"/>
  <c r="BG13" i="16" s="1"/>
  <c r="BC9" i="16"/>
  <c r="BC13" i="16" s="1"/>
  <c r="BA13" i="16"/>
  <c r="DM13" i="16"/>
  <c r="AW9" i="16"/>
  <c r="AW13" i="16" s="1"/>
  <c r="O13" i="16"/>
  <c r="AY13" i="16"/>
  <c r="AQ13" i="16"/>
  <c r="AO13" i="16"/>
  <c r="I13" i="16"/>
  <c r="AD9" i="9"/>
  <c r="AD4" i="9" s="1"/>
  <c r="DG13" i="16"/>
  <c r="DE13" i="16"/>
  <c r="BS13" i="16"/>
  <c r="CY13" i="16"/>
  <c r="DC13" i="16"/>
  <c r="E13" i="16"/>
  <c r="G13" i="16"/>
  <c r="AE9" i="9" l="1"/>
  <c r="AE4" i="9" l="1"/>
  <c r="BQ13" i="16"/>
  <c r="CW13" i="16"/>
  <c r="CU13" i="16"/>
  <c r="W161" i="9" l="1"/>
  <c r="T161" i="9"/>
  <c r="W153" i="9"/>
  <c r="T153" i="9"/>
  <c r="W145" i="9"/>
  <c r="T145" i="9"/>
  <c r="W137" i="9"/>
  <c r="T137" i="9"/>
  <c r="W129" i="9"/>
  <c r="T129" i="9"/>
  <c r="W121" i="9"/>
  <c r="T121" i="9"/>
  <c r="W113" i="9"/>
  <c r="T113" i="9"/>
  <c r="W105" i="9"/>
  <c r="T105" i="9"/>
  <c r="W97" i="9"/>
  <c r="T97" i="9"/>
  <c r="W89" i="9"/>
  <c r="T89" i="9"/>
  <c r="P89" i="9"/>
  <c r="W81" i="9"/>
  <c r="T81" i="9"/>
  <c r="P81" i="9"/>
  <c r="W73" i="9"/>
  <c r="T73" i="9"/>
  <c r="P73" i="9"/>
  <c r="W65" i="9"/>
  <c r="T65" i="9"/>
  <c r="P65" i="9"/>
  <c r="W57" i="9"/>
  <c r="T57" i="9"/>
  <c r="P57" i="9"/>
  <c r="W49" i="9"/>
  <c r="T49" i="9"/>
  <c r="P49" i="9"/>
  <c r="W41" i="9"/>
  <c r="T41" i="9"/>
  <c r="W33" i="9"/>
  <c r="T33" i="9"/>
  <c r="W25" i="9"/>
  <c r="T25" i="9"/>
  <c r="P25" i="9"/>
  <c r="W17" i="9"/>
  <c r="T17" i="9"/>
  <c r="P17" i="9"/>
  <c r="W9" i="9" l="1"/>
  <c r="W7" i="9" s="1"/>
  <c r="I22" i="2" l="1"/>
  <c r="P9" i="9" l="1"/>
  <c r="T9" i="9" l="1"/>
  <c r="T7" i="9" l="1"/>
  <c r="S25" i="4"/>
  <c r="U25" i="4" s="1"/>
  <c r="AC9" i="9" l="1"/>
  <c r="AC4" i="9" s="1"/>
  <c r="A7" i="14"/>
  <c r="B7" i="14"/>
  <c r="B9" i="15"/>
  <c r="B25" i="4"/>
  <c r="L63" i="2"/>
  <c r="J63" i="2"/>
  <c r="H63" i="2"/>
  <c r="B63" i="2"/>
  <c r="X7" i="14" l="1"/>
  <c r="Y7" i="14" s="1"/>
  <c r="V7" i="14"/>
  <c r="W7" i="14" s="1"/>
  <c r="T7" i="14"/>
  <c r="U7" i="14" s="1"/>
  <c r="BW7" i="14"/>
  <c r="BU7" i="14"/>
  <c r="BY7" i="14"/>
  <c r="AV7" i="14"/>
  <c r="AW7" i="14" s="1"/>
  <c r="AT7" i="14"/>
  <c r="AU7" i="14" s="1"/>
  <c r="AX7" i="14"/>
  <c r="AY7" i="14" s="1"/>
  <c r="BP7" i="14" l="1"/>
  <c r="AB4" i="9"/>
  <c r="GO13" i="16"/>
  <c r="GQ13" i="16"/>
  <c r="AP7" i="14"/>
  <c r="B9" i="16" l="1"/>
  <c r="C25" i="4" s="1"/>
  <c r="E25" i="4" s="1"/>
  <c r="M22" i="2"/>
  <c r="E22" i="2" l="1"/>
  <c r="P7" i="14" l="1"/>
  <c r="K25" i="4" s="1"/>
  <c r="M25" i="4" l="1"/>
  <c r="W25" i="4" s="1"/>
  <c r="P63" i="2" l="1"/>
  <c r="S63" i="2" s="1"/>
  <c r="AA27" i="4" l="1"/>
  <c r="H13" i="2"/>
  <c r="H18" i="2" s="1"/>
  <c r="H19" i="2" s="1"/>
  <c r="H20" i="2" s="1"/>
</calcChain>
</file>

<file path=xl/sharedStrings.xml><?xml version="1.0" encoding="utf-8"?>
<sst xmlns="http://schemas.openxmlformats.org/spreadsheetml/2006/main" count="508" uniqueCount="340">
  <si>
    <t>No</t>
    <phoneticPr fontId="2" type="noConversion"/>
  </si>
  <si>
    <t>품목</t>
    <phoneticPr fontId="2" type="noConversion"/>
  </si>
  <si>
    <t>창호도</t>
    <phoneticPr fontId="2" type="noConversion"/>
  </si>
  <si>
    <t>수량</t>
    <phoneticPr fontId="2" type="noConversion"/>
  </si>
  <si>
    <t>옵션</t>
    <phoneticPr fontId="2" type="noConversion"/>
  </si>
  <si>
    <t>규격(가로/세로)</t>
    <phoneticPr fontId="2" type="noConversion"/>
  </si>
  <si>
    <t>(내관도 기준)</t>
    <phoneticPr fontId="2" type="noConversion"/>
  </si>
  <si>
    <t>No</t>
  </si>
  <si>
    <t>Unit Price(m)</t>
    <phoneticPr fontId="1" type="noConversion"/>
  </si>
  <si>
    <t>Discount rate</t>
    <phoneticPr fontId="1" type="noConversion"/>
  </si>
  <si>
    <t>BNF Price</t>
    <phoneticPr fontId="1" type="noConversion"/>
  </si>
  <si>
    <t>임가공 단가표</t>
    <phoneticPr fontId="1" type="noConversion"/>
  </si>
  <si>
    <t>ES</t>
    <phoneticPr fontId="1" type="noConversion"/>
  </si>
  <si>
    <t>PJ</t>
    <phoneticPr fontId="1" type="noConversion"/>
  </si>
  <si>
    <t>임가공</t>
    <phoneticPr fontId="1" type="noConversion"/>
  </si>
  <si>
    <t>유리</t>
    <phoneticPr fontId="1" type="noConversion"/>
  </si>
  <si>
    <t>방충망</t>
    <phoneticPr fontId="1" type="noConversion"/>
  </si>
  <si>
    <t>종류</t>
    <phoneticPr fontId="1" type="noConversion"/>
  </si>
  <si>
    <t>임가공단가</t>
    <phoneticPr fontId="1" type="noConversion"/>
  </si>
  <si>
    <t>FIX</t>
    <phoneticPr fontId="1" type="noConversion"/>
  </si>
  <si>
    <t>단가</t>
    <phoneticPr fontId="1" type="noConversion"/>
  </si>
  <si>
    <t>프로파일 단가 Database</t>
    <phoneticPr fontId="1" type="noConversion"/>
  </si>
  <si>
    <t>사용량</t>
    <phoneticPr fontId="1" type="noConversion"/>
  </si>
  <si>
    <t>프로파일 사용량</t>
    <phoneticPr fontId="1" type="noConversion"/>
  </si>
  <si>
    <t>로스율</t>
    <phoneticPr fontId="1" type="noConversion"/>
  </si>
  <si>
    <t>두께</t>
    <phoneticPr fontId="2" type="noConversion"/>
  </si>
  <si>
    <t>유리 1</t>
    <phoneticPr fontId="2" type="noConversion"/>
  </si>
  <si>
    <t>유리 2</t>
    <phoneticPr fontId="2" type="noConversion"/>
  </si>
  <si>
    <t>유리 3</t>
    <phoneticPr fontId="1" type="noConversion"/>
  </si>
  <si>
    <t xml:space="preserve">        </t>
    <phoneticPr fontId="2" type="noConversion"/>
  </si>
  <si>
    <t>환율</t>
    <phoneticPr fontId="1" type="noConversion"/>
  </si>
  <si>
    <t>Description</t>
    <phoneticPr fontId="1" type="noConversion"/>
  </si>
  <si>
    <t>방충망 1</t>
    <phoneticPr fontId="2" type="noConversion"/>
  </si>
  <si>
    <t>방충망 2</t>
    <phoneticPr fontId="2" type="noConversion"/>
  </si>
  <si>
    <t>색상</t>
    <phoneticPr fontId="1" type="noConversion"/>
  </si>
  <si>
    <t>백색</t>
  </si>
  <si>
    <r>
      <rPr>
        <sz val="10"/>
        <color rgb="FF000000"/>
        <rFont val="바탕"/>
        <family val="3"/>
        <charset val="134"/>
      </rPr>
      <t>구분</t>
    </r>
    <phoneticPr fontId="25" type="noConversion"/>
  </si>
  <si>
    <r>
      <rPr>
        <sz val="9"/>
        <color rgb="FF000000"/>
        <rFont val="바탕"/>
        <family val="3"/>
        <charset val="134"/>
      </rPr>
      <t>레일</t>
    </r>
    <r>
      <rPr>
        <b/>
        <sz val="9"/>
        <color rgb="FF000000"/>
        <rFont val="Arial"/>
        <family val="3"/>
        <charset val="134"/>
      </rPr>
      <t>(mm)</t>
    </r>
    <phoneticPr fontId="25" type="noConversion"/>
  </si>
  <si>
    <r>
      <rPr>
        <sz val="9"/>
        <color rgb="FF000000"/>
        <rFont val="바탕"/>
        <family val="3"/>
        <charset val="134"/>
      </rPr>
      <t>롤박스</t>
    </r>
    <phoneticPr fontId="25" type="noConversion"/>
  </si>
  <si>
    <r>
      <rPr>
        <sz val="8"/>
        <color rgb="FF000000"/>
        <rFont val="Arial"/>
        <family val="3"/>
        <charset val="134"/>
      </rPr>
      <t>（mm）</t>
    </r>
    <phoneticPr fontId="25" type="noConversion"/>
  </si>
  <si>
    <t>단가</t>
    <phoneticPr fontId="2" type="noConversion"/>
  </si>
  <si>
    <t>프로파일</t>
    <phoneticPr fontId="1" type="noConversion"/>
  </si>
  <si>
    <t>하드웨어</t>
    <phoneticPr fontId="1" type="noConversion"/>
  </si>
  <si>
    <t>합계</t>
    <phoneticPr fontId="1" type="noConversion"/>
  </si>
  <si>
    <t>금액</t>
    <phoneticPr fontId="1" type="noConversion"/>
  </si>
  <si>
    <t>TTFFTT</t>
    <phoneticPr fontId="1" type="noConversion"/>
  </si>
  <si>
    <t>ES 2VENT</t>
    <phoneticPr fontId="1" type="noConversion"/>
  </si>
  <si>
    <t>T/T, T/O</t>
    <phoneticPr fontId="1" type="noConversion"/>
  </si>
  <si>
    <t>ID/OD</t>
    <phoneticPr fontId="1" type="noConversion"/>
  </si>
  <si>
    <t>FID</t>
    <phoneticPr fontId="1" type="noConversion"/>
  </si>
  <si>
    <t>FOD</t>
    <phoneticPr fontId="1" type="noConversion"/>
  </si>
  <si>
    <t>FIX FIX</t>
    <phoneticPr fontId="1" type="noConversion"/>
  </si>
  <si>
    <t>FTT/FTO</t>
    <phoneticPr fontId="1" type="noConversion"/>
  </si>
  <si>
    <t>FIX PJ</t>
    <phoneticPr fontId="1" type="noConversion"/>
  </si>
  <si>
    <t>ID FIX ID</t>
    <phoneticPr fontId="1" type="noConversion"/>
  </si>
  <si>
    <t>OD FIX OD</t>
    <phoneticPr fontId="1" type="noConversion"/>
  </si>
  <si>
    <t>PJ FIX PJ</t>
    <phoneticPr fontId="1" type="noConversion"/>
  </si>
  <si>
    <t>정직한 정품사용, 정확한 TI기준으로 제작합니다</t>
    <phoneticPr fontId="35" type="noConversion"/>
  </si>
  <si>
    <t>공  급  받  는  자</t>
    <phoneticPr fontId="35" type="noConversion"/>
  </si>
  <si>
    <t>업체명</t>
    <phoneticPr fontId="35" type="noConversion"/>
  </si>
  <si>
    <t>공  급  자</t>
    <phoneticPr fontId="35" type="noConversion"/>
  </si>
  <si>
    <t>연락처</t>
    <phoneticPr fontId="35" type="noConversion"/>
  </si>
  <si>
    <t>담당자</t>
    <phoneticPr fontId="35" type="noConversion"/>
  </si>
  <si>
    <t>[ 세부 견적 내역 ]</t>
    <phoneticPr fontId="35" type="noConversion"/>
  </si>
  <si>
    <t>창호 단가</t>
    <phoneticPr fontId="35" type="noConversion"/>
  </si>
  <si>
    <t>추가 자재비</t>
    <phoneticPr fontId="35" type="noConversion"/>
  </si>
  <si>
    <t>랩핑 단가</t>
    <phoneticPr fontId="35" type="noConversion"/>
  </si>
  <si>
    <t>시  공  비</t>
    <phoneticPr fontId="35" type="noConversion"/>
  </si>
  <si>
    <t>운  반  비</t>
    <phoneticPr fontId="35" type="noConversion"/>
  </si>
  <si>
    <t>공급가액</t>
    <phoneticPr fontId="35" type="noConversion"/>
  </si>
  <si>
    <t>부가가치세</t>
    <phoneticPr fontId="35" type="noConversion"/>
  </si>
  <si>
    <t>총계(VAT포함)</t>
    <phoneticPr fontId="35" type="noConversion"/>
  </si>
  <si>
    <t xml:space="preserve"> 창호수량</t>
    <phoneticPr fontId="35" type="noConversion"/>
  </si>
  <si>
    <t>총길이</t>
    <phoneticPr fontId="35" type="noConversion"/>
  </si>
  <si>
    <t>자평</t>
    <phoneticPr fontId="35" type="noConversion"/>
  </si>
  <si>
    <t>• 에너지 소비효율 등급</t>
    <phoneticPr fontId="35" type="noConversion"/>
  </si>
  <si>
    <t>1등급</t>
    <phoneticPr fontId="35" type="noConversion"/>
  </si>
  <si>
    <t>• 열관류율 (Thermal insulation)</t>
    <phoneticPr fontId="35" type="noConversion"/>
  </si>
  <si>
    <t>• 기밀성능 (Air Tightness)</t>
    <phoneticPr fontId="35" type="noConversion"/>
  </si>
  <si>
    <t>• 프로파일 폭 및 챔버 수</t>
    <phoneticPr fontId="35" type="noConversion"/>
  </si>
  <si>
    <t>76mm / 7-Chamber</t>
    <phoneticPr fontId="35" type="noConversion"/>
  </si>
  <si>
    <t>• 슬라이딩 프로파일 폭 및 챔버 수</t>
    <phoneticPr fontId="35" type="noConversion"/>
  </si>
  <si>
    <t>147mm / 6-Chamber</t>
    <phoneticPr fontId="35" type="noConversion"/>
  </si>
  <si>
    <t>[ 창호 및 시공 자재 내역 ]</t>
    <phoneticPr fontId="35" type="noConversion"/>
  </si>
  <si>
    <t>품     목</t>
    <phoneticPr fontId="35" type="noConversion"/>
  </si>
  <si>
    <t>제 품 명</t>
    <phoneticPr fontId="35" type="noConversion"/>
  </si>
  <si>
    <t>원산지</t>
    <phoneticPr fontId="35" type="noConversion"/>
  </si>
  <si>
    <t>내         용</t>
    <phoneticPr fontId="35" type="noConversion"/>
  </si>
  <si>
    <t>비     고</t>
    <phoneticPr fontId="35" type="noConversion"/>
  </si>
  <si>
    <t>프로파일</t>
    <phoneticPr fontId="35" type="noConversion"/>
  </si>
  <si>
    <t>INOVA76mm / INOVA SLIDING147mm</t>
    <phoneticPr fontId="35" type="noConversion"/>
  </si>
  <si>
    <t>보강재</t>
    <phoneticPr fontId="35" type="noConversion"/>
  </si>
  <si>
    <t>VERATEC 정품 보강재</t>
    <phoneticPr fontId="35" type="noConversion"/>
  </si>
  <si>
    <t>두께 2mm 정품 보강재</t>
    <phoneticPr fontId="35" type="noConversion"/>
  </si>
  <si>
    <t>랩핑</t>
    <phoneticPr fontId="35" type="noConversion"/>
  </si>
  <si>
    <t>RENOLIT</t>
    <phoneticPr fontId="35" type="noConversion"/>
  </si>
  <si>
    <t>하드웨어</t>
    <phoneticPr fontId="35" type="noConversion"/>
  </si>
  <si>
    <t>ROTO</t>
    <phoneticPr fontId="35" type="noConversion"/>
  </si>
  <si>
    <t>핸들</t>
    <phoneticPr fontId="35" type="noConversion"/>
  </si>
  <si>
    <t>라운드 (실버)</t>
    <phoneticPr fontId="35" type="noConversion"/>
  </si>
  <si>
    <t>유리</t>
    <phoneticPr fontId="35" type="noConversion"/>
  </si>
  <si>
    <t>KCC e-MAX 3중유리 3배강 45mm</t>
    <phoneticPr fontId="35" type="noConversion"/>
  </si>
  <si>
    <t>5로이(배강)+14AR+5투명(배강)+16AR+5로이(배강)</t>
    <phoneticPr fontId="35" type="noConversion"/>
  </si>
  <si>
    <t>방충망</t>
    <phoneticPr fontId="35" type="noConversion"/>
  </si>
  <si>
    <t>대상 데크롤</t>
    <phoneticPr fontId="35" type="noConversion"/>
  </si>
  <si>
    <t>Black</t>
    <phoneticPr fontId="35" type="noConversion"/>
  </si>
  <si>
    <t>기밀자재</t>
    <phoneticPr fontId="35" type="noConversion"/>
  </si>
  <si>
    <t>SOUDALL</t>
    <phoneticPr fontId="35" type="noConversion"/>
  </si>
  <si>
    <t>벨기에</t>
    <phoneticPr fontId="35" type="noConversion"/>
  </si>
  <si>
    <t>시공피스</t>
    <phoneticPr fontId="35" type="noConversion"/>
  </si>
  <si>
    <t>WURTH</t>
    <phoneticPr fontId="35" type="noConversion"/>
  </si>
  <si>
    <t xml:space="preserve"> [ 특 이 사 항 ]</t>
    <phoneticPr fontId="35" type="noConversion"/>
  </si>
  <si>
    <t xml:space="preserve"> * 계약시 50% 선입금 후 출고 전 잔금 입금 조건</t>
    <phoneticPr fontId="35" type="noConversion"/>
  </si>
  <si>
    <t xml:space="preserve"> * 창호공사시 실리콘 작업 비용 제외</t>
    <phoneticPr fontId="35" type="noConversion"/>
  </si>
  <si>
    <t xml:space="preserve"> * 현장에서 사용 필요시 장비대 미포함</t>
    <phoneticPr fontId="35" type="noConversion"/>
  </si>
  <si>
    <t xml:space="preserve"> * 창호 납기는 발주 후 2주 소요</t>
    <phoneticPr fontId="35" type="noConversion"/>
  </si>
  <si>
    <t xml:space="preserve"> * 세부 창호도는 내부기준으로 작성</t>
    <phoneticPr fontId="35" type="noConversion"/>
  </si>
  <si>
    <t>오픈사이즈</t>
    <phoneticPr fontId="2" type="noConversion"/>
  </si>
  <si>
    <t>금액</t>
    <phoneticPr fontId="2" type="noConversion"/>
  </si>
  <si>
    <t>타입</t>
    <phoneticPr fontId="2" type="noConversion"/>
  </si>
  <si>
    <t>총계</t>
    <phoneticPr fontId="1" type="noConversion"/>
  </si>
  <si>
    <t>하드웨어 마진율</t>
    <phoneticPr fontId="1" type="noConversion"/>
  </si>
  <si>
    <t>유리 마진율</t>
    <phoneticPr fontId="1" type="noConversion"/>
  </si>
  <si>
    <t>임가공 마진율</t>
    <phoneticPr fontId="1" type="noConversion"/>
  </si>
  <si>
    <t>방충망 마진율</t>
    <phoneticPr fontId="1" type="noConversion"/>
  </si>
  <si>
    <t>프로파일 마진율
T/T T/O FIX PJ</t>
    <phoneticPr fontId="1" type="noConversion"/>
  </si>
  <si>
    <t>프로파일 마진율
ID OD ES</t>
    <phoneticPr fontId="1" type="noConversion"/>
  </si>
  <si>
    <t>방충망 사이즈/단가 계산기</t>
    <phoneticPr fontId="1" type="noConversion"/>
  </si>
  <si>
    <t>주    소</t>
    <phoneticPr fontId="35" type="noConversion"/>
  </si>
  <si>
    <t>0.800 W/㎡ㆍK</t>
    <phoneticPr fontId="35" type="noConversion"/>
  </si>
  <si>
    <t xml:space="preserve">0.00 ㎥/(hㆍ㎡) </t>
    <phoneticPr fontId="35" type="noConversion"/>
  </si>
  <si>
    <t>터   키</t>
    <phoneticPr fontId="35" type="noConversion"/>
  </si>
  <si>
    <t>독   일</t>
    <phoneticPr fontId="35" type="noConversion"/>
  </si>
  <si>
    <t>외부</t>
    <phoneticPr fontId="35" type="noConversion"/>
  </si>
  <si>
    <t xml:space="preserve"> Black Ulti-Matt</t>
    <phoneticPr fontId="35" type="noConversion"/>
  </si>
  <si>
    <t>내부</t>
    <phoneticPr fontId="35" type="noConversion"/>
  </si>
  <si>
    <t xml:space="preserve"> White</t>
    <phoneticPr fontId="35" type="noConversion"/>
  </si>
  <si>
    <t>국   산</t>
    <phoneticPr fontId="35" type="noConversion"/>
  </si>
  <si>
    <t>방충망 마진율 T/T</t>
    <phoneticPr fontId="1" type="noConversion"/>
  </si>
  <si>
    <t>자평</t>
    <phoneticPr fontId="2" type="noConversion"/>
  </si>
  <si>
    <t>총길이</t>
    <phoneticPr fontId="2" type="noConversion"/>
  </si>
  <si>
    <t xml:space="preserve"> * 롤 방충망 포함 / 운반비 별도 금액 </t>
    <phoneticPr fontId="35" type="noConversion"/>
  </si>
  <si>
    <t xml:space="preserve"> * A/S기간은 시공 후 2년이며 현장 및 사용자 과실에 의한 A/S는 비용 청구</t>
    <phoneticPr fontId="35" type="noConversion"/>
  </si>
  <si>
    <t>유리1가격</t>
    <phoneticPr fontId="1" type="noConversion"/>
  </si>
  <si>
    <t>유리2가격</t>
  </si>
  <si>
    <t>유리3가격</t>
  </si>
  <si>
    <t>타입</t>
    <phoneticPr fontId="1" type="noConversion"/>
  </si>
  <si>
    <t>회베</t>
    <phoneticPr fontId="2" type="noConversion"/>
  </si>
  <si>
    <t>T/S</t>
    <phoneticPr fontId="1" type="noConversion"/>
  </si>
  <si>
    <t>T/S FIX T/S</t>
    <phoneticPr fontId="1" type="noConversion"/>
  </si>
  <si>
    <t>오픈(W1/HI)</t>
    <phoneticPr fontId="2" type="noConversion"/>
  </si>
  <si>
    <t>총 프로파일 소요량</t>
    <phoneticPr fontId="1" type="noConversion"/>
  </si>
  <si>
    <t>ES</t>
    <phoneticPr fontId="1" type="noConversion"/>
  </si>
  <si>
    <t>프레임</t>
    <phoneticPr fontId="1" type="noConversion"/>
  </si>
  <si>
    <t>샤시</t>
    <phoneticPr fontId="1" type="noConversion"/>
  </si>
  <si>
    <t>중간바</t>
    <phoneticPr fontId="1" type="noConversion"/>
  </si>
  <si>
    <t>OD 샤시</t>
    <phoneticPr fontId="1" type="noConversion"/>
  </si>
  <si>
    <t>창호 별 프로파일 소요량</t>
    <phoneticPr fontId="1" type="noConversion"/>
  </si>
  <si>
    <t>76mm</t>
    <phoneticPr fontId="1" type="noConversion"/>
  </si>
  <si>
    <t>프레임</t>
    <phoneticPr fontId="1" type="noConversion"/>
  </si>
  <si>
    <t>중간바</t>
    <phoneticPr fontId="1" type="noConversion"/>
  </si>
  <si>
    <t>60mm프레임</t>
    <phoneticPr fontId="1" type="noConversion"/>
  </si>
  <si>
    <t>60샤시</t>
    <phoneticPr fontId="1" type="noConversion"/>
  </si>
  <si>
    <t>60mm중간바</t>
    <phoneticPr fontId="1" type="noConversion"/>
  </si>
  <si>
    <t>60mm도어샤시</t>
    <phoneticPr fontId="1" type="noConversion"/>
  </si>
  <si>
    <t>85mm프레임</t>
    <phoneticPr fontId="1" type="noConversion"/>
  </si>
  <si>
    <t>85mm샤시</t>
    <phoneticPr fontId="1" type="noConversion"/>
  </si>
  <si>
    <t>85mm중간바</t>
    <phoneticPr fontId="1" type="noConversion"/>
  </si>
  <si>
    <t>60mmPJ샤시</t>
    <phoneticPr fontId="1" type="noConversion"/>
  </si>
  <si>
    <t>60mm패러럴샤시</t>
    <phoneticPr fontId="1" type="noConversion"/>
  </si>
  <si>
    <t>85mm 픽스 GB</t>
    <phoneticPr fontId="1" type="noConversion"/>
  </si>
  <si>
    <t>85mm샤시 GB</t>
    <phoneticPr fontId="1" type="noConversion"/>
  </si>
  <si>
    <t>60mm픽스GB(24mm)</t>
    <phoneticPr fontId="1" type="noConversion"/>
  </si>
  <si>
    <t>60mm샤시GB(24mm)</t>
    <phoneticPr fontId="1" type="noConversion"/>
  </si>
  <si>
    <t>60mm픽스 GB(39mm)</t>
    <phoneticPr fontId="1" type="noConversion"/>
  </si>
  <si>
    <t>60mm샤시GB(39mm)</t>
    <phoneticPr fontId="1" type="noConversion"/>
  </si>
  <si>
    <t>60mm</t>
    <phoneticPr fontId="1" type="noConversion"/>
  </si>
  <si>
    <t>85mm</t>
    <phoneticPr fontId="1" type="noConversion"/>
  </si>
  <si>
    <t>60mm F가네고1</t>
    <phoneticPr fontId="1" type="noConversion"/>
  </si>
  <si>
    <t>60mm F가네고2</t>
    <phoneticPr fontId="1" type="noConversion"/>
  </si>
  <si>
    <t>60mm M가네고1</t>
    <phoneticPr fontId="1" type="noConversion"/>
  </si>
  <si>
    <t>60mm M가네고2</t>
    <phoneticPr fontId="1" type="noConversion"/>
  </si>
  <si>
    <t>60mm M백보드</t>
    <phoneticPr fontId="1" type="noConversion"/>
  </si>
  <si>
    <t>60mm 결속피스</t>
    <phoneticPr fontId="1" type="noConversion"/>
  </si>
  <si>
    <t>60mm GB가스켓(단열)</t>
    <phoneticPr fontId="1" type="noConversion"/>
  </si>
  <si>
    <t>60mm 유리가스켓(단열)</t>
    <phoneticPr fontId="1" type="noConversion"/>
  </si>
  <si>
    <t>60mm 미들가스켓(단열)</t>
    <phoneticPr fontId="1" type="noConversion"/>
  </si>
  <si>
    <t>60mm 미들코너가스켓(단열)</t>
    <phoneticPr fontId="1" type="noConversion"/>
  </si>
  <si>
    <t>60mm 범용가스켓(단열)</t>
    <phoneticPr fontId="1" type="noConversion"/>
  </si>
  <si>
    <t>60mm GB가스켓(방화)</t>
    <phoneticPr fontId="1" type="noConversion"/>
  </si>
  <si>
    <t>60mm 유리가스켓(방화)</t>
    <phoneticPr fontId="1" type="noConversion"/>
  </si>
  <si>
    <t>60mm 미들가스켓(방화)</t>
    <phoneticPr fontId="1" type="noConversion"/>
  </si>
  <si>
    <t>60mm 미들코너가스켓(방화)</t>
    <phoneticPr fontId="1" type="noConversion"/>
  </si>
  <si>
    <t>60mm 범용가스켓(방화)</t>
    <phoneticPr fontId="1" type="noConversion"/>
  </si>
  <si>
    <t>60mm 로드바</t>
    <phoneticPr fontId="1" type="noConversion"/>
  </si>
  <si>
    <t>85mm 결속피스</t>
    <phoneticPr fontId="1" type="noConversion"/>
  </si>
  <si>
    <t>85mm GB가스켓(단열)</t>
    <phoneticPr fontId="1" type="noConversion"/>
  </si>
  <si>
    <t>85mm 유리가스켓(단열)</t>
    <phoneticPr fontId="1" type="noConversion"/>
  </si>
  <si>
    <t>85mm 미들가스켓(단열)</t>
    <phoneticPr fontId="1" type="noConversion"/>
  </si>
  <si>
    <t>85mm 미들코너가스켓(단열)</t>
    <phoneticPr fontId="1" type="noConversion"/>
  </si>
  <si>
    <t>85mm 범용가스켓(단열)</t>
    <phoneticPr fontId="1" type="noConversion"/>
  </si>
  <si>
    <t>85mm GB가스켓(방화)</t>
    <phoneticPr fontId="1" type="noConversion"/>
  </si>
  <si>
    <t>85mm 유리가스켓(방화)</t>
    <phoneticPr fontId="1" type="noConversion"/>
  </si>
  <si>
    <t>85mm 미들가스켓(방화)</t>
    <phoneticPr fontId="1" type="noConversion"/>
  </si>
  <si>
    <t>85mm 미들코너가스켓(방화)</t>
    <phoneticPr fontId="1" type="noConversion"/>
  </si>
  <si>
    <t>85mm 범용가스켓(방화)</t>
    <phoneticPr fontId="1" type="noConversion"/>
  </si>
  <si>
    <t>85mm 로드바</t>
    <phoneticPr fontId="1" type="noConversion"/>
  </si>
  <si>
    <t>60mm S가네고1</t>
    <phoneticPr fontId="1" type="noConversion"/>
  </si>
  <si>
    <t>60mm S가네고2</t>
    <phoneticPr fontId="1" type="noConversion"/>
  </si>
  <si>
    <t>60mm M가네고2</t>
    <phoneticPr fontId="1" type="noConversion"/>
  </si>
  <si>
    <t>60mm M백보드</t>
    <phoneticPr fontId="1" type="noConversion"/>
  </si>
  <si>
    <t>60mm 결속피스</t>
    <phoneticPr fontId="1" type="noConversion"/>
  </si>
  <si>
    <t>60mm GB가스켓(단열)</t>
    <phoneticPr fontId="1" type="noConversion"/>
  </si>
  <si>
    <t>60mm 유리가스켓(단열)</t>
    <phoneticPr fontId="1" type="noConversion"/>
  </si>
  <si>
    <t>60mm 미들가스켓(단열)</t>
    <phoneticPr fontId="1" type="noConversion"/>
  </si>
  <si>
    <t>60mm 미들코너가스켓(단열)</t>
    <phoneticPr fontId="1" type="noConversion"/>
  </si>
  <si>
    <t>60mm 범용가스켓(단열)</t>
    <phoneticPr fontId="1" type="noConversion"/>
  </si>
  <si>
    <t>60mm GB가스켓(방화)</t>
    <phoneticPr fontId="1" type="noConversion"/>
  </si>
  <si>
    <t>60mm 유리가스켓(방화)</t>
    <phoneticPr fontId="1" type="noConversion"/>
  </si>
  <si>
    <t>60mm 미들가스켓(방화)</t>
    <phoneticPr fontId="1" type="noConversion"/>
  </si>
  <si>
    <t>60mm 미들코너가스켓(방화)</t>
    <phoneticPr fontId="1" type="noConversion"/>
  </si>
  <si>
    <t>60mm 범용가스켓(방화)</t>
    <phoneticPr fontId="1" type="noConversion"/>
  </si>
  <si>
    <t>60mm 로드바</t>
    <phoneticPr fontId="1" type="noConversion"/>
  </si>
  <si>
    <t>85mm프레임</t>
    <phoneticPr fontId="1" type="noConversion"/>
  </si>
  <si>
    <t>85mm샤시</t>
    <phoneticPr fontId="1" type="noConversion"/>
  </si>
  <si>
    <t>85mm중간바</t>
    <phoneticPr fontId="1" type="noConversion"/>
  </si>
  <si>
    <t>85mm 픽스 GB</t>
    <phoneticPr fontId="1" type="noConversion"/>
  </si>
  <si>
    <t>85mm샤시 GB</t>
    <phoneticPr fontId="1" type="noConversion"/>
  </si>
  <si>
    <t>85mm 결속피스</t>
    <phoneticPr fontId="1" type="noConversion"/>
  </si>
  <si>
    <t>85mm GB가스켓(단열)</t>
    <phoneticPr fontId="1" type="noConversion"/>
  </si>
  <si>
    <t>85mm 유리가스켓(단열)</t>
    <phoneticPr fontId="1" type="noConversion"/>
  </si>
  <si>
    <t>85mm 미들가스켓(단열)</t>
    <phoneticPr fontId="1" type="noConversion"/>
  </si>
  <si>
    <t>85mm 미들코너가스켓(단열)</t>
    <phoneticPr fontId="1" type="noConversion"/>
  </si>
  <si>
    <t>85mm 범용가스켓(단열)</t>
    <phoneticPr fontId="1" type="noConversion"/>
  </si>
  <si>
    <t>85mm GB가스켓(방화)</t>
    <phoneticPr fontId="1" type="noConversion"/>
  </si>
  <si>
    <t>85mm 유리가스켓(방화)</t>
    <phoneticPr fontId="1" type="noConversion"/>
  </si>
  <si>
    <t>85mm 미들가스켓(방화)</t>
    <phoneticPr fontId="1" type="noConversion"/>
  </si>
  <si>
    <t>85mm 미들코너가스켓(방화)</t>
    <phoneticPr fontId="1" type="noConversion"/>
  </si>
  <si>
    <t>85mm 범용가스켓(방화)</t>
    <phoneticPr fontId="1" type="noConversion"/>
  </si>
  <si>
    <t>85mm 로드바</t>
    <phoneticPr fontId="1" type="noConversion"/>
  </si>
  <si>
    <t>60mm S가네고2</t>
    <phoneticPr fontId="1" type="noConversion"/>
  </si>
  <si>
    <t>85mmF가네고1</t>
    <phoneticPr fontId="1" type="noConversion"/>
  </si>
  <si>
    <t>85mmF가네고2</t>
    <phoneticPr fontId="1" type="noConversion"/>
  </si>
  <si>
    <t>85mmS가네고1</t>
    <phoneticPr fontId="1" type="noConversion"/>
  </si>
  <si>
    <t>85mmS가네고2</t>
    <phoneticPr fontId="1" type="noConversion"/>
  </si>
  <si>
    <t>85mmM백보드</t>
    <phoneticPr fontId="1" type="noConversion"/>
  </si>
  <si>
    <t>85mmM가네고1</t>
    <phoneticPr fontId="1" type="noConversion"/>
  </si>
  <si>
    <t>85mmM가네고2</t>
    <phoneticPr fontId="1" type="noConversion"/>
  </si>
  <si>
    <t>85mmF가네고1</t>
    <phoneticPr fontId="1" type="noConversion"/>
  </si>
  <si>
    <t>85mmF가네고2</t>
    <phoneticPr fontId="1" type="noConversion"/>
  </si>
  <si>
    <t>85mmM가네고1</t>
    <phoneticPr fontId="1" type="noConversion"/>
  </si>
  <si>
    <t>85mmM가네고2</t>
    <phoneticPr fontId="1" type="noConversion"/>
  </si>
  <si>
    <t>85mmS가네고1</t>
    <phoneticPr fontId="1" type="noConversion"/>
  </si>
  <si>
    <t>85mmS가네고2</t>
    <phoneticPr fontId="1" type="noConversion"/>
  </si>
  <si>
    <t>60mm 프로파일
유리사이즈/ 단가 계산기</t>
    <phoneticPr fontId="1" type="noConversion"/>
  </si>
  <si>
    <t>85mm 프로파일
유리사이즈/ 단가 계산기</t>
    <phoneticPr fontId="1" type="noConversion"/>
  </si>
  <si>
    <t>공통자재</t>
    <phoneticPr fontId="1" type="noConversion"/>
  </si>
  <si>
    <t>빗물구멍캡</t>
    <phoneticPr fontId="1" type="noConversion"/>
  </si>
  <si>
    <t>핸들커버</t>
    <phoneticPr fontId="1" type="noConversion"/>
  </si>
  <si>
    <t>빗물구멍캡</t>
    <phoneticPr fontId="1" type="noConversion"/>
  </si>
  <si>
    <t>샷시 모서리 보호 커버(블랙)</t>
    <phoneticPr fontId="1" type="noConversion"/>
  </si>
  <si>
    <t>샷시 모서리 보호 커버(블랙)</t>
    <phoneticPr fontId="1" type="noConversion"/>
  </si>
  <si>
    <t>핸들커버</t>
    <phoneticPr fontId="1" type="noConversion"/>
  </si>
  <si>
    <r>
      <t>2023년</t>
    </r>
    <r>
      <rPr>
        <sz val="15"/>
        <color theme="1"/>
        <rFont val="맑은 고딕"/>
        <family val="3"/>
        <charset val="129"/>
        <scheme val="minor"/>
      </rPr>
      <t xml:space="preserve"> </t>
    </r>
    <r>
      <rPr>
        <sz val="15"/>
        <color rgb="FF000000"/>
        <rFont val="맑은 고딕"/>
        <family val="3"/>
        <charset val="129"/>
        <scheme val="minor"/>
      </rPr>
      <t>대상테크롤</t>
    </r>
    <r>
      <rPr>
        <sz val="15"/>
        <color theme="1"/>
        <rFont val="맑은 고딕"/>
        <family val="3"/>
        <charset val="129"/>
        <scheme val="minor"/>
      </rPr>
      <t xml:space="preserve"> </t>
    </r>
    <r>
      <rPr>
        <sz val="15"/>
        <color rgb="FF000000"/>
        <rFont val="맑은 고딕"/>
        <family val="3"/>
        <charset val="129"/>
        <scheme val="minor"/>
      </rPr>
      <t>롤방충망</t>
    </r>
    <r>
      <rPr>
        <sz val="15"/>
        <color theme="1"/>
        <rFont val="맑은 고딕"/>
        <family val="3"/>
        <charset val="129"/>
        <scheme val="minor"/>
      </rPr>
      <t xml:space="preserve"> </t>
    </r>
    <r>
      <rPr>
        <sz val="15"/>
        <color rgb="FF000000"/>
        <rFont val="맑은 고딕"/>
        <family val="3"/>
        <charset val="129"/>
        <scheme val="minor"/>
      </rPr>
      <t>단가표</t>
    </r>
    <phoneticPr fontId="25" type="noConversion"/>
  </si>
  <si>
    <t>60mm 프레임리팩토리</t>
    <phoneticPr fontId="1" type="noConversion"/>
  </si>
  <si>
    <t>60mm 픽스리펙토리</t>
    <phoneticPr fontId="1" type="noConversion"/>
  </si>
  <si>
    <t>60mm 샤시리펙토리</t>
    <phoneticPr fontId="1" type="noConversion"/>
  </si>
  <si>
    <t>85mm 프레임리팩토리</t>
    <phoneticPr fontId="1" type="noConversion"/>
  </si>
  <si>
    <t>85mm 픽스리펙토리</t>
    <phoneticPr fontId="1" type="noConversion"/>
  </si>
  <si>
    <t>85mm 샤시리펙토리</t>
    <phoneticPr fontId="1" type="noConversion"/>
  </si>
  <si>
    <t>60mm 샤시리펙토리</t>
    <phoneticPr fontId="1" type="noConversion"/>
  </si>
  <si>
    <t>60mm 픽스리펙토리</t>
    <phoneticPr fontId="1" type="noConversion"/>
  </si>
  <si>
    <t>60mm 프레임리팩토리</t>
    <phoneticPr fontId="1" type="noConversion"/>
  </si>
  <si>
    <t>85mm 프레임리팩토리</t>
    <phoneticPr fontId="1" type="noConversion"/>
  </si>
  <si>
    <t>85mm 픽스리펙토리</t>
    <phoneticPr fontId="1" type="noConversion"/>
  </si>
  <si>
    <t>85mm 샤시리펙토리</t>
    <phoneticPr fontId="1" type="noConversion"/>
  </si>
  <si>
    <r>
      <rPr>
        <sz val="10"/>
        <color rgb="FF000000"/>
        <rFont val="돋움"/>
        <family val="3"/>
        <charset val="129"/>
      </rPr>
      <t>백색</t>
    </r>
    <r>
      <rPr>
        <sz val="10"/>
        <color rgb="FF000000"/>
        <rFont val="Calibri"/>
        <family val="3"/>
        <charset val="134"/>
      </rPr>
      <t xml:space="preserve"> </t>
    </r>
    <r>
      <rPr>
        <sz val="10"/>
        <color rgb="FF000000"/>
        <rFont val="돋움"/>
        <family val="3"/>
        <charset val="129"/>
      </rPr>
      <t>대비</t>
    </r>
    <r>
      <rPr>
        <sz val="10"/>
        <color rgb="FF000000"/>
        <rFont val="Calibri"/>
        <family val="3"/>
        <charset val="134"/>
      </rPr>
      <t xml:space="preserve"> 10% </t>
    </r>
    <r>
      <rPr>
        <sz val="10"/>
        <color rgb="FF000000"/>
        <rFont val="돋움"/>
        <family val="3"/>
        <charset val="129"/>
      </rPr>
      <t>인상</t>
    </r>
    <r>
      <rPr>
        <sz val="10"/>
        <color rgb="FF000000"/>
        <rFont val="Calibri"/>
        <family val="3"/>
        <charset val="134"/>
      </rPr>
      <t xml:space="preserve"> </t>
    </r>
    <r>
      <rPr>
        <sz val="10"/>
        <color rgb="FF000000"/>
        <rFont val="돋움"/>
        <family val="3"/>
        <charset val="129"/>
      </rPr>
      <t>단가</t>
    </r>
    <r>
      <rPr>
        <sz val="10"/>
        <color rgb="FF000000"/>
        <rFont val="Calibri"/>
        <family val="3"/>
        <charset val="134"/>
      </rPr>
      <t xml:space="preserve"> </t>
    </r>
    <r>
      <rPr>
        <sz val="10"/>
        <color rgb="FF000000"/>
        <rFont val="돋움"/>
        <family val="3"/>
        <charset val="129"/>
      </rPr>
      <t>적용</t>
    </r>
    <phoneticPr fontId="1" type="noConversion"/>
  </si>
  <si>
    <r>
      <rPr>
        <sz val="10"/>
        <color rgb="FF000000"/>
        <rFont val="돋움"/>
        <family val="3"/>
        <charset val="129"/>
      </rPr>
      <t>바우엔창호</t>
    </r>
    <r>
      <rPr>
        <sz val="10"/>
        <color rgb="FF000000"/>
        <rFont val="Calibri"/>
        <family val="3"/>
        <charset val="134"/>
      </rPr>
      <t xml:space="preserve"> </t>
    </r>
    <r>
      <rPr>
        <sz val="10"/>
        <color rgb="FF000000"/>
        <rFont val="돋움"/>
        <family val="3"/>
        <charset val="129"/>
      </rPr>
      <t>기본</t>
    </r>
    <r>
      <rPr>
        <sz val="10"/>
        <color rgb="FF000000"/>
        <rFont val="Calibri"/>
        <family val="3"/>
        <charset val="134"/>
      </rPr>
      <t xml:space="preserve"> </t>
    </r>
    <r>
      <rPr>
        <sz val="10"/>
        <color rgb="FF000000"/>
        <rFont val="돋움"/>
        <family val="3"/>
        <charset val="129"/>
      </rPr>
      <t>색상이</t>
    </r>
    <r>
      <rPr>
        <sz val="10"/>
        <color rgb="FF000000"/>
        <rFont val="Calibri"/>
        <family val="3"/>
        <charset val="134"/>
      </rPr>
      <t xml:space="preserve"> </t>
    </r>
    <r>
      <rPr>
        <sz val="10"/>
        <color rgb="FF000000"/>
        <rFont val="돋움"/>
        <family val="3"/>
        <charset val="129"/>
      </rPr>
      <t>블랙</t>
    </r>
    <r>
      <rPr>
        <sz val="10"/>
        <color rgb="FF000000"/>
        <rFont val="Calibri"/>
        <family val="3"/>
        <charset val="134"/>
      </rPr>
      <t>,</t>
    </r>
    <phoneticPr fontId="1" type="noConversion"/>
  </si>
  <si>
    <t>145 하부레일</t>
    <phoneticPr fontId="1" type="noConversion"/>
  </si>
  <si>
    <t>145 상부레일</t>
    <phoneticPr fontId="1" type="noConversion"/>
  </si>
  <si>
    <t>145 측면레일</t>
    <phoneticPr fontId="1" type="noConversion"/>
  </si>
  <si>
    <t>145 하부레일2</t>
    <phoneticPr fontId="1" type="noConversion"/>
  </si>
  <si>
    <t>145 샤시커버</t>
    <phoneticPr fontId="1" type="noConversion"/>
  </si>
  <si>
    <t>145 프레임</t>
    <phoneticPr fontId="1" type="noConversion"/>
  </si>
  <si>
    <t>145 샤시</t>
    <phoneticPr fontId="1" type="noConversion"/>
  </si>
  <si>
    <t>145 중간바</t>
    <phoneticPr fontId="1" type="noConversion"/>
  </si>
  <si>
    <t>145 프레임커버</t>
    <phoneticPr fontId="1" type="noConversion"/>
  </si>
  <si>
    <t>145 핸들</t>
    <phoneticPr fontId="1" type="noConversion"/>
  </si>
  <si>
    <t>145 핸들커버</t>
    <phoneticPr fontId="1" type="noConversion"/>
  </si>
  <si>
    <r>
      <t>1</t>
    </r>
    <r>
      <rPr>
        <sz val="11"/>
        <color indexed="8"/>
        <rFont val="맑은 고딕"/>
        <family val="3"/>
        <charset val="129"/>
      </rPr>
      <t>45 슬라이딩</t>
    </r>
    <phoneticPr fontId="1" type="noConversion"/>
  </si>
  <si>
    <t>145 프레임</t>
    <phoneticPr fontId="1" type="noConversion"/>
  </si>
  <si>
    <t>145 샤시</t>
    <phoneticPr fontId="1" type="noConversion"/>
  </si>
  <si>
    <t>145 중간바</t>
    <phoneticPr fontId="1" type="noConversion"/>
  </si>
  <si>
    <t>145 상부레일</t>
    <phoneticPr fontId="1" type="noConversion"/>
  </si>
  <si>
    <t>145 측면레일</t>
    <phoneticPr fontId="1" type="noConversion"/>
  </si>
  <si>
    <t>145 하부레일</t>
    <phoneticPr fontId="1" type="noConversion"/>
  </si>
  <si>
    <t>145 하부레일2</t>
    <phoneticPr fontId="1" type="noConversion"/>
  </si>
  <si>
    <t>145 샤시커버</t>
    <phoneticPr fontId="1" type="noConversion"/>
  </si>
  <si>
    <t>145 프레임커버</t>
    <phoneticPr fontId="1" type="noConversion"/>
  </si>
  <si>
    <t>145 핸들</t>
    <phoneticPr fontId="1" type="noConversion"/>
  </si>
  <si>
    <t>145 핸들커버</t>
    <phoneticPr fontId="1" type="noConversion"/>
  </si>
  <si>
    <t>145 GB(39T)</t>
    <phoneticPr fontId="1" type="noConversion"/>
  </si>
  <si>
    <t>145 GB(24T)</t>
    <phoneticPr fontId="1" type="noConversion"/>
  </si>
  <si>
    <t>145 GB(39T)</t>
    <phoneticPr fontId="1" type="noConversion"/>
  </si>
  <si>
    <t>145 GB(24T)</t>
    <phoneticPr fontId="1" type="noConversion"/>
  </si>
  <si>
    <t>145mmF가네고1</t>
  </si>
  <si>
    <t>145mmF가네고1</t>
    <phoneticPr fontId="1" type="noConversion"/>
  </si>
  <si>
    <t>145mmS가네고1</t>
  </si>
  <si>
    <t>145mmS가네고2</t>
  </si>
  <si>
    <t>145mmF가네고2</t>
  </si>
  <si>
    <t>145mmM가네고1</t>
  </si>
  <si>
    <t>145mmM가네고2</t>
  </si>
  <si>
    <t>145mmM백보드</t>
  </si>
  <si>
    <t>145mm 결속피스</t>
  </si>
  <si>
    <t>145mm GB가스켓(단열)</t>
  </si>
  <si>
    <t>145mm 유리가스켓(단열)</t>
  </si>
  <si>
    <t>145mm 미들가스켓(단열)</t>
  </si>
  <si>
    <t>145mm 미들코너가스켓(단열)</t>
  </si>
  <si>
    <t>145mm 범용가스켓(단열)</t>
  </si>
  <si>
    <t>145mm GB가스켓(방화)</t>
  </si>
  <si>
    <t>145mm 유리가스켓(방화)</t>
  </si>
  <si>
    <t>145mm 미들가스켓(방화)</t>
  </si>
  <si>
    <t>145mm 미들코너가스켓(방화)</t>
  </si>
  <si>
    <t>145mm 범용가스켓(방화)</t>
  </si>
  <si>
    <t>145mm 프레임리팩토리</t>
  </si>
  <si>
    <t>145mm 픽스리펙토리</t>
  </si>
  <si>
    <t>145mm 샤시리펙토리</t>
  </si>
  <si>
    <t>145mm 프로파일
유리사이즈/ 단가 계산기</t>
    <phoneticPr fontId="1" type="noConversion"/>
  </si>
  <si>
    <t>145mm</t>
    <phoneticPr fontId="1" type="noConversion"/>
  </si>
  <si>
    <t>커버</t>
    <phoneticPr fontId="1" type="noConversion"/>
  </si>
  <si>
    <t>T/T</t>
  </si>
  <si>
    <t>FIX</t>
  </si>
  <si>
    <t>w</t>
    <phoneticPr fontId="2" type="noConversion"/>
  </si>
  <si>
    <t>48T</t>
  </si>
  <si>
    <t>㈜ 우덱스</t>
    <phoneticPr fontId="2" type="noConversion"/>
  </si>
  <si>
    <t>인천 서구 북항로 45번길 5</t>
    <phoneticPr fontId="2" type="noConversion"/>
  </si>
  <si>
    <t>010-9004-5289</t>
    <phoneticPr fontId="2" type="noConversion"/>
  </si>
  <si>
    <t>이재웅</t>
    <phoneticPr fontId="2" type="noConversion"/>
  </si>
  <si>
    <t>85mm방화</t>
  </si>
  <si>
    <t>경범창호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</si>
</sst>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3">
    <numFmt numFmtId="42" formatCode="_-&quot;₩&quot;* #,##0_-;\-&quot;₩&quot;* #,##0_-;_-&quot;₩&quot;* &quot;-&quot;_-;_-@_-"/>
    <numFmt numFmtId="176" formatCode="&quot;₩&quot;#,##0_);[Red]\(&quot;₩&quot;#,##0\)"/>
    <numFmt numFmtId="177" formatCode="_(&quot;₩&quot;* #,##0_);_(&quot;₩&quot;* \(#,##0\);_(&quot;₩&quot;* &quot;-&quot;_);_(@_)"/>
    <numFmt numFmtId="178" formatCode="_(* #,##0_);_(* \(#,##0\);_(* &quot;-&quot;_);_(@_)"/>
    <numFmt numFmtId="179" formatCode="&quot;₩&quot;#,##0"/>
    <numFmt numFmtId="180" formatCode="#,##0_ "/>
    <numFmt numFmtId="181" formatCode="#,###"/>
    <numFmt numFmtId="182" formatCode="_-* #\!\,##0_-;&quot;₩&quot;\!\-* #\!\,##0_-;_-* &quot;-&quot;_-;_-@_-"/>
    <numFmt numFmtId="183" formatCode="_-&quot;₩&quot;* #\!\,##0_-;&quot;₩&quot;\!\-&quot;₩&quot;* #\!\,##0_-;_-&quot;₩&quot;* &quot;-&quot;_-;_-@_-"/>
    <numFmt numFmtId="184" formatCode="&quot;US$&quot;#,##0.00_);\(&quot;US$&quot;#,##0.00\)"/>
    <numFmt numFmtId="185" formatCode="0_ "/>
    <numFmt numFmtId="186" formatCode="0.00_ "/>
    <numFmt numFmtId="187" formatCode="&quot;₩&quot;#,##0_);\(&quot;₩&quot;#,##0\)"/>
  </numFmts>
  <fonts count="61" x14ac:knownFonts="1">
    <font>
      <sz val="11"/>
      <color indexed="8"/>
      <name val="맑은 고딕"/>
      <charset val="129"/>
    </font>
    <font>
      <sz val="8"/>
      <name val="맑은 고딕"/>
      <family val="2"/>
      <charset val="129"/>
    </font>
    <font>
      <sz val="8"/>
      <name val="맑은 고딕"/>
      <family val="2"/>
      <charset val="129"/>
    </font>
    <font>
      <sz val="11"/>
      <color indexed="8"/>
      <name val="맑은 고딕"/>
      <family val="2"/>
      <charset val="129"/>
    </font>
    <font>
      <sz val="10"/>
      <color indexed="8"/>
      <name val="맑은 고딕"/>
      <family val="2"/>
      <charset val="129"/>
    </font>
    <font>
      <sz val="9"/>
      <color indexed="8"/>
      <name val="맑은 고딕"/>
      <family val="2"/>
      <charset val="129"/>
    </font>
    <font>
      <b/>
      <sz val="20"/>
      <color indexed="8"/>
      <name val="맑은 고딕"/>
      <family val="2"/>
      <charset val="129"/>
    </font>
    <font>
      <b/>
      <sz val="10"/>
      <color indexed="8"/>
      <name val="맑은 고딕"/>
      <family val="2"/>
      <charset val="129"/>
    </font>
    <font>
      <b/>
      <sz val="12"/>
      <color indexed="8"/>
      <name val="맑은 고딕"/>
      <family val="2"/>
      <charset val="129"/>
    </font>
    <font>
      <b/>
      <sz val="16"/>
      <color indexed="8"/>
      <name val="맑은 고딕"/>
      <family val="2"/>
      <charset val="129"/>
    </font>
    <font>
      <sz val="11"/>
      <color rgb="FF000000"/>
      <name val="돋움"/>
      <family val="2"/>
      <charset val="129"/>
    </font>
    <font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rgb="FF000000"/>
      <name val="맑은 고딕"/>
      <family val="2"/>
      <charset val="129"/>
    </font>
    <font>
      <b/>
      <sz val="11"/>
      <color rgb="FF000000"/>
      <name val="맑은 고딕"/>
      <family val="2"/>
      <charset val="129"/>
    </font>
    <font>
      <b/>
      <sz val="20"/>
      <color rgb="FF000000"/>
      <name val="맑은 고딕"/>
      <family val="2"/>
      <charset val="129"/>
    </font>
    <font>
      <b/>
      <sz val="8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</font>
    <font>
      <sz val="11"/>
      <color rgb="FFFF0000"/>
      <name val="맑은 고딕"/>
      <family val="2"/>
      <charset val="129"/>
    </font>
    <font>
      <b/>
      <u/>
      <sz val="16"/>
      <color rgb="FF000000"/>
      <name val="맑은 고딕"/>
      <family val="2"/>
      <charset val="129"/>
    </font>
    <font>
      <b/>
      <sz val="18"/>
      <color rgb="FF000000"/>
      <name val="맑은 고딕"/>
      <family val="2"/>
      <charset val="129"/>
    </font>
    <font>
      <sz val="11"/>
      <color indexed="8"/>
      <name val="맑은 고딕"/>
      <family val="2"/>
      <charset val="129"/>
    </font>
    <font>
      <b/>
      <u/>
      <sz val="22"/>
      <color indexed="8"/>
      <name val="맑은 고딕"/>
      <family val="2"/>
      <charset val="129"/>
    </font>
    <font>
      <b/>
      <sz val="14"/>
      <color indexed="8"/>
      <name val="맑은 고딕"/>
      <family val="2"/>
      <charset val="129"/>
    </font>
    <font>
      <sz val="6"/>
      <color indexed="8"/>
      <name val="맑은 고딕"/>
      <family val="2"/>
      <charset val="129"/>
    </font>
    <font>
      <sz val="10"/>
      <color rgb="FF000000"/>
      <name val="Calibri"/>
      <family val="3"/>
      <charset val="134"/>
    </font>
    <font>
      <sz val="10"/>
      <color rgb="FF000000"/>
      <name val="바탕"/>
      <family val="3"/>
      <charset val="134"/>
    </font>
    <font>
      <sz val="9"/>
      <color rgb="FF000000"/>
      <name val="Calibri"/>
      <family val="3"/>
      <charset val="134"/>
    </font>
    <font>
      <sz val="9"/>
      <color rgb="FF000000"/>
      <name val="바탕"/>
      <family val="3"/>
      <charset val="134"/>
    </font>
    <font>
      <b/>
      <sz val="9"/>
      <color rgb="FF000000"/>
      <name val="Arial"/>
      <family val="3"/>
      <charset val="134"/>
    </font>
    <font>
      <sz val="8"/>
      <color rgb="FF000000"/>
      <name val="Arial"/>
      <family val="3"/>
      <charset val="134"/>
    </font>
    <font>
      <sz val="9"/>
      <color rgb="FF000000"/>
      <name val="Arial"/>
      <family val="3"/>
      <charset val="134"/>
    </font>
    <font>
      <sz val="10"/>
      <color rgb="FF000000"/>
      <name val="Calibri"/>
      <family val="3"/>
      <charset val="129"/>
    </font>
    <font>
      <b/>
      <sz val="22"/>
      <color rgb="FF000000"/>
      <name val="맑은 고딕"/>
      <family val="2"/>
      <charset val="129"/>
    </font>
    <font>
      <sz val="11"/>
      <color indexed="8"/>
      <name val="맑은 고딕"/>
      <family val="2"/>
      <charset val="129"/>
    </font>
    <font>
      <sz val="8"/>
      <name val="맑은 고딕"/>
      <family val="3"/>
      <charset val="129"/>
    </font>
    <font>
      <b/>
      <sz val="20"/>
      <color indexed="8"/>
      <name val="맑은 고딕"/>
      <family val="3"/>
      <charset val="129"/>
    </font>
    <font>
      <b/>
      <sz val="11"/>
      <color indexed="8"/>
      <name val="맑은 고딕"/>
      <family val="2"/>
      <charset val="129"/>
    </font>
    <font>
      <b/>
      <sz val="9"/>
      <color indexed="8"/>
      <name val="맑은 고딕"/>
      <family val="2"/>
      <charset val="129"/>
    </font>
    <font>
      <sz val="11"/>
      <color indexed="8"/>
      <name val="맑은 고딕"/>
      <family val="3"/>
      <charset val="129"/>
    </font>
    <font>
      <b/>
      <sz val="18"/>
      <color indexed="8"/>
      <name val="맑은 고딕"/>
      <family val="2"/>
      <charset val="129"/>
    </font>
    <font>
      <sz val="11"/>
      <color indexed="8"/>
      <name val="HY울릉도M"/>
      <family val="1"/>
      <charset val="129"/>
    </font>
    <font>
      <sz val="11"/>
      <color indexed="8"/>
      <name val="HY헤드라인M"/>
      <family val="1"/>
      <charset val="129"/>
    </font>
    <font>
      <sz val="12"/>
      <color indexed="8"/>
      <name val="HY울릉도M"/>
      <family val="1"/>
      <charset val="129"/>
    </font>
    <font>
      <sz val="10"/>
      <color indexed="8"/>
      <name val="맑은 고딕"/>
      <family val="3"/>
      <charset val="129"/>
    </font>
    <font>
      <sz val="10"/>
      <color indexed="8"/>
      <name val="HY헤드라인M"/>
      <family val="1"/>
      <charset val="129"/>
    </font>
    <font>
      <sz val="12"/>
      <color indexed="8"/>
      <name val="HY헤드라인M"/>
      <family val="1"/>
      <charset val="129"/>
    </font>
    <font>
      <b/>
      <sz val="14"/>
      <color indexed="8"/>
      <name val="HY헤드라인M"/>
      <family val="1"/>
      <charset val="129"/>
    </font>
    <font>
      <b/>
      <sz val="12"/>
      <color indexed="8"/>
      <name val="HY헤드라인M"/>
      <family val="1"/>
      <charset val="129"/>
    </font>
    <font>
      <sz val="14"/>
      <color indexed="8"/>
      <name val="HY헤드라인M"/>
      <family val="1"/>
      <charset val="129"/>
    </font>
    <font>
      <b/>
      <sz val="10"/>
      <color indexed="8"/>
      <name val="HY헤드라인M"/>
      <family val="1"/>
      <charset val="129"/>
    </font>
    <font>
      <b/>
      <sz val="11"/>
      <color rgb="FFFF0000"/>
      <name val="맑은 고딕"/>
      <family val="3"/>
      <charset val="129"/>
    </font>
    <font>
      <b/>
      <sz val="16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b/>
      <sz val="9"/>
      <color rgb="FF00000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</font>
    <font>
      <sz val="15"/>
      <color theme="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0"/>
      <color rgb="FF000000"/>
      <name val="돋움"/>
      <family val="3"/>
      <charset val="129"/>
    </font>
  </fonts>
  <fills count="2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rgb="FFFFFF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FFC000"/>
        <bgColor rgb="FF000000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rgb="FF000000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000000"/>
      </patternFill>
    </fill>
  </fills>
  <borders count="16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thin">
        <color indexed="64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thin">
        <color indexed="64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medium">
        <color rgb="FF000000"/>
      </top>
      <bottom/>
      <diagonal/>
    </border>
    <border>
      <left/>
      <right style="thin">
        <color indexed="64"/>
      </right>
      <top/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indexed="64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/>
      <right style="medium">
        <color indexed="64"/>
      </right>
      <top/>
      <bottom style="medium">
        <color rgb="FF000000"/>
      </bottom>
      <diagonal/>
    </border>
    <border>
      <left/>
      <right style="medium">
        <color indexed="64"/>
      </right>
      <top style="medium">
        <color rgb="FF000000"/>
      </top>
      <bottom style="medium">
        <color rgb="FF000000"/>
      </bottom>
      <diagonal/>
    </border>
    <border>
      <left/>
      <right/>
      <top/>
      <bottom style="double">
        <color rgb="FF000000"/>
      </bottom>
      <diagonal/>
    </border>
    <border>
      <left style="medium">
        <color indexed="64"/>
      </left>
      <right/>
      <top style="double">
        <color rgb="FF000000"/>
      </top>
      <bottom style="medium">
        <color rgb="FF000000"/>
      </bottom>
      <diagonal/>
    </border>
    <border>
      <left/>
      <right/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double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indexed="64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rgb="FF000000"/>
      </top>
      <bottom/>
      <diagonal/>
    </border>
    <border>
      <left style="thin">
        <color indexed="64"/>
      </left>
      <right/>
      <top/>
      <bottom style="medium">
        <color rgb="FF000000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medium">
        <color rgb="FF000000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 style="thin">
        <color indexed="64"/>
      </top>
      <bottom style="thick">
        <color indexed="64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/>
      <right style="medium">
        <color indexed="64"/>
      </right>
      <top style="medium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rgb="FF000000"/>
      </right>
      <top style="medium">
        <color rgb="FF000000"/>
      </top>
      <bottom/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medium">
        <color rgb="FF000000"/>
      </bottom>
      <diagonal/>
    </border>
    <border>
      <left/>
      <right style="thin">
        <color indexed="64"/>
      </right>
      <top style="medium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rgb="FF000000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 style="medium">
        <color rgb="FF000000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rgb="FF000000"/>
      </left>
      <right/>
      <top style="thin">
        <color indexed="64"/>
      </top>
      <bottom/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7">
    <xf numFmtId="0" fontId="0" fillId="0" borderId="0">
      <alignment vertical="center"/>
    </xf>
    <xf numFmtId="182" fontId="10" fillId="0" borderId="0"/>
    <xf numFmtId="183" fontId="10" fillId="0" borderId="0"/>
    <xf numFmtId="0" fontId="11" fillId="0" borderId="0">
      <alignment vertical="center"/>
    </xf>
    <xf numFmtId="0" fontId="10" fillId="0" borderId="0"/>
    <xf numFmtId="177" fontId="21" fillId="0" borderId="0" applyFont="0" applyFill="0" applyBorder="0" applyAlignment="0" applyProtection="0">
      <alignment vertical="center"/>
    </xf>
    <xf numFmtId="178" fontId="34" fillId="0" borderId="0" applyFont="0" applyFill="0" applyBorder="0" applyAlignment="0" applyProtection="0">
      <alignment vertical="center"/>
    </xf>
  </cellStyleXfs>
  <cellXfs count="519">
    <xf numFmtId="0" fontId="0" fillId="0" borderId="0" xfId="0">
      <alignment vertical="center"/>
    </xf>
    <xf numFmtId="0" fontId="12" fillId="2" borderId="38" xfId="0" applyFont="1" applyFill="1" applyBorder="1" applyAlignment="1">
      <alignment horizontal="center" vertical="center"/>
    </xf>
    <xf numFmtId="0" fontId="12" fillId="2" borderId="39" xfId="0" applyFont="1" applyFill="1" applyBorder="1" applyAlignment="1">
      <alignment horizontal="center" vertical="center"/>
    </xf>
    <xf numFmtId="0" fontId="12" fillId="2" borderId="47" xfId="0" applyFont="1" applyFill="1" applyBorder="1" applyAlignment="1">
      <alignment vertical="center"/>
    </xf>
    <xf numFmtId="0" fontId="13" fillId="0" borderId="0" xfId="0" applyFont="1">
      <alignment vertical="center"/>
    </xf>
    <xf numFmtId="0" fontId="14" fillId="4" borderId="38" xfId="0" applyFont="1" applyFill="1" applyBorder="1" applyAlignment="1">
      <alignment horizontal="center" vertical="center"/>
    </xf>
    <xf numFmtId="0" fontId="12" fillId="2" borderId="50" xfId="0" applyFon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5" fillId="0" borderId="0" xfId="0" applyFont="1" applyBorder="1" applyAlignment="1">
      <alignment vertical="center"/>
    </xf>
    <xf numFmtId="0" fontId="19" fillId="9" borderId="16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 wrapText="1"/>
    </xf>
    <xf numFmtId="0" fontId="0" fillId="0" borderId="66" xfId="0" applyBorder="1">
      <alignment vertical="center"/>
    </xf>
    <xf numFmtId="0" fontId="0" fillId="0" borderId="67" xfId="0" applyBorder="1">
      <alignment vertical="center"/>
    </xf>
    <xf numFmtId="0" fontId="0" fillId="0" borderId="87" xfId="0" applyBorder="1">
      <alignment vertical="center"/>
    </xf>
    <xf numFmtId="0" fontId="6" fillId="0" borderId="0" xfId="0" applyFont="1">
      <alignment vertical="center"/>
    </xf>
    <xf numFmtId="1" fontId="0" fillId="0" borderId="0" xfId="0" applyNumberFormat="1">
      <alignment vertical="center"/>
    </xf>
    <xf numFmtId="0" fontId="0" fillId="0" borderId="18" xfId="0" applyBorder="1">
      <alignment vertical="center"/>
    </xf>
    <xf numFmtId="0" fontId="3" fillId="0" borderId="0" xfId="0" applyFont="1" applyAlignment="1">
      <alignment vertical="center"/>
    </xf>
    <xf numFmtId="0" fontId="25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  <xf numFmtId="0" fontId="26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185" fontId="30" fillId="0" borderId="0" xfId="0" applyNumberFormat="1" applyFont="1" applyAlignment="1">
      <alignment horizontal="left" vertical="top"/>
    </xf>
    <xf numFmtId="180" fontId="31" fillId="0" borderId="0" xfId="0" applyNumberFormat="1" applyFont="1" applyAlignment="1">
      <alignment horizontal="left" vertical="top"/>
    </xf>
    <xf numFmtId="0" fontId="28" fillId="0" borderId="0" xfId="0" applyFont="1" applyAlignment="1">
      <alignment horizontal="left" vertical="top"/>
    </xf>
    <xf numFmtId="0" fontId="30" fillId="0" borderId="0" xfId="0" applyFont="1" applyAlignment="1">
      <alignment horizontal="left" vertical="top"/>
    </xf>
    <xf numFmtId="0" fontId="32" fillId="0" borderId="0" xfId="0" applyFont="1" applyAlignment="1">
      <alignment horizontal="left" vertical="top"/>
    </xf>
    <xf numFmtId="9" fontId="31" fillId="0" borderId="0" xfId="0" applyNumberFormat="1" applyFont="1" applyAlignment="1">
      <alignment horizontal="left" vertical="top"/>
    </xf>
    <xf numFmtId="0" fontId="13" fillId="0" borderId="0" xfId="0" applyFont="1" applyAlignment="1">
      <alignment vertical="center" wrapText="1"/>
    </xf>
    <xf numFmtId="0" fontId="36" fillId="0" borderId="0" xfId="0" applyFont="1" applyAlignment="1">
      <alignment horizontal="center" vertical="center"/>
    </xf>
    <xf numFmtId="0" fontId="37" fillId="0" borderId="0" xfId="0" applyFont="1">
      <alignment vertical="center"/>
    </xf>
    <xf numFmtId="0" fontId="37" fillId="0" borderId="19" xfId="0" applyFont="1" applyBorder="1">
      <alignment vertical="center"/>
    </xf>
    <xf numFmtId="0" fontId="39" fillId="0" borderId="0" xfId="0" applyFont="1">
      <alignment vertical="center"/>
    </xf>
    <xf numFmtId="0" fontId="0" fillId="0" borderId="21" xfId="0" applyBorder="1">
      <alignment vertical="center"/>
    </xf>
    <xf numFmtId="0" fontId="0" fillId="0" borderId="16" xfId="0" applyBorder="1">
      <alignment vertical="center"/>
    </xf>
    <xf numFmtId="0" fontId="0" fillId="0" borderId="22" xfId="0" applyBorder="1">
      <alignment vertical="center"/>
    </xf>
    <xf numFmtId="0" fontId="41" fillId="0" borderId="18" xfId="0" applyFont="1" applyBorder="1">
      <alignment vertical="center"/>
    </xf>
    <xf numFmtId="0" fontId="41" fillId="0" borderId="0" xfId="0" applyFont="1">
      <alignment vertical="center"/>
    </xf>
    <xf numFmtId="0" fontId="41" fillId="0" borderId="19" xfId="0" applyFont="1" applyBorder="1">
      <alignment vertical="center"/>
    </xf>
    <xf numFmtId="0" fontId="0" fillId="0" borderId="19" xfId="0" applyBorder="1">
      <alignment vertical="center"/>
    </xf>
    <xf numFmtId="0" fontId="43" fillId="0" borderId="0" xfId="0" applyFont="1">
      <alignment vertical="center"/>
    </xf>
    <xf numFmtId="0" fontId="44" fillId="0" borderId="0" xfId="0" applyFont="1">
      <alignment vertical="center"/>
    </xf>
    <xf numFmtId="0" fontId="42" fillId="0" borderId="0" xfId="0" applyFont="1">
      <alignment vertical="center"/>
    </xf>
    <xf numFmtId="0" fontId="46" fillId="0" borderId="0" xfId="0" applyFont="1">
      <alignment vertical="center"/>
    </xf>
    <xf numFmtId="0" fontId="44" fillId="0" borderId="0" xfId="0" applyFont="1" applyAlignment="1">
      <alignment horizontal="center" vertical="center"/>
    </xf>
    <xf numFmtId="0" fontId="42" fillId="0" borderId="18" xfId="0" applyFont="1" applyBorder="1">
      <alignment vertical="center"/>
    </xf>
    <xf numFmtId="0" fontId="42" fillId="0" borderId="19" xfId="0" applyFont="1" applyBorder="1">
      <alignment vertical="center"/>
    </xf>
    <xf numFmtId="178" fontId="48" fillId="0" borderId="0" xfId="6" applyFont="1" applyBorder="1" applyAlignment="1">
      <alignment vertical="center"/>
    </xf>
    <xf numFmtId="0" fontId="46" fillId="0" borderId="110" xfId="0" applyFont="1" applyBorder="1" applyAlignment="1">
      <alignment horizontal="distributed" vertical="center" indent="1"/>
    </xf>
    <xf numFmtId="0" fontId="46" fillId="0" borderId="0" xfId="0" applyFont="1" applyAlignment="1">
      <alignment horizontal="distributed" vertical="center" indent="1"/>
    </xf>
    <xf numFmtId="0" fontId="46" fillId="0" borderId="0" xfId="0" applyFont="1" applyAlignment="1">
      <alignment horizontal="center" vertical="center"/>
    </xf>
    <xf numFmtId="0" fontId="45" fillId="0" borderId="0" xfId="0" applyFont="1" applyAlignment="1">
      <alignment horizontal="left" vertical="center"/>
    </xf>
    <xf numFmtId="0" fontId="45" fillId="0" borderId="0" xfId="0" applyFont="1">
      <alignment vertical="center"/>
    </xf>
    <xf numFmtId="0" fontId="47" fillId="0" borderId="0" xfId="0" applyFont="1">
      <alignment vertical="center"/>
    </xf>
    <xf numFmtId="0" fontId="49" fillId="0" borderId="0" xfId="0" applyFont="1" applyAlignment="1">
      <alignment horizontal="center" vertical="center"/>
    </xf>
    <xf numFmtId="0" fontId="45" fillId="2" borderId="30" xfId="0" applyFont="1" applyFill="1" applyBorder="1" applyAlignment="1">
      <alignment horizontal="center" vertical="center"/>
    </xf>
    <xf numFmtId="0" fontId="45" fillId="2" borderId="13" xfId="0" applyFont="1" applyFill="1" applyBorder="1" applyAlignment="1">
      <alignment horizontal="center" vertical="center"/>
    </xf>
    <xf numFmtId="0" fontId="50" fillId="0" borderId="0" xfId="0" applyFont="1">
      <alignment vertical="center"/>
    </xf>
    <xf numFmtId="0" fontId="42" fillId="0" borderId="25" xfId="0" applyFont="1" applyBorder="1">
      <alignment vertical="center"/>
    </xf>
    <xf numFmtId="0" fontId="42" fillId="0" borderId="23" xfId="0" applyFont="1" applyBorder="1">
      <alignment vertical="center"/>
    </xf>
    <xf numFmtId="0" fontId="42" fillId="0" borderId="24" xfId="0" applyFont="1" applyBorder="1">
      <alignment vertical="center"/>
    </xf>
    <xf numFmtId="42" fontId="3" fillId="0" borderId="0" xfId="0" applyNumberFormat="1" applyFont="1" applyAlignment="1">
      <alignment vertical="center" wrapText="1"/>
    </xf>
    <xf numFmtId="0" fontId="52" fillId="14" borderId="2" xfId="0" applyFont="1" applyFill="1" applyBorder="1" applyAlignment="1">
      <alignment horizontal="center" vertical="center"/>
    </xf>
    <xf numFmtId="0" fontId="52" fillId="14" borderId="9" xfId="0" applyFont="1" applyFill="1" applyBorder="1" applyAlignment="1">
      <alignment horizontal="center" vertical="center"/>
    </xf>
    <xf numFmtId="0" fontId="53" fillId="2" borderId="122" xfId="0" applyFont="1" applyFill="1" applyBorder="1" applyAlignment="1">
      <alignment horizontal="center" vertical="center"/>
    </xf>
    <xf numFmtId="0" fontId="53" fillId="2" borderId="12" xfId="0" applyFont="1" applyFill="1" applyBorder="1" applyAlignment="1">
      <alignment horizontal="center" vertical="center"/>
    </xf>
    <xf numFmtId="0" fontId="53" fillId="2" borderId="140" xfId="0" applyFont="1" applyFill="1" applyBorder="1" applyAlignment="1">
      <alignment horizontal="center" vertical="center"/>
    </xf>
    <xf numFmtId="0" fontId="39" fillId="0" borderId="0" xfId="0" applyFont="1" applyAlignment="1">
      <alignment vertical="center"/>
    </xf>
    <xf numFmtId="180" fontId="55" fillId="0" borderId="5" xfId="0" applyNumberFormat="1" applyFont="1" applyBorder="1" applyAlignment="1">
      <alignment horizontal="left" vertical="top"/>
    </xf>
    <xf numFmtId="0" fontId="55" fillId="0" borderId="5" xfId="0" applyFont="1" applyBorder="1" applyAlignment="1">
      <alignment horizontal="left" vertical="top"/>
    </xf>
    <xf numFmtId="180" fontId="55" fillId="15" borderId="5" xfId="0" applyNumberFormat="1" applyFont="1" applyFill="1" applyBorder="1" applyAlignment="1">
      <alignment horizontal="left" vertical="top"/>
    </xf>
    <xf numFmtId="185" fontId="55" fillId="15" borderId="5" xfId="0" applyNumberFormat="1" applyFont="1" applyFill="1" applyBorder="1" applyAlignment="1">
      <alignment horizontal="left" vertical="top"/>
    </xf>
    <xf numFmtId="0" fontId="55" fillId="15" borderId="5" xfId="0" applyFont="1" applyFill="1" applyBorder="1" applyAlignment="1">
      <alignment horizontal="left" vertical="top"/>
    </xf>
    <xf numFmtId="0" fontId="55" fillId="16" borderId="5" xfId="0" applyFont="1" applyFill="1" applyBorder="1" applyAlignment="1">
      <alignment horizontal="left" vertical="top"/>
    </xf>
    <xf numFmtId="185" fontId="54" fillId="16" borderId="5" xfId="0" applyNumberFormat="1" applyFont="1" applyFill="1" applyBorder="1" applyAlignment="1">
      <alignment horizontal="left" vertical="top"/>
    </xf>
    <xf numFmtId="0" fontId="54" fillId="16" borderId="5" xfId="0" applyFont="1" applyFill="1" applyBorder="1" applyAlignment="1">
      <alignment horizontal="left" vertical="top"/>
    </xf>
    <xf numFmtId="0" fontId="19" fillId="9" borderId="20" xfId="0" applyFont="1" applyFill="1" applyBorder="1" applyAlignment="1">
      <alignment horizontal="center" vertical="center"/>
    </xf>
    <xf numFmtId="0" fontId="8" fillId="6" borderId="23" xfId="0" applyFont="1" applyFill="1" applyBorder="1" applyAlignment="1">
      <alignment horizontal="center" vertical="center"/>
    </xf>
    <xf numFmtId="0" fontId="52" fillId="14" borderId="2" xfId="0" applyFont="1" applyFill="1" applyBorder="1" applyAlignment="1">
      <alignment horizontal="center" vertical="center"/>
    </xf>
    <xf numFmtId="0" fontId="52" fillId="14" borderId="9" xfId="0" applyFont="1" applyFill="1" applyBorder="1" applyAlignment="1">
      <alignment horizontal="center" vertical="center"/>
    </xf>
    <xf numFmtId="0" fontId="52" fillId="14" borderId="136" xfId="0" applyFont="1" applyFill="1" applyBorder="1" applyAlignment="1">
      <alignment horizontal="center" vertical="center"/>
    </xf>
    <xf numFmtId="180" fontId="0" fillId="0" borderId="0" xfId="0" applyNumberFormat="1">
      <alignment vertical="center"/>
    </xf>
    <xf numFmtId="0" fontId="14" fillId="4" borderId="148" xfId="0" applyFont="1" applyFill="1" applyBorder="1" applyAlignment="1">
      <alignment horizontal="center" vertical="center"/>
    </xf>
    <xf numFmtId="0" fontId="52" fillId="14" borderId="2" xfId="0" applyFont="1" applyFill="1" applyBorder="1" applyAlignment="1">
      <alignment horizontal="center" vertical="center"/>
    </xf>
    <xf numFmtId="0" fontId="52" fillId="14" borderId="9" xfId="0" applyFont="1" applyFill="1" applyBorder="1" applyAlignment="1">
      <alignment horizontal="center" vertical="center"/>
    </xf>
    <xf numFmtId="0" fontId="53" fillId="2" borderId="122" xfId="0" applyFont="1" applyFill="1" applyBorder="1" applyAlignment="1">
      <alignment horizontal="center" vertical="center"/>
    </xf>
    <xf numFmtId="2" fontId="16" fillId="3" borderId="60" xfId="0" applyNumberFormat="1" applyFont="1" applyFill="1" applyBorder="1" applyAlignment="1">
      <alignment horizontal="center" vertical="center" wrapText="1"/>
    </xf>
    <xf numFmtId="2" fontId="16" fillId="3" borderId="60" xfId="0" applyNumberFormat="1" applyFont="1" applyFill="1" applyBorder="1" applyAlignment="1">
      <alignment horizontal="center" vertical="center"/>
    </xf>
    <xf numFmtId="2" fontId="16" fillId="3" borderId="94" xfId="0" applyNumberFormat="1" applyFont="1" applyFill="1" applyBorder="1" applyAlignment="1">
      <alignment horizontal="center" vertical="center"/>
    </xf>
    <xf numFmtId="2" fontId="16" fillId="3" borderId="61" xfId="0" applyNumberFormat="1" applyFont="1" applyFill="1" applyBorder="1" applyAlignment="1">
      <alignment horizontal="center" vertical="center"/>
    </xf>
    <xf numFmtId="2" fontId="16" fillId="3" borderId="93" xfId="0" applyNumberFormat="1" applyFont="1" applyFill="1" applyBorder="1" applyAlignment="1">
      <alignment horizontal="center" vertical="center"/>
    </xf>
    <xf numFmtId="2" fontId="16" fillId="3" borderId="125" xfId="0" applyNumberFormat="1" applyFont="1" applyFill="1" applyBorder="1" applyAlignment="1">
      <alignment horizontal="center" vertical="center" wrapText="1"/>
    </xf>
    <xf numFmtId="2" fontId="16" fillId="3" borderId="126" xfId="0" applyNumberFormat="1" applyFont="1" applyFill="1" applyBorder="1" applyAlignment="1">
      <alignment horizontal="center" vertical="center"/>
    </xf>
    <xf numFmtId="2" fontId="16" fillId="3" borderId="127" xfId="0" applyNumberFormat="1" applyFont="1" applyFill="1" applyBorder="1" applyAlignment="1">
      <alignment horizontal="center" vertical="center"/>
    </xf>
    <xf numFmtId="2" fontId="16" fillId="3" borderId="124" xfId="0" applyNumberFormat="1" applyFont="1" applyFill="1" applyBorder="1" applyAlignment="1">
      <alignment horizontal="center" vertical="center"/>
    </xf>
    <xf numFmtId="2" fontId="16" fillId="3" borderId="63" xfId="0" applyNumberFormat="1" applyFont="1" applyFill="1" applyBorder="1" applyAlignment="1">
      <alignment horizontal="center" vertical="center"/>
    </xf>
    <xf numFmtId="0" fontId="5" fillId="0" borderId="40" xfId="0" applyFont="1" applyFill="1" applyBorder="1" applyAlignment="1">
      <alignment horizontal="center" vertical="center" wrapText="1"/>
    </xf>
    <xf numFmtId="0" fontId="5" fillId="0" borderId="51" xfId="0" applyFont="1" applyFill="1" applyBorder="1" applyAlignment="1">
      <alignment horizontal="center" vertical="center" wrapText="1"/>
    </xf>
    <xf numFmtId="0" fontId="5" fillId="0" borderId="143" xfId="0" applyFont="1" applyFill="1" applyBorder="1" applyAlignment="1">
      <alignment horizontal="center" vertical="center" wrapText="1"/>
    </xf>
    <xf numFmtId="0" fontId="5" fillId="0" borderId="142" xfId="0" applyFont="1" applyFill="1" applyBorder="1" applyAlignment="1">
      <alignment horizontal="center" vertical="center" wrapText="1"/>
    </xf>
    <xf numFmtId="0" fontId="4" fillId="0" borderId="84" xfId="0" applyFont="1" applyFill="1" applyBorder="1" applyAlignment="1">
      <alignment horizontal="center" vertical="center"/>
    </xf>
    <xf numFmtId="0" fontId="4" fillId="0" borderId="65" xfId="0" applyFont="1" applyFill="1" applyBorder="1" applyAlignment="1">
      <alignment horizontal="center" vertical="center"/>
    </xf>
    <xf numFmtId="0" fontId="4" fillId="0" borderId="72" xfId="0" applyFont="1" applyFill="1" applyBorder="1" applyAlignment="1">
      <alignment horizontal="center" vertical="center"/>
    </xf>
    <xf numFmtId="0" fontId="4" fillId="0" borderId="54" xfId="0" applyFont="1" applyFill="1" applyBorder="1" applyAlignment="1">
      <alignment horizontal="center" vertical="center"/>
    </xf>
    <xf numFmtId="0" fontId="12" fillId="0" borderId="66" xfId="0" applyFont="1" applyFill="1" applyBorder="1" applyAlignment="1">
      <alignment horizontal="center" vertical="center"/>
    </xf>
    <xf numFmtId="0" fontId="12" fillId="0" borderId="67" xfId="0" applyFont="1" applyFill="1" applyBorder="1" applyAlignment="1">
      <alignment horizontal="center" vertical="center"/>
    </xf>
    <xf numFmtId="0" fontId="3" fillId="0" borderId="84" xfId="0" applyFont="1" applyFill="1" applyBorder="1" applyAlignment="1">
      <alignment horizontal="center" vertical="center"/>
    </xf>
    <xf numFmtId="0" fontId="3" fillId="0" borderId="65" xfId="0" applyFont="1" applyFill="1" applyBorder="1" applyAlignment="1">
      <alignment horizontal="center" vertical="center"/>
    </xf>
    <xf numFmtId="0" fontId="3" fillId="0" borderId="71" xfId="0" applyFont="1" applyFill="1" applyBorder="1" applyAlignment="1">
      <alignment horizontal="center" vertical="center"/>
    </xf>
    <xf numFmtId="0" fontId="3" fillId="0" borderId="58" xfId="0" applyFont="1" applyFill="1" applyBorder="1" applyAlignment="1">
      <alignment horizontal="center" vertical="center"/>
    </xf>
    <xf numFmtId="0" fontId="5" fillId="0" borderId="43" xfId="0" applyFont="1" applyFill="1" applyBorder="1" applyAlignment="1">
      <alignment horizontal="center" vertical="center" wrapText="1"/>
    </xf>
    <xf numFmtId="0" fontId="5" fillId="0" borderId="52" xfId="0" applyFont="1" applyFill="1" applyBorder="1" applyAlignment="1">
      <alignment horizontal="center" vertical="center" wrapText="1"/>
    </xf>
    <xf numFmtId="0" fontId="5" fillId="0" borderId="71" xfId="0" applyFont="1" applyFill="1" applyBorder="1" applyAlignment="1">
      <alignment horizontal="center" vertical="center" wrapText="1"/>
    </xf>
    <xf numFmtId="0" fontId="5" fillId="0" borderId="58" xfId="0" applyFont="1" applyFill="1" applyBorder="1" applyAlignment="1">
      <alignment horizontal="center" vertical="center" wrapText="1"/>
    </xf>
    <xf numFmtId="0" fontId="12" fillId="0" borderId="55" xfId="0" applyFont="1" applyFill="1" applyBorder="1" applyAlignment="1">
      <alignment horizontal="center" vertical="center"/>
    </xf>
    <xf numFmtId="0" fontId="12" fillId="0" borderId="68" xfId="0" applyFont="1" applyFill="1" applyBorder="1" applyAlignment="1">
      <alignment horizontal="center" vertical="center"/>
    </xf>
    <xf numFmtId="0" fontId="12" fillId="0" borderId="56" xfId="0" applyFont="1" applyFill="1" applyBorder="1" applyAlignment="1">
      <alignment horizontal="center" vertical="center"/>
    </xf>
    <xf numFmtId="0" fontId="12" fillId="0" borderId="15" xfId="0" applyFont="1" applyFill="1" applyBorder="1" applyAlignment="1">
      <alignment horizontal="center" vertical="center"/>
    </xf>
    <xf numFmtId="0" fontId="12" fillId="0" borderId="59" xfId="0" applyFont="1" applyFill="1" applyBorder="1" applyAlignment="1">
      <alignment horizontal="center" vertical="center"/>
    </xf>
    <xf numFmtId="0" fontId="12" fillId="0" borderId="69" xfId="0" applyFont="1" applyFill="1" applyBorder="1" applyAlignment="1">
      <alignment horizontal="center" vertical="center"/>
    </xf>
    <xf numFmtId="0" fontId="12" fillId="0" borderId="41" xfId="0" applyFont="1" applyFill="1" applyBorder="1" applyAlignment="1">
      <alignment horizontal="center" vertical="center"/>
    </xf>
    <xf numFmtId="0" fontId="12" fillId="0" borderId="51" xfId="0" applyFont="1" applyFill="1" applyBorder="1" applyAlignment="1">
      <alignment horizontal="center" vertical="center"/>
    </xf>
    <xf numFmtId="0" fontId="12" fillId="0" borderId="0" xfId="0" applyFont="1" applyFill="1" applyAlignment="1">
      <alignment horizontal="center" vertical="center"/>
    </xf>
    <xf numFmtId="0" fontId="12" fillId="0" borderId="52" xfId="0" applyFont="1" applyFill="1" applyBorder="1" applyAlignment="1">
      <alignment horizontal="center" vertical="center"/>
    </xf>
    <xf numFmtId="0" fontId="12" fillId="0" borderId="53" xfId="0" applyFont="1" applyFill="1" applyBorder="1" applyAlignment="1">
      <alignment horizontal="center" vertical="center"/>
    </xf>
    <xf numFmtId="0" fontId="12" fillId="0" borderId="54" xfId="0" applyFont="1" applyFill="1" applyBorder="1" applyAlignment="1">
      <alignment horizontal="center" vertical="center"/>
    </xf>
    <xf numFmtId="0" fontId="5" fillId="0" borderId="151" xfId="0" applyFont="1" applyFill="1" applyBorder="1" applyAlignment="1">
      <alignment horizontal="center" vertical="center" wrapText="1"/>
    </xf>
    <xf numFmtId="0" fontId="5" fillId="0" borderId="152" xfId="0" applyFont="1" applyFill="1" applyBorder="1" applyAlignment="1">
      <alignment horizontal="center" vertical="center" wrapText="1"/>
    </xf>
    <xf numFmtId="0" fontId="16" fillId="0" borderId="55" xfId="0" applyFont="1" applyFill="1" applyBorder="1" applyAlignment="1">
      <alignment horizontal="left" vertical="center" wrapText="1"/>
    </xf>
    <xf numFmtId="0" fontId="16" fillId="0" borderId="41" xfId="0" applyFont="1" applyFill="1" applyBorder="1" applyAlignment="1">
      <alignment horizontal="left" vertical="center" wrapText="1"/>
    </xf>
    <xf numFmtId="0" fontId="16" fillId="0" borderId="42" xfId="0" applyFont="1" applyFill="1" applyBorder="1" applyAlignment="1">
      <alignment horizontal="left" vertical="center" wrapText="1"/>
    </xf>
    <xf numFmtId="0" fontId="16" fillId="0" borderId="56" xfId="0" applyFont="1" applyFill="1" applyBorder="1" applyAlignment="1">
      <alignment horizontal="left" vertical="center" wrapText="1"/>
    </xf>
    <xf numFmtId="0" fontId="16" fillId="0" borderId="0" xfId="0" applyFont="1" applyFill="1" applyBorder="1" applyAlignment="1">
      <alignment horizontal="left" vertical="center" wrapText="1"/>
    </xf>
    <xf numFmtId="0" fontId="16" fillId="0" borderId="44" xfId="0" applyFont="1" applyFill="1" applyBorder="1" applyAlignment="1">
      <alignment horizontal="left" vertical="center" wrapText="1"/>
    </xf>
    <xf numFmtId="0" fontId="16" fillId="0" borderId="59" xfId="0" applyFont="1" applyFill="1" applyBorder="1" applyAlignment="1">
      <alignment horizontal="left" vertical="center" wrapText="1"/>
    </xf>
    <xf numFmtId="0" fontId="16" fillId="0" borderId="53" xfId="0" applyFont="1" applyFill="1" applyBorder="1" applyAlignment="1">
      <alignment horizontal="left" vertical="center" wrapText="1"/>
    </xf>
    <xf numFmtId="0" fontId="16" fillId="0" borderId="73" xfId="0" applyFont="1" applyFill="1" applyBorder="1" applyAlignment="1">
      <alignment horizontal="left" vertical="center" wrapText="1"/>
    </xf>
    <xf numFmtId="186" fontId="12" fillId="0" borderId="40" xfId="0" applyNumberFormat="1" applyFont="1" applyFill="1" applyBorder="1" applyAlignment="1">
      <alignment horizontal="center" vertical="center"/>
    </xf>
    <xf numFmtId="186" fontId="12" fillId="0" borderId="41" xfId="0" applyNumberFormat="1" applyFont="1" applyFill="1" applyBorder="1" applyAlignment="1">
      <alignment horizontal="center" vertical="center"/>
    </xf>
    <xf numFmtId="186" fontId="12" fillId="0" borderId="51" xfId="0" applyNumberFormat="1" applyFont="1" applyFill="1" applyBorder="1" applyAlignment="1">
      <alignment horizontal="center" vertical="center"/>
    </xf>
    <xf numFmtId="186" fontId="12" fillId="0" borderId="43" xfId="0" applyNumberFormat="1" applyFont="1" applyFill="1" applyBorder="1" applyAlignment="1">
      <alignment horizontal="center" vertical="center"/>
    </xf>
    <xf numFmtId="186" fontId="12" fillId="0" borderId="0" xfId="0" applyNumberFormat="1" applyFont="1" applyFill="1" applyBorder="1" applyAlignment="1">
      <alignment horizontal="center" vertical="center"/>
    </xf>
    <xf numFmtId="186" fontId="12" fillId="0" borderId="52" xfId="0" applyNumberFormat="1" applyFont="1" applyFill="1" applyBorder="1" applyAlignment="1">
      <alignment horizontal="center" vertical="center"/>
    </xf>
    <xf numFmtId="186" fontId="12" fillId="0" borderId="72" xfId="0" applyNumberFormat="1" applyFont="1" applyFill="1" applyBorder="1" applyAlignment="1">
      <alignment horizontal="center" vertical="center"/>
    </xf>
    <xf numFmtId="186" fontId="12" fillId="0" borderId="53" xfId="0" applyNumberFormat="1" applyFont="1" applyFill="1" applyBorder="1" applyAlignment="1">
      <alignment horizontal="center" vertical="center"/>
    </xf>
    <xf numFmtId="186" fontId="12" fillId="0" borderId="54" xfId="0" applyNumberFormat="1" applyFont="1" applyFill="1" applyBorder="1" applyAlignment="1">
      <alignment horizontal="center" vertical="center"/>
    </xf>
    <xf numFmtId="0" fontId="12" fillId="0" borderId="102" xfId="0" applyFont="1" applyFill="1" applyBorder="1" applyAlignment="1">
      <alignment horizontal="center" vertical="center"/>
    </xf>
    <xf numFmtId="0" fontId="12" fillId="0" borderId="103" xfId="0" applyFont="1" applyFill="1" applyBorder="1" applyAlignment="1">
      <alignment horizontal="center" vertical="center"/>
    </xf>
    <xf numFmtId="0" fontId="12" fillId="0" borderId="104" xfId="0" applyFont="1" applyFill="1" applyBorder="1" applyAlignment="1">
      <alignment horizontal="center" vertical="center"/>
    </xf>
    <xf numFmtId="0" fontId="12" fillId="0" borderId="129" xfId="0" applyFont="1" applyFill="1" applyBorder="1" applyAlignment="1">
      <alignment horizontal="center" vertical="center"/>
    </xf>
    <xf numFmtId="0" fontId="12" fillId="0" borderId="142" xfId="0" applyFont="1" applyFill="1" applyBorder="1" applyAlignment="1">
      <alignment horizontal="center" vertical="center"/>
    </xf>
    <xf numFmtId="0" fontId="12" fillId="2" borderId="46" xfId="0" applyFont="1" applyFill="1" applyBorder="1" applyAlignment="1">
      <alignment horizontal="center" vertical="center"/>
    </xf>
    <xf numFmtId="0" fontId="12" fillId="2" borderId="4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2" borderId="16" xfId="0" applyFont="1" applyFill="1" applyBorder="1" applyAlignment="1">
      <alignment horizontal="center" vertical="center"/>
    </xf>
    <xf numFmtId="0" fontId="12" fillId="2" borderId="17" xfId="0" applyFont="1" applyFill="1" applyBorder="1" applyAlignment="1">
      <alignment horizontal="center" vertical="center"/>
    </xf>
    <xf numFmtId="0" fontId="12" fillId="2" borderId="45" xfId="0" applyFont="1" applyFill="1" applyBorder="1" applyAlignment="1">
      <alignment horizontal="center" vertical="center"/>
    </xf>
    <xf numFmtId="2" fontId="51" fillId="0" borderId="23" xfId="0" applyNumberFormat="1" applyFont="1" applyBorder="1" applyAlignment="1">
      <alignment horizontal="center" vertical="center"/>
    </xf>
    <xf numFmtId="0" fontId="12" fillId="2" borderId="21" xfId="0" applyFont="1" applyFill="1" applyBorder="1" applyAlignment="1">
      <alignment horizontal="center" vertical="center"/>
    </xf>
    <xf numFmtId="0" fontId="12" fillId="2" borderId="83" xfId="0" applyFont="1" applyFill="1" applyBorder="1" applyAlignment="1">
      <alignment horizontal="center" vertical="center"/>
    </xf>
    <xf numFmtId="0" fontId="12" fillId="2" borderId="22" xfId="0" applyFont="1" applyFill="1" applyBorder="1" applyAlignment="1">
      <alignment horizontal="center" vertical="center"/>
    </xf>
    <xf numFmtId="0" fontId="17" fillId="0" borderId="0" xfId="0" applyFont="1" applyAlignment="1">
      <alignment horizontal="right"/>
    </xf>
    <xf numFmtId="0" fontId="18" fillId="0" borderId="0" xfId="0" applyFont="1" applyAlignment="1">
      <alignment horizontal="right"/>
    </xf>
    <xf numFmtId="0" fontId="18" fillId="0" borderId="53" xfId="0" applyFont="1" applyBorder="1" applyAlignment="1">
      <alignment horizontal="right"/>
    </xf>
    <xf numFmtId="0" fontId="12" fillId="2" borderId="70" xfId="0" applyFont="1" applyFill="1" applyBorder="1" applyAlignment="1">
      <alignment horizontal="center" vertical="center"/>
    </xf>
    <xf numFmtId="178" fontId="0" fillId="0" borderId="30" xfId="6" applyFont="1" applyBorder="1" applyAlignment="1">
      <alignment horizontal="center" vertical="center"/>
    </xf>
    <xf numFmtId="178" fontId="0" fillId="0" borderId="4" xfId="6" applyFont="1" applyBorder="1" applyAlignment="1">
      <alignment horizontal="center" vertical="center"/>
    </xf>
    <xf numFmtId="178" fontId="0" fillId="0" borderId="9" xfId="6" applyFont="1" applyBorder="1" applyAlignment="1">
      <alignment horizontal="center" vertical="center"/>
    </xf>
    <xf numFmtId="178" fontId="0" fillId="0" borderId="138" xfId="6" applyFont="1" applyBorder="1" applyAlignment="1">
      <alignment horizontal="center" vertical="center"/>
    </xf>
    <xf numFmtId="178" fontId="0" fillId="0" borderId="120" xfId="6" applyFont="1" applyBorder="1" applyAlignment="1">
      <alignment horizontal="center" vertical="center"/>
    </xf>
    <xf numFmtId="178" fontId="0" fillId="0" borderId="141" xfId="6" applyFont="1" applyBorder="1" applyAlignment="1">
      <alignment horizontal="center" vertical="center"/>
    </xf>
    <xf numFmtId="178" fontId="0" fillId="0" borderId="5" xfId="6" applyFont="1" applyBorder="1" applyAlignment="1">
      <alignment horizontal="center" vertical="center"/>
    </xf>
    <xf numFmtId="0" fontId="52" fillId="14" borderId="122" xfId="0" applyFont="1" applyFill="1" applyBorder="1" applyAlignment="1">
      <alignment horizontal="center" vertical="center"/>
    </xf>
    <xf numFmtId="0" fontId="52" fillId="14" borderId="12" xfId="0" applyFont="1" applyFill="1" applyBorder="1" applyAlignment="1">
      <alignment horizontal="center" vertical="center"/>
    </xf>
    <xf numFmtId="0" fontId="52" fillId="14" borderId="137" xfId="0" applyFont="1" applyFill="1" applyBorder="1" applyAlignment="1">
      <alignment horizontal="center" vertical="center"/>
    </xf>
    <xf numFmtId="0" fontId="52" fillId="14" borderId="11" xfId="0" applyFont="1" applyFill="1" applyBorder="1" applyAlignment="1">
      <alignment horizontal="center" vertical="center"/>
    </xf>
    <xf numFmtId="1" fontId="52" fillId="0" borderId="30" xfId="0" applyNumberFormat="1" applyFont="1" applyBorder="1" applyAlignment="1">
      <alignment horizontal="center" vertical="center"/>
    </xf>
    <xf numFmtId="1" fontId="52" fillId="0" borderId="13" xfId="0" applyNumberFormat="1" applyFont="1" applyBorder="1" applyAlignment="1">
      <alignment horizontal="center" vertical="center"/>
    </xf>
    <xf numFmtId="0" fontId="53" fillId="2" borderId="139" xfId="0" applyFont="1" applyFill="1" applyBorder="1" applyAlignment="1">
      <alignment horizontal="center" vertical="center"/>
    </xf>
    <xf numFmtId="0" fontId="53" fillId="2" borderId="138" xfId="0" applyFont="1" applyFill="1" applyBorder="1" applyAlignment="1">
      <alignment horizontal="center" vertical="center"/>
    </xf>
    <xf numFmtId="0" fontId="53" fillId="2" borderId="34" xfId="0" applyFont="1" applyFill="1" applyBorder="1" applyAlignment="1">
      <alignment horizontal="center" vertical="center"/>
    </xf>
    <xf numFmtId="0" fontId="53" fillId="2" borderId="122" xfId="0" applyFont="1" applyFill="1" applyBorder="1" applyAlignment="1">
      <alignment horizontal="center" vertical="center"/>
    </xf>
    <xf numFmtId="0" fontId="53" fillId="2" borderId="12" xfId="0" applyFont="1" applyFill="1" applyBorder="1" applyAlignment="1">
      <alignment horizontal="center" vertical="center"/>
    </xf>
    <xf numFmtId="0" fontId="53" fillId="2" borderId="137" xfId="0" applyFont="1" applyFill="1" applyBorder="1" applyAlignment="1">
      <alignment horizontal="center" vertical="center"/>
    </xf>
    <xf numFmtId="0" fontId="53" fillId="2" borderId="11" xfId="0" applyFont="1" applyFill="1" applyBorder="1" applyAlignment="1">
      <alignment horizontal="center" vertical="center"/>
    </xf>
    <xf numFmtId="0" fontId="12" fillId="0" borderId="128" xfId="0" applyFont="1" applyFill="1" applyBorder="1" applyAlignment="1">
      <alignment horizontal="center" vertical="center"/>
    </xf>
    <xf numFmtId="0" fontId="12" fillId="0" borderId="153" xfId="0" applyFont="1" applyFill="1" applyBorder="1" applyAlignment="1">
      <alignment horizontal="center" vertical="center"/>
    </xf>
    <xf numFmtId="0" fontId="12" fillId="0" borderId="154" xfId="0" applyFont="1" applyFill="1" applyBorder="1" applyAlignment="1">
      <alignment horizontal="center" vertical="center"/>
    </xf>
    <xf numFmtId="0" fontId="12" fillId="0" borderId="155" xfId="0" applyFont="1" applyFill="1" applyBorder="1" applyAlignment="1">
      <alignment horizontal="center" vertical="center"/>
    </xf>
    <xf numFmtId="0" fontId="5" fillId="0" borderId="41" xfId="0" applyFont="1" applyFill="1" applyBorder="1" applyAlignment="1">
      <alignment horizontal="center" vertical="center" wrapText="1"/>
    </xf>
    <xf numFmtId="0" fontId="5" fillId="0" borderId="29" xfId="0" applyFont="1" applyFill="1" applyBorder="1" applyAlignment="1">
      <alignment horizontal="center" vertical="center" wrapText="1"/>
    </xf>
    <xf numFmtId="0" fontId="5" fillId="0" borderId="0" xfId="0" applyFont="1" applyFill="1" applyBorder="1" applyAlignment="1">
      <alignment horizontal="center" vertical="center" wrapText="1"/>
    </xf>
    <xf numFmtId="0" fontId="5" fillId="0" borderId="111" xfId="0" applyFont="1" applyFill="1" applyBorder="1" applyAlignment="1">
      <alignment horizontal="center" vertical="center" wrapText="1"/>
    </xf>
    <xf numFmtId="0" fontId="3" fillId="0" borderId="92" xfId="0" applyFont="1" applyFill="1" applyBorder="1" applyAlignment="1">
      <alignment horizontal="center" vertical="center"/>
    </xf>
    <xf numFmtId="0" fontId="3" fillId="0" borderId="111" xfId="0" applyFont="1" applyFill="1" applyBorder="1" applyAlignment="1">
      <alignment horizontal="center" vertical="center"/>
    </xf>
    <xf numFmtId="0" fontId="4" fillId="0" borderId="92" xfId="0" applyFont="1" applyFill="1" applyBorder="1" applyAlignment="1">
      <alignment horizontal="center" vertical="center"/>
    </xf>
    <xf numFmtId="0" fontId="4" fillId="0" borderId="53" xfId="0" applyFont="1" applyFill="1" applyBorder="1" applyAlignment="1">
      <alignment horizontal="center" vertical="center"/>
    </xf>
    <xf numFmtId="0" fontId="52" fillId="14" borderId="25" xfId="0" applyFont="1" applyFill="1" applyBorder="1" applyAlignment="1">
      <alignment horizontal="center" vertical="center"/>
    </xf>
    <xf numFmtId="0" fontId="52" fillId="14" borderId="23" xfId="0" applyFont="1" applyFill="1" applyBorder="1" applyAlignment="1">
      <alignment horizontal="center" vertical="center"/>
    </xf>
    <xf numFmtId="3" fontId="12" fillId="0" borderId="55" xfId="0" applyNumberFormat="1" applyFont="1" applyFill="1" applyBorder="1" applyAlignment="1">
      <alignment horizontal="center" vertical="center"/>
    </xf>
    <xf numFmtId="3" fontId="12" fillId="0" borderId="41" xfId="0" applyNumberFormat="1" applyFont="1" applyFill="1" applyBorder="1" applyAlignment="1">
      <alignment horizontal="center" vertical="center"/>
    </xf>
    <xf numFmtId="3" fontId="12" fillId="0" borderId="56" xfId="0" applyNumberFormat="1" applyFont="1" applyFill="1" applyBorder="1" applyAlignment="1">
      <alignment horizontal="center" vertical="center"/>
    </xf>
    <xf numFmtId="3" fontId="12" fillId="0" borderId="0" xfId="0" applyNumberFormat="1" applyFont="1" applyFill="1" applyAlignment="1">
      <alignment horizontal="center" vertical="center"/>
    </xf>
    <xf numFmtId="3" fontId="12" fillId="0" borderId="59" xfId="0" applyNumberFormat="1" applyFont="1" applyFill="1" applyBorder="1" applyAlignment="1">
      <alignment horizontal="center" vertical="center"/>
    </xf>
    <xf numFmtId="3" fontId="12" fillId="0" borderId="53" xfId="0" applyNumberFormat="1" applyFont="1" applyFill="1" applyBorder="1" applyAlignment="1">
      <alignment horizontal="center" vertical="center"/>
    </xf>
    <xf numFmtId="3" fontId="12" fillId="0" borderId="98" xfId="0" applyNumberFormat="1" applyFont="1" applyFill="1" applyBorder="1" applyAlignment="1">
      <alignment horizontal="center" vertical="center"/>
    </xf>
    <xf numFmtId="3" fontId="12" fillId="0" borderId="68" xfId="0" applyNumberFormat="1" applyFont="1" applyFill="1" applyBorder="1" applyAlignment="1">
      <alignment horizontal="center" vertical="center"/>
    </xf>
    <xf numFmtId="3" fontId="12" fillId="0" borderId="34" xfId="0" applyNumberFormat="1" applyFont="1" applyFill="1" applyBorder="1" applyAlignment="1">
      <alignment horizontal="center" vertical="center"/>
    </xf>
    <xf numFmtId="3" fontId="12" fillId="0" borderId="15" xfId="0" applyNumberFormat="1" applyFont="1" applyFill="1" applyBorder="1" applyAlignment="1">
      <alignment horizontal="center" vertical="center"/>
    </xf>
    <xf numFmtId="3" fontId="12" fillId="0" borderId="99" xfId="0" applyNumberFormat="1" applyFont="1" applyFill="1" applyBorder="1" applyAlignment="1">
      <alignment horizontal="center" vertical="center"/>
    </xf>
    <xf numFmtId="3" fontId="12" fillId="0" borderId="69" xfId="0" applyNumberFormat="1" applyFont="1" applyFill="1" applyBorder="1" applyAlignment="1">
      <alignment horizontal="center" vertical="center"/>
    </xf>
    <xf numFmtId="181" fontId="12" fillId="0" borderId="98" xfId="0" applyNumberFormat="1" applyFont="1" applyFill="1" applyBorder="1" applyAlignment="1">
      <alignment horizontal="center" vertical="center" wrapText="1"/>
    </xf>
    <xf numFmtId="181" fontId="12" fillId="0" borderId="41" xfId="0" applyNumberFormat="1" applyFont="1" applyFill="1" applyBorder="1" applyAlignment="1">
      <alignment horizontal="center" vertical="center" wrapText="1"/>
    </xf>
    <xf numFmtId="181" fontId="12" fillId="0" borderId="112" xfId="0" applyNumberFormat="1" applyFont="1" applyFill="1" applyBorder="1" applyAlignment="1">
      <alignment horizontal="center" vertical="center" wrapText="1"/>
    </xf>
    <xf numFmtId="181" fontId="12" fillId="0" borderId="34" xfId="0" applyNumberFormat="1" applyFont="1" applyFill="1" applyBorder="1" applyAlignment="1">
      <alignment horizontal="center" vertical="center" wrapText="1"/>
    </xf>
    <xf numFmtId="181" fontId="12" fillId="0" borderId="0" xfId="0" applyNumberFormat="1" applyFont="1" applyFill="1" applyAlignment="1">
      <alignment horizontal="center" vertical="center" wrapText="1"/>
    </xf>
    <xf numFmtId="181" fontId="12" fillId="0" borderId="19" xfId="0" applyNumberFormat="1" applyFont="1" applyFill="1" applyBorder="1" applyAlignment="1">
      <alignment horizontal="center" vertical="center" wrapText="1"/>
    </xf>
    <xf numFmtId="181" fontId="12" fillId="0" borderId="99" xfId="0" applyNumberFormat="1" applyFont="1" applyFill="1" applyBorder="1" applyAlignment="1">
      <alignment horizontal="center" vertical="center" wrapText="1"/>
    </xf>
    <xf numFmtId="181" fontId="12" fillId="0" borderId="53" xfId="0" applyNumberFormat="1" applyFont="1" applyFill="1" applyBorder="1" applyAlignment="1">
      <alignment horizontal="center" vertical="center" wrapText="1"/>
    </xf>
    <xf numFmtId="181" fontId="12" fillId="0" borderId="77" xfId="0" applyNumberFormat="1" applyFont="1" applyFill="1" applyBorder="1" applyAlignment="1">
      <alignment horizontal="center" vertical="center" wrapText="1"/>
    </xf>
    <xf numFmtId="0" fontId="12" fillId="2" borderId="78" xfId="0" applyFont="1" applyFill="1" applyBorder="1" applyAlignment="1">
      <alignment horizontal="center" vertical="center"/>
    </xf>
    <xf numFmtId="0" fontId="12" fillId="0" borderId="115" xfId="0" applyFont="1" applyFill="1" applyBorder="1" applyAlignment="1">
      <alignment horizontal="center" vertical="center"/>
    </xf>
    <xf numFmtId="0" fontId="12" fillId="0" borderId="116" xfId="0" applyFont="1" applyFill="1" applyBorder="1" applyAlignment="1">
      <alignment horizontal="center" vertical="center"/>
    </xf>
    <xf numFmtId="0" fontId="12" fillId="0" borderId="117" xfId="0" applyFont="1" applyFill="1" applyBorder="1" applyAlignment="1">
      <alignment horizontal="center" vertical="center"/>
    </xf>
    <xf numFmtId="0" fontId="12" fillId="0" borderId="131" xfId="0" applyFont="1" applyFill="1" applyBorder="1" applyAlignment="1">
      <alignment horizontal="center" vertical="center"/>
    </xf>
    <xf numFmtId="0" fontId="12" fillId="0" borderId="16" xfId="0" applyFont="1" applyFill="1" applyBorder="1" applyAlignment="1">
      <alignment horizontal="center" vertical="center"/>
    </xf>
    <xf numFmtId="0" fontId="12" fillId="0" borderId="17" xfId="0" applyFont="1" applyFill="1" applyBorder="1" applyAlignment="1">
      <alignment horizontal="center" vertical="center"/>
    </xf>
    <xf numFmtId="0" fontId="12" fillId="0" borderId="0" xfId="0" applyFont="1" applyFill="1" applyBorder="1" applyAlignment="1">
      <alignment horizontal="center" vertical="center"/>
    </xf>
    <xf numFmtId="0" fontId="12" fillId="0" borderId="57" xfId="0" applyFont="1" applyFill="1" applyBorder="1" applyAlignment="1">
      <alignment horizontal="center" vertical="center"/>
    </xf>
    <xf numFmtId="0" fontId="12" fillId="0" borderId="111" xfId="0" applyFont="1" applyFill="1" applyBorder="1" applyAlignment="1">
      <alignment horizontal="center" vertical="center"/>
    </xf>
    <xf numFmtId="0" fontId="12" fillId="0" borderId="113" xfId="0" applyFont="1" applyFill="1" applyBorder="1" applyAlignment="1">
      <alignment horizontal="center" vertical="center"/>
    </xf>
    <xf numFmtId="0" fontId="12" fillId="0" borderId="64" xfId="0" applyFont="1" applyFill="1" applyBorder="1" applyAlignment="1">
      <alignment horizontal="center" vertical="center"/>
    </xf>
    <xf numFmtId="0" fontId="12" fillId="0" borderId="92" xfId="0" applyFont="1" applyFill="1" applyBorder="1" applyAlignment="1">
      <alignment horizontal="center" vertical="center"/>
    </xf>
    <xf numFmtId="0" fontId="12" fillId="0" borderId="114" xfId="0" applyFont="1" applyFill="1" applyBorder="1" applyAlignment="1">
      <alignment horizontal="center" vertical="center"/>
    </xf>
    <xf numFmtId="0" fontId="12" fillId="0" borderId="133" xfId="0" applyFont="1" applyFill="1" applyBorder="1" applyAlignment="1">
      <alignment horizontal="center" vertical="center"/>
    </xf>
    <xf numFmtId="0" fontId="12" fillId="0" borderId="23" xfId="0" applyFont="1" applyFill="1" applyBorder="1" applyAlignment="1">
      <alignment horizontal="center" vertical="center"/>
    </xf>
    <xf numFmtId="0" fontId="12" fillId="0" borderId="134" xfId="0" applyFont="1" applyFill="1" applyBorder="1" applyAlignment="1">
      <alignment horizontal="center" vertical="center"/>
    </xf>
    <xf numFmtId="0" fontId="12" fillId="0" borderId="144" xfId="0" applyFont="1" applyFill="1" applyBorder="1" applyAlignment="1">
      <alignment horizontal="center" vertical="center"/>
    </xf>
    <xf numFmtId="0" fontId="12" fillId="0" borderId="145" xfId="0" applyFont="1" applyFill="1" applyBorder="1" applyAlignment="1">
      <alignment horizontal="center" vertical="center"/>
    </xf>
    <xf numFmtId="0" fontId="12" fillId="0" borderId="146" xfId="0" applyFont="1" applyFill="1" applyBorder="1" applyAlignment="1">
      <alignment horizontal="center" vertical="center"/>
    </xf>
    <xf numFmtId="0" fontId="12" fillId="0" borderId="126" xfId="0" applyFont="1" applyFill="1" applyBorder="1" applyAlignment="1">
      <alignment horizontal="center" vertical="center"/>
    </xf>
    <xf numFmtId="0" fontId="12" fillId="0" borderId="61" xfId="0" applyFont="1" applyFill="1" applyBorder="1" applyAlignment="1">
      <alignment horizontal="center" vertical="center"/>
    </xf>
    <xf numFmtId="0" fontId="12" fillId="0" borderId="62" xfId="0" applyFont="1" applyFill="1" applyBorder="1" applyAlignment="1">
      <alignment horizontal="center" vertical="center"/>
    </xf>
    <xf numFmtId="0" fontId="12" fillId="0" borderId="130" xfId="0" applyFont="1" applyFill="1" applyBorder="1" applyAlignment="1">
      <alignment horizontal="center" vertical="center"/>
    </xf>
    <xf numFmtId="0" fontId="12" fillId="0" borderId="132" xfId="0" applyFont="1" applyFill="1" applyBorder="1" applyAlignment="1">
      <alignment horizontal="center" vertical="center"/>
    </xf>
    <xf numFmtId="0" fontId="12" fillId="0" borderId="60" xfId="0" applyFont="1" applyFill="1" applyBorder="1" applyAlignment="1">
      <alignment horizontal="center" vertical="center"/>
    </xf>
    <xf numFmtId="0" fontId="12" fillId="0" borderId="119" xfId="0" applyFont="1" applyFill="1" applyBorder="1" applyAlignment="1">
      <alignment horizontal="center" vertical="center"/>
    </xf>
    <xf numFmtId="0" fontId="38" fillId="0" borderId="156" xfId="0" applyFont="1" applyFill="1" applyBorder="1" applyAlignment="1">
      <alignment horizontal="center" vertical="center" wrapText="1"/>
    </xf>
    <xf numFmtId="0" fontId="38" fillId="0" borderId="157" xfId="0" applyFont="1" applyFill="1" applyBorder="1" applyAlignment="1">
      <alignment horizontal="center" vertical="center" wrapText="1"/>
    </xf>
    <xf numFmtId="0" fontId="38" fillId="0" borderId="95" xfId="0" applyFont="1" applyFill="1" applyBorder="1" applyAlignment="1">
      <alignment horizontal="center" vertical="center" wrapText="1"/>
    </xf>
    <xf numFmtId="0" fontId="38" fillId="0" borderId="158" xfId="0" applyFont="1" applyFill="1" applyBorder="1" applyAlignment="1">
      <alignment horizontal="center" vertical="center" wrapText="1"/>
    </xf>
    <xf numFmtId="0" fontId="38" fillId="0" borderId="159" xfId="0" applyFont="1" applyFill="1" applyBorder="1" applyAlignment="1">
      <alignment horizontal="center" vertical="center" wrapText="1"/>
    </xf>
    <xf numFmtId="0" fontId="38" fillId="0" borderId="160" xfId="0" applyFont="1" applyFill="1" applyBorder="1" applyAlignment="1">
      <alignment horizontal="center" vertical="center" wrapText="1"/>
    </xf>
    <xf numFmtId="0" fontId="12" fillId="0" borderId="29" xfId="0" applyFont="1" applyFill="1" applyBorder="1" applyAlignment="1">
      <alignment horizontal="center" vertical="center"/>
    </xf>
    <xf numFmtId="0" fontId="12" fillId="0" borderId="37" xfId="0" applyFont="1" applyFill="1" applyBorder="1" applyAlignment="1">
      <alignment horizontal="center" vertical="center"/>
    </xf>
    <xf numFmtId="0" fontId="12" fillId="0" borderId="135" xfId="0" applyFont="1" applyFill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35" xfId="0" applyFont="1" applyFill="1" applyBorder="1" applyAlignment="1">
      <alignment horizontal="center" vertical="center"/>
    </xf>
    <xf numFmtId="0" fontId="46" fillId="2" borderId="18" xfId="0" applyFont="1" applyFill="1" applyBorder="1" applyAlignment="1">
      <alignment horizontal="center" vertical="center"/>
    </xf>
    <xf numFmtId="0" fontId="46" fillId="2" borderId="0" xfId="0" applyFont="1" applyFill="1" applyAlignment="1">
      <alignment horizontal="center" vertical="center"/>
    </xf>
    <xf numFmtId="0" fontId="46" fillId="2" borderId="19" xfId="0" applyFont="1" applyFill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45" fillId="0" borderId="6" xfId="0" applyFont="1" applyBorder="1" applyAlignment="1">
      <alignment horizontal="center" vertical="center"/>
    </xf>
    <xf numFmtId="0" fontId="45" fillId="0" borderId="27" xfId="0" applyFont="1" applyBorder="1" applyAlignment="1">
      <alignment horizontal="center" vertical="center"/>
    </xf>
    <xf numFmtId="0" fontId="45" fillId="0" borderId="3" xfId="0" applyFont="1" applyBorder="1" applyAlignment="1">
      <alignment horizontal="center" vertical="center"/>
    </xf>
    <xf numFmtId="0" fontId="42" fillId="0" borderId="1" xfId="0" applyFont="1" applyBorder="1" applyAlignment="1">
      <alignment horizontal="center" vertical="center"/>
    </xf>
    <xf numFmtId="0" fontId="45" fillId="2" borderId="122" xfId="0" applyFont="1" applyFill="1" applyBorder="1" applyAlignment="1">
      <alignment horizontal="center" vertical="center"/>
    </xf>
    <xf numFmtId="0" fontId="45" fillId="2" borderId="12" xfId="0" applyFont="1" applyFill="1" applyBorder="1" applyAlignment="1">
      <alignment horizontal="center" vertical="center"/>
    </xf>
    <xf numFmtId="0" fontId="45" fillId="2" borderId="123" xfId="0" applyFont="1" applyFill="1" applyBorder="1" applyAlignment="1">
      <alignment horizontal="center" vertical="center"/>
    </xf>
    <xf numFmtId="0" fontId="45" fillId="0" borderId="120" xfId="0" applyFont="1" applyBorder="1" applyAlignment="1">
      <alignment horizontal="center" vertical="center"/>
    </xf>
    <xf numFmtId="0" fontId="45" fillId="0" borderId="33" xfId="0" applyFont="1" applyBorder="1" applyAlignment="1">
      <alignment horizontal="center" vertical="center"/>
    </xf>
    <xf numFmtId="0" fontId="45" fillId="0" borderId="1" xfId="0" applyFont="1" applyBorder="1" applyAlignment="1">
      <alignment horizontal="center" vertical="center"/>
    </xf>
    <xf numFmtId="0" fontId="45" fillId="0" borderId="35" xfId="0" applyFont="1" applyBorder="1" applyAlignment="1">
      <alignment horizontal="center" vertical="center"/>
    </xf>
    <xf numFmtId="0" fontId="45" fillId="0" borderId="34" xfId="0" applyFont="1" applyBorder="1" applyAlignment="1">
      <alignment horizontal="center" vertical="center"/>
    </xf>
    <xf numFmtId="0" fontId="45" fillId="0" borderId="0" xfId="0" applyFont="1" applyAlignment="1">
      <alignment horizontal="center" vertical="center"/>
    </xf>
    <xf numFmtId="0" fontId="45" fillId="0" borderId="15" xfId="0" applyFont="1" applyBorder="1" applyAlignment="1">
      <alignment horizontal="center" vertical="center"/>
    </xf>
    <xf numFmtId="0" fontId="45" fillId="0" borderId="36" xfId="0" applyFont="1" applyBorder="1" applyAlignment="1">
      <alignment horizontal="center" vertical="center"/>
    </xf>
    <xf numFmtId="0" fontId="45" fillId="0" borderId="37" xfId="0" applyFont="1" applyBorder="1" applyAlignment="1">
      <alignment horizontal="center" vertical="center"/>
    </xf>
    <xf numFmtId="0" fontId="45" fillId="0" borderId="29" xfId="0" applyFont="1" applyBorder="1" applyAlignment="1">
      <alignment horizontal="center" vertical="center"/>
    </xf>
    <xf numFmtId="0" fontId="45" fillId="0" borderId="28" xfId="0" applyFont="1" applyBorder="1" applyAlignment="1">
      <alignment horizontal="center" vertical="center"/>
    </xf>
    <xf numFmtId="0" fontId="42" fillId="0" borderId="5" xfId="0" applyFont="1" applyBorder="1" applyAlignment="1">
      <alignment horizontal="center" vertical="center"/>
    </xf>
    <xf numFmtId="2" fontId="42" fillId="0" borderId="5" xfId="0" applyNumberFormat="1" applyFont="1" applyBorder="1" applyAlignment="1">
      <alignment horizontal="center" vertical="center"/>
    </xf>
    <xf numFmtId="0" fontId="50" fillId="13" borderId="5" xfId="0" applyFont="1" applyFill="1" applyBorder="1" applyAlignment="1">
      <alignment horizontal="center" vertical="center"/>
    </xf>
    <xf numFmtId="0" fontId="50" fillId="13" borderId="27" xfId="0" applyFont="1" applyFill="1" applyBorder="1" applyAlignment="1">
      <alignment horizontal="center" vertical="center"/>
    </xf>
    <xf numFmtId="0" fontId="50" fillId="13" borderId="3" xfId="0" applyFont="1" applyFill="1" applyBorder="1" applyAlignment="1">
      <alignment horizontal="center" vertical="center"/>
    </xf>
    <xf numFmtId="0" fontId="46" fillId="12" borderId="6" xfId="0" applyFont="1" applyFill="1" applyBorder="1" applyAlignment="1">
      <alignment horizontal="distributed" vertical="center" indent="1"/>
    </xf>
    <xf numFmtId="0" fontId="46" fillId="12" borderId="27" xfId="0" applyFont="1" applyFill="1" applyBorder="1" applyAlignment="1">
      <alignment horizontal="distributed" vertical="center" indent="1"/>
    </xf>
    <xf numFmtId="0" fontId="46" fillId="12" borderId="3" xfId="0" applyFont="1" applyFill="1" applyBorder="1" applyAlignment="1">
      <alignment horizontal="distributed" vertical="center" indent="1"/>
    </xf>
    <xf numFmtId="178" fontId="46" fillId="0" borderId="6" xfId="6" applyFont="1" applyFill="1" applyBorder="1" applyAlignment="1">
      <alignment horizontal="center" vertical="center"/>
    </xf>
    <xf numFmtId="178" fontId="46" fillId="0" borderId="27" xfId="6" applyFont="1" applyFill="1" applyBorder="1" applyAlignment="1">
      <alignment horizontal="center" vertical="center"/>
    </xf>
    <xf numFmtId="178" fontId="46" fillId="0" borderId="105" xfId="6" applyFont="1" applyFill="1" applyBorder="1" applyAlignment="1">
      <alignment horizontal="center" vertical="center"/>
    </xf>
    <xf numFmtId="0" fontId="46" fillId="12" borderId="106" xfId="0" applyFont="1" applyFill="1" applyBorder="1" applyAlignment="1">
      <alignment horizontal="distributed" vertical="center" indent="1"/>
    </xf>
    <xf numFmtId="0" fontId="46" fillId="12" borderId="107" xfId="0" applyFont="1" applyFill="1" applyBorder="1" applyAlignment="1">
      <alignment horizontal="distributed" vertical="center" indent="1"/>
    </xf>
    <xf numFmtId="0" fontId="46" fillId="12" borderId="108" xfId="0" applyFont="1" applyFill="1" applyBorder="1" applyAlignment="1">
      <alignment horizontal="distributed" vertical="center" indent="1"/>
    </xf>
    <xf numFmtId="0" fontId="42" fillId="0" borderId="0" xfId="0" applyFont="1" applyAlignment="1">
      <alignment horizontal="center" vertical="center"/>
    </xf>
    <xf numFmtId="0" fontId="45" fillId="0" borderId="5" xfId="0" applyFont="1" applyBorder="1" applyAlignment="1">
      <alignment horizontal="center" vertical="center" wrapText="1"/>
    </xf>
    <xf numFmtId="178" fontId="46" fillId="0" borderId="106" xfId="6" applyFont="1" applyFill="1" applyBorder="1" applyAlignment="1">
      <alignment horizontal="center" vertical="center"/>
    </xf>
    <xf numFmtId="178" fontId="46" fillId="0" borderId="107" xfId="6" applyFont="1" applyFill="1" applyBorder="1" applyAlignment="1">
      <alignment horizontal="center" vertical="center"/>
    </xf>
    <xf numFmtId="178" fontId="46" fillId="0" borderId="109" xfId="6" applyFont="1" applyFill="1" applyBorder="1" applyAlignment="1">
      <alignment horizontal="center" vertical="center"/>
    </xf>
    <xf numFmtId="0" fontId="12" fillId="3" borderId="0" xfId="0" applyFont="1" applyFill="1" applyBorder="1" applyAlignment="1">
      <alignment horizontal="center" vertical="center"/>
    </xf>
    <xf numFmtId="0" fontId="45" fillId="2" borderId="31" xfId="0" applyFont="1" applyFill="1" applyBorder="1" applyAlignment="1">
      <alignment horizontal="center" vertical="center"/>
    </xf>
    <xf numFmtId="0" fontId="45" fillId="2" borderId="32" xfId="0" applyFont="1" applyFill="1" applyBorder="1" applyAlignment="1">
      <alignment horizontal="center" vertical="center"/>
    </xf>
    <xf numFmtId="0" fontId="45" fillId="2" borderId="7" xfId="0" applyFont="1" applyFill="1" applyBorder="1" applyAlignment="1">
      <alignment horizontal="center" vertical="center"/>
    </xf>
    <xf numFmtId="0" fontId="45" fillId="2" borderId="121" xfId="0" applyFont="1" applyFill="1" applyBorder="1" applyAlignment="1">
      <alignment horizontal="center" vertical="center"/>
    </xf>
    <xf numFmtId="0" fontId="47" fillId="0" borderId="0" xfId="0" applyFont="1" applyAlignment="1">
      <alignment horizontal="left" vertical="center"/>
    </xf>
    <xf numFmtId="0" fontId="45" fillId="0" borderId="0" xfId="0" applyFont="1" applyAlignment="1">
      <alignment horizontal="left" vertical="center"/>
    </xf>
    <xf numFmtId="0" fontId="14" fillId="5" borderId="150" xfId="0" applyFont="1" applyFill="1" applyBorder="1" applyAlignment="1">
      <alignment horizontal="center" vertical="center"/>
    </xf>
    <xf numFmtId="0" fontId="14" fillId="5" borderId="89" xfId="0" applyFont="1" applyFill="1" applyBorder="1" applyAlignment="1">
      <alignment horizontal="center" vertical="center"/>
    </xf>
    <xf numFmtId="0" fontId="14" fillId="5" borderId="149" xfId="0" applyFont="1" applyFill="1" applyBorder="1" applyAlignment="1">
      <alignment horizontal="center" vertical="center"/>
    </xf>
    <xf numFmtId="0" fontId="20" fillId="10" borderId="14" xfId="0" applyFont="1" applyFill="1" applyBorder="1" applyAlignment="1">
      <alignment horizontal="center" vertical="center"/>
    </xf>
    <xf numFmtId="176" fontId="20" fillId="0" borderId="14" xfId="0" applyNumberFormat="1" applyFont="1" applyBorder="1" applyAlignment="1">
      <alignment horizontal="center" vertical="center"/>
    </xf>
    <xf numFmtId="0" fontId="20" fillId="0" borderId="14" xfId="0" applyFont="1" applyBorder="1" applyAlignment="1">
      <alignment horizontal="center" vertical="center"/>
    </xf>
    <xf numFmtId="176" fontId="14" fillId="5" borderId="55" xfId="0" applyNumberFormat="1" applyFont="1" applyFill="1" applyBorder="1" applyAlignment="1">
      <alignment horizontal="center" vertical="center"/>
    </xf>
    <xf numFmtId="176" fontId="14" fillId="5" borderId="51" xfId="0" applyNumberFormat="1" applyFont="1" applyFill="1" applyBorder="1" applyAlignment="1">
      <alignment horizontal="center" vertical="center"/>
    </xf>
    <xf numFmtId="176" fontId="14" fillId="5" borderId="56" xfId="0" applyNumberFormat="1" applyFont="1" applyFill="1" applyBorder="1" applyAlignment="1">
      <alignment horizontal="center" vertical="center"/>
    </xf>
    <xf numFmtId="176" fontId="14" fillId="5" borderId="52" xfId="0" applyNumberFormat="1" applyFont="1" applyFill="1" applyBorder="1" applyAlignment="1">
      <alignment horizontal="center" vertical="center"/>
    </xf>
    <xf numFmtId="176" fontId="14" fillId="5" borderId="59" xfId="0" applyNumberFormat="1" applyFont="1" applyFill="1" applyBorder="1" applyAlignment="1">
      <alignment horizontal="center" vertical="center"/>
    </xf>
    <xf numFmtId="176" fontId="14" fillId="5" borderId="54" xfId="0" applyNumberFormat="1" applyFont="1" applyFill="1" applyBorder="1" applyAlignment="1">
      <alignment horizontal="center" vertical="center"/>
    </xf>
    <xf numFmtId="176" fontId="33" fillId="5" borderId="55" xfId="0" applyNumberFormat="1" applyFont="1" applyFill="1" applyBorder="1" applyAlignment="1">
      <alignment horizontal="center" vertical="center" wrapText="1"/>
    </xf>
    <xf numFmtId="176" fontId="33" fillId="5" borderId="41" xfId="0" applyNumberFormat="1" applyFont="1" applyFill="1" applyBorder="1" applyAlignment="1">
      <alignment horizontal="center" vertical="center" wrapText="1"/>
    </xf>
    <xf numFmtId="176" fontId="33" fillId="5" borderId="42" xfId="0" applyNumberFormat="1" applyFont="1" applyFill="1" applyBorder="1" applyAlignment="1">
      <alignment horizontal="center" vertical="center" wrapText="1"/>
    </xf>
    <xf numFmtId="176" fontId="33" fillId="5" borderId="56" xfId="0" applyNumberFormat="1" applyFont="1" applyFill="1" applyBorder="1" applyAlignment="1">
      <alignment horizontal="center" vertical="center" wrapText="1"/>
    </xf>
    <xf numFmtId="176" fontId="33" fillId="5" borderId="0" xfId="0" applyNumberFormat="1" applyFont="1" applyFill="1" applyBorder="1" applyAlignment="1">
      <alignment horizontal="center" vertical="center" wrapText="1"/>
    </xf>
    <xf numFmtId="176" fontId="33" fillId="5" borderId="44" xfId="0" applyNumberFormat="1" applyFont="1" applyFill="1" applyBorder="1" applyAlignment="1">
      <alignment horizontal="center" vertical="center" wrapText="1"/>
    </xf>
    <xf numFmtId="176" fontId="33" fillId="5" borderId="59" xfId="0" applyNumberFormat="1" applyFont="1" applyFill="1" applyBorder="1" applyAlignment="1">
      <alignment horizontal="center" vertical="center" wrapText="1"/>
    </xf>
    <xf numFmtId="176" fontId="33" fillId="5" borderId="53" xfId="0" applyNumberFormat="1" applyFont="1" applyFill="1" applyBorder="1" applyAlignment="1">
      <alignment horizontal="center" vertical="center" wrapText="1"/>
    </xf>
    <xf numFmtId="176" fontId="33" fillId="5" borderId="73" xfId="0" applyNumberFormat="1" applyFont="1" applyFill="1" applyBorder="1" applyAlignment="1">
      <alignment horizontal="center" vertical="center" wrapText="1"/>
    </xf>
    <xf numFmtId="176" fontId="15" fillId="5" borderId="55" xfId="0" applyNumberFormat="1" applyFont="1" applyFill="1" applyBorder="1" applyAlignment="1">
      <alignment horizontal="center" vertical="center"/>
    </xf>
    <xf numFmtId="176" fontId="15" fillId="5" borderId="51" xfId="0" applyNumberFormat="1" applyFont="1" applyFill="1" applyBorder="1" applyAlignment="1">
      <alignment horizontal="center" vertical="center"/>
    </xf>
    <xf numFmtId="176" fontId="15" fillId="5" borderId="56" xfId="0" applyNumberFormat="1" applyFont="1" applyFill="1" applyBorder="1" applyAlignment="1">
      <alignment horizontal="center" vertical="center"/>
    </xf>
    <xf numFmtId="176" fontId="15" fillId="5" borderId="52" xfId="0" applyNumberFormat="1" applyFont="1" applyFill="1" applyBorder="1" applyAlignment="1">
      <alignment horizontal="center" vertical="center"/>
    </xf>
    <xf numFmtId="176" fontId="15" fillId="5" borderId="59" xfId="0" applyNumberFormat="1" applyFont="1" applyFill="1" applyBorder="1" applyAlignment="1">
      <alignment horizontal="center" vertical="center"/>
    </xf>
    <xf numFmtId="176" fontId="15" fillId="5" borderId="54" xfId="0" applyNumberFormat="1" applyFont="1" applyFill="1" applyBorder="1" applyAlignment="1">
      <alignment horizontal="center" vertical="center"/>
    </xf>
    <xf numFmtId="0" fontId="15" fillId="5" borderId="40" xfId="0" applyFont="1" applyFill="1" applyBorder="1" applyAlignment="1">
      <alignment horizontal="center" vertical="center"/>
    </xf>
    <xf numFmtId="0" fontId="15" fillId="5" borderId="43" xfId="0" applyFont="1" applyFill="1" applyBorder="1" applyAlignment="1">
      <alignment horizontal="center" vertical="center"/>
    </xf>
    <xf numFmtId="0" fontId="15" fillId="5" borderId="72" xfId="0" applyFont="1" applyFill="1" applyBorder="1" applyAlignment="1">
      <alignment horizontal="center" vertical="center"/>
    </xf>
    <xf numFmtId="176" fontId="14" fillId="5" borderId="41" xfId="0" applyNumberFormat="1" applyFont="1" applyFill="1" applyBorder="1" applyAlignment="1">
      <alignment horizontal="center" vertical="center"/>
    </xf>
    <xf numFmtId="176" fontId="14" fillId="5" borderId="0" xfId="0" applyNumberFormat="1" applyFont="1" applyFill="1" applyBorder="1" applyAlignment="1">
      <alignment horizontal="center" vertical="center"/>
    </xf>
    <xf numFmtId="176" fontId="14" fillId="5" borderId="53" xfId="0" applyNumberFormat="1" applyFont="1" applyFill="1" applyBorder="1" applyAlignment="1">
      <alignment horizontal="center" vertical="center"/>
    </xf>
    <xf numFmtId="0" fontId="14" fillId="11" borderId="45" xfId="0" applyFont="1" applyFill="1" applyBorder="1" applyAlignment="1">
      <alignment horizontal="center" vertical="center"/>
    </xf>
    <xf numFmtId="0" fontId="14" fillId="11" borderId="46" xfId="0" applyFont="1" applyFill="1" applyBorder="1" applyAlignment="1">
      <alignment horizontal="center" vertical="center"/>
    </xf>
    <xf numFmtId="0" fontId="14" fillId="11" borderId="70" xfId="0" applyFont="1" applyFill="1" applyBorder="1" applyAlignment="1">
      <alignment horizontal="center" vertical="center"/>
    </xf>
    <xf numFmtId="0" fontId="14" fillId="4" borderId="86" xfId="0" applyFont="1" applyFill="1" applyBorder="1" applyAlignment="1">
      <alignment horizontal="center" vertical="center"/>
    </xf>
    <xf numFmtId="0" fontId="14" fillId="4" borderId="101" xfId="0" applyFont="1" applyFill="1" applyBorder="1" applyAlignment="1">
      <alignment horizontal="center" vertical="center"/>
    </xf>
    <xf numFmtId="0" fontId="14" fillId="4" borderId="85" xfId="0" applyFont="1" applyFill="1" applyBorder="1" applyAlignment="1">
      <alignment horizontal="center" vertical="center"/>
    </xf>
    <xf numFmtId="0" fontId="14" fillId="4" borderId="118" xfId="0" applyFont="1" applyFill="1" applyBorder="1" applyAlignment="1">
      <alignment horizontal="center" vertical="center"/>
    </xf>
    <xf numFmtId="0" fontId="8" fillId="7" borderId="14" xfId="0" applyFont="1" applyFill="1" applyBorder="1" applyAlignment="1">
      <alignment horizontal="center" vertical="center" wrapText="1"/>
    </xf>
    <xf numFmtId="0" fontId="8" fillId="7" borderId="14" xfId="0" applyFont="1" applyFill="1" applyBorder="1" applyAlignment="1">
      <alignment horizontal="center" vertical="center"/>
    </xf>
    <xf numFmtId="9" fontId="3" fillId="0" borderId="14" xfId="0" applyNumberFormat="1" applyFont="1" applyBorder="1" applyAlignment="1" applyProtection="1">
      <alignment horizontal="center" vertical="center"/>
      <protection locked="0"/>
    </xf>
    <xf numFmtId="9" fontId="0" fillId="0" borderId="14" xfId="0" applyNumberFormat="1" applyBorder="1" applyAlignment="1" applyProtection="1">
      <alignment horizontal="center" vertical="center"/>
      <protection locked="0"/>
    </xf>
    <xf numFmtId="178" fontId="0" fillId="0" borderId="64" xfId="6" applyFont="1" applyBorder="1" applyAlignment="1">
      <alignment horizontal="center" vertical="center"/>
    </xf>
    <xf numFmtId="178" fontId="0" fillId="0" borderId="65" xfId="6" applyFont="1" applyBorder="1" applyAlignment="1">
      <alignment horizontal="center" vertical="center"/>
    </xf>
    <xf numFmtId="178" fontId="0" fillId="0" borderId="56" xfId="6" applyFont="1" applyBorder="1" applyAlignment="1">
      <alignment horizontal="center" vertical="center"/>
    </xf>
    <xf numFmtId="178" fontId="0" fillId="0" borderId="52" xfId="6" applyFont="1" applyBorder="1" applyAlignment="1">
      <alignment horizontal="center" vertical="center"/>
    </xf>
    <xf numFmtId="178" fontId="0" fillId="0" borderId="59" xfId="6" applyFont="1" applyBorder="1" applyAlignment="1">
      <alignment horizontal="center" vertical="center"/>
    </xf>
    <xf numFmtId="178" fontId="0" fillId="0" borderId="54" xfId="6" applyFont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56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14" fillId="22" borderId="75" xfId="0" applyFont="1" applyFill="1" applyBorder="1" applyAlignment="1">
      <alignment horizontal="center" vertical="center" wrapText="1"/>
    </xf>
    <xf numFmtId="0" fontId="14" fillId="22" borderId="76" xfId="0" applyFont="1" applyFill="1" applyBorder="1" applyAlignment="1">
      <alignment horizontal="center" vertical="center" wrapText="1"/>
    </xf>
    <xf numFmtId="1" fontId="0" fillId="0" borderId="55" xfId="0" applyNumberFormat="1" applyBorder="1" applyAlignment="1">
      <alignment horizontal="center" vertical="center"/>
    </xf>
    <xf numFmtId="1" fontId="0" fillId="0" borderId="51" xfId="0" applyNumberFormat="1" applyBorder="1" applyAlignment="1">
      <alignment horizontal="center" vertical="center"/>
    </xf>
    <xf numFmtId="1" fontId="0" fillId="0" borderId="56" xfId="0" applyNumberFormat="1" applyBorder="1" applyAlignment="1">
      <alignment horizontal="center" vertical="center"/>
    </xf>
    <xf numFmtId="1" fontId="0" fillId="0" borderId="52" xfId="0" applyNumberFormat="1" applyBorder="1" applyAlignment="1">
      <alignment horizontal="center" vertical="center"/>
    </xf>
    <xf numFmtId="1" fontId="0" fillId="0" borderId="57" xfId="0" applyNumberFormat="1" applyBorder="1" applyAlignment="1">
      <alignment horizontal="center" vertical="center"/>
    </xf>
    <xf numFmtId="1" fontId="0" fillId="0" borderId="58" xfId="0" applyNumberFormat="1" applyBorder="1" applyAlignment="1">
      <alignment horizontal="center" vertical="center"/>
    </xf>
    <xf numFmtId="0" fontId="0" fillId="3" borderId="55" xfId="0" applyFill="1" applyBorder="1" applyAlignment="1">
      <alignment horizontal="center" vertical="center"/>
    </xf>
    <xf numFmtId="0" fontId="0" fillId="3" borderId="51" xfId="0" applyFill="1" applyBorder="1" applyAlignment="1">
      <alignment horizontal="center" vertical="center"/>
    </xf>
    <xf numFmtId="0" fontId="0" fillId="3" borderId="56" xfId="0" applyFill="1" applyBorder="1" applyAlignment="1">
      <alignment horizontal="center" vertical="center"/>
    </xf>
    <xf numFmtId="0" fontId="0" fillId="3" borderId="52" xfId="0" applyFill="1" applyBorder="1" applyAlignment="1">
      <alignment horizontal="center" vertical="center"/>
    </xf>
    <xf numFmtId="0" fontId="0" fillId="3" borderId="57" xfId="0" applyFill="1" applyBorder="1" applyAlignment="1">
      <alignment horizontal="center" vertical="center"/>
    </xf>
    <xf numFmtId="0" fontId="0" fillId="3" borderId="58" xfId="0" applyFill="1" applyBorder="1" applyAlignment="1">
      <alignment horizontal="center" vertical="center"/>
    </xf>
    <xf numFmtId="0" fontId="39" fillId="3" borderId="55" xfId="0" applyFont="1" applyFill="1" applyBorder="1" applyAlignment="1">
      <alignment horizontal="center" vertical="center"/>
    </xf>
    <xf numFmtId="0" fontId="39" fillId="3" borderId="51" xfId="0" applyFont="1" applyFill="1" applyBorder="1" applyAlignment="1">
      <alignment horizontal="center" vertical="center"/>
    </xf>
    <xf numFmtId="0" fontId="39" fillId="3" borderId="56" xfId="0" applyFont="1" applyFill="1" applyBorder="1" applyAlignment="1">
      <alignment horizontal="center" vertical="center"/>
    </xf>
    <xf numFmtId="0" fontId="39" fillId="3" borderId="52" xfId="0" applyFont="1" applyFill="1" applyBorder="1" applyAlignment="1">
      <alignment horizontal="center" vertical="center"/>
    </xf>
    <xf numFmtId="0" fontId="39" fillId="3" borderId="57" xfId="0" applyFont="1" applyFill="1" applyBorder="1" applyAlignment="1">
      <alignment horizontal="center" vertical="center"/>
    </xf>
    <xf numFmtId="0" fontId="39" fillId="3" borderId="58" xfId="0" applyFont="1" applyFill="1" applyBorder="1" applyAlignment="1">
      <alignment horizontal="center" vertical="center"/>
    </xf>
    <xf numFmtId="0" fontId="39" fillId="21" borderId="26" xfId="0" applyFont="1" applyFill="1" applyBorder="1" applyAlignment="1">
      <alignment horizontal="center" vertical="center"/>
    </xf>
    <xf numFmtId="0" fontId="0" fillId="21" borderId="26" xfId="0" applyFill="1" applyBorder="1" applyAlignment="1">
      <alignment horizontal="center" vertical="center"/>
    </xf>
    <xf numFmtId="178" fontId="0" fillId="0" borderId="64" xfId="6" applyNumberFormat="1" applyFont="1" applyBorder="1" applyAlignment="1">
      <alignment horizontal="center" vertical="center"/>
    </xf>
    <xf numFmtId="178" fontId="0" fillId="0" borderId="65" xfId="6" applyNumberFormat="1" applyFont="1" applyBorder="1" applyAlignment="1">
      <alignment horizontal="center" vertical="center"/>
    </xf>
    <xf numFmtId="178" fontId="0" fillId="0" borderId="56" xfId="6" applyNumberFormat="1" applyFont="1" applyBorder="1" applyAlignment="1">
      <alignment horizontal="center" vertical="center"/>
    </xf>
    <xf numFmtId="178" fontId="0" fillId="0" borderId="52" xfId="6" applyNumberFormat="1" applyFont="1" applyBorder="1" applyAlignment="1">
      <alignment horizontal="center" vertical="center"/>
    </xf>
    <xf numFmtId="178" fontId="0" fillId="0" borderId="59" xfId="6" applyNumberFormat="1" applyFont="1" applyBorder="1" applyAlignment="1">
      <alignment horizontal="center" vertical="center"/>
    </xf>
    <xf numFmtId="178" fontId="0" fillId="0" borderId="54" xfId="6" applyNumberFormat="1" applyFont="1" applyBorder="1" applyAlignment="1">
      <alignment horizontal="center" vertical="center"/>
    </xf>
    <xf numFmtId="184" fontId="20" fillId="5" borderId="84" xfId="5" applyNumberFormat="1" applyFont="1" applyFill="1" applyBorder="1" applyAlignment="1">
      <alignment horizontal="center" vertical="center"/>
    </xf>
    <xf numFmtId="184" fontId="20" fillId="5" borderId="65" xfId="5" applyNumberFormat="1" applyFont="1" applyFill="1" applyBorder="1" applyAlignment="1">
      <alignment horizontal="center" vertical="center"/>
    </xf>
    <xf numFmtId="184" fontId="20" fillId="5" borderId="43" xfId="5" applyNumberFormat="1" applyFont="1" applyFill="1" applyBorder="1" applyAlignment="1">
      <alignment horizontal="center" vertical="center"/>
    </xf>
    <xf numFmtId="184" fontId="20" fillId="5" borderId="52" xfId="5" applyNumberFormat="1" applyFont="1" applyFill="1" applyBorder="1" applyAlignment="1">
      <alignment horizontal="center" vertical="center"/>
    </xf>
    <xf numFmtId="184" fontId="20" fillId="5" borderId="72" xfId="5" applyNumberFormat="1" applyFont="1" applyFill="1" applyBorder="1" applyAlignment="1">
      <alignment horizontal="center" vertical="center"/>
    </xf>
    <xf numFmtId="184" fontId="20" fillId="5" borderId="54" xfId="5" applyNumberFormat="1" applyFont="1" applyFill="1" applyBorder="1" applyAlignment="1">
      <alignment horizontal="center" vertical="center"/>
    </xf>
    <xf numFmtId="0" fontId="14" fillId="0" borderId="48" xfId="0" applyFont="1" applyFill="1" applyBorder="1" applyAlignment="1">
      <alignment horizontal="center" vertical="center"/>
    </xf>
    <xf numFmtId="0" fontId="14" fillId="0" borderId="74" xfId="0" applyFont="1" applyFill="1" applyBorder="1" applyAlignment="1">
      <alignment horizontal="center" vertical="center"/>
    </xf>
    <xf numFmtId="0" fontId="14" fillId="0" borderId="49" xfId="0" applyFont="1" applyFill="1" applyBorder="1" applyAlignment="1">
      <alignment horizontal="center" vertical="center"/>
    </xf>
    <xf numFmtId="187" fontId="20" fillId="5" borderId="90" xfId="5" applyNumberFormat="1" applyFont="1" applyFill="1" applyBorder="1" applyAlignment="1">
      <alignment horizontal="center" vertical="center"/>
    </xf>
    <xf numFmtId="187" fontId="20" fillId="5" borderId="74" xfId="5" applyNumberFormat="1" applyFont="1" applyFill="1" applyBorder="1" applyAlignment="1">
      <alignment horizontal="center" vertical="center"/>
    </xf>
    <xf numFmtId="187" fontId="20" fillId="5" borderId="91" xfId="5" applyNumberFormat="1" applyFont="1" applyFill="1" applyBorder="1" applyAlignment="1">
      <alignment horizontal="center" vertical="center"/>
    </xf>
    <xf numFmtId="184" fontId="20" fillId="5" borderId="40" xfId="5" applyNumberFormat="1" applyFont="1" applyFill="1" applyBorder="1" applyAlignment="1">
      <alignment horizontal="center" vertical="center"/>
    </xf>
    <xf numFmtId="184" fontId="20" fillId="5" borderId="51" xfId="5" applyNumberFormat="1" applyFont="1" applyFill="1" applyBorder="1" applyAlignment="1">
      <alignment horizontal="center" vertical="center"/>
    </xf>
    <xf numFmtId="184" fontId="20" fillId="5" borderId="71" xfId="5" applyNumberFormat="1" applyFont="1" applyFill="1" applyBorder="1" applyAlignment="1">
      <alignment horizontal="center" vertical="center"/>
    </xf>
    <xf numFmtId="184" fontId="20" fillId="5" borderId="58" xfId="5" applyNumberFormat="1" applyFont="1" applyFill="1" applyBorder="1" applyAlignment="1">
      <alignment horizontal="center" vertical="center"/>
    </xf>
    <xf numFmtId="187" fontId="20" fillId="0" borderId="90" xfId="5" applyNumberFormat="1" applyFont="1" applyFill="1" applyBorder="1" applyAlignment="1">
      <alignment horizontal="center" vertical="center"/>
    </xf>
    <xf numFmtId="187" fontId="20" fillId="0" borderId="74" xfId="5" applyNumberFormat="1" applyFont="1" applyFill="1" applyBorder="1" applyAlignment="1">
      <alignment horizontal="center" vertical="center"/>
    </xf>
    <xf numFmtId="187" fontId="20" fillId="0" borderId="91" xfId="5" applyNumberFormat="1" applyFont="1" applyFill="1" applyBorder="1" applyAlignment="1">
      <alignment horizontal="center" vertical="center"/>
    </xf>
    <xf numFmtId="0" fontId="14" fillId="18" borderId="75" xfId="0" applyFont="1" applyFill="1" applyBorder="1" applyAlignment="1">
      <alignment horizontal="center" vertical="center" wrapText="1"/>
    </xf>
    <xf numFmtId="0" fontId="14" fillId="18" borderId="76" xfId="0" applyFont="1" applyFill="1" applyBorder="1" applyAlignment="1">
      <alignment horizontal="center" vertical="center" wrapText="1"/>
    </xf>
    <xf numFmtId="0" fontId="14" fillId="8" borderId="75" xfId="0" applyFont="1" applyFill="1" applyBorder="1" applyAlignment="1">
      <alignment horizontal="center" vertical="center" wrapText="1"/>
    </xf>
    <xf numFmtId="0" fontId="14" fillId="8" borderId="76" xfId="0" applyFont="1" applyFill="1" applyBorder="1" applyAlignment="1">
      <alignment horizontal="center" vertical="center" wrapText="1"/>
    </xf>
    <xf numFmtId="0" fontId="8" fillId="17" borderId="26" xfId="0" applyFont="1" applyFill="1" applyBorder="1" applyAlignment="1">
      <alignment horizontal="center" vertical="center"/>
    </xf>
    <xf numFmtId="0" fontId="14" fillId="18" borderId="75" xfId="0" applyFont="1" applyFill="1" applyBorder="1" applyAlignment="1">
      <alignment horizontal="center" vertical="center"/>
    </xf>
    <xf numFmtId="0" fontId="14" fillId="18" borderId="76" xfId="0" applyFont="1" applyFill="1" applyBorder="1" applyAlignment="1">
      <alignment horizontal="center" vertical="center"/>
    </xf>
    <xf numFmtId="0" fontId="9" fillId="10" borderId="14" xfId="0" applyFont="1" applyFill="1" applyBorder="1" applyAlignment="1">
      <alignment horizontal="center" vertical="center"/>
    </xf>
    <xf numFmtId="0" fontId="9" fillId="10" borderId="88" xfId="0" applyFont="1" applyFill="1" applyBorder="1" applyAlignment="1">
      <alignment horizontal="center" vertical="center"/>
    </xf>
    <xf numFmtId="0" fontId="23" fillId="0" borderId="89" xfId="0" applyFont="1" applyBorder="1" applyAlignment="1">
      <alignment horizontal="center" vertical="center"/>
    </xf>
    <xf numFmtId="0" fontId="23" fillId="0" borderId="14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8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14" fillId="8" borderId="21" xfId="0" applyFont="1" applyFill="1" applyBorder="1" applyAlignment="1">
      <alignment horizontal="center" vertical="center" wrapText="1"/>
    </xf>
    <xf numFmtId="0" fontId="14" fillId="8" borderId="22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 wrapText="1"/>
    </xf>
    <xf numFmtId="0" fontId="14" fillId="8" borderId="44" xfId="0" applyFont="1" applyFill="1" applyBorder="1" applyAlignment="1">
      <alignment horizontal="center" vertical="center"/>
    </xf>
    <xf numFmtId="0" fontId="14" fillId="8" borderId="43" xfId="0" applyFont="1" applyFill="1" applyBorder="1" applyAlignment="1">
      <alignment horizontal="center" vertical="center" wrapText="1"/>
    </xf>
    <xf numFmtId="0" fontId="23" fillId="0" borderId="100" xfId="0" applyFont="1" applyBorder="1" applyAlignment="1">
      <alignment horizontal="center" vertical="center"/>
    </xf>
    <xf numFmtId="9" fontId="24" fillId="0" borderId="100" xfId="0" applyNumberFormat="1" applyFont="1" applyBorder="1" applyAlignment="1">
      <alignment horizontal="center" vertical="center"/>
    </xf>
    <xf numFmtId="9" fontId="24" fillId="0" borderId="89" xfId="0" applyNumberFormat="1" applyFont="1" applyBorder="1" applyAlignment="1">
      <alignment horizontal="center" vertical="center"/>
    </xf>
    <xf numFmtId="0" fontId="8" fillId="6" borderId="20" xfId="0" applyFont="1" applyFill="1" applyBorder="1" applyAlignment="1">
      <alignment horizontal="center" vertical="center"/>
    </xf>
    <xf numFmtId="0" fontId="8" fillId="6" borderId="10" xfId="0" applyFont="1" applyFill="1" applyBorder="1" applyAlignment="1">
      <alignment horizontal="center" vertical="center"/>
    </xf>
    <xf numFmtId="0" fontId="14" fillId="20" borderId="75" xfId="0" applyFont="1" applyFill="1" applyBorder="1" applyAlignment="1">
      <alignment horizontal="center" vertical="center" wrapText="1"/>
    </xf>
    <xf numFmtId="0" fontId="14" fillId="20" borderId="76" xfId="0" applyFont="1" applyFill="1" applyBorder="1" applyAlignment="1">
      <alignment horizontal="center" vertical="center" wrapText="1"/>
    </xf>
    <xf numFmtId="0" fontId="56" fillId="19" borderId="26" xfId="0" applyFont="1" applyFill="1" applyBorder="1" applyAlignment="1">
      <alignment horizontal="center" vertical="center"/>
    </xf>
    <xf numFmtId="180" fontId="0" fillId="0" borderId="0" xfId="0" applyNumberFormat="1" applyAlignment="1">
      <alignment horizontal="center" vertical="center"/>
    </xf>
    <xf numFmtId="180" fontId="39" fillId="0" borderId="0" xfId="0" applyNumberFormat="1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2" fillId="3" borderId="41" xfId="0" applyFont="1" applyFill="1" applyBorder="1" applyAlignment="1">
      <alignment horizontal="center" vertical="center"/>
    </xf>
    <xf numFmtId="0" fontId="12" fillId="3" borderId="51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2" xfId="0" applyFont="1" applyFill="1" applyBorder="1" applyAlignment="1">
      <alignment horizontal="center" vertical="center"/>
    </xf>
    <xf numFmtId="0" fontId="12" fillId="3" borderId="53" xfId="0" applyFont="1" applyFill="1" applyBorder="1" applyAlignment="1">
      <alignment horizontal="center" vertical="center"/>
    </xf>
    <xf numFmtId="0" fontId="12" fillId="3" borderId="54" xfId="0" applyFont="1" applyFill="1" applyBorder="1" applyAlignment="1">
      <alignment horizontal="center" vertical="center"/>
    </xf>
    <xf numFmtId="0" fontId="12" fillId="3" borderId="55" xfId="0" applyFont="1" applyFill="1" applyBorder="1" applyAlignment="1">
      <alignment horizontal="center" vertical="center"/>
    </xf>
    <xf numFmtId="0" fontId="12" fillId="3" borderId="56" xfId="0" applyFont="1" applyFill="1" applyBorder="1" applyAlignment="1">
      <alignment horizontal="center" vertical="center"/>
    </xf>
    <xf numFmtId="0" fontId="12" fillId="3" borderId="59" xfId="0" applyFont="1" applyFill="1" applyBorder="1" applyAlignment="1">
      <alignment horizontal="center" vertical="center"/>
    </xf>
    <xf numFmtId="3" fontId="12" fillId="3" borderId="55" xfId="0" applyNumberFormat="1" applyFont="1" applyFill="1" applyBorder="1" applyAlignment="1">
      <alignment horizontal="center" vertical="center" wrapText="1"/>
    </xf>
    <xf numFmtId="3" fontId="12" fillId="3" borderId="51" xfId="0" applyNumberFormat="1" applyFont="1" applyFill="1" applyBorder="1" applyAlignment="1">
      <alignment horizontal="center" vertical="center"/>
    </xf>
    <xf numFmtId="3" fontId="12" fillId="3" borderId="56" xfId="0" applyNumberFormat="1" applyFont="1" applyFill="1" applyBorder="1" applyAlignment="1">
      <alignment horizontal="center" vertical="center"/>
    </xf>
    <xf numFmtId="3" fontId="12" fillId="3" borderId="52" xfId="0" applyNumberFormat="1" applyFont="1" applyFill="1" applyBorder="1" applyAlignment="1">
      <alignment horizontal="center" vertical="center"/>
    </xf>
    <xf numFmtId="3" fontId="12" fillId="3" borderId="59" xfId="0" applyNumberFormat="1" applyFont="1" applyFill="1" applyBorder="1" applyAlignment="1">
      <alignment horizontal="center" vertical="center"/>
    </xf>
    <xf numFmtId="3" fontId="12" fillId="3" borderId="54" xfId="0" applyNumberFormat="1" applyFont="1" applyFill="1" applyBorder="1" applyAlignment="1">
      <alignment horizontal="center" vertical="center"/>
    </xf>
    <xf numFmtId="3" fontId="12" fillId="3" borderId="55" xfId="0" applyNumberFormat="1" applyFont="1" applyFill="1" applyBorder="1" applyAlignment="1">
      <alignment horizontal="center" vertical="center"/>
    </xf>
    <xf numFmtId="179" fontId="12" fillId="3" borderId="55" xfId="0" applyNumberFormat="1" applyFont="1" applyFill="1" applyBorder="1" applyAlignment="1">
      <alignment horizontal="center" vertical="center"/>
    </xf>
    <xf numFmtId="179" fontId="12" fillId="3" borderId="41" xfId="0" applyNumberFormat="1" applyFont="1" applyFill="1" applyBorder="1" applyAlignment="1">
      <alignment horizontal="center" vertical="center"/>
    </xf>
    <xf numFmtId="179" fontId="12" fillId="3" borderId="51" xfId="0" applyNumberFormat="1" applyFont="1" applyFill="1" applyBorder="1" applyAlignment="1">
      <alignment horizontal="center" vertical="center"/>
    </xf>
    <xf numFmtId="179" fontId="12" fillId="3" borderId="56" xfId="0" applyNumberFormat="1" applyFont="1" applyFill="1" applyBorder="1" applyAlignment="1">
      <alignment horizontal="center" vertical="center"/>
    </xf>
    <xf numFmtId="179" fontId="12" fillId="3" borderId="0" xfId="0" applyNumberFormat="1" applyFont="1" applyFill="1" applyBorder="1" applyAlignment="1">
      <alignment horizontal="center" vertical="center"/>
    </xf>
    <xf numFmtId="179" fontId="12" fillId="3" borderId="52" xfId="0" applyNumberFormat="1" applyFont="1" applyFill="1" applyBorder="1" applyAlignment="1">
      <alignment horizontal="center" vertical="center"/>
    </xf>
    <xf numFmtId="179" fontId="12" fillId="3" borderId="59" xfId="0" applyNumberFormat="1" applyFont="1" applyFill="1" applyBorder="1" applyAlignment="1">
      <alignment horizontal="center" vertical="center"/>
    </xf>
    <xf numFmtId="179" fontId="12" fillId="3" borderId="53" xfId="0" applyNumberFormat="1" applyFont="1" applyFill="1" applyBorder="1" applyAlignment="1">
      <alignment horizontal="center" vertical="center"/>
    </xf>
    <xf numFmtId="179" fontId="12" fillId="3" borderId="54" xfId="0" applyNumberFormat="1" applyFont="1" applyFill="1" applyBorder="1" applyAlignment="1">
      <alignment horizontal="center" vertical="center"/>
    </xf>
    <xf numFmtId="0" fontId="12" fillId="3" borderId="66" xfId="0" applyFont="1" applyFill="1" applyBorder="1" applyAlignment="1">
      <alignment horizontal="center" vertical="center"/>
    </xf>
    <xf numFmtId="0" fontId="12" fillId="3" borderId="67" xfId="0" applyFont="1" applyFill="1" applyBorder="1" applyAlignment="1">
      <alignment horizontal="center" vertical="center"/>
    </xf>
    <xf numFmtId="0" fontId="5" fillId="3" borderId="40" xfId="0" applyFont="1" applyFill="1" applyBorder="1" applyAlignment="1">
      <alignment horizontal="center" vertical="center" wrapText="1"/>
    </xf>
    <xf numFmtId="0" fontId="5" fillId="3" borderId="51" xfId="0" applyFont="1" applyFill="1" applyBorder="1" applyAlignment="1">
      <alignment horizontal="center" vertical="center" wrapText="1"/>
    </xf>
    <xf numFmtId="0" fontId="5" fillId="3" borderId="43" xfId="0" applyFont="1" applyFill="1" applyBorder="1" applyAlignment="1">
      <alignment horizontal="center" vertical="center" wrapText="1"/>
    </xf>
    <xf numFmtId="0" fontId="5" fillId="3" borderId="52" xfId="0" applyFont="1" applyFill="1" applyBorder="1" applyAlignment="1">
      <alignment horizontal="center" vertical="center" wrapText="1"/>
    </xf>
    <xf numFmtId="0" fontId="5" fillId="3" borderId="72" xfId="0" applyFont="1" applyFill="1" applyBorder="1" applyAlignment="1">
      <alignment horizontal="center" vertical="center" wrapText="1"/>
    </xf>
    <xf numFmtId="0" fontId="5" fillId="3" borderId="54" xfId="0" applyFont="1" applyFill="1" applyBorder="1" applyAlignment="1">
      <alignment horizontal="center" vertical="center" wrapText="1"/>
    </xf>
    <xf numFmtId="0" fontId="12" fillId="3" borderId="68" xfId="0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69" xfId="0" applyFont="1" applyFill="1" applyBorder="1" applyAlignment="1">
      <alignment horizontal="center" vertical="center"/>
    </xf>
    <xf numFmtId="0" fontId="12" fillId="10" borderId="45" xfId="0" applyFont="1" applyFill="1" applyBorder="1" applyAlignment="1">
      <alignment horizontal="center" vertical="center"/>
    </xf>
    <xf numFmtId="0" fontId="12" fillId="10" borderId="46" xfId="0" applyFont="1" applyFill="1" applyBorder="1" applyAlignment="1">
      <alignment horizontal="center" vertical="center"/>
    </xf>
    <xf numFmtId="0" fontId="12" fillId="10" borderId="47" xfId="0" applyFont="1" applyFill="1" applyBorder="1" applyAlignment="1">
      <alignment horizontal="center" vertical="center"/>
    </xf>
    <xf numFmtId="0" fontId="40" fillId="0" borderId="0" xfId="0" applyFont="1" applyAlignment="1">
      <alignment horizontal="center" vertical="center" wrapText="1"/>
    </xf>
    <xf numFmtId="0" fontId="40" fillId="0" borderId="0" xfId="0" applyFont="1" applyAlignment="1">
      <alignment horizontal="center" vertical="center"/>
    </xf>
    <xf numFmtId="0" fontId="5" fillId="3" borderId="147" xfId="0" applyFont="1" applyFill="1" applyBorder="1" applyAlignment="1">
      <alignment horizontal="center" vertical="center" wrapText="1"/>
    </xf>
    <xf numFmtId="0" fontId="5" fillId="3" borderId="132" xfId="0" applyFont="1" applyFill="1" applyBorder="1" applyAlignment="1">
      <alignment horizontal="center" vertical="center" wrapText="1"/>
    </xf>
    <xf numFmtId="0" fontId="12" fillId="10" borderId="78" xfId="0" applyFont="1" applyFill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4" fillId="2" borderId="5" xfId="0" applyFont="1" applyFill="1" applyBorder="1" applyAlignment="1">
      <alignment horizontal="center" vertical="center" wrapText="1"/>
    </xf>
    <xf numFmtId="0" fontId="14" fillId="2" borderId="5" xfId="0" applyFont="1" applyFill="1" applyBorder="1" applyAlignment="1">
      <alignment horizontal="center" vertical="center"/>
    </xf>
    <xf numFmtId="0" fontId="7" fillId="2" borderId="5" xfId="0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/>
    </xf>
    <xf numFmtId="0" fontId="0" fillId="3" borderId="95" xfId="0" applyFill="1" applyBorder="1" applyAlignment="1">
      <alignment horizontal="center" vertical="center"/>
    </xf>
    <xf numFmtId="0" fontId="0" fillId="3" borderId="97" xfId="0" applyFill="1" applyBorder="1" applyAlignment="1">
      <alignment horizontal="center" vertical="center"/>
    </xf>
    <xf numFmtId="0" fontId="0" fillId="3" borderId="67" xfId="0" applyFill="1" applyBorder="1" applyAlignment="1">
      <alignment horizontal="center" vertical="center"/>
    </xf>
    <xf numFmtId="0" fontId="3" fillId="0" borderId="67" xfId="0" applyFont="1" applyBorder="1" applyAlignment="1">
      <alignment horizontal="center" vertical="center" wrapText="1"/>
    </xf>
    <xf numFmtId="0" fontId="3" fillId="0" borderId="67" xfId="0" applyFont="1" applyBorder="1" applyAlignment="1">
      <alignment horizontal="center" vertical="center"/>
    </xf>
    <xf numFmtId="0" fontId="3" fillId="0" borderId="95" xfId="0" applyFont="1" applyBorder="1" applyAlignment="1">
      <alignment horizontal="center" vertical="center" wrapText="1"/>
    </xf>
    <xf numFmtId="0" fontId="3" fillId="0" borderId="96" xfId="0" applyFont="1" applyBorder="1" applyAlignment="1">
      <alignment horizontal="center" vertical="center" wrapText="1"/>
    </xf>
    <xf numFmtId="0" fontId="3" fillId="0" borderId="97" xfId="0" applyFont="1" applyBorder="1" applyAlignment="1">
      <alignment horizontal="center" vertical="center" wrapText="1"/>
    </xf>
    <xf numFmtId="0" fontId="0" fillId="0" borderId="67" xfId="0" applyBorder="1" applyAlignment="1">
      <alignment horizontal="center" vertical="center"/>
    </xf>
    <xf numFmtId="0" fontId="3" fillId="0" borderId="87" xfId="0" applyFont="1" applyBorder="1" applyAlignment="1">
      <alignment horizontal="center" vertical="center" wrapText="1"/>
    </xf>
    <xf numFmtId="0" fontId="0" fillId="0" borderId="87" xfId="0" applyBorder="1" applyAlignment="1">
      <alignment horizontal="center" vertical="center"/>
    </xf>
    <xf numFmtId="0" fontId="0" fillId="0" borderId="66" xfId="0" applyBorder="1" applyAlignment="1">
      <alignment horizontal="center" vertical="center"/>
    </xf>
    <xf numFmtId="0" fontId="3" fillId="0" borderId="95" xfId="0" applyFont="1" applyBorder="1" applyAlignment="1">
      <alignment horizontal="center" vertical="center"/>
    </xf>
    <xf numFmtId="0" fontId="3" fillId="0" borderId="96" xfId="0" applyFont="1" applyBorder="1" applyAlignment="1">
      <alignment horizontal="center" vertical="center"/>
    </xf>
    <xf numFmtId="0" fontId="3" fillId="0" borderId="97" xfId="0" applyFont="1" applyBorder="1" applyAlignment="1">
      <alignment horizontal="center" vertical="center"/>
    </xf>
    <xf numFmtId="0" fontId="6" fillId="0" borderId="79" xfId="0" applyFont="1" applyBorder="1" applyAlignment="1">
      <alignment horizontal="center" vertical="center"/>
    </xf>
    <xf numFmtId="0" fontId="12" fillId="2" borderId="80" xfId="0" applyFont="1" applyFill="1" applyBorder="1" applyAlignment="1">
      <alignment horizontal="center" vertical="center"/>
    </xf>
    <xf numFmtId="0" fontId="12" fillId="2" borderId="81" xfId="0" applyFont="1" applyFill="1" applyBorder="1" applyAlignment="1">
      <alignment horizontal="center" vertical="center"/>
    </xf>
    <xf numFmtId="0" fontId="12" fillId="2" borderId="82" xfId="0" applyFont="1" applyFill="1" applyBorder="1" applyAlignment="1">
      <alignment horizontal="center" vertical="center"/>
    </xf>
    <xf numFmtId="0" fontId="3" fillId="0" borderId="66" xfId="0" applyFont="1" applyBorder="1" applyAlignment="1">
      <alignment horizontal="center" vertical="center"/>
    </xf>
    <xf numFmtId="0" fontId="0" fillId="0" borderId="48" xfId="0" applyBorder="1" applyAlignment="1">
      <alignment horizontal="center" vertical="center"/>
    </xf>
    <xf numFmtId="0" fontId="0" fillId="0" borderId="74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58" fillId="0" borderId="0" xfId="0" applyFont="1" applyAlignment="1">
      <alignment horizontal="center" vertical="center"/>
    </xf>
    <xf numFmtId="0" fontId="59" fillId="0" borderId="0" xfId="0" applyFont="1" applyAlignment="1">
      <alignment horizontal="center" vertical="center"/>
    </xf>
  </cellXfs>
  <cellStyles count="7">
    <cellStyle name="쉼표 [0]" xfId="6" builtinId="6"/>
    <cellStyle name="쉼표 [0] 2" xfId="1"/>
    <cellStyle name="통화 [0]" xfId="5" builtinId="7"/>
    <cellStyle name="통화 [0] 2" xfId="2"/>
    <cellStyle name="표준" xfId="0" builtinId="0"/>
    <cellStyle name="표준 2" xfId="3"/>
    <cellStyle name="표준 5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4.png"/><Relationship Id="rId7" Type="http://schemas.openxmlformats.org/officeDocument/2006/relationships/image" Target="../media/image1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13</xdr:col>
      <xdr:colOff>214312</xdr:colOff>
      <xdr:row>5</xdr:row>
      <xdr:rowOff>97035</xdr:rowOff>
    </xdr:to>
    <xdr:pic>
      <xdr:nvPicPr>
        <xdr:cNvPr id="4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17281" cy="12995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76200</xdr:colOff>
      <xdr:row>36</xdr:row>
      <xdr:rowOff>101600</xdr:rowOff>
    </xdr:from>
    <xdr:to>
      <xdr:col>21</xdr:col>
      <xdr:colOff>215900</xdr:colOff>
      <xdr:row>37</xdr:row>
      <xdr:rowOff>165100</xdr:rowOff>
    </xdr:to>
    <xdr:pic>
      <xdr:nvPicPr>
        <xdr:cNvPr id="12" name="그림 1">
          <a:extLst>
            <a:ext uri="{FF2B5EF4-FFF2-40B4-BE49-F238E27FC236}">
              <a16:creationId xmlns:a16="http://schemas.microsoft.com/office/drawing/2014/main" xmlns="" id="{00000000-0008-0000-0C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59600" y="8242300"/>
          <a:ext cx="495300" cy="355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50800</xdr:colOff>
      <xdr:row>40</xdr:row>
      <xdr:rowOff>25400</xdr:rowOff>
    </xdr:from>
    <xdr:to>
      <xdr:col>21</xdr:col>
      <xdr:colOff>266700</xdr:colOff>
      <xdr:row>40</xdr:row>
      <xdr:rowOff>266700</xdr:rowOff>
    </xdr:to>
    <xdr:pic>
      <xdr:nvPicPr>
        <xdr:cNvPr id="13" name="그림 2">
          <a:extLst>
            <a:ext uri="{FF2B5EF4-FFF2-40B4-BE49-F238E27FC236}">
              <a16:creationId xmlns:a16="http://schemas.microsoft.com/office/drawing/2014/main" xmlns="" id="{00000000-0008-0000-0C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34200" y="9334500"/>
          <a:ext cx="571500" cy="241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292100</xdr:colOff>
      <xdr:row>39</xdr:row>
      <xdr:rowOff>50800</xdr:rowOff>
    </xdr:from>
    <xdr:to>
      <xdr:col>22</xdr:col>
      <xdr:colOff>12700</xdr:colOff>
      <xdr:row>39</xdr:row>
      <xdr:rowOff>254000</xdr:rowOff>
    </xdr:to>
    <xdr:pic>
      <xdr:nvPicPr>
        <xdr:cNvPr id="14" name="그림 44">
          <a:extLst>
            <a:ext uri="{FF2B5EF4-FFF2-40B4-BE49-F238E27FC236}">
              <a16:creationId xmlns:a16="http://schemas.microsoft.com/office/drawing/2014/main" xmlns="" id="{00000000-0008-0000-0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9067800"/>
          <a:ext cx="7874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266700</xdr:colOff>
      <xdr:row>41</xdr:row>
      <xdr:rowOff>38100</xdr:rowOff>
    </xdr:from>
    <xdr:to>
      <xdr:col>22</xdr:col>
      <xdr:colOff>12700</xdr:colOff>
      <xdr:row>41</xdr:row>
      <xdr:rowOff>241300</xdr:rowOff>
    </xdr:to>
    <xdr:pic>
      <xdr:nvPicPr>
        <xdr:cNvPr id="15" name="그림 39">
          <a:extLst>
            <a:ext uri="{FF2B5EF4-FFF2-40B4-BE49-F238E27FC236}">
              <a16:creationId xmlns:a16="http://schemas.microsoft.com/office/drawing/2014/main" xmlns="" id="{00000000-0008-0000-0C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4500" y="9639300"/>
          <a:ext cx="812800" cy="203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152400</xdr:colOff>
      <xdr:row>34</xdr:row>
      <xdr:rowOff>88900</xdr:rowOff>
    </xdr:from>
    <xdr:to>
      <xdr:col>21</xdr:col>
      <xdr:colOff>190500</xdr:colOff>
      <xdr:row>35</xdr:row>
      <xdr:rowOff>190500</xdr:rowOff>
    </xdr:to>
    <xdr:pic>
      <xdr:nvPicPr>
        <xdr:cNvPr id="16" name="그림 40">
          <a:extLst>
            <a:ext uri="{FF2B5EF4-FFF2-40B4-BE49-F238E27FC236}">
              <a16:creationId xmlns:a16="http://schemas.microsoft.com/office/drawing/2014/main" xmlns="" id="{00000000-0008-0000-0C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5800" y="7645400"/>
          <a:ext cx="393700" cy="393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291353</xdr:colOff>
      <xdr:row>10</xdr:row>
      <xdr:rowOff>134471</xdr:rowOff>
    </xdr:from>
    <xdr:to>
      <xdr:col>22</xdr:col>
      <xdr:colOff>100854</xdr:colOff>
      <xdr:row>29</xdr:row>
      <xdr:rowOff>44825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xmlns="" id="{00000000-0008-0000-0C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886" t="3651" r="38196"/>
        <a:stretch/>
      </xdr:blipFill>
      <xdr:spPr>
        <a:xfrm>
          <a:off x="5277971" y="2398059"/>
          <a:ext cx="2241177" cy="3843619"/>
        </a:xfrm>
        <a:prstGeom prst="rect">
          <a:avLst/>
        </a:prstGeom>
      </xdr:spPr>
    </xdr:pic>
    <xdr:clientData/>
  </xdr:twoCellAnchor>
  <xdr:twoCellAnchor editAs="oneCell">
    <xdr:from>
      <xdr:col>15</xdr:col>
      <xdr:colOff>33617</xdr:colOff>
      <xdr:row>1</xdr:row>
      <xdr:rowOff>123263</xdr:rowOff>
    </xdr:from>
    <xdr:to>
      <xdr:col>22</xdr:col>
      <xdr:colOff>273184</xdr:colOff>
      <xdr:row>4</xdr:row>
      <xdr:rowOff>212911</xdr:rowOff>
    </xdr:to>
    <xdr:pic>
      <xdr:nvPicPr>
        <xdr:cNvPr id="18" name="그림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20235" y="347381"/>
          <a:ext cx="2671243" cy="7059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324970</xdr:colOff>
      <xdr:row>54</xdr:row>
      <xdr:rowOff>11206</xdr:rowOff>
    </xdr:from>
    <xdr:to>
      <xdr:col>19</xdr:col>
      <xdr:colOff>100853</xdr:colOff>
      <xdr:row>60</xdr:row>
      <xdr:rowOff>51626</xdr:rowOff>
    </xdr:to>
    <xdr:pic>
      <xdr:nvPicPr>
        <xdr:cNvPr id="20" name="그림 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90382" y="11979088"/>
          <a:ext cx="4986618" cy="13178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0</xdr:colOff>
      <xdr:row>63</xdr:row>
      <xdr:rowOff>168088</xdr:rowOff>
    </xdr:from>
    <xdr:to>
      <xdr:col>6</xdr:col>
      <xdr:colOff>336178</xdr:colOff>
      <xdr:row>67</xdr:row>
      <xdr:rowOff>100853</xdr:rowOff>
    </xdr:to>
    <xdr:pic>
      <xdr:nvPicPr>
        <xdr:cNvPr id="11" name="그림 26">
          <a:extLst>
            <a:ext uri="{FF2B5EF4-FFF2-40B4-BE49-F238E27FC236}">
              <a16:creationId xmlns="" xmlns:a16="http://schemas.microsoft.com/office/drawing/2014/main" id="{00000000-0008-0000-01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5412" y="14074588"/>
          <a:ext cx="1030942" cy="78441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11206</xdr:colOff>
      <xdr:row>72</xdr:row>
      <xdr:rowOff>56029</xdr:rowOff>
    </xdr:from>
    <xdr:to>
      <xdr:col>6</xdr:col>
      <xdr:colOff>336177</xdr:colOff>
      <xdr:row>75</xdr:row>
      <xdr:rowOff>145677</xdr:rowOff>
    </xdr:to>
    <xdr:pic>
      <xdr:nvPicPr>
        <xdr:cNvPr id="19" name="그림 18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6618" y="15889941"/>
          <a:ext cx="1019735" cy="72838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285750</xdr:colOff>
      <xdr:row>11</xdr:row>
      <xdr:rowOff>163285</xdr:rowOff>
    </xdr:from>
    <xdr:to>
      <xdr:col>8</xdr:col>
      <xdr:colOff>508614</xdr:colOff>
      <xdr:row>20</xdr:row>
      <xdr:rowOff>190499</xdr:rowOff>
    </xdr:to>
    <xdr:pic>
      <xdr:nvPicPr>
        <xdr:cNvPr id="3" name="그림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0" y="163285"/>
          <a:ext cx="7053650" cy="186417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L296"/>
  <sheetViews>
    <sheetView zoomScale="80" zoomScaleNormal="80" workbookViewId="0">
      <pane xSplit="11" ySplit="8" topLeftCell="L9" activePane="bottomRight" state="frozen"/>
      <selection activeCell="AM21" sqref="AM21"/>
      <selection pane="topRight" activeCell="AM21" sqref="AM21"/>
      <selection pane="bottomLeft" activeCell="AM21" sqref="AM21"/>
      <selection pane="bottomRight" activeCell="H17" sqref="H17:I20"/>
    </sheetView>
  </sheetViews>
  <sheetFormatPr defaultColWidth="8.875" defaultRowHeight="16.5" x14ac:dyDescent="0.3"/>
  <cols>
    <col min="1" max="2" width="4.625" customWidth="1"/>
    <col min="3" max="3" width="5.5" customWidth="1"/>
    <col min="4" max="25" width="4.625" customWidth="1"/>
    <col min="26" max="26" width="9.875" customWidth="1"/>
    <col min="27" max="27" width="2.25" customWidth="1"/>
    <col min="28" max="38" width="15.5" customWidth="1"/>
  </cols>
  <sheetData>
    <row r="1" spans="1:38" ht="27" thickBot="1" x14ac:dyDescent="0.35">
      <c r="AB1" s="198" t="s">
        <v>151</v>
      </c>
      <c r="AC1" s="199"/>
      <c r="AD1" s="199"/>
      <c r="AE1" s="199"/>
      <c r="AF1" s="199"/>
      <c r="AG1" s="199"/>
      <c r="AH1" s="199"/>
      <c r="AI1" s="199"/>
      <c r="AJ1" s="199"/>
      <c r="AK1" s="199"/>
      <c r="AL1" s="199"/>
    </row>
    <row r="2" spans="1:38" ht="16.5" customHeight="1" thickBot="1" x14ac:dyDescent="0.35">
      <c r="AB2" s="173" t="s">
        <v>176</v>
      </c>
      <c r="AC2" s="174"/>
      <c r="AD2" s="174"/>
      <c r="AE2" s="175" t="s">
        <v>177</v>
      </c>
      <c r="AF2" s="174"/>
      <c r="AG2" s="174"/>
      <c r="AH2" s="176"/>
      <c r="AI2" s="175" t="s">
        <v>328</v>
      </c>
      <c r="AJ2" s="174"/>
      <c r="AK2" s="174"/>
      <c r="AL2" s="176"/>
    </row>
    <row r="3" spans="1:38" ht="16.5" customHeight="1" thickBot="1" x14ac:dyDescent="0.35">
      <c r="AB3" s="63" t="s">
        <v>153</v>
      </c>
      <c r="AC3" s="64" t="s">
        <v>154</v>
      </c>
      <c r="AD3" s="64" t="s">
        <v>155</v>
      </c>
      <c r="AE3" s="79" t="s">
        <v>153</v>
      </c>
      <c r="AF3" s="80" t="s">
        <v>154</v>
      </c>
      <c r="AG3" s="80" t="s">
        <v>155</v>
      </c>
      <c r="AH3" s="81" t="s">
        <v>156</v>
      </c>
      <c r="AI3" s="84" t="s">
        <v>153</v>
      </c>
      <c r="AJ3" s="85" t="s">
        <v>154</v>
      </c>
      <c r="AK3" s="85" t="s">
        <v>155</v>
      </c>
      <c r="AL3" s="81" t="s">
        <v>329</v>
      </c>
    </row>
    <row r="4" spans="1:38" ht="16.5" customHeight="1" x14ac:dyDescent="0.3">
      <c r="AB4" s="177">
        <f t="shared" ref="AB4:AH4" si="0">ROUNDUP(SUM(AB9:AB296)/1000/5.8*1.05,0)</f>
        <v>0</v>
      </c>
      <c r="AC4" s="177">
        <f t="shared" si="0"/>
        <v>0</v>
      </c>
      <c r="AD4" s="177">
        <f t="shared" si="0"/>
        <v>0</v>
      </c>
      <c r="AE4" s="177">
        <f t="shared" si="0"/>
        <v>3</v>
      </c>
      <c r="AF4" s="177">
        <f t="shared" si="0"/>
        <v>1</v>
      </c>
      <c r="AG4" s="177">
        <f t="shared" si="0"/>
        <v>1</v>
      </c>
      <c r="AH4" s="177">
        <f t="shared" si="0"/>
        <v>1</v>
      </c>
      <c r="AI4" s="177">
        <f>ROUNDUP(SUM(AI9:AI296)/1000/5.8*1.05,0)</f>
        <v>0</v>
      </c>
      <c r="AJ4" s="177">
        <f>ROUNDUP(SUM(AJ9:AJ296)/1000/5.8*1.05,0)</f>
        <v>0</v>
      </c>
      <c r="AK4" s="177">
        <f>ROUNDUP(SUM(AK9:AK296)/1000/5.8*1.05,0)</f>
        <v>0</v>
      </c>
      <c r="AL4" s="177">
        <f>ROUNDUP(SUM(AL9:AL296)/1000/5.8*1.05,0)</f>
        <v>0</v>
      </c>
    </row>
    <row r="5" spans="1:38" ht="16.5" customHeight="1" thickBot="1" x14ac:dyDescent="0.35">
      <c r="U5" s="11" t="s">
        <v>29</v>
      </c>
      <c r="V5" s="11"/>
      <c r="W5" s="11"/>
      <c r="X5" s="11"/>
      <c r="Y5" s="11"/>
      <c r="Z5" s="11"/>
      <c r="AB5" s="178"/>
      <c r="AC5" s="178"/>
      <c r="AD5" s="178"/>
      <c r="AE5" s="178"/>
      <c r="AF5" s="178"/>
      <c r="AG5" s="178"/>
      <c r="AH5" s="178"/>
      <c r="AI5" s="178"/>
      <c r="AJ5" s="178"/>
      <c r="AK5" s="178"/>
      <c r="AL5" s="178"/>
    </row>
    <row r="6" spans="1:38" ht="16.5" customHeight="1" thickBot="1" x14ac:dyDescent="0.35">
      <c r="M6" s="162" t="s">
        <v>6</v>
      </c>
      <c r="N6" s="163"/>
      <c r="O6" s="163"/>
      <c r="U6" s="11"/>
      <c r="V6" s="11"/>
      <c r="W6" s="11"/>
      <c r="X6" s="11"/>
      <c r="Y6" s="11"/>
      <c r="Z6" s="11"/>
      <c r="AB6" s="179" t="s">
        <v>157</v>
      </c>
      <c r="AC6" s="180"/>
      <c r="AD6" s="180"/>
      <c r="AE6" s="180"/>
      <c r="AF6" s="180"/>
      <c r="AG6" s="180"/>
      <c r="AH6" s="181"/>
    </row>
    <row r="7" spans="1:38" ht="16.5" customHeight="1" thickBot="1" x14ac:dyDescent="0.35">
      <c r="M7" s="164"/>
      <c r="N7" s="164"/>
      <c r="O7" s="164"/>
      <c r="T7" s="158">
        <f>SUM(T9:V296)</f>
        <v>71.111111111111114</v>
      </c>
      <c r="U7" s="158"/>
      <c r="V7" s="158"/>
      <c r="W7" s="158">
        <f>SUM(W9:Y296)</f>
        <v>16.399999999999999</v>
      </c>
      <c r="X7" s="158"/>
      <c r="Y7" s="158"/>
      <c r="Z7" s="11"/>
      <c r="AB7" s="182" t="s">
        <v>158</v>
      </c>
      <c r="AC7" s="183"/>
      <c r="AD7" s="183"/>
      <c r="AE7" s="184" t="s">
        <v>152</v>
      </c>
      <c r="AF7" s="183"/>
      <c r="AG7" s="183"/>
      <c r="AH7" s="185"/>
      <c r="AI7" s="184" t="s">
        <v>12</v>
      </c>
      <c r="AJ7" s="183"/>
      <c r="AK7" s="183"/>
      <c r="AL7" s="185"/>
    </row>
    <row r="8" spans="1:38" ht="16.5" customHeight="1" thickBot="1" x14ac:dyDescent="0.35">
      <c r="A8" s="1" t="s">
        <v>0</v>
      </c>
      <c r="B8" s="152" t="s">
        <v>1</v>
      </c>
      <c r="C8" s="153"/>
      <c r="D8" s="154" t="s">
        <v>5</v>
      </c>
      <c r="E8" s="155"/>
      <c r="F8" s="155"/>
      <c r="G8" s="156"/>
      <c r="H8" s="157" t="s">
        <v>150</v>
      </c>
      <c r="I8" s="152"/>
      <c r="J8" s="152"/>
      <c r="K8" s="153"/>
      <c r="L8" s="2" t="s">
        <v>3</v>
      </c>
      <c r="M8" s="157" t="s">
        <v>4</v>
      </c>
      <c r="N8" s="152"/>
      <c r="O8" s="165"/>
      <c r="P8" s="157" t="s">
        <v>147</v>
      </c>
      <c r="Q8" s="152"/>
      <c r="R8" s="153"/>
      <c r="T8" s="159" t="s">
        <v>139</v>
      </c>
      <c r="U8" s="155"/>
      <c r="V8" s="160"/>
      <c r="W8" s="154" t="s">
        <v>140</v>
      </c>
      <c r="X8" s="155"/>
      <c r="Y8" s="161"/>
      <c r="Z8" s="11"/>
      <c r="AB8" s="65" t="s">
        <v>159</v>
      </c>
      <c r="AC8" s="66" t="s">
        <v>154</v>
      </c>
      <c r="AD8" s="66" t="s">
        <v>160</v>
      </c>
      <c r="AE8" s="65" t="s">
        <v>153</v>
      </c>
      <c r="AF8" s="67" t="s">
        <v>154</v>
      </c>
      <c r="AG8" s="67" t="s">
        <v>155</v>
      </c>
      <c r="AH8" s="67" t="s">
        <v>156</v>
      </c>
      <c r="AI8" s="86" t="s">
        <v>153</v>
      </c>
      <c r="AJ8" s="67" t="s">
        <v>154</v>
      </c>
      <c r="AK8" s="67" t="s">
        <v>155</v>
      </c>
      <c r="AL8" s="67" t="s">
        <v>156</v>
      </c>
    </row>
    <row r="9" spans="1:38" ht="13.5" customHeight="1" x14ac:dyDescent="0.3">
      <c r="A9" s="105">
        <v>1</v>
      </c>
      <c r="B9" s="97" t="s">
        <v>338</v>
      </c>
      <c r="C9" s="98"/>
      <c r="D9" s="115">
        <v>2000</v>
      </c>
      <c r="E9" s="116"/>
      <c r="F9" s="121">
        <v>1200</v>
      </c>
      <c r="G9" s="122"/>
      <c r="H9" s="115" t="s">
        <v>332</v>
      </c>
      <c r="I9" s="122"/>
      <c r="J9" s="115">
        <v>1000</v>
      </c>
      <c r="K9" s="122"/>
      <c r="L9" s="147">
        <v>1</v>
      </c>
      <c r="M9" s="129"/>
      <c r="N9" s="130"/>
      <c r="O9" s="131"/>
      <c r="P9" s="138">
        <f>IF(F9="","",D9*F9/1000000)</f>
        <v>2.4</v>
      </c>
      <c r="Q9" s="139"/>
      <c r="R9" s="140"/>
      <c r="T9" s="92">
        <f>(D9*F9*L9)/90000</f>
        <v>26.666666666666668</v>
      </c>
      <c r="U9" s="93"/>
      <c r="V9" s="94"/>
      <c r="W9" s="87">
        <f>((D9+F9)*2)*L9/1000</f>
        <v>6.4</v>
      </c>
      <c r="X9" s="88"/>
      <c r="Y9" s="89"/>
      <c r="Z9" s="62"/>
      <c r="AB9" s="166">
        <f>L9*IF('프로파일 사용량 계산기'!E9=0,0,'프로파일 사용량 계산기'!E9)</f>
        <v>0</v>
      </c>
      <c r="AC9" s="168">
        <f>L9*IF('프로파일 사용량 계산기'!G9=0,0,'프로파일 사용량 계산기'!G9)</f>
        <v>0</v>
      </c>
      <c r="AD9" s="168">
        <f>L9*IF('프로파일 사용량 계산기'!I9=0,0,'프로파일 사용량 계산기'!I9)</f>
        <v>0</v>
      </c>
      <c r="AE9" s="171">
        <f>L9*IF('프로파일 사용량 계산기'!BQ9=0,0,'프로파일 사용량 계산기'!BQ9)</f>
        <v>6400</v>
      </c>
      <c r="AF9" s="170">
        <f>L9*IF('프로파일 사용량 계산기'!BS9=0,0,'프로파일 사용량 계산기'!BS9)</f>
        <v>4182</v>
      </c>
      <c r="AG9" s="170">
        <f>L9*IF('프로파일 사용량 계산기'!BU9=0,0,'프로파일 사용량 계산기'!BU9)</f>
        <v>1134</v>
      </c>
      <c r="AH9" s="170">
        <f>L9*IF('프로파일 사용량 계산기'!BU9=0,0,'프로파일 사용량 계산기'!BU9)</f>
        <v>1134</v>
      </c>
      <c r="AI9" s="171">
        <f>L9*IF('프로파일 사용량 계산기'!EC9=0,0,'프로파일 사용량 계산기'!EC9)</f>
        <v>0</v>
      </c>
      <c r="AJ9" s="170">
        <f>L9*IF('프로파일 사용량 계산기'!EE9=0,0,'프로파일 사용량 계산기'!EE9)</f>
        <v>0</v>
      </c>
      <c r="AK9" s="170">
        <f>L9*IF('프로파일 사용량 계산기'!EG9=0,0,'프로파일 사용량 계산기'!EG9)</f>
        <v>0</v>
      </c>
      <c r="AL9" s="170">
        <f>L9*IF('프로파일 사용량 계산기'!EW9=0,0,'프로파일 사용량 계산기'!EW9)</f>
        <v>0</v>
      </c>
    </row>
    <row r="10" spans="1:38" ht="13.5" customHeight="1" x14ac:dyDescent="0.3">
      <c r="A10" s="106"/>
      <c r="B10" s="99"/>
      <c r="C10" s="100"/>
      <c r="D10" s="117"/>
      <c r="E10" s="118"/>
      <c r="F10" s="123"/>
      <c r="G10" s="124"/>
      <c r="H10" s="117"/>
      <c r="I10" s="124"/>
      <c r="J10" s="117"/>
      <c r="K10" s="124"/>
      <c r="L10" s="148"/>
      <c r="M10" s="132"/>
      <c r="N10" s="133"/>
      <c r="O10" s="134"/>
      <c r="P10" s="141"/>
      <c r="Q10" s="142"/>
      <c r="R10" s="143"/>
      <c r="T10" s="95"/>
      <c r="U10" s="90"/>
      <c r="V10" s="96"/>
      <c r="W10" s="90"/>
      <c r="X10" s="90"/>
      <c r="Y10" s="91"/>
      <c r="Z10" s="62"/>
      <c r="AB10" s="167"/>
      <c r="AC10" s="169"/>
      <c r="AD10" s="169"/>
      <c r="AE10" s="167"/>
      <c r="AF10" s="172"/>
      <c r="AG10" s="172"/>
      <c r="AH10" s="172"/>
      <c r="AI10" s="167"/>
      <c r="AJ10" s="172"/>
      <c r="AK10" s="172"/>
      <c r="AL10" s="172"/>
    </row>
    <row r="11" spans="1:38" ht="13.5" customHeight="1" x14ac:dyDescent="0.3">
      <c r="A11" s="106"/>
      <c r="B11" s="127" t="s">
        <v>330</v>
      </c>
      <c r="C11" s="128"/>
      <c r="D11" s="117"/>
      <c r="E11" s="118"/>
      <c r="F11" s="123"/>
      <c r="G11" s="124"/>
      <c r="H11" s="117"/>
      <c r="I11" s="124"/>
      <c r="J11" s="117"/>
      <c r="K11" s="124"/>
      <c r="L11" s="148"/>
      <c r="M11" s="132"/>
      <c r="N11" s="133"/>
      <c r="O11" s="134"/>
      <c r="P11" s="141"/>
      <c r="Q11" s="142"/>
      <c r="R11" s="143"/>
      <c r="T11" s="95"/>
      <c r="U11" s="90"/>
      <c r="V11" s="96"/>
      <c r="W11" s="90"/>
      <c r="X11" s="90"/>
      <c r="Y11" s="91"/>
      <c r="Z11" s="62"/>
      <c r="AB11" s="167"/>
      <c r="AC11" s="169"/>
      <c r="AD11" s="169"/>
      <c r="AE11" s="167"/>
      <c r="AF11" s="172"/>
      <c r="AG11" s="172"/>
      <c r="AH11" s="172"/>
      <c r="AI11" s="167"/>
      <c r="AJ11" s="172"/>
      <c r="AK11" s="172"/>
      <c r="AL11" s="172"/>
    </row>
    <row r="12" spans="1:38" ht="13.5" customHeight="1" x14ac:dyDescent="0.3">
      <c r="A12" s="106"/>
      <c r="B12" s="113"/>
      <c r="C12" s="114"/>
      <c r="D12" s="117"/>
      <c r="E12" s="118"/>
      <c r="F12" s="123"/>
      <c r="G12" s="124"/>
      <c r="H12" s="150"/>
      <c r="I12" s="151"/>
      <c r="J12" s="150"/>
      <c r="K12" s="151"/>
      <c r="L12" s="148"/>
      <c r="M12" s="132"/>
      <c r="N12" s="133"/>
      <c r="O12" s="134"/>
      <c r="P12" s="141"/>
      <c r="Q12" s="142"/>
      <c r="R12" s="143"/>
      <c r="T12" s="95"/>
      <c r="U12" s="90"/>
      <c r="V12" s="96"/>
      <c r="W12" s="90"/>
      <c r="X12" s="90"/>
      <c r="Y12" s="91"/>
      <c r="Z12" s="62"/>
      <c r="AB12" s="167"/>
      <c r="AC12" s="169"/>
      <c r="AD12" s="169"/>
      <c r="AE12" s="167"/>
      <c r="AF12" s="172"/>
      <c r="AG12" s="172"/>
      <c r="AH12" s="172"/>
      <c r="AI12" s="167"/>
      <c r="AJ12" s="172"/>
      <c r="AK12" s="172"/>
      <c r="AL12" s="172"/>
    </row>
    <row r="13" spans="1:38" ht="13.5" customHeight="1" x14ac:dyDescent="0.3">
      <c r="A13" s="106"/>
      <c r="B13" s="107" t="s">
        <v>333</v>
      </c>
      <c r="C13" s="108"/>
      <c r="D13" s="117"/>
      <c r="E13" s="118"/>
      <c r="F13" s="123"/>
      <c r="G13" s="124"/>
      <c r="H13" s="117"/>
      <c r="I13" s="124"/>
      <c r="J13" s="117"/>
      <c r="K13" s="124"/>
      <c r="L13" s="148"/>
      <c r="M13" s="132"/>
      <c r="N13" s="133"/>
      <c r="O13" s="134"/>
      <c r="P13" s="141"/>
      <c r="Q13" s="142"/>
      <c r="R13" s="143"/>
      <c r="T13" s="95"/>
      <c r="U13" s="90"/>
      <c r="V13" s="96"/>
      <c r="W13" s="90"/>
      <c r="X13" s="90"/>
      <c r="Y13" s="91"/>
      <c r="Z13" s="62"/>
      <c r="AB13" s="167"/>
      <c r="AC13" s="169"/>
      <c r="AD13" s="169"/>
      <c r="AE13" s="167"/>
      <c r="AF13" s="172"/>
      <c r="AG13" s="172"/>
      <c r="AH13" s="172"/>
      <c r="AI13" s="167"/>
      <c r="AJ13" s="172"/>
      <c r="AK13" s="172"/>
      <c r="AL13" s="172"/>
    </row>
    <row r="14" spans="1:38" ht="13.5" customHeight="1" x14ac:dyDescent="0.3">
      <c r="A14" s="106"/>
      <c r="B14" s="109"/>
      <c r="C14" s="110"/>
      <c r="D14" s="117"/>
      <c r="E14" s="118"/>
      <c r="F14" s="123"/>
      <c r="G14" s="124"/>
      <c r="H14" s="117"/>
      <c r="I14" s="124"/>
      <c r="J14" s="117"/>
      <c r="K14" s="124"/>
      <c r="L14" s="148"/>
      <c r="M14" s="132"/>
      <c r="N14" s="133"/>
      <c r="O14" s="134"/>
      <c r="P14" s="141"/>
      <c r="Q14" s="142"/>
      <c r="R14" s="143"/>
      <c r="T14" s="95"/>
      <c r="U14" s="90"/>
      <c r="V14" s="96"/>
      <c r="W14" s="90"/>
      <c r="X14" s="90"/>
      <c r="Y14" s="91"/>
      <c r="Z14" s="62"/>
      <c r="AB14" s="167"/>
      <c r="AC14" s="169"/>
      <c r="AD14" s="169"/>
      <c r="AE14" s="167"/>
      <c r="AF14" s="172"/>
      <c r="AG14" s="172"/>
      <c r="AH14" s="172"/>
      <c r="AI14" s="167"/>
      <c r="AJ14" s="172"/>
      <c r="AK14" s="172"/>
      <c r="AL14" s="172"/>
    </row>
    <row r="15" spans="1:38" ht="13.5" customHeight="1" x14ac:dyDescent="0.3">
      <c r="A15" s="106"/>
      <c r="B15" s="101"/>
      <c r="C15" s="102"/>
      <c r="D15" s="117"/>
      <c r="E15" s="118"/>
      <c r="F15" s="123"/>
      <c r="G15" s="124"/>
      <c r="H15" s="117"/>
      <c r="I15" s="124"/>
      <c r="J15" s="117"/>
      <c r="K15" s="124"/>
      <c r="L15" s="148"/>
      <c r="M15" s="132"/>
      <c r="N15" s="133"/>
      <c r="O15" s="134"/>
      <c r="P15" s="141"/>
      <c r="Q15" s="142"/>
      <c r="R15" s="143"/>
      <c r="T15" s="95"/>
      <c r="U15" s="90"/>
      <c r="V15" s="96"/>
      <c r="W15" s="90"/>
      <c r="X15" s="90"/>
      <c r="Y15" s="91"/>
      <c r="Z15" s="62"/>
      <c r="AB15" s="167"/>
      <c r="AC15" s="169"/>
      <c r="AD15" s="169"/>
      <c r="AE15" s="167"/>
      <c r="AF15" s="172"/>
      <c r="AG15" s="172"/>
      <c r="AH15" s="172"/>
      <c r="AI15" s="167"/>
      <c r="AJ15" s="172"/>
      <c r="AK15" s="172"/>
      <c r="AL15" s="172"/>
    </row>
    <row r="16" spans="1:38" ht="13.5" customHeight="1" thickBot="1" x14ac:dyDescent="0.35">
      <c r="A16" s="106"/>
      <c r="B16" s="103"/>
      <c r="C16" s="104"/>
      <c r="D16" s="119"/>
      <c r="E16" s="120"/>
      <c r="F16" s="125"/>
      <c r="G16" s="126"/>
      <c r="H16" s="119"/>
      <c r="I16" s="126"/>
      <c r="J16" s="119"/>
      <c r="K16" s="126"/>
      <c r="L16" s="149"/>
      <c r="M16" s="135"/>
      <c r="N16" s="136"/>
      <c r="O16" s="137"/>
      <c r="P16" s="144"/>
      <c r="Q16" s="145"/>
      <c r="R16" s="146"/>
      <c r="T16" s="95"/>
      <c r="U16" s="90"/>
      <c r="V16" s="96"/>
      <c r="W16" s="90"/>
      <c r="X16" s="90"/>
      <c r="Y16" s="91"/>
      <c r="Z16" s="62"/>
      <c r="AB16" s="167"/>
      <c r="AC16" s="170"/>
      <c r="AD16" s="170"/>
      <c r="AE16" s="167"/>
      <c r="AF16" s="172"/>
      <c r="AG16" s="172"/>
      <c r="AH16" s="172"/>
      <c r="AI16" s="167"/>
      <c r="AJ16" s="172"/>
      <c r="AK16" s="172"/>
      <c r="AL16" s="172"/>
    </row>
    <row r="17" spans="1:38" ht="13.5" customHeight="1" x14ac:dyDescent="0.3">
      <c r="A17" s="105">
        <v>2</v>
      </c>
      <c r="B17" s="97" t="s">
        <v>338</v>
      </c>
      <c r="C17" s="98"/>
      <c r="D17" s="115">
        <v>4000</v>
      </c>
      <c r="E17" s="116"/>
      <c r="F17" s="121">
        <v>1000</v>
      </c>
      <c r="G17" s="122"/>
      <c r="H17" s="115" t="s">
        <v>332</v>
      </c>
      <c r="I17" s="122"/>
      <c r="J17" s="115">
        <v>2000</v>
      </c>
      <c r="K17" s="122"/>
      <c r="L17" s="147">
        <v>1</v>
      </c>
      <c r="M17" s="129"/>
      <c r="N17" s="130"/>
      <c r="O17" s="131"/>
      <c r="P17" s="138">
        <f>IF(F17="","",D17*F17/1000000)</f>
        <v>4</v>
      </c>
      <c r="Q17" s="139"/>
      <c r="R17" s="140"/>
      <c r="T17" s="92">
        <f>(D17*F17*L17)/90000</f>
        <v>44.444444444444443</v>
      </c>
      <c r="U17" s="93"/>
      <c r="V17" s="94"/>
      <c r="W17" s="87">
        <f>((D17+F17)*2)*L17/1000</f>
        <v>10</v>
      </c>
      <c r="X17" s="88"/>
      <c r="Y17" s="89"/>
      <c r="Z17" s="62"/>
      <c r="AB17" s="166">
        <f>L17*IF('프로파일 사용량 계산기'!E17=0,0,'프로파일 사용량 계산기'!E17)</f>
        <v>0</v>
      </c>
      <c r="AC17" s="168">
        <f>L17*IF('프로파일 사용량 계산기'!G17=0,0,'프로파일 사용량 계산기'!G17)</f>
        <v>0</v>
      </c>
      <c r="AD17" s="168">
        <f>L17*IF('프로파일 사용량 계산기'!I17=0,0,'프로파일 사용량 계산기'!I17)</f>
        <v>0</v>
      </c>
      <c r="AE17" s="171">
        <f>L17*IF('프로파일 사용량 계산기'!BQ17=0,0,'프로파일 사용량 계산기'!BQ17)</f>
        <v>10000</v>
      </c>
      <c r="AF17" s="170">
        <f>L17*IF('프로파일 사용량 계산기'!BS17=0,0,'프로파일 사용량 계산기'!BS17)</f>
        <v>0</v>
      </c>
      <c r="AG17" s="170">
        <f>L17*IF('프로파일 사용량 계산기'!BU17=0,0,'프로파일 사용량 계산기'!BU17)</f>
        <v>934</v>
      </c>
      <c r="AH17" s="170">
        <f>L17*IF('프로파일 사용량 계산기'!BU17=0,0,'프로파일 사용량 계산기'!BU17)</f>
        <v>934</v>
      </c>
      <c r="AI17" s="171">
        <f>L17*IF('프로파일 사용량 계산기'!EC17=0,0,'프로파일 사용량 계산기'!EC17)</f>
        <v>0</v>
      </c>
      <c r="AJ17" s="170">
        <f>L17*IF('프로파일 사용량 계산기'!EE17=0,0,'프로파일 사용량 계산기'!EE17)</f>
        <v>0</v>
      </c>
      <c r="AK17" s="170">
        <f>L17*IF('프로파일 사용량 계산기'!EG17=0,0,'프로파일 사용량 계산기'!EG17)</f>
        <v>0</v>
      </c>
      <c r="AL17" s="170">
        <f>L17*IF('프로파일 사용량 계산기'!EW17=0,0,'프로파일 사용량 계산기'!EW17)</f>
        <v>0</v>
      </c>
    </row>
    <row r="18" spans="1:38" ht="13.5" customHeight="1" x14ac:dyDescent="0.3">
      <c r="A18" s="106"/>
      <c r="B18" s="99"/>
      <c r="C18" s="100"/>
      <c r="D18" s="117"/>
      <c r="E18" s="118"/>
      <c r="F18" s="123"/>
      <c r="G18" s="124"/>
      <c r="H18" s="117"/>
      <c r="I18" s="124"/>
      <c r="J18" s="117"/>
      <c r="K18" s="124"/>
      <c r="L18" s="148"/>
      <c r="M18" s="132"/>
      <c r="N18" s="133"/>
      <c r="O18" s="134"/>
      <c r="P18" s="141"/>
      <c r="Q18" s="142"/>
      <c r="R18" s="143"/>
      <c r="T18" s="95"/>
      <c r="U18" s="90"/>
      <c r="V18" s="96"/>
      <c r="W18" s="90"/>
      <c r="X18" s="90"/>
      <c r="Y18" s="91"/>
      <c r="Z18" s="62"/>
      <c r="AB18" s="167"/>
      <c r="AC18" s="169"/>
      <c r="AD18" s="169"/>
      <c r="AE18" s="167"/>
      <c r="AF18" s="172"/>
      <c r="AG18" s="172"/>
      <c r="AH18" s="172"/>
      <c r="AI18" s="167"/>
      <c r="AJ18" s="172"/>
      <c r="AK18" s="172"/>
      <c r="AL18" s="172"/>
    </row>
    <row r="19" spans="1:38" ht="13.5" customHeight="1" x14ac:dyDescent="0.3">
      <c r="A19" s="106"/>
      <c r="B19" s="127" t="s">
        <v>331</v>
      </c>
      <c r="C19" s="128"/>
      <c r="D19" s="117"/>
      <c r="E19" s="118"/>
      <c r="F19" s="123"/>
      <c r="G19" s="124"/>
      <c r="H19" s="117"/>
      <c r="I19" s="124"/>
      <c r="J19" s="117"/>
      <c r="K19" s="124"/>
      <c r="L19" s="148"/>
      <c r="M19" s="132"/>
      <c r="N19" s="133"/>
      <c r="O19" s="134"/>
      <c r="P19" s="141"/>
      <c r="Q19" s="142"/>
      <c r="R19" s="143"/>
      <c r="T19" s="95"/>
      <c r="U19" s="90"/>
      <c r="V19" s="96"/>
      <c r="W19" s="90"/>
      <c r="X19" s="90"/>
      <c r="Y19" s="91"/>
      <c r="Z19" s="62"/>
      <c r="AB19" s="167"/>
      <c r="AC19" s="169"/>
      <c r="AD19" s="169"/>
      <c r="AE19" s="167"/>
      <c r="AF19" s="172"/>
      <c r="AG19" s="172"/>
      <c r="AH19" s="172"/>
      <c r="AI19" s="167"/>
      <c r="AJ19" s="172"/>
      <c r="AK19" s="172"/>
      <c r="AL19" s="172"/>
    </row>
    <row r="20" spans="1:38" ht="13.5" customHeight="1" x14ac:dyDescent="0.3">
      <c r="A20" s="106"/>
      <c r="B20" s="113"/>
      <c r="C20" s="114"/>
      <c r="D20" s="117"/>
      <c r="E20" s="118"/>
      <c r="F20" s="123"/>
      <c r="G20" s="124"/>
      <c r="H20" s="150"/>
      <c r="I20" s="151"/>
      <c r="J20" s="150"/>
      <c r="K20" s="151"/>
      <c r="L20" s="148"/>
      <c r="M20" s="132"/>
      <c r="N20" s="133"/>
      <c r="O20" s="134"/>
      <c r="P20" s="141"/>
      <c r="Q20" s="142"/>
      <c r="R20" s="143"/>
      <c r="T20" s="95"/>
      <c r="U20" s="90"/>
      <c r="V20" s="96"/>
      <c r="W20" s="90"/>
      <c r="X20" s="90"/>
      <c r="Y20" s="91"/>
      <c r="Z20" s="62"/>
      <c r="AB20" s="167"/>
      <c r="AC20" s="169"/>
      <c r="AD20" s="169"/>
      <c r="AE20" s="167"/>
      <c r="AF20" s="172"/>
      <c r="AG20" s="172"/>
      <c r="AH20" s="172"/>
      <c r="AI20" s="167"/>
      <c r="AJ20" s="172"/>
      <c r="AK20" s="172"/>
      <c r="AL20" s="172"/>
    </row>
    <row r="21" spans="1:38" ht="13.5" customHeight="1" x14ac:dyDescent="0.3">
      <c r="A21" s="106"/>
      <c r="B21" s="107" t="s">
        <v>333</v>
      </c>
      <c r="C21" s="108"/>
      <c r="D21" s="117"/>
      <c r="E21" s="118"/>
      <c r="F21" s="123"/>
      <c r="G21" s="124"/>
      <c r="H21" s="117"/>
      <c r="I21" s="124"/>
      <c r="J21" s="117"/>
      <c r="K21" s="124"/>
      <c r="L21" s="148"/>
      <c r="M21" s="132"/>
      <c r="N21" s="133"/>
      <c r="O21" s="134"/>
      <c r="P21" s="141"/>
      <c r="Q21" s="142"/>
      <c r="R21" s="143"/>
      <c r="T21" s="95"/>
      <c r="U21" s="90"/>
      <c r="V21" s="96"/>
      <c r="W21" s="90"/>
      <c r="X21" s="90"/>
      <c r="Y21" s="91"/>
      <c r="Z21" s="62"/>
      <c r="AB21" s="167"/>
      <c r="AC21" s="169"/>
      <c r="AD21" s="169"/>
      <c r="AE21" s="167"/>
      <c r="AF21" s="172"/>
      <c r="AG21" s="172"/>
      <c r="AH21" s="172"/>
      <c r="AI21" s="167"/>
      <c r="AJ21" s="172"/>
      <c r="AK21" s="172"/>
      <c r="AL21" s="172"/>
    </row>
    <row r="22" spans="1:38" ht="13.5" customHeight="1" x14ac:dyDescent="0.3">
      <c r="A22" s="106"/>
      <c r="B22" s="109"/>
      <c r="C22" s="110"/>
      <c r="D22" s="117"/>
      <c r="E22" s="118"/>
      <c r="F22" s="123"/>
      <c r="G22" s="124"/>
      <c r="H22" s="117"/>
      <c r="I22" s="124"/>
      <c r="J22" s="117"/>
      <c r="K22" s="124"/>
      <c r="L22" s="148"/>
      <c r="M22" s="132"/>
      <c r="N22" s="133"/>
      <c r="O22" s="134"/>
      <c r="P22" s="141"/>
      <c r="Q22" s="142"/>
      <c r="R22" s="143"/>
      <c r="T22" s="95"/>
      <c r="U22" s="90"/>
      <c r="V22" s="96"/>
      <c r="W22" s="90"/>
      <c r="X22" s="90"/>
      <c r="Y22" s="91"/>
      <c r="Z22" s="62"/>
      <c r="AB22" s="167"/>
      <c r="AC22" s="169"/>
      <c r="AD22" s="169"/>
      <c r="AE22" s="167"/>
      <c r="AF22" s="172"/>
      <c r="AG22" s="172"/>
      <c r="AH22" s="172"/>
      <c r="AI22" s="167"/>
      <c r="AJ22" s="172"/>
      <c r="AK22" s="172"/>
      <c r="AL22" s="172"/>
    </row>
    <row r="23" spans="1:38" ht="13.5" customHeight="1" x14ac:dyDescent="0.3">
      <c r="A23" s="106"/>
      <c r="B23" s="101"/>
      <c r="C23" s="102"/>
      <c r="D23" s="117"/>
      <c r="E23" s="118"/>
      <c r="F23" s="123"/>
      <c r="G23" s="124"/>
      <c r="H23" s="117"/>
      <c r="I23" s="124"/>
      <c r="J23" s="117"/>
      <c r="K23" s="124"/>
      <c r="L23" s="148"/>
      <c r="M23" s="132"/>
      <c r="N23" s="133"/>
      <c r="O23" s="134"/>
      <c r="P23" s="141"/>
      <c r="Q23" s="142"/>
      <c r="R23" s="143"/>
      <c r="T23" s="95"/>
      <c r="U23" s="90"/>
      <c r="V23" s="96"/>
      <c r="W23" s="90"/>
      <c r="X23" s="90"/>
      <c r="Y23" s="91"/>
      <c r="Z23" s="62"/>
      <c r="AB23" s="167"/>
      <c r="AC23" s="169"/>
      <c r="AD23" s="169"/>
      <c r="AE23" s="167"/>
      <c r="AF23" s="172"/>
      <c r="AG23" s="172"/>
      <c r="AH23" s="172"/>
      <c r="AI23" s="167"/>
      <c r="AJ23" s="172"/>
      <c r="AK23" s="172"/>
      <c r="AL23" s="172"/>
    </row>
    <row r="24" spans="1:38" ht="13.5" customHeight="1" thickBot="1" x14ac:dyDescent="0.35">
      <c r="A24" s="106"/>
      <c r="B24" s="103"/>
      <c r="C24" s="104"/>
      <c r="D24" s="119"/>
      <c r="E24" s="120"/>
      <c r="F24" s="125"/>
      <c r="G24" s="126"/>
      <c r="H24" s="119"/>
      <c r="I24" s="126"/>
      <c r="J24" s="119"/>
      <c r="K24" s="126"/>
      <c r="L24" s="149"/>
      <c r="M24" s="135"/>
      <c r="N24" s="136"/>
      <c r="O24" s="137"/>
      <c r="P24" s="144"/>
      <c r="Q24" s="145"/>
      <c r="R24" s="146"/>
      <c r="T24" s="95"/>
      <c r="U24" s="90"/>
      <c r="V24" s="96"/>
      <c r="W24" s="90"/>
      <c r="X24" s="90"/>
      <c r="Y24" s="91"/>
      <c r="Z24" s="62"/>
      <c r="AB24" s="167"/>
      <c r="AC24" s="170"/>
      <c r="AD24" s="170"/>
      <c r="AE24" s="167"/>
      <c r="AF24" s="172"/>
      <c r="AG24" s="172"/>
      <c r="AH24" s="172"/>
      <c r="AI24" s="167"/>
      <c r="AJ24" s="172"/>
      <c r="AK24" s="172"/>
      <c r="AL24" s="172"/>
    </row>
    <row r="25" spans="1:38" ht="13.5" customHeight="1" x14ac:dyDescent="0.3">
      <c r="A25" s="105">
        <v>3</v>
      </c>
      <c r="B25" s="97"/>
      <c r="C25" s="98"/>
      <c r="D25" s="115"/>
      <c r="E25" s="116"/>
      <c r="F25" s="121"/>
      <c r="G25" s="122"/>
      <c r="H25" s="115"/>
      <c r="I25" s="122"/>
      <c r="J25" s="115"/>
      <c r="K25" s="122"/>
      <c r="L25" s="147"/>
      <c r="M25" s="129"/>
      <c r="N25" s="130"/>
      <c r="O25" s="131"/>
      <c r="P25" s="138" t="str">
        <f>IF(F25="","",D25*F25/1000000)</f>
        <v/>
      </c>
      <c r="Q25" s="139"/>
      <c r="R25" s="140"/>
      <c r="T25" s="92">
        <f>(D25*F25*L25)/90000</f>
        <v>0</v>
      </c>
      <c r="U25" s="93"/>
      <c r="V25" s="94"/>
      <c r="W25" s="87">
        <f>((D25+F25)*2)*L25/1000</f>
        <v>0</v>
      </c>
      <c r="X25" s="88"/>
      <c r="Y25" s="89"/>
      <c r="Z25" s="62"/>
      <c r="AB25" s="166">
        <f>L25*IF('프로파일 사용량 계산기'!E25=0,0,'프로파일 사용량 계산기'!E25)</f>
        <v>0</v>
      </c>
      <c r="AC25" s="168">
        <f>L25*IF('프로파일 사용량 계산기'!G25=0,0,'프로파일 사용량 계산기'!G25)</f>
        <v>0</v>
      </c>
      <c r="AD25" s="168">
        <f>L25*IF('프로파일 사용량 계산기'!I25=0,0,'프로파일 사용량 계산기'!I25)</f>
        <v>0</v>
      </c>
      <c r="AE25" s="171">
        <f>L25*IF('프로파일 사용량 계산기'!BQ25=0,0,'프로파일 사용량 계산기'!BQ25)</f>
        <v>0</v>
      </c>
      <c r="AF25" s="170">
        <f>L25*IF('프로파일 사용량 계산기'!BS25=0,0,'프로파일 사용량 계산기'!BS25)</f>
        <v>0</v>
      </c>
      <c r="AG25" s="170">
        <f>L25*IF('프로파일 사용량 계산기'!BU25=0,0,'프로파일 사용량 계산기'!BU25)</f>
        <v>0</v>
      </c>
      <c r="AH25" s="170">
        <f>L25*IF('프로파일 사용량 계산기'!BU25=0,0,'프로파일 사용량 계산기'!BU25)</f>
        <v>0</v>
      </c>
      <c r="AI25" s="171">
        <f>L25*IF('프로파일 사용량 계산기'!EC25=0,0,'프로파일 사용량 계산기'!EC25)</f>
        <v>0</v>
      </c>
      <c r="AJ25" s="170">
        <f>L25*IF('프로파일 사용량 계산기'!EE25=0,0,'프로파일 사용량 계산기'!EE25)</f>
        <v>0</v>
      </c>
      <c r="AK25" s="170">
        <f>L25*IF('프로파일 사용량 계산기'!EG25=0,0,'프로파일 사용량 계산기'!EG25)</f>
        <v>0</v>
      </c>
      <c r="AL25" s="170">
        <f>L25*IF('프로파일 사용량 계산기'!EW25=0,0,'프로파일 사용량 계산기'!EW25)</f>
        <v>0</v>
      </c>
    </row>
    <row r="26" spans="1:38" ht="13.5" customHeight="1" x14ac:dyDescent="0.3">
      <c r="A26" s="106"/>
      <c r="B26" s="99"/>
      <c r="C26" s="100"/>
      <c r="D26" s="117"/>
      <c r="E26" s="118"/>
      <c r="F26" s="123"/>
      <c r="G26" s="124"/>
      <c r="H26" s="117"/>
      <c r="I26" s="124"/>
      <c r="J26" s="117"/>
      <c r="K26" s="124"/>
      <c r="L26" s="148"/>
      <c r="M26" s="132"/>
      <c r="N26" s="133"/>
      <c r="O26" s="134"/>
      <c r="P26" s="141"/>
      <c r="Q26" s="142"/>
      <c r="R26" s="143"/>
      <c r="T26" s="95"/>
      <c r="U26" s="90"/>
      <c r="V26" s="96"/>
      <c r="W26" s="90"/>
      <c r="X26" s="90"/>
      <c r="Y26" s="91"/>
      <c r="Z26" s="62"/>
      <c r="AB26" s="167"/>
      <c r="AC26" s="169"/>
      <c r="AD26" s="169"/>
      <c r="AE26" s="167"/>
      <c r="AF26" s="172"/>
      <c r="AG26" s="172"/>
      <c r="AH26" s="172"/>
      <c r="AI26" s="167"/>
      <c r="AJ26" s="172"/>
      <c r="AK26" s="172"/>
      <c r="AL26" s="172"/>
    </row>
    <row r="27" spans="1:38" ht="13.5" customHeight="1" x14ac:dyDescent="0.3">
      <c r="A27" s="106"/>
      <c r="B27" s="127"/>
      <c r="C27" s="128"/>
      <c r="D27" s="117"/>
      <c r="E27" s="118"/>
      <c r="F27" s="123"/>
      <c r="G27" s="124"/>
      <c r="H27" s="117"/>
      <c r="I27" s="124"/>
      <c r="J27" s="117"/>
      <c r="K27" s="124"/>
      <c r="L27" s="148"/>
      <c r="M27" s="132"/>
      <c r="N27" s="133"/>
      <c r="O27" s="134"/>
      <c r="P27" s="141"/>
      <c r="Q27" s="142"/>
      <c r="R27" s="143"/>
      <c r="T27" s="95"/>
      <c r="U27" s="90"/>
      <c r="V27" s="96"/>
      <c r="W27" s="90"/>
      <c r="X27" s="90"/>
      <c r="Y27" s="91"/>
      <c r="Z27" s="62"/>
      <c r="AB27" s="167"/>
      <c r="AC27" s="169"/>
      <c r="AD27" s="169"/>
      <c r="AE27" s="167"/>
      <c r="AF27" s="172"/>
      <c r="AG27" s="172"/>
      <c r="AH27" s="172"/>
      <c r="AI27" s="167"/>
      <c r="AJ27" s="172"/>
      <c r="AK27" s="172"/>
      <c r="AL27" s="172"/>
    </row>
    <row r="28" spans="1:38" ht="13.5" customHeight="1" x14ac:dyDescent="0.3">
      <c r="A28" s="106"/>
      <c r="B28" s="113"/>
      <c r="C28" s="114"/>
      <c r="D28" s="117"/>
      <c r="E28" s="118"/>
      <c r="F28" s="123"/>
      <c r="G28" s="124"/>
      <c r="H28" s="150"/>
      <c r="I28" s="151"/>
      <c r="J28" s="150"/>
      <c r="K28" s="151"/>
      <c r="L28" s="148"/>
      <c r="M28" s="132"/>
      <c r="N28" s="133"/>
      <c r="O28" s="134"/>
      <c r="P28" s="141"/>
      <c r="Q28" s="142"/>
      <c r="R28" s="143"/>
      <c r="T28" s="95"/>
      <c r="U28" s="90"/>
      <c r="V28" s="96"/>
      <c r="W28" s="90"/>
      <c r="X28" s="90"/>
      <c r="Y28" s="91"/>
      <c r="Z28" s="62"/>
      <c r="AB28" s="167"/>
      <c r="AC28" s="169"/>
      <c r="AD28" s="169"/>
      <c r="AE28" s="167"/>
      <c r="AF28" s="172"/>
      <c r="AG28" s="172"/>
      <c r="AH28" s="172"/>
      <c r="AI28" s="167"/>
      <c r="AJ28" s="172"/>
      <c r="AK28" s="172"/>
      <c r="AL28" s="172"/>
    </row>
    <row r="29" spans="1:38" ht="13.5" customHeight="1" x14ac:dyDescent="0.3">
      <c r="A29" s="106"/>
      <c r="B29" s="107"/>
      <c r="C29" s="108"/>
      <c r="D29" s="117"/>
      <c r="E29" s="118"/>
      <c r="F29" s="123"/>
      <c r="G29" s="124"/>
      <c r="H29" s="117"/>
      <c r="I29" s="124"/>
      <c r="J29" s="117"/>
      <c r="K29" s="124"/>
      <c r="L29" s="148"/>
      <c r="M29" s="132"/>
      <c r="N29" s="133"/>
      <c r="O29" s="134"/>
      <c r="P29" s="141"/>
      <c r="Q29" s="142"/>
      <c r="R29" s="143"/>
      <c r="T29" s="95"/>
      <c r="U29" s="90"/>
      <c r="V29" s="96"/>
      <c r="W29" s="90"/>
      <c r="X29" s="90"/>
      <c r="Y29" s="91"/>
      <c r="Z29" s="62"/>
      <c r="AB29" s="167"/>
      <c r="AC29" s="169"/>
      <c r="AD29" s="169"/>
      <c r="AE29" s="167"/>
      <c r="AF29" s="172"/>
      <c r="AG29" s="172"/>
      <c r="AH29" s="172"/>
      <c r="AI29" s="167"/>
      <c r="AJ29" s="172"/>
      <c r="AK29" s="172"/>
      <c r="AL29" s="172"/>
    </row>
    <row r="30" spans="1:38" ht="13.5" customHeight="1" x14ac:dyDescent="0.3">
      <c r="A30" s="106"/>
      <c r="B30" s="109"/>
      <c r="C30" s="110"/>
      <c r="D30" s="117"/>
      <c r="E30" s="118"/>
      <c r="F30" s="123"/>
      <c r="G30" s="124"/>
      <c r="H30" s="117"/>
      <c r="I30" s="124"/>
      <c r="J30" s="117"/>
      <c r="K30" s="124"/>
      <c r="L30" s="148"/>
      <c r="M30" s="132"/>
      <c r="N30" s="133"/>
      <c r="O30" s="134"/>
      <c r="P30" s="141"/>
      <c r="Q30" s="142"/>
      <c r="R30" s="143"/>
      <c r="T30" s="95"/>
      <c r="U30" s="90"/>
      <c r="V30" s="96"/>
      <c r="W30" s="90"/>
      <c r="X30" s="90"/>
      <c r="Y30" s="91"/>
      <c r="Z30" s="62"/>
      <c r="AB30" s="167"/>
      <c r="AC30" s="169"/>
      <c r="AD30" s="169"/>
      <c r="AE30" s="167"/>
      <c r="AF30" s="172"/>
      <c r="AG30" s="172"/>
      <c r="AH30" s="172"/>
      <c r="AI30" s="167"/>
      <c r="AJ30" s="172"/>
      <c r="AK30" s="172"/>
      <c r="AL30" s="172"/>
    </row>
    <row r="31" spans="1:38" ht="13.5" customHeight="1" x14ac:dyDescent="0.3">
      <c r="A31" s="106"/>
      <c r="B31" s="101"/>
      <c r="C31" s="102"/>
      <c r="D31" s="117"/>
      <c r="E31" s="118"/>
      <c r="F31" s="123"/>
      <c r="G31" s="124"/>
      <c r="H31" s="117"/>
      <c r="I31" s="124"/>
      <c r="J31" s="117"/>
      <c r="K31" s="124"/>
      <c r="L31" s="148"/>
      <c r="M31" s="132"/>
      <c r="N31" s="133"/>
      <c r="O31" s="134"/>
      <c r="P31" s="141"/>
      <c r="Q31" s="142"/>
      <c r="R31" s="143"/>
      <c r="T31" s="95"/>
      <c r="U31" s="90"/>
      <c r="V31" s="96"/>
      <c r="W31" s="90"/>
      <c r="X31" s="90"/>
      <c r="Y31" s="91"/>
      <c r="Z31" s="62"/>
      <c r="AB31" s="167"/>
      <c r="AC31" s="169"/>
      <c r="AD31" s="169"/>
      <c r="AE31" s="167"/>
      <c r="AF31" s="172"/>
      <c r="AG31" s="172"/>
      <c r="AH31" s="172"/>
      <c r="AI31" s="167"/>
      <c r="AJ31" s="172"/>
      <c r="AK31" s="172"/>
      <c r="AL31" s="172"/>
    </row>
    <row r="32" spans="1:38" ht="13.5" customHeight="1" thickBot="1" x14ac:dyDescent="0.35">
      <c r="A32" s="106"/>
      <c r="B32" s="103"/>
      <c r="C32" s="104"/>
      <c r="D32" s="119"/>
      <c r="E32" s="120"/>
      <c r="F32" s="125"/>
      <c r="G32" s="126"/>
      <c r="H32" s="119"/>
      <c r="I32" s="126"/>
      <c r="J32" s="119"/>
      <c r="K32" s="126"/>
      <c r="L32" s="149"/>
      <c r="M32" s="135"/>
      <c r="N32" s="136"/>
      <c r="O32" s="137"/>
      <c r="P32" s="144"/>
      <c r="Q32" s="145"/>
      <c r="R32" s="146"/>
      <c r="T32" s="95"/>
      <c r="U32" s="90"/>
      <c r="V32" s="96"/>
      <c r="W32" s="90"/>
      <c r="X32" s="90"/>
      <c r="Y32" s="91"/>
      <c r="Z32" s="62"/>
      <c r="AB32" s="167"/>
      <c r="AC32" s="170"/>
      <c r="AD32" s="170"/>
      <c r="AE32" s="167"/>
      <c r="AF32" s="172"/>
      <c r="AG32" s="172"/>
      <c r="AH32" s="172"/>
      <c r="AI32" s="167"/>
      <c r="AJ32" s="172"/>
      <c r="AK32" s="172"/>
      <c r="AL32" s="172"/>
    </row>
    <row r="33" spans="1:38" ht="13.5" customHeight="1" x14ac:dyDescent="0.3">
      <c r="A33" s="105">
        <v>4</v>
      </c>
      <c r="B33" s="97"/>
      <c r="C33" s="98"/>
      <c r="D33" s="115"/>
      <c r="E33" s="116"/>
      <c r="F33" s="121"/>
      <c r="G33" s="122"/>
      <c r="H33" s="115"/>
      <c r="I33" s="122"/>
      <c r="J33" s="115"/>
      <c r="K33" s="122"/>
      <c r="L33" s="147"/>
      <c r="M33" s="129"/>
      <c r="N33" s="130"/>
      <c r="O33" s="131"/>
      <c r="P33" s="138" t="str">
        <f>IF(F33="","",D33*F33/1000000)</f>
        <v/>
      </c>
      <c r="Q33" s="139"/>
      <c r="R33" s="140"/>
      <c r="T33" s="92">
        <f>(D33*F33*L33)/90000</f>
        <v>0</v>
      </c>
      <c r="U33" s="93"/>
      <c r="V33" s="94"/>
      <c r="W33" s="87">
        <f>((D33+F33)*2)*L33/1000</f>
        <v>0</v>
      </c>
      <c r="X33" s="88"/>
      <c r="Y33" s="89"/>
      <c r="Z33" s="62"/>
      <c r="AB33" s="166">
        <f>L33*IF('프로파일 사용량 계산기'!E33=0,0,'프로파일 사용량 계산기'!E33)</f>
        <v>0</v>
      </c>
      <c r="AC33" s="168">
        <f>L33*IF('프로파일 사용량 계산기'!G33=0,0,'프로파일 사용량 계산기'!G33)</f>
        <v>0</v>
      </c>
      <c r="AD33" s="168">
        <f>L33*IF('프로파일 사용량 계산기'!I33=0,0,'프로파일 사용량 계산기'!I33)</f>
        <v>0</v>
      </c>
      <c r="AE33" s="171">
        <f>L33*IF('프로파일 사용량 계산기'!BQ33=0,0,'프로파일 사용량 계산기'!BQ33)</f>
        <v>0</v>
      </c>
      <c r="AF33" s="170">
        <f>L33*IF('프로파일 사용량 계산기'!BS33=0,0,'프로파일 사용량 계산기'!BS33)</f>
        <v>0</v>
      </c>
      <c r="AG33" s="170">
        <f>L33*IF('프로파일 사용량 계산기'!BU33=0,0,'프로파일 사용량 계산기'!BU33)</f>
        <v>0</v>
      </c>
      <c r="AH33" s="170">
        <f>L33*IF('프로파일 사용량 계산기'!BU33=0,0,'프로파일 사용량 계산기'!BU33)</f>
        <v>0</v>
      </c>
      <c r="AI33" s="171">
        <f>L33*IF('프로파일 사용량 계산기'!EC33=0,0,'프로파일 사용량 계산기'!EC33)</f>
        <v>0</v>
      </c>
      <c r="AJ33" s="170">
        <f>L33*IF('프로파일 사용량 계산기'!EE33=0,0,'프로파일 사용량 계산기'!EE33)</f>
        <v>0</v>
      </c>
      <c r="AK33" s="170">
        <f>L33*IF('프로파일 사용량 계산기'!EG33=0,0,'프로파일 사용량 계산기'!EG33)</f>
        <v>0</v>
      </c>
      <c r="AL33" s="170">
        <f>L33*IF('프로파일 사용량 계산기'!EW33=0,0,'프로파일 사용량 계산기'!EW33)</f>
        <v>0</v>
      </c>
    </row>
    <row r="34" spans="1:38" ht="13.5" customHeight="1" x14ac:dyDescent="0.3">
      <c r="A34" s="106"/>
      <c r="B34" s="99"/>
      <c r="C34" s="100"/>
      <c r="D34" s="117"/>
      <c r="E34" s="118"/>
      <c r="F34" s="123"/>
      <c r="G34" s="124"/>
      <c r="H34" s="117"/>
      <c r="I34" s="124"/>
      <c r="J34" s="117"/>
      <c r="K34" s="124"/>
      <c r="L34" s="148"/>
      <c r="M34" s="132"/>
      <c r="N34" s="133"/>
      <c r="O34" s="134"/>
      <c r="P34" s="141"/>
      <c r="Q34" s="142"/>
      <c r="R34" s="143"/>
      <c r="T34" s="95"/>
      <c r="U34" s="90"/>
      <c r="V34" s="96"/>
      <c r="W34" s="90"/>
      <c r="X34" s="90"/>
      <c r="Y34" s="91"/>
      <c r="Z34" s="62"/>
      <c r="AB34" s="167"/>
      <c r="AC34" s="169"/>
      <c r="AD34" s="169"/>
      <c r="AE34" s="167"/>
      <c r="AF34" s="172"/>
      <c r="AG34" s="172"/>
      <c r="AH34" s="172"/>
      <c r="AI34" s="167"/>
      <c r="AJ34" s="172"/>
      <c r="AK34" s="172"/>
      <c r="AL34" s="172"/>
    </row>
    <row r="35" spans="1:38" ht="13.5" customHeight="1" x14ac:dyDescent="0.3">
      <c r="A35" s="106"/>
      <c r="B35" s="127"/>
      <c r="C35" s="128"/>
      <c r="D35" s="117"/>
      <c r="E35" s="118"/>
      <c r="F35" s="123"/>
      <c r="G35" s="124"/>
      <c r="H35" s="117"/>
      <c r="I35" s="124"/>
      <c r="J35" s="117"/>
      <c r="K35" s="124"/>
      <c r="L35" s="148"/>
      <c r="M35" s="132"/>
      <c r="N35" s="133"/>
      <c r="O35" s="134"/>
      <c r="P35" s="141"/>
      <c r="Q35" s="142"/>
      <c r="R35" s="143"/>
      <c r="T35" s="95"/>
      <c r="U35" s="90"/>
      <c r="V35" s="96"/>
      <c r="W35" s="90"/>
      <c r="X35" s="90"/>
      <c r="Y35" s="91"/>
      <c r="Z35" s="62"/>
      <c r="AB35" s="167"/>
      <c r="AC35" s="169"/>
      <c r="AD35" s="169"/>
      <c r="AE35" s="167"/>
      <c r="AF35" s="172"/>
      <c r="AG35" s="172"/>
      <c r="AH35" s="172"/>
      <c r="AI35" s="167"/>
      <c r="AJ35" s="172"/>
      <c r="AK35" s="172"/>
      <c r="AL35" s="172"/>
    </row>
    <row r="36" spans="1:38" ht="13.5" customHeight="1" x14ac:dyDescent="0.3">
      <c r="A36" s="106"/>
      <c r="B36" s="113"/>
      <c r="C36" s="114"/>
      <c r="D36" s="117"/>
      <c r="E36" s="118"/>
      <c r="F36" s="123"/>
      <c r="G36" s="124"/>
      <c r="H36" s="150"/>
      <c r="I36" s="151"/>
      <c r="J36" s="150"/>
      <c r="K36" s="151"/>
      <c r="L36" s="148"/>
      <c r="M36" s="132"/>
      <c r="N36" s="133"/>
      <c r="O36" s="134"/>
      <c r="P36" s="141"/>
      <c r="Q36" s="142"/>
      <c r="R36" s="143"/>
      <c r="T36" s="95"/>
      <c r="U36" s="90"/>
      <c r="V36" s="96"/>
      <c r="W36" s="90"/>
      <c r="X36" s="90"/>
      <c r="Y36" s="91"/>
      <c r="Z36" s="62"/>
      <c r="AB36" s="167"/>
      <c r="AC36" s="169"/>
      <c r="AD36" s="169"/>
      <c r="AE36" s="167"/>
      <c r="AF36" s="172"/>
      <c r="AG36" s="172"/>
      <c r="AH36" s="172"/>
      <c r="AI36" s="167"/>
      <c r="AJ36" s="172"/>
      <c r="AK36" s="172"/>
      <c r="AL36" s="172"/>
    </row>
    <row r="37" spans="1:38" ht="13.5" customHeight="1" x14ac:dyDescent="0.3">
      <c r="A37" s="106"/>
      <c r="B37" s="107"/>
      <c r="C37" s="108"/>
      <c r="D37" s="117"/>
      <c r="E37" s="118"/>
      <c r="F37" s="123"/>
      <c r="G37" s="124"/>
      <c r="H37" s="117"/>
      <c r="I37" s="124"/>
      <c r="J37" s="117"/>
      <c r="K37" s="124"/>
      <c r="L37" s="148"/>
      <c r="M37" s="132"/>
      <c r="N37" s="133"/>
      <c r="O37" s="134"/>
      <c r="P37" s="141"/>
      <c r="Q37" s="142"/>
      <c r="R37" s="143"/>
      <c r="T37" s="95"/>
      <c r="U37" s="90"/>
      <c r="V37" s="96"/>
      <c r="W37" s="90"/>
      <c r="X37" s="90"/>
      <c r="Y37" s="91"/>
      <c r="Z37" s="62"/>
      <c r="AB37" s="167"/>
      <c r="AC37" s="169"/>
      <c r="AD37" s="169"/>
      <c r="AE37" s="167"/>
      <c r="AF37" s="172"/>
      <c r="AG37" s="172"/>
      <c r="AH37" s="172"/>
      <c r="AI37" s="167"/>
      <c r="AJ37" s="172"/>
      <c r="AK37" s="172"/>
      <c r="AL37" s="172"/>
    </row>
    <row r="38" spans="1:38" ht="13.5" customHeight="1" x14ac:dyDescent="0.3">
      <c r="A38" s="106"/>
      <c r="B38" s="109"/>
      <c r="C38" s="110"/>
      <c r="D38" s="117"/>
      <c r="E38" s="118"/>
      <c r="F38" s="123"/>
      <c r="G38" s="124"/>
      <c r="H38" s="117"/>
      <c r="I38" s="124"/>
      <c r="J38" s="117"/>
      <c r="K38" s="124"/>
      <c r="L38" s="148"/>
      <c r="M38" s="132"/>
      <c r="N38" s="133"/>
      <c r="O38" s="134"/>
      <c r="P38" s="141"/>
      <c r="Q38" s="142"/>
      <c r="R38" s="143"/>
      <c r="T38" s="95"/>
      <c r="U38" s="90"/>
      <c r="V38" s="96"/>
      <c r="W38" s="90"/>
      <c r="X38" s="90"/>
      <c r="Y38" s="91"/>
      <c r="Z38" s="62"/>
      <c r="AB38" s="167"/>
      <c r="AC38" s="169"/>
      <c r="AD38" s="169"/>
      <c r="AE38" s="167"/>
      <c r="AF38" s="172"/>
      <c r="AG38" s="172"/>
      <c r="AH38" s="172"/>
      <c r="AI38" s="167"/>
      <c r="AJ38" s="172"/>
      <c r="AK38" s="172"/>
      <c r="AL38" s="172"/>
    </row>
    <row r="39" spans="1:38" ht="13.5" customHeight="1" x14ac:dyDescent="0.3">
      <c r="A39" s="106"/>
      <c r="B39" s="101"/>
      <c r="C39" s="102"/>
      <c r="D39" s="117"/>
      <c r="E39" s="118"/>
      <c r="F39" s="123"/>
      <c r="G39" s="124"/>
      <c r="H39" s="117"/>
      <c r="I39" s="124"/>
      <c r="J39" s="117"/>
      <c r="K39" s="124"/>
      <c r="L39" s="148"/>
      <c r="M39" s="132"/>
      <c r="N39" s="133"/>
      <c r="O39" s="134"/>
      <c r="P39" s="141"/>
      <c r="Q39" s="142"/>
      <c r="R39" s="143"/>
      <c r="T39" s="95"/>
      <c r="U39" s="90"/>
      <c r="V39" s="96"/>
      <c r="W39" s="90"/>
      <c r="X39" s="90"/>
      <c r="Y39" s="91"/>
      <c r="Z39" s="62"/>
      <c r="AB39" s="167"/>
      <c r="AC39" s="169"/>
      <c r="AD39" s="169"/>
      <c r="AE39" s="167"/>
      <c r="AF39" s="172"/>
      <c r="AG39" s="172"/>
      <c r="AH39" s="172"/>
      <c r="AI39" s="167"/>
      <c r="AJ39" s="172"/>
      <c r="AK39" s="172"/>
      <c r="AL39" s="172"/>
    </row>
    <row r="40" spans="1:38" ht="13.5" customHeight="1" thickBot="1" x14ac:dyDescent="0.35">
      <c r="A40" s="106"/>
      <c r="B40" s="103"/>
      <c r="C40" s="104"/>
      <c r="D40" s="119"/>
      <c r="E40" s="120"/>
      <c r="F40" s="125"/>
      <c r="G40" s="126"/>
      <c r="H40" s="119"/>
      <c r="I40" s="126"/>
      <c r="J40" s="119"/>
      <c r="K40" s="126"/>
      <c r="L40" s="149"/>
      <c r="M40" s="135"/>
      <c r="N40" s="136"/>
      <c r="O40" s="137"/>
      <c r="P40" s="144"/>
      <c r="Q40" s="145"/>
      <c r="R40" s="146"/>
      <c r="T40" s="95"/>
      <c r="U40" s="90"/>
      <c r="V40" s="96"/>
      <c r="W40" s="90"/>
      <c r="X40" s="90"/>
      <c r="Y40" s="91"/>
      <c r="Z40" s="62"/>
      <c r="AB40" s="167"/>
      <c r="AC40" s="170"/>
      <c r="AD40" s="170"/>
      <c r="AE40" s="167"/>
      <c r="AF40" s="172"/>
      <c r="AG40" s="172"/>
      <c r="AH40" s="172"/>
      <c r="AI40" s="167"/>
      <c r="AJ40" s="172"/>
      <c r="AK40" s="172"/>
      <c r="AL40" s="172"/>
    </row>
    <row r="41" spans="1:38" ht="13.5" customHeight="1" x14ac:dyDescent="0.3">
      <c r="A41" s="105">
        <v>5</v>
      </c>
      <c r="B41" s="97"/>
      <c r="C41" s="98"/>
      <c r="D41" s="115"/>
      <c r="E41" s="116"/>
      <c r="F41" s="121"/>
      <c r="G41" s="122"/>
      <c r="H41" s="115"/>
      <c r="I41" s="122"/>
      <c r="J41" s="115"/>
      <c r="K41" s="122"/>
      <c r="L41" s="147"/>
      <c r="M41" s="129"/>
      <c r="N41" s="130"/>
      <c r="O41" s="131"/>
      <c r="P41" s="138" t="str">
        <f>IF(F41="","",D41*F41/1000000)</f>
        <v/>
      </c>
      <c r="Q41" s="139"/>
      <c r="R41" s="140"/>
      <c r="T41" s="92">
        <f>(D41*F41*L41)/90000</f>
        <v>0</v>
      </c>
      <c r="U41" s="93"/>
      <c r="V41" s="94"/>
      <c r="W41" s="87">
        <f>((D41+F41)*2)*L41/1000</f>
        <v>0</v>
      </c>
      <c r="X41" s="88"/>
      <c r="Y41" s="89"/>
      <c r="Z41" s="62"/>
      <c r="AB41" s="166">
        <f>L41*IF('프로파일 사용량 계산기'!E41=0,0,'프로파일 사용량 계산기'!E41)</f>
        <v>0</v>
      </c>
      <c r="AC41" s="168">
        <f>L41*IF('프로파일 사용량 계산기'!G41=0,0,'프로파일 사용량 계산기'!G41)</f>
        <v>0</v>
      </c>
      <c r="AD41" s="168">
        <f>L41*IF('프로파일 사용량 계산기'!I41=0,0,'프로파일 사용량 계산기'!I41)</f>
        <v>0</v>
      </c>
      <c r="AE41" s="171">
        <f>L41*IF('프로파일 사용량 계산기'!BQ41=0,0,'프로파일 사용량 계산기'!BQ41)</f>
        <v>0</v>
      </c>
      <c r="AF41" s="170">
        <f>L41*IF('프로파일 사용량 계산기'!BS41=0,0,'프로파일 사용량 계산기'!BS41)</f>
        <v>0</v>
      </c>
      <c r="AG41" s="170">
        <f>L41*IF('프로파일 사용량 계산기'!BU41=0,0,'프로파일 사용량 계산기'!BU41)</f>
        <v>0</v>
      </c>
      <c r="AH41" s="170">
        <f>L41*IF('프로파일 사용량 계산기'!BU41=0,0,'프로파일 사용량 계산기'!BU41)</f>
        <v>0</v>
      </c>
      <c r="AI41" s="171">
        <f>L41*IF('프로파일 사용량 계산기'!EC41=0,0,'프로파일 사용량 계산기'!EC41)</f>
        <v>0</v>
      </c>
      <c r="AJ41" s="170">
        <f>L41*IF('프로파일 사용량 계산기'!EE41=0,0,'프로파일 사용량 계산기'!EE41)</f>
        <v>0</v>
      </c>
      <c r="AK41" s="170">
        <f>L41*IF('프로파일 사용량 계산기'!EG41=0,0,'프로파일 사용량 계산기'!EG41)</f>
        <v>0</v>
      </c>
      <c r="AL41" s="170">
        <f>L41*IF('프로파일 사용량 계산기'!EW41=0,0,'프로파일 사용량 계산기'!EW41)</f>
        <v>0</v>
      </c>
    </row>
    <row r="42" spans="1:38" ht="13.5" customHeight="1" x14ac:dyDescent="0.3">
      <c r="A42" s="106"/>
      <c r="B42" s="99"/>
      <c r="C42" s="100"/>
      <c r="D42" s="117"/>
      <c r="E42" s="118"/>
      <c r="F42" s="123"/>
      <c r="G42" s="124"/>
      <c r="H42" s="117"/>
      <c r="I42" s="124"/>
      <c r="J42" s="117"/>
      <c r="K42" s="124"/>
      <c r="L42" s="148"/>
      <c r="M42" s="132"/>
      <c r="N42" s="133"/>
      <c r="O42" s="134"/>
      <c r="P42" s="141"/>
      <c r="Q42" s="142"/>
      <c r="R42" s="143"/>
      <c r="T42" s="95"/>
      <c r="U42" s="90"/>
      <c r="V42" s="96"/>
      <c r="W42" s="90"/>
      <c r="X42" s="90"/>
      <c r="Y42" s="91"/>
      <c r="Z42" s="62"/>
      <c r="AB42" s="167"/>
      <c r="AC42" s="169"/>
      <c r="AD42" s="169"/>
      <c r="AE42" s="167"/>
      <c r="AF42" s="172"/>
      <c r="AG42" s="172"/>
      <c r="AH42" s="172"/>
      <c r="AI42" s="167"/>
      <c r="AJ42" s="172"/>
      <c r="AK42" s="172"/>
      <c r="AL42" s="172"/>
    </row>
    <row r="43" spans="1:38" ht="13.5" customHeight="1" x14ac:dyDescent="0.3">
      <c r="A43" s="106"/>
      <c r="B43" s="127"/>
      <c r="C43" s="128"/>
      <c r="D43" s="117"/>
      <c r="E43" s="118"/>
      <c r="F43" s="123"/>
      <c r="G43" s="124"/>
      <c r="H43" s="117"/>
      <c r="I43" s="124"/>
      <c r="J43" s="117"/>
      <c r="K43" s="124"/>
      <c r="L43" s="148"/>
      <c r="M43" s="132"/>
      <c r="N43" s="133"/>
      <c r="O43" s="134"/>
      <c r="P43" s="141"/>
      <c r="Q43" s="142"/>
      <c r="R43" s="143"/>
      <c r="T43" s="95"/>
      <c r="U43" s="90"/>
      <c r="V43" s="96"/>
      <c r="W43" s="90"/>
      <c r="X43" s="90"/>
      <c r="Y43" s="91"/>
      <c r="Z43" s="62"/>
      <c r="AB43" s="167"/>
      <c r="AC43" s="169"/>
      <c r="AD43" s="169"/>
      <c r="AE43" s="167"/>
      <c r="AF43" s="172"/>
      <c r="AG43" s="172"/>
      <c r="AH43" s="172"/>
      <c r="AI43" s="167"/>
      <c r="AJ43" s="172"/>
      <c r="AK43" s="172"/>
      <c r="AL43" s="172"/>
    </row>
    <row r="44" spans="1:38" ht="13.5" customHeight="1" x14ac:dyDescent="0.3">
      <c r="A44" s="106"/>
      <c r="B44" s="113"/>
      <c r="C44" s="114"/>
      <c r="D44" s="117"/>
      <c r="E44" s="118"/>
      <c r="F44" s="123"/>
      <c r="G44" s="124"/>
      <c r="H44" s="150"/>
      <c r="I44" s="151"/>
      <c r="J44" s="150"/>
      <c r="K44" s="151"/>
      <c r="L44" s="148"/>
      <c r="M44" s="132"/>
      <c r="N44" s="133"/>
      <c r="O44" s="134"/>
      <c r="P44" s="141"/>
      <c r="Q44" s="142"/>
      <c r="R44" s="143"/>
      <c r="T44" s="95"/>
      <c r="U44" s="90"/>
      <c r="V44" s="96"/>
      <c r="W44" s="90"/>
      <c r="X44" s="90"/>
      <c r="Y44" s="91"/>
      <c r="Z44" s="62"/>
      <c r="AB44" s="167"/>
      <c r="AC44" s="169"/>
      <c r="AD44" s="169"/>
      <c r="AE44" s="167"/>
      <c r="AF44" s="172"/>
      <c r="AG44" s="172"/>
      <c r="AH44" s="172"/>
      <c r="AI44" s="167"/>
      <c r="AJ44" s="172"/>
      <c r="AK44" s="172"/>
      <c r="AL44" s="172"/>
    </row>
    <row r="45" spans="1:38" ht="13.5" customHeight="1" x14ac:dyDescent="0.3">
      <c r="A45" s="106"/>
      <c r="B45" s="107"/>
      <c r="C45" s="108"/>
      <c r="D45" s="117"/>
      <c r="E45" s="118"/>
      <c r="F45" s="123"/>
      <c r="G45" s="124"/>
      <c r="H45" s="117"/>
      <c r="I45" s="124"/>
      <c r="J45" s="117"/>
      <c r="K45" s="124"/>
      <c r="L45" s="148"/>
      <c r="M45" s="132"/>
      <c r="N45" s="133"/>
      <c r="O45" s="134"/>
      <c r="P45" s="141"/>
      <c r="Q45" s="142"/>
      <c r="R45" s="143"/>
      <c r="T45" s="95"/>
      <c r="U45" s="90"/>
      <c r="V45" s="96"/>
      <c r="W45" s="90"/>
      <c r="X45" s="90"/>
      <c r="Y45" s="91"/>
      <c r="Z45" s="62"/>
      <c r="AB45" s="167"/>
      <c r="AC45" s="169"/>
      <c r="AD45" s="169"/>
      <c r="AE45" s="167"/>
      <c r="AF45" s="172"/>
      <c r="AG45" s="172"/>
      <c r="AH45" s="172"/>
      <c r="AI45" s="167"/>
      <c r="AJ45" s="172"/>
      <c r="AK45" s="172"/>
      <c r="AL45" s="172"/>
    </row>
    <row r="46" spans="1:38" ht="13.5" customHeight="1" x14ac:dyDescent="0.3">
      <c r="A46" s="106"/>
      <c r="B46" s="109"/>
      <c r="C46" s="110"/>
      <c r="D46" s="117"/>
      <c r="E46" s="118"/>
      <c r="F46" s="123"/>
      <c r="G46" s="124"/>
      <c r="H46" s="117"/>
      <c r="I46" s="124"/>
      <c r="J46" s="117"/>
      <c r="K46" s="124"/>
      <c r="L46" s="148"/>
      <c r="M46" s="132"/>
      <c r="N46" s="133"/>
      <c r="O46" s="134"/>
      <c r="P46" s="141"/>
      <c r="Q46" s="142"/>
      <c r="R46" s="143"/>
      <c r="T46" s="95"/>
      <c r="U46" s="90"/>
      <c r="V46" s="96"/>
      <c r="W46" s="90"/>
      <c r="X46" s="90"/>
      <c r="Y46" s="91"/>
      <c r="Z46" s="62"/>
      <c r="AB46" s="167"/>
      <c r="AC46" s="169"/>
      <c r="AD46" s="169"/>
      <c r="AE46" s="167"/>
      <c r="AF46" s="172"/>
      <c r="AG46" s="172"/>
      <c r="AH46" s="172"/>
      <c r="AI46" s="167"/>
      <c r="AJ46" s="172"/>
      <c r="AK46" s="172"/>
      <c r="AL46" s="172"/>
    </row>
    <row r="47" spans="1:38" ht="13.5" customHeight="1" x14ac:dyDescent="0.3">
      <c r="A47" s="106"/>
      <c r="B47" s="101"/>
      <c r="C47" s="102"/>
      <c r="D47" s="117"/>
      <c r="E47" s="118"/>
      <c r="F47" s="123"/>
      <c r="G47" s="124"/>
      <c r="H47" s="117"/>
      <c r="I47" s="124"/>
      <c r="J47" s="117"/>
      <c r="K47" s="124"/>
      <c r="L47" s="148"/>
      <c r="M47" s="132"/>
      <c r="N47" s="133"/>
      <c r="O47" s="134"/>
      <c r="P47" s="141"/>
      <c r="Q47" s="142"/>
      <c r="R47" s="143"/>
      <c r="T47" s="95"/>
      <c r="U47" s="90"/>
      <c r="V47" s="96"/>
      <c r="W47" s="90"/>
      <c r="X47" s="90"/>
      <c r="Y47" s="91"/>
      <c r="Z47" s="62"/>
      <c r="AB47" s="167"/>
      <c r="AC47" s="169"/>
      <c r="AD47" s="169"/>
      <c r="AE47" s="167"/>
      <c r="AF47" s="172"/>
      <c r="AG47" s="172"/>
      <c r="AH47" s="172"/>
      <c r="AI47" s="167"/>
      <c r="AJ47" s="172"/>
      <c r="AK47" s="172"/>
      <c r="AL47" s="172"/>
    </row>
    <row r="48" spans="1:38" ht="13.5" customHeight="1" thickBot="1" x14ac:dyDescent="0.35">
      <c r="A48" s="106"/>
      <c r="B48" s="103"/>
      <c r="C48" s="104"/>
      <c r="D48" s="119"/>
      <c r="E48" s="120"/>
      <c r="F48" s="125"/>
      <c r="G48" s="126"/>
      <c r="H48" s="119"/>
      <c r="I48" s="126"/>
      <c r="J48" s="119"/>
      <c r="K48" s="126"/>
      <c r="L48" s="149"/>
      <c r="M48" s="135"/>
      <c r="N48" s="136"/>
      <c r="O48" s="137"/>
      <c r="P48" s="144"/>
      <c r="Q48" s="145"/>
      <c r="R48" s="146"/>
      <c r="T48" s="95"/>
      <c r="U48" s="90"/>
      <c r="V48" s="96"/>
      <c r="W48" s="90"/>
      <c r="X48" s="90"/>
      <c r="Y48" s="91"/>
      <c r="Z48" s="62"/>
      <c r="AB48" s="167"/>
      <c r="AC48" s="170"/>
      <c r="AD48" s="170"/>
      <c r="AE48" s="167"/>
      <c r="AF48" s="172"/>
      <c r="AG48" s="172"/>
      <c r="AH48" s="172"/>
      <c r="AI48" s="167"/>
      <c r="AJ48" s="172"/>
      <c r="AK48" s="172"/>
      <c r="AL48" s="172"/>
    </row>
    <row r="49" spans="1:38" ht="13.5" customHeight="1" x14ac:dyDescent="0.3">
      <c r="A49" s="105">
        <v>6</v>
      </c>
      <c r="B49" s="97"/>
      <c r="C49" s="98"/>
      <c r="D49" s="115"/>
      <c r="E49" s="116"/>
      <c r="F49" s="121"/>
      <c r="G49" s="122"/>
      <c r="H49" s="115"/>
      <c r="I49" s="122"/>
      <c r="J49" s="115"/>
      <c r="K49" s="122"/>
      <c r="L49" s="147"/>
      <c r="M49" s="129"/>
      <c r="N49" s="130"/>
      <c r="O49" s="131"/>
      <c r="P49" s="138" t="str">
        <f>IF(F49="","",D49*F49/1000000)</f>
        <v/>
      </c>
      <c r="Q49" s="139"/>
      <c r="R49" s="140"/>
      <c r="T49" s="92">
        <f>(D49*F49*L49)/90000</f>
        <v>0</v>
      </c>
      <c r="U49" s="93"/>
      <c r="V49" s="94"/>
      <c r="W49" s="87">
        <f>((D49+F49)*2)*L49/1000</f>
        <v>0</v>
      </c>
      <c r="X49" s="88"/>
      <c r="Y49" s="89"/>
      <c r="Z49" s="62"/>
      <c r="AB49" s="166">
        <f>L49*IF('프로파일 사용량 계산기'!E49=0,0,'프로파일 사용량 계산기'!E49)</f>
        <v>0</v>
      </c>
      <c r="AC49" s="168">
        <f>L49*IF('프로파일 사용량 계산기'!G49=0,0,'프로파일 사용량 계산기'!G49)</f>
        <v>0</v>
      </c>
      <c r="AD49" s="168">
        <f>L49*IF('프로파일 사용량 계산기'!I49=0,0,'프로파일 사용량 계산기'!I49)</f>
        <v>0</v>
      </c>
      <c r="AE49" s="171">
        <f>L49*IF('프로파일 사용량 계산기'!BQ49=0,0,'프로파일 사용량 계산기'!BQ49)</f>
        <v>0</v>
      </c>
      <c r="AF49" s="170">
        <f>L49*IF('프로파일 사용량 계산기'!BS49=0,0,'프로파일 사용량 계산기'!BS49)</f>
        <v>0</v>
      </c>
      <c r="AG49" s="170">
        <f>L49*IF('프로파일 사용량 계산기'!BU49=0,0,'프로파일 사용량 계산기'!BU49)</f>
        <v>0</v>
      </c>
      <c r="AH49" s="170">
        <f>L49*IF('프로파일 사용량 계산기'!BU49=0,0,'프로파일 사용량 계산기'!BU49)</f>
        <v>0</v>
      </c>
      <c r="AI49" s="171">
        <f>L49*IF('프로파일 사용량 계산기'!EC49=0,0,'프로파일 사용량 계산기'!EC49)</f>
        <v>0</v>
      </c>
      <c r="AJ49" s="170">
        <f>L49*IF('프로파일 사용량 계산기'!EE49=0,0,'프로파일 사용량 계산기'!EE49)</f>
        <v>0</v>
      </c>
      <c r="AK49" s="170">
        <f>L49*IF('프로파일 사용량 계산기'!EG49=0,0,'프로파일 사용량 계산기'!EG49)</f>
        <v>0</v>
      </c>
      <c r="AL49" s="170">
        <f>L49*IF('프로파일 사용량 계산기'!EW49=0,0,'프로파일 사용량 계산기'!EW49)</f>
        <v>0</v>
      </c>
    </row>
    <row r="50" spans="1:38" ht="13.5" customHeight="1" x14ac:dyDescent="0.3">
      <c r="A50" s="106"/>
      <c r="B50" s="99"/>
      <c r="C50" s="100"/>
      <c r="D50" s="117"/>
      <c r="E50" s="118"/>
      <c r="F50" s="123"/>
      <c r="G50" s="124"/>
      <c r="H50" s="117"/>
      <c r="I50" s="124"/>
      <c r="J50" s="117"/>
      <c r="K50" s="124"/>
      <c r="L50" s="148"/>
      <c r="M50" s="132"/>
      <c r="N50" s="133"/>
      <c r="O50" s="134"/>
      <c r="P50" s="141"/>
      <c r="Q50" s="142"/>
      <c r="R50" s="143"/>
      <c r="T50" s="95"/>
      <c r="U50" s="90"/>
      <c r="V50" s="96"/>
      <c r="W50" s="90"/>
      <c r="X50" s="90"/>
      <c r="Y50" s="91"/>
      <c r="Z50" s="62"/>
      <c r="AB50" s="167"/>
      <c r="AC50" s="169"/>
      <c r="AD50" s="169"/>
      <c r="AE50" s="167"/>
      <c r="AF50" s="172"/>
      <c r="AG50" s="172"/>
      <c r="AH50" s="172"/>
      <c r="AI50" s="167"/>
      <c r="AJ50" s="172"/>
      <c r="AK50" s="172"/>
      <c r="AL50" s="172"/>
    </row>
    <row r="51" spans="1:38" ht="13.5" customHeight="1" x14ac:dyDescent="0.3">
      <c r="A51" s="106"/>
      <c r="B51" s="127"/>
      <c r="C51" s="128"/>
      <c r="D51" s="117"/>
      <c r="E51" s="118"/>
      <c r="F51" s="123"/>
      <c r="G51" s="124"/>
      <c r="H51" s="117"/>
      <c r="I51" s="124"/>
      <c r="J51" s="117"/>
      <c r="K51" s="124"/>
      <c r="L51" s="148"/>
      <c r="M51" s="132"/>
      <c r="N51" s="133"/>
      <c r="O51" s="134"/>
      <c r="P51" s="141"/>
      <c r="Q51" s="142"/>
      <c r="R51" s="143"/>
      <c r="T51" s="95"/>
      <c r="U51" s="90"/>
      <c r="V51" s="96"/>
      <c r="W51" s="90"/>
      <c r="X51" s="90"/>
      <c r="Y51" s="91"/>
      <c r="Z51" s="62"/>
      <c r="AB51" s="167"/>
      <c r="AC51" s="169"/>
      <c r="AD51" s="169"/>
      <c r="AE51" s="167"/>
      <c r="AF51" s="172"/>
      <c r="AG51" s="172"/>
      <c r="AH51" s="172"/>
      <c r="AI51" s="167"/>
      <c r="AJ51" s="172"/>
      <c r="AK51" s="172"/>
      <c r="AL51" s="172"/>
    </row>
    <row r="52" spans="1:38" ht="13.5" customHeight="1" x14ac:dyDescent="0.3">
      <c r="A52" s="106"/>
      <c r="B52" s="113"/>
      <c r="C52" s="114"/>
      <c r="D52" s="117"/>
      <c r="E52" s="118"/>
      <c r="F52" s="123"/>
      <c r="G52" s="124"/>
      <c r="H52" s="150"/>
      <c r="I52" s="151"/>
      <c r="J52" s="150"/>
      <c r="K52" s="151"/>
      <c r="L52" s="148"/>
      <c r="M52" s="132"/>
      <c r="N52" s="133"/>
      <c r="O52" s="134"/>
      <c r="P52" s="141"/>
      <c r="Q52" s="142"/>
      <c r="R52" s="143"/>
      <c r="T52" s="95"/>
      <c r="U52" s="90"/>
      <c r="V52" s="96"/>
      <c r="W52" s="90"/>
      <c r="X52" s="90"/>
      <c r="Y52" s="91"/>
      <c r="Z52" s="62"/>
      <c r="AB52" s="167"/>
      <c r="AC52" s="169"/>
      <c r="AD52" s="169"/>
      <c r="AE52" s="167"/>
      <c r="AF52" s="172"/>
      <c r="AG52" s="172"/>
      <c r="AH52" s="172"/>
      <c r="AI52" s="167"/>
      <c r="AJ52" s="172"/>
      <c r="AK52" s="172"/>
      <c r="AL52" s="172"/>
    </row>
    <row r="53" spans="1:38" ht="13.5" customHeight="1" x14ac:dyDescent="0.3">
      <c r="A53" s="106"/>
      <c r="B53" s="107"/>
      <c r="C53" s="108"/>
      <c r="D53" s="117"/>
      <c r="E53" s="118"/>
      <c r="F53" s="123"/>
      <c r="G53" s="124"/>
      <c r="H53" s="117"/>
      <c r="I53" s="124"/>
      <c r="J53" s="117"/>
      <c r="K53" s="124"/>
      <c r="L53" s="148"/>
      <c r="M53" s="132"/>
      <c r="N53" s="133"/>
      <c r="O53" s="134"/>
      <c r="P53" s="141"/>
      <c r="Q53" s="142"/>
      <c r="R53" s="143"/>
      <c r="T53" s="95"/>
      <c r="U53" s="90"/>
      <c r="V53" s="96"/>
      <c r="W53" s="90"/>
      <c r="X53" s="90"/>
      <c r="Y53" s="91"/>
      <c r="Z53" s="62"/>
      <c r="AB53" s="167"/>
      <c r="AC53" s="169"/>
      <c r="AD53" s="169"/>
      <c r="AE53" s="167"/>
      <c r="AF53" s="172"/>
      <c r="AG53" s="172"/>
      <c r="AH53" s="172"/>
      <c r="AI53" s="167"/>
      <c r="AJ53" s="172"/>
      <c r="AK53" s="172"/>
      <c r="AL53" s="172"/>
    </row>
    <row r="54" spans="1:38" ht="13.5" customHeight="1" x14ac:dyDescent="0.3">
      <c r="A54" s="106"/>
      <c r="B54" s="109"/>
      <c r="C54" s="110"/>
      <c r="D54" s="117"/>
      <c r="E54" s="118"/>
      <c r="F54" s="123"/>
      <c r="G54" s="124"/>
      <c r="H54" s="117"/>
      <c r="I54" s="124"/>
      <c r="J54" s="117"/>
      <c r="K54" s="124"/>
      <c r="L54" s="148"/>
      <c r="M54" s="132"/>
      <c r="N54" s="133"/>
      <c r="O54" s="134"/>
      <c r="P54" s="141"/>
      <c r="Q54" s="142"/>
      <c r="R54" s="143"/>
      <c r="T54" s="95"/>
      <c r="U54" s="90"/>
      <c r="V54" s="96"/>
      <c r="W54" s="90"/>
      <c r="X54" s="90"/>
      <c r="Y54" s="91"/>
      <c r="Z54" s="62"/>
      <c r="AB54" s="167"/>
      <c r="AC54" s="169"/>
      <c r="AD54" s="169"/>
      <c r="AE54" s="167"/>
      <c r="AF54" s="172"/>
      <c r="AG54" s="172"/>
      <c r="AH54" s="172"/>
      <c r="AI54" s="167"/>
      <c r="AJ54" s="172"/>
      <c r="AK54" s="172"/>
      <c r="AL54" s="172"/>
    </row>
    <row r="55" spans="1:38" ht="13.5" customHeight="1" x14ac:dyDescent="0.3">
      <c r="A55" s="106"/>
      <c r="B55" s="101"/>
      <c r="C55" s="102"/>
      <c r="D55" s="117"/>
      <c r="E55" s="118"/>
      <c r="F55" s="123"/>
      <c r="G55" s="124"/>
      <c r="H55" s="117"/>
      <c r="I55" s="124"/>
      <c r="J55" s="117"/>
      <c r="K55" s="124"/>
      <c r="L55" s="148"/>
      <c r="M55" s="132"/>
      <c r="N55" s="133"/>
      <c r="O55" s="134"/>
      <c r="P55" s="141"/>
      <c r="Q55" s="142"/>
      <c r="R55" s="143"/>
      <c r="T55" s="95"/>
      <c r="U55" s="90"/>
      <c r="V55" s="96"/>
      <c r="W55" s="90"/>
      <c r="X55" s="90"/>
      <c r="Y55" s="91"/>
      <c r="Z55" s="62"/>
      <c r="AB55" s="167"/>
      <c r="AC55" s="169"/>
      <c r="AD55" s="169"/>
      <c r="AE55" s="167"/>
      <c r="AF55" s="172"/>
      <c r="AG55" s="172"/>
      <c r="AH55" s="172"/>
      <c r="AI55" s="167"/>
      <c r="AJ55" s="172"/>
      <c r="AK55" s="172"/>
      <c r="AL55" s="172"/>
    </row>
    <row r="56" spans="1:38" ht="12.75" customHeight="1" thickBot="1" x14ac:dyDescent="0.35">
      <c r="A56" s="106"/>
      <c r="B56" s="103"/>
      <c r="C56" s="104"/>
      <c r="D56" s="119"/>
      <c r="E56" s="120"/>
      <c r="F56" s="125"/>
      <c r="G56" s="126"/>
      <c r="H56" s="119"/>
      <c r="I56" s="126"/>
      <c r="J56" s="119"/>
      <c r="K56" s="126"/>
      <c r="L56" s="149"/>
      <c r="M56" s="135"/>
      <c r="N56" s="136"/>
      <c r="O56" s="137"/>
      <c r="P56" s="144"/>
      <c r="Q56" s="145"/>
      <c r="R56" s="146"/>
      <c r="T56" s="95"/>
      <c r="U56" s="90"/>
      <c r="V56" s="96"/>
      <c r="W56" s="90"/>
      <c r="X56" s="90"/>
      <c r="Y56" s="91"/>
      <c r="Z56" s="62"/>
      <c r="AB56" s="167"/>
      <c r="AC56" s="170"/>
      <c r="AD56" s="170"/>
      <c r="AE56" s="167"/>
      <c r="AF56" s="172"/>
      <c r="AG56" s="172"/>
      <c r="AH56" s="172"/>
      <c r="AI56" s="167"/>
      <c r="AJ56" s="172"/>
      <c r="AK56" s="172"/>
      <c r="AL56" s="172"/>
    </row>
    <row r="57" spans="1:38" ht="13.5" customHeight="1" x14ac:dyDescent="0.3">
      <c r="A57" s="105">
        <v>7</v>
      </c>
      <c r="B57" s="97"/>
      <c r="C57" s="98"/>
      <c r="D57" s="115"/>
      <c r="E57" s="116"/>
      <c r="F57" s="121"/>
      <c r="G57" s="122"/>
      <c r="H57" s="115"/>
      <c r="I57" s="122"/>
      <c r="J57" s="115"/>
      <c r="K57" s="122"/>
      <c r="L57" s="147"/>
      <c r="M57" s="129"/>
      <c r="N57" s="130"/>
      <c r="O57" s="131"/>
      <c r="P57" s="138" t="str">
        <f>IF(F57="","",D57*F57/1000000)</f>
        <v/>
      </c>
      <c r="Q57" s="139"/>
      <c r="R57" s="140"/>
      <c r="T57" s="92">
        <f>(D57*F57*L57)/90000</f>
        <v>0</v>
      </c>
      <c r="U57" s="93"/>
      <c r="V57" s="94"/>
      <c r="W57" s="87">
        <f>((D57+F57)*2)*L57/1000</f>
        <v>0</v>
      </c>
      <c r="X57" s="88"/>
      <c r="Y57" s="89"/>
      <c r="Z57" s="62"/>
      <c r="AB57" s="166">
        <f>L57*IF('프로파일 사용량 계산기'!E57=0,0,'프로파일 사용량 계산기'!E57)</f>
        <v>0</v>
      </c>
      <c r="AC57" s="168">
        <f>L57*IF('프로파일 사용량 계산기'!G57=0,0,'프로파일 사용량 계산기'!G57)</f>
        <v>0</v>
      </c>
      <c r="AD57" s="168">
        <f>L57*IF('프로파일 사용량 계산기'!I57=0,0,'프로파일 사용량 계산기'!I57)</f>
        <v>0</v>
      </c>
      <c r="AE57" s="171">
        <f>L57*IF('프로파일 사용량 계산기'!BQ57=0,0,'프로파일 사용량 계산기'!BQ57)</f>
        <v>0</v>
      </c>
      <c r="AF57" s="170">
        <f>L57*IF('프로파일 사용량 계산기'!BS57=0,0,'프로파일 사용량 계산기'!BS57)</f>
        <v>0</v>
      </c>
      <c r="AG57" s="170">
        <f>L57*IF('프로파일 사용량 계산기'!BU57=0,0,'프로파일 사용량 계산기'!BU57)</f>
        <v>0</v>
      </c>
      <c r="AH57" s="170">
        <f>L57*IF('프로파일 사용량 계산기'!BU57=0,0,'프로파일 사용량 계산기'!BU57)</f>
        <v>0</v>
      </c>
      <c r="AI57" s="171">
        <f>L57*IF('프로파일 사용량 계산기'!EC57=0,0,'프로파일 사용량 계산기'!EC57)</f>
        <v>0</v>
      </c>
      <c r="AJ57" s="170">
        <f>L57*IF('프로파일 사용량 계산기'!EE57=0,0,'프로파일 사용량 계산기'!EE57)</f>
        <v>0</v>
      </c>
      <c r="AK57" s="170">
        <f>L57*IF('프로파일 사용량 계산기'!EG57=0,0,'프로파일 사용량 계산기'!EG57)</f>
        <v>0</v>
      </c>
      <c r="AL57" s="170">
        <f>L57*IF('프로파일 사용량 계산기'!EW57=0,0,'프로파일 사용량 계산기'!EW57)</f>
        <v>0</v>
      </c>
    </row>
    <row r="58" spans="1:38" ht="13.5" customHeight="1" x14ac:dyDescent="0.3">
      <c r="A58" s="106"/>
      <c r="B58" s="99"/>
      <c r="C58" s="100"/>
      <c r="D58" s="117"/>
      <c r="E58" s="118"/>
      <c r="F58" s="123"/>
      <c r="G58" s="124"/>
      <c r="H58" s="117"/>
      <c r="I58" s="124"/>
      <c r="J58" s="117"/>
      <c r="K58" s="124"/>
      <c r="L58" s="148"/>
      <c r="M58" s="132"/>
      <c r="N58" s="133"/>
      <c r="O58" s="134"/>
      <c r="P58" s="141"/>
      <c r="Q58" s="142"/>
      <c r="R58" s="143"/>
      <c r="T58" s="95"/>
      <c r="U58" s="90"/>
      <c r="V58" s="96"/>
      <c r="W58" s="90"/>
      <c r="X58" s="90"/>
      <c r="Y58" s="91"/>
      <c r="Z58" s="62"/>
      <c r="AB58" s="167"/>
      <c r="AC58" s="169"/>
      <c r="AD58" s="169"/>
      <c r="AE58" s="167"/>
      <c r="AF58" s="172"/>
      <c r="AG58" s="172"/>
      <c r="AH58" s="172"/>
      <c r="AI58" s="167"/>
      <c r="AJ58" s="172"/>
      <c r="AK58" s="172"/>
      <c r="AL58" s="172"/>
    </row>
    <row r="59" spans="1:38" ht="13.5" customHeight="1" x14ac:dyDescent="0.3">
      <c r="A59" s="106"/>
      <c r="B59" s="127"/>
      <c r="C59" s="128"/>
      <c r="D59" s="117"/>
      <c r="E59" s="118"/>
      <c r="F59" s="123"/>
      <c r="G59" s="124"/>
      <c r="H59" s="117"/>
      <c r="I59" s="124"/>
      <c r="J59" s="117"/>
      <c r="K59" s="124"/>
      <c r="L59" s="148"/>
      <c r="M59" s="132"/>
      <c r="N59" s="133"/>
      <c r="O59" s="134"/>
      <c r="P59" s="141"/>
      <c r="Q59" s="142"/>
      <c r="R59" s="143"/>
      <c r="T59" s="95"/>
      <c r="U59" s="90"/>
      <c r="V59" s="96"/>
      <c r="W59" s="90"/>
      <c r="X59" s="90"/>
      <c r="Y59" s="91"/>
      <c r="Z59" s="62"/>
      <c r="AB59" s="167"/>
      <c r="AC59" s="169"/>
      <c r="AD59" s="169"/>
      <c r="AE59" s="167"/>
      <c r="AF59" s="172"/>
      <c r="AG59" s="172"/>
      <c r="AH59" s="172"/>
      <c r="AI59" s="167"/>
      <c r="AJ59" s="172"/>
      <c r="AK59" s="172"/>
      <c r="AL59" s="172"/>
    </row>
    <row r="60" spans="1:38" ht="13.5" customHeight="1" x14ac:dyDescent="0.3">
      <c r="A60" s="106"/>
      <c r="B60" s="113"/>
      <c r="C60" s="114"/>
      <c r="D60" s="117"/>
      <c r="E60" s="118"/>
      <c r="F60" s="123"/>
      <c r="G60" s="124"/>
      <c r="H60" s="150"/>
      <c r="I60" s="151"/>
      <c r="J60" s="150"/>
      <c r="K60" s="151"/>
      <c r="L60" s="148"/>
      <c r="M60" s="132"/>
      <c r="N60" s="133"/>
      <c r="O60" s="134"/>
      <c r="P60" s="141"/>
      <c r="Q60" s="142"/>
      <c r="R60" s="143"/>
      <c r="T60" s="95"/>
      <c r="U60" s="90"/>
      <c r="V60" s="96"/>
      <c r="W60" s="90"/>
      <c r="X60" s="90"/>
      <c r="Y60" s="91"/>
      <c r="Z60" s="62"/>
      <c r="AB60" s="167"/>
      <c r="AC60" s="169"/>
      <c r="AD60" s="169"/>
      <c r="AE60" s="167"/>
      <c r="AF60" s="172"/>
      <c r="AG60" s="172"/>
      <c r="AH60" s="172"/>
      <c r="AI60" s="167"/>
      <c r="AJ60" s="172"/>
      <c r="AK60" s="172"/>
      <c r="AL60" s="172"/>
    </row>
    <row r="61" spans="1:38" ht="13.5" customHeight="1" x14ac:dyDescent="0.3">
      <c r="A61" s="106"/>
      <c r="B61" s="107"/>
      <c r="C61" s="108"/>
      <c r="D61" s="117"/>
      <c r="E61" s="118"/>
      <c r="F61" s="123"/>
      <c r="G61" s="124"/>
      <c r="H61" s="117"/>
      <c r="I61" s="124"/>
      <c r="J61" s="117"/>
      <c r="K61" s="124"/>
      <c r="L61" s="148"/>
      <c r="M61" s="132"/>
      <c r="N61" s="133"/>
      <c r="O61" s="134"/>
      <c r="P61" s="141"/>
      <c r="Q61" s="142"/>
      <c r="R61" s="143"/>
      <c r="T61" s="95"/>
      <c r="U61" s="90"/>
      <c r="V61" s="96"/>
      <c r="W61" s="90"/>
      <c r="X61" s="90"/>
      <c r="Y61" s="91"/>
      <c r="Z61" s="62"/>
      <c r="AB61" s="167"/>
      <c r="AC61" s="169"/>
      <c r="AD61" s="169"/>
      <c r="AE61" s="167"/>
      <c r="AF61" s="172"/>
      <c r="AG61" s="172"/>
      <c r="AH61" s="172"/>
      <c r="AI61" s="167"/>
      <c r="AJ61" s="172"/>
      <c r="AK61" s="172"/>
      <c r="AL61" s="172"/>
    </row>
    <row r="62" spans="1:38" ht="13.5" customHeight="1" x14ac:dyDescent="0.3">
      <c r="A62" s="106"/>
      <c r="B62" s="109"/>
      <c r="C62" s="110"/>
      <c r="D62" s="117"/>
      <c r="E62" s="118"/>
      <c r="F62" s="123"/>
      <c r="G62" s="124"/>
      <c r="H62" s="117"/>
      <c r="I62" s="124"/>
      <c r="J62" s="117"/>
      <c r="K62" s="124"/>
      <c r="L62" s="148"/>
      <c r="M62" s="132"/>
      <c r="N62" s="133"/>
      <c r="O62" s="134"/>
      <c r="P62" s="141"/>
      <c r="Q62" s="142"/>
      <c r="R62" s="143"/>
      <c r="T62" s="95"/>
      <c r="U62" s="90"/>
      <c r="V62" s="96"/>
      <c r="W62" s="90"/>
      <c r="X62" s="90"/>
      <c r="Y62" s="91"/>
      <c r="Z62" s="62"/>
      <c r="AB62" s="167"/>
      <c r="AC62" s="169"/>
      <c r="AD62" s="169"/>
      <c r="AE62" s="167"/>
      <c r="AF62" s="172"/>
      <c r="AG62" s="172"/>
      <c r="AH62" s="172"/>
      <c r="AI62" s="167"/>
      <c r="AJ62" s="172"/>
      <c r="AK62" s="172"/>
      <c r="AL62" s="172"/>
    </row>
    <row r="63" spans="1:38" ht="13.5" customHeight="1" x14ac:dyDescent="0.3">
      <c r="A63" s="106"/>
      <c r="B63" s="101"/>
      <c r="C63" s="102"/>
      <c r="D63" s="117"/>
      <c r="E63" s="118"/>
      <c r="F63" s="123"/>
      <c r="G63" s="124"/>
      <c r="H63" s="117"/>
      <c r="I63" s="124"/>
      <c r="J63" s="117"/>
      <c r="K63" s="124"/>
      <c r="L63" s="148"/>
      <c r="M63" s="132"/>
      <c r="N63" s="133"/>
      <c r="O63" s="134"/>
      <c r="P63" s="141"/>
      <c r="Q63" s="142"/>
      <c r="R63" s="143"/>
      <c r="T63" s="95"/>
      <c r="U63" s="90"/>
      <c r="V63" s="96"/>
      <c r="W63" s="90"/>
      <c r="X63" s="90"/>
      <c r="Y63" s="91"/>
      <c r="Z63" s="62"/>
      <c r="AB63" s="167"/>
      <c r="AC63" s="169"/>
      <c r="AD63" s="169"/>
      <c r="AE63" s="167"/>
      <c r="AF63" s="172"/>
      <c r="AG63" s="172"/>
      <c r="AH63" s="172"/>
      <c r="AI63" s="167"/>
      <c r="AJ63" s="172"/>
      <c r="AK63" s="172"/>
      <c r="AL63" s="172"/>
    </row>
    <row r="64" spans="1:38" ht="13.5" customHeight="1" thickBot="1" x14ac:dyDescent="0.35">
      <c r="A64" s="106"/>
      <c r="B64" s="103"/>
      <c r="C64" s="104"/>
      <c r="D64" s="119"/>
      <c r="E64" s="120"/>
      <c r="F64" s="125"/>
      <c r="G64" s="126"/>
      <c r="H64" s="119"/>
      <c r="I64" s="126"/>
      <c r="J64" s="119"/>
      <c r="K64" s="126"/>
      <c r="L64" s="149"/>
      <c r="M64" s="135"/>
      <c r="N64" s="136"/>
      <c r="O64" s="137"/>
      <c r="P64" s="144"/>
      <c r="Q64" s="145"/>
      <c r="R64" s="146"/>
      <c r="T64" s="95"/>
      <c r="U64" s="90"/>
      <c r="V64" s="96"/>
      <c r="W64" s="90"/>
      <c r="X64" s="90"/>
      <c r="Y64" s="91"/>
      <c r="Z64" s="62"/>
      <c r="AB64" s="167"/>
      <c r="AC64" s="170"/>
      <c r="AD64" s="170"/>
      <c r="AE64" s="167"/>
      <c r="AF64" s="172"/>
      <c r="AG64" s="172"/>
      <c r="AH64" s="172"/>
      <c r="AI64" s="167"/>
      <c r="AJ64" s="172"/>
      <c r="AK64" s="172"/>
      <c r="AL64" s="172"/>
    </row>
    <row r="65" spans="1:38" ht="13.5" customHeight="1" x14ac:dyDescent="0.3">
      <c r="A65" s="105">
        <v>8</v>
      </c>
      <c r="B65" s="97"/>
      <c r="C65" s="98"/>
      <c r="D65" s="115"/>
      <c r="E65" s="116"/>
      <c r="F65" s="121"/>
      <c r="G65" s="122"/>
      <c r="H65" s="115"/>
      <c r="I65" s="122"/>
      <c r="J65" s="115"/>
      <c r="K65" s="122"/>
      <c r="L65" s="147"/>
      <c r="M65" s="129"/>
      <c r="N65" s="130"/>
      <c r="O65" s="131"/>
      <c r="P65" s="138" t="str">
        <f>IF(F65="","",D65*F65/1000000)</f>
        <v/>
      </c>
      <c r="Q65" s="139"/>
      <c r="R65" s="140"/>
      <c r="T65" s="92">
        <f>(D65*F65*L65)/90000</f>
        <v>0</v>
      </c>
      <c r="U65" s="93"/>
      <c r="V65" s="94"/>
      <c r="W65" s="87">
        <f>((D65+F65)*2)*L65/1000</f>
        <v>0</v>
      </c>
      <c r="X65" s="88"/>
      <c r="Y65" s="89"/>
      <c r="Z65" s="62"/>
      <c r="AB65" s="166">
        <f>L65*IF('프로파일 사용량 계산기'!E65=0,0,'프로파일 사용량 계산기'!E65)</f>
        <v>0</v>
      </c>
      <c r="AC65" s="168">
        <f>L65*IF('프로파일 사용량 계산기'!G65=0,0,'프로파일 사용량 계산기'!G65)</f>
        <v>0</v>
      </c>
      <c r="AD65" s="168">
        <f>L65*IF('프로파일 사용량 계산기'!I65=0,0,'프로파일 사용량 계산기'!I65)</f>
        <v>0</v>
      </c>
      <c r="AE65" s="171">
        <f>L65*IF('프로파일 사용량 계산기'!BQ65=0,0,'프로파일 사용량 계산기'!BQ65)</f>
        <v>0</v>
      </c>
      <c r="AF65" s="170">
        <f>L65*IF('프로파일 사용량 계산기'!BS65=0,0,'프로파일 사용량 계산기'!BS65)</f>
        <v>0</v>
      </c>
      <c r="AG65" s="170">
        <f>L65*IF('프로파일 사용량 계산기'!BU65=0,0,'프로파일 사용량 계산기'!BU65)</f>
        <v>0</v>
      </c>
      <c r="AH65" s="170">
        <f>L65*IF('프로파일 사용량 계산기'!BU65=0,0,'프로파일 사용량 계산기'!BU65)</f>
        <v>0</v>
      </c>
      <c r="AI65" s="171">
        <f>L65*IF('프로파일 사용량 계산기'!EC65=0,0,'프로파일 사용량 계산기'!EC65)</f>
        <v>0</v>
      </c>
      <c r="AJ65" s="170">
        <f>L65*IF('프로파일 사용량 계산기'!EE65=0,0,'프로파일 사용량 계산기'!EE65)</f>
        <v>0</v>
      </c>
      <c r="AK65" s="170">
        <f>L65*IF('프로파일 사용량 계산기'!EG65=0,0,'프로파일 사용량 계산기'!EG65)</f>
        <v>0</v>
      </c>
      <c r="AL65" s="170">
        <f>L65*IF('프로파일 사용량 계산기'!EW65=0,0,'프로파일 사용량 계산기'!EW65)</f>
        <v>0</v>
      </c>
    </row>
    <row r="66" spans="1:38" ht="13.5" customHeight="1" x14ac:dyDescent="0.3">
      <c r="A66" s="106"/>
      <c r="B66" s="99"/>
      <c r="C66" s="100"/>
      <c r="D66" s="117"/>
      <c r="E66" s="118"/>
      <c r="F66" s="123"/>
      <c r="G66" s="124"/>
      <c r="H66" s="117"/>
      <c r="I66" s="124"/>
      <c r="J66" s="117"/>
      <c r="K66" s="124"/>
      <c r="L66" s="148"/>
      <c r="M66" s="132"/>
      <c r="N66" s="133"/>
      <c r="O66" s="134"/>
      <c r="P66" s="141"/>
      <c r="Q66" s="142"/>
      <c r="R66" s="143"/>
      <c r="T66" s="95"/>
      <c r="U66" s="90"/>
      <c r="V66" s="96"/>
      <c r="W66" s="90"/>
      <c r="X66" s="90"/>
      <c r="Y66" s="91"/>
      <c r="Z66" s="62"/>
      <c r="AB66" s="167"/>
      <c r="AC66" s="169"/>
      <c r="AD66" s="169"/>
      <c r="AE66" s="167"/>
      <c r="AF66" s="172"/>
      <c r="AG66" s="172"/>
      <c r="AH66" s="172"/>
      <c r="AI66" s="167"/>
      <c r="AJ66" s="172"/>
      <c r="AK66" s="172"/>
      <c r="AL66" s="172"/>
    </row>
    <row r="67" spans="1:38" ht="13.5" customHeight="1" x14ac:dyDescent="0.3">
      <c r="A67" s="106"/>
      <c r="B67" s="127"/>
      <c r="C67" s="128"/>
      <c r="D67" s="117"/>
      <c r="E67" s="118"/>
      <c r="F67" s="123"/>
      <c r="G67" s="124"/>
      <c r="H67" s="117"/>
      <c r="I67" s="124"/>
      <c r="J67" s="117"/>
      <c r="K67" s="124"/>
      <c r="L67" s="148"/>
      <c r="M67" s="132"/>
      <c r="N67" s="133"/>
      <c r="O67" s="134"/>
      <c r="P67" s="141"/>
      <c r="Q67" s="142"/>
      <c r="R67" s="143"/>
      <c r="T67" s="95"/>
      <c r="U67" s="90"/>
      <c r="V67" s="96"/>
      <c r="W67" s="90"/>
      <c r="X67" s="90"/>
      <c r="Y67" s="91"/>
      <c r="Z67" s="62"/>
      <c r="AB67" s="167"/>
      <c r="AC67" s="169"/>
      <c r="AD67" s="169"/>
      <c r="AE67" s="167"/>
      <c r="AF67" s="172"/>
      <c r="AG67" s="172"/>
      <c r="AH67" s="172"/>
      <c r="AI67" s="167"/>
      <c r="AJ67" s="172"/>
      <c r="AK67" s="172"/>
      <c r="AL67" s="172"/>
    </row>
    <row r="68" spans="1:38" ht="13.5" customHeight="1" x14ac:dyDescent="0.3">
      <c r="A68" s="106"/>
      <c r="B68" s="113"/>
      <c r="C68" s="114"/>
      <c r="D68" s="117"/>
      <c r="E68" s="118"/>
      <c r="F68" s="123"/>
      <c r="G68" s="124"/>
      <c r="H68" s="150"/>
      <c r="I68" s="151"/>
      <c r="J68" s="150"/>
      <c r="K68" s="151"/>
      <c r="L68" s="148"/>
      <c r="M68" s="132"/>
      <c r="N68" s="133"/>
      <c r="O68" s="134"/>
      <c r="P68" s="141"/>
      <c r="Q68" s="142"/>
      <c r="R68" s="143"/>
      <c r="T68" s="95"/>
      <c r="U68" s="90"/>
      <c r="V68" s="96"/>
      <c r="W68" s="90"/>
      <c r="X68" s="90"/>
      <c r="Y68" s="91"/>
      <c r="Z68" s="62"/>
      <c r="AB68" s="167"/>
      <c r="AC68" s="169"/>
      <c r="AD68" s="169"/>
      <c r="AE68" s="167"/>
      <c r="AF68" s="172"/>
      <c r="AG68" s="172"/>
      <c r="AH68" s="172"/>
      <c r="AI68" s="167"/>
      <c r="AJ68" s="172"/>
      <c r="AK68" s="172"/>
      <c r="AL68" s="172"/>
    </row>
    <row r="69" spans="1:38" ht="13.5" customHeight="1" x14ac:dyDescent="0.3">
      <c r="A69" s="106"/>
      <c r="B69" s="107"/>
      <c r="C69" s="108"/>
      <c r="D69" s="117"/>
      <c r="E69" s="118"/>
      <c r="F69" s="123"/>
      <c r="G69" s="124"/>
      <c r="H69" s="117"/>
      <c r="I69" s="124"/>
      <c r="J69" s="117"/>
      <c r="K69" s="124"/>
      <c r="L69" s="148"/>
      <c r="M69" s="132"/>
      <c r="N69" s="133"/>
      <c r="O69" s="134"/>
      <c r="P69" s="141"/>
      <c r="Q69" s="142"/>
      <c r="R69" s="143"/>
      <c r="T69" s="95"/>
      <c r="U69" s="90"/>
      <c r="V69" s="96"/>
      <c r="W69" s="90"/>
      <c r="X69" s="90"/>
      <c r="Y69" s="91"/>
      <c r="Z69" s="62"/>
      <c r="AB69" s="167"/>
      <c r="AC69" s="169"/>
      <c r="AD69" s="169"/>
      <c r="AE69" s="167"/>
      <c r="AF69" s="172"/>
      <c r="AG69" s="172"/>
      <c r="AH69" s="172"/>
      <c r="AI69" s="167"/>
      <c r="AJ69" s="172"/>
      <c r="AK69" s="172"/>
      <c r="AL69" s="172"/>
    </row>
    <row r="70" spans="1:38" ht="13.5" customHeight="1" x14ac:dyDescent="0.3">
      <c r="A70" s="106"/>
      <c r="B70" s="109"/>
      <c r="C70" s="110"/>
      <c r="D70" s="117"/>
      <c r="E70" s="118"/>
      <c r="F70" s="123"/>
      <c r="G70" s="124"/>
      <c r="H70" s="117"/>
      <c r="I70" s="124"/>
      <c r="J70" s="117"/>
      <c r="K70" s="124"/>
      <c r="L70" s="148"/>
      <c r="M70" s="132"/>
      <c r="N70" s="133"/>
      <c r="O70" s="134"/>
      <c r="P70" s="141"/>
      <c r="Q70" s="142"/>
      <c r="R70" s="143"/>
      <c r="T70" s="95"/>
      <c r="U70" s="90"/>
      <c r="V70" s="96"/>
      <c r="W70" s="90"/>
      <c r="X70" s="90"/>
      <c r="Y70" s="91"/>
      <c r="Z70" s="62"/>
      <c r="AB70" s="167"/>
      <c r="AC70" s="169"/>
      <c r="AD70" s="169"/>
      <c r="AE70" s="167"/>
      <c r="AF70" s="172"/>
      <c r="AG70" s="172"/>
      <c r="AH70" s="172"/>
      <c r="AI70" s="167"/>
      <c r="AJ70" s="172"/>
      <c r="AK70" s="172"/>
      <c r="AL70" s="172"/>
    </row>
    <row r="71" spans="1:38" ht="13.5" customHeight="1" x14ac:dyDescent="0.3">
      <c r="A71" s="106"/>
      <c r="B71" s="101"/>
      <c r="C71" s="102"/>
      <c r="D71" s="117"/>
      <c r="E71" s="118"/>
      <c r="F71" s="123"/>
      <c r="G71" s="124"/>
      <c r="H71" s="117"/>
      <c r="I71" s="124"/>
      <c r="J71" s="117"/>
      <c r="K71" s="124"/>
      <c r="L71" s="148"/>
      <c r="M71" s="132"/>
      <c r="N71" s="133"/>
      <c r="O71" s="134"/>
      <c r="P71" s="141"/>
      <c r="Q71" s="142"/>
      <c r="R71" s="143"/>
      <c r="T71" s="95"/>
      <c r="U71" s="90"/>
      <c r="V71" s="96"/>
      <c r="W71" s="90"/>
      <c r="X71" s="90"/>
      <c r="Y71" s="91"/>
      <c r="Z71" s="62"/>
      <c r="AB71" s="167"/>
      <c r="AC71" s="169"/>
      <c r="AD71" s="169"/>
      <c r="AE71" s="167"/>
      <c r="AF71" s="172"/>
      <c r="AG71" s="172"/>
      <c r="AH71" s="172"/>
      <c r="AI71" s="167"/>
      <c r="AJ71" s="172"/>
      <c r="AK71" s="172"/>
      <c r="AL71" s="172"/>
    </row>
    <row r="72" spans="1:38" ht="13.5" customHeight="1" thickBot="1" x14ac:dyDescent="0.35">
      <c r="A72" s="106"/>
      <c r="B72" s="103"/>
      <c r="C72" s="104"/>
      <c r="D72" s="119"/>
      <c r="E72" s="120"/>
      <c r="F72" s="125"/>
      <c r="G72" s="126"/>
      <c r="H72" s="119"/>
      <c r="I72" s="126"/>
      <c r="J72" s="119"/>
      <c r="K72" s="126"/>
      <c r="L72" s="149"/>
      <c r="M72" s="135"/>
      <c r="N72" s="136"/>
      <c r="O72" s="137"/>
      <c r="P72" s="144"/>
      <c r="Q72" s="145"/>
      <c r="R72" s="146"/>
      <c r="T72" s="95"/>
      <c r="U72" s="90"/>
      <c r="V72" s="96"/>
      <c r="W72" s="90"/>
      <c r="X72" s="90"/>
      <c r="Y72" s="91"/>
      <c r="Z72" s="62"/>
      <c r="AB72" s="167"/>
      <c r="AC72" s="170"/>
      <c r="AD72" s="170"/>
      <c r="AE72" s="167"/>
      <c r="AF72" s="172"/>
      <c r="AG72" s="172"/>
      <c r="AH72" s="172"/>
      <c r="AI72" s="167"/>
      <c r="AJ72" s="172"/>
      <c r="AK72" s="172"/>
      <c r="AL72" s="172"/>
    </row>
    <row r="73" spans="1:38" ht="13.5" customHeight="1" x14ac:dyDescent="0.3">
      <c r="A73" s="105">
        <v>9</v>
      </c>
      <c r="B73" s="97"/>
      <c r="C73" s="98"/>
      <c r="D73" s="115"/>
      <c r="E73" s="116"/>
      <c r="F73" s="121"/>
      <c r="G73" s="122"/>
      <c r="H73" s="115"/>
      <c r="I73" s="122"/>
      <c r="J73" s="115"/>
      <c r="K73" s="122"/>
      <c r="L73" s="147"/>
      <c r="M73" s="129"/>
      <c r="N73" s="130"/>
      <c r="O73" s="131"/>
      <c r="P73" s="138" t="str">
        <f>IF(F73="","",D73*F73/1000000)</f>
        <v/>
      </c>
      <c r="Q73" s="139"/>
      <c r="R73" s="140"/>
      <c r="T73" s="92">
        <f>(D73*F73*L73)/90000</f>
        <v>0</v>
      </c>
      <c r="U73" s="93"/>
      <c r="V73" s="94"/>
      <c r="W73" s="87">
        <f>((D73+F73)*2)*L73/1000</f>
        <v>0</v>
      </c>
      <c r="X73" s="88"/>
      <c r="Y73" s="89"/>
      <c r="Z73" s="62"/>
      <c r="AB73" s="166">
        <f>L73*IF('프로파일 사용량 계산기'!E73=0,0,'프로파일 사용량 계산기'!E73)</f>
        <v>0</v>
      </c>
      <c r="AC73" s="168">
        <f>L73*IF('프로파일 사용량 계산기'!G73=0,0,'프로파일 사용량 계산기'!G73)</f>
        <v>0</v>
      </c>
      <c r="AD73" s="168">
        <f>L73*IF('프로파일 사용량 계산기'!I73=0,0,'프로파일 사용량 계산기'!I73)</f>
        <v>0</v>
      </c>
      <c r="AE73" s="171">
        <f>L73*IF('프로파일 사용량 계산기'!BQ73=0,0,'프로파일 사용량 계산기'!BQ73)</f>
        <v>0</v>
      </c>
      <c r="AF73" s="170">
        <f>L73*IF('프로파일 사용량 계산기'!BS73=0,0,'프로파일 사용량 계산기'!BS73)</f>
        <v>0</v>
      </c>
      <c r="AG73" s="170">
        <f>L73*IF('프로파일 사용량 계산기'!BU73=0,0,'프로파일 사용량 계산기'!BU73)</f>
        <v>0</v>
      </c>
      <c r="AH73" s="170">
        <f>L73*IF('프로파일 사용량 계산기'!BU73=0,0,'프로파일 사용량 계산기'!BU73)</f>
        <v>0</v>
      </c>
      <c r="AI73" s="171">
        <f>L73*IF('프로파일 사용량 계산기'!EC73=0,0,'프로파일 사용량 계산기'!EC73)</f>
        <v>0</v>
      </c>
      <c r="AJ73" s="170">
        <f>L73*IF('프로파일 사용량 계산기'!EE73=0,0,'프로파일 사용량 계산기'!EE73)</f>
        <v>0</v>
      </c>
      <c r="AK73" s="170">
        <f>L73*IF('프로파일 사용량 계산기'!EG73=0,0,'프로파일 사용량 계산기'!EG73)</f>
        <v>0</v>
      </c>
      <c r="AL73" s="170">
        <f>L73*IF('프로파일 사용량 계산기'!EW73=0,0,'프로파일 사용량 계산기'!EW73)</f>
        <v>0</v>
      </c>
    </row>
    <row r="74" spans="1:38" ht="13.5" customHeight="1" x14ac:dyDescent="0.3">
      <c r="A74" s="106"/>
      <c r="B74" s="99"/>
      <c r="C74" s="100"/>
      <c r="D74" s="117"/>
      <c r="E74" s="118"/>
      <c r="F74" s="123"/>
      <c r="G74" s="124"/>
      <c r="H74" s="117"/>
      <c r="I74" s="124"/>
      <c r="J74" s="117"/>
      <c r="K74" s="124"/>
      <c r="L74" s="148"/>
      <c r="M74" s="132"/>
      <c r="N74" s="133"/>
      <c r="O74" s="134"/>
      <c r="P74" s="141"/>
      <c r="Q74" s="142"/>
      <c r="R74" s="143"/>
      <c r="T74" s="95"/>
      <c r="U74" s="90"/>
      <c r="V74" s="96"/>
      <c r="W74" s="90"/>
      <c r="X74" s="90"/>
      <c r="Y74" s="91"/>
      <c r="Z74" s="62"/>
      <c r="AB74" s="167"/>
      <c r="AC74" s="169"/>
      <c r="AD74" s="169"/>
      <c r="AE74" s="167"/>
      <c r="AF74" s="172"/>
      <c r="AG74" s="172"/>
      <c r="AH74" s="172"/>
      <c r="AI74" s="167"/>
      <c r="AJ74" s="172"/>
      <c r="AK74" s="172"/>
      <c r="AL74" s="172"/>
    </row>
    <row r="75" spans="1:38" ht="13.5" customHeight="1" x14ac:dyDescent="0.3">
      <c r="A75" s="106"/>
      <c r="B75" s="127"/>
      <c r="C75" s="128"/>
      <c r="D75" s="117"/>
      <c r="E75" s="118"/>
      <c r="F75" s="123"/>
      <c r="G75" s="124"/>
      <c r="H75" s="117"/>
      <c r="I75" s="124"/>
      <c r="J75" s="117"/>
      <c r="K75" s="124"/>
      <c r="L75" s="148"/>
      <c r="M75" s="132"/>
      <c r="N75" s="133"/>
      <c r="O75" s="134"/>
      <c r="P75" s="141"/>
      <c r="Q75" s="142"/>
      <c r="R75" s="143"/>
      <c r="T75" s="95"/>
      <c r="U75" s="90"/>
      <c r="V75" s="96"/>
      <c r="W75" s="90"/>
      <c r="X75" s="90"/>
      <c r="Y75" s="91"/>
      <c r="Z75" s="62"/>
      <c r="AB75" s="167"/>
      <c r="AC75" s="169"/>
      <c r="AD75" s="169"/>
      <c r="AE75" s="167"/>
      <c r="AF75" s="172"/>
      <c r="AG75" s="172"/>
      <c r="AH75" s="172"/>
      <c r="AI75" s="167"/>
      <c r="AJ75" s="172"/>
      <c r="AK75" s="172"/>
      <c r="AL75" s="172"/>
    </row>
    <row r="76" spans="1:38" ht="13.5" customHeight="1" x14ac:dyDescent="0.3">
      <c r="A76" s="106"/>
      <c r="B76" s="113"/>
      <c r="C76" s="114"/>
      <c r="D76" s="117"/>
      <c r="E76" s="118"/>
      <c r="F76" s="123"/>
      <c r="G76" s="124"/>
      <c r="H76" s="150"/>
      <c r="I76" s="151"/>
      <c r="J76" s="150"/>
      <c r="K76" s="151"/>
      <c r="L76" s="148"/>
      <c r="M76" s="132"/>
      <c r="N76" s="133"/>
      <c r="O76" s="134"/>
      <c r="P76" s="141"/>
      <c r="Q76" s="142"/>
      <c r="R76" s="143"/>
      <c r="T76" s="95"/>
      <c r="U76" s="90"/>
      <c r="V76" s="96"/>
      <c r="W76" s="90"/>
      <c r="X76" s="90"/>
      <c r="Y76" s="91"/>
      <c r="Z76" s="62"/>
      <c r="AB76" s="167"/>
      <c r="AC76" s="169"/>
      <c r="AD76" s="169"/>
      <c r="AE76" s="167"/>
      <c r="AF76" s="172"/>
      <c r="AG76" s="172"/>
      <c r="AH76" s="172"/>
      <c r="AI76" s="167"/>
      <c r="AJ76" s="172"/>
      <c r="AK76" s="172"/>
      <c r="AL76" s="172"/>
    </row>
    <row r="77" spans="1:38" ht="13.5" customHeight="1" x14ac:dyDescent="0.3">
      <c r="A77" s="106"/>
      <c r="B77" s="107"/>
      <c r="C77" s="108"/>
      <c r="D77" s="117"/>
      <c r="E77" s="118"/>
      <c r="F77" s="123"/>
      <c r="G77" s="124"/>
      <c r="H77" s="117"/>
      <c r="I77" s="124"/>
      <c r="J77" s="117"/>
      <c r="K77" s="124"/>
      <c r="L77" s="148"/>
      <c r="M77" s="132"/>
      <c r="N77" s="133"/>
      <c r="O77" s="134"/>
      <c r="P77" s="141"/>
      <c r="Q77" s="142"/>
      <c r="R77" s="143"/>
      <c r="T77" s="95"/>
      <c r="U77" s="90"/>
      <c r="V77" s="96"/>
      <c r="W77" s="90"/>
      <c r="X77" s="90"/>
      <c r="Y77" s="91"/>
      <c r="Z77" s="62"/>
      <c r="AB77" s="167"/>
      <c r="AC77" s="169"/>
      <c r="AD77" s="169"/>
      <c r="AE77" s="167"/>
      <c r="AF77" s="172"/>
      <c r="AG77" s="172"/>
      <c r="AH77" s="172"/>
      <c r="AI77" s="167"/>
      <c r="AJ77" s="172"/>
      <c r="AK77" s="172"/>
      <c r="AL77" s="172"/>
    </row>
    <row r="78" spans="1:38" ht="13.5" customHeight="1" x14ac:dyDescent="0.3">
      <c r="A78" s="106"/>
      <c r="B78" s="109"/>
      <c r="C78" s="110"/>
      <c r="D78" s="117"/>
      <c r="E78" s="118"/>
      <c r="F78" s="123"/>
      <c r="G78" s="124"/>
      <c r="H78" s="117"/>
      <c r="I78" s="124"/>
      <c r="J78" s="117"/>
      <c r="K78" s="124"/>
      <c r="L78" s="148"/>
      <c r="M78" s="132"/>
      <c r="N78" s="133"/>
      <c r="O78" s="134"/>
      <c r="P78" s="141"/>
      <c r="Q78" s="142"/>
      <c r="R78" s="143"/>
      <c r="T78" s="95"/>
      <c r="U78" s="90"/>
      <c r="V78" s="96"/>
      <c r="W78" s="90"/>
      <c r="X78" s="90"/>
      <c r="Y78" s="91"/>
      <c r="Z78" s="62"/>
      <c r="AB78" s="167"/>
      <c r="AC78" s="169"/>
      <c r="AD78" s="169"/>
      <c r="AE78" s="167"/>
      <c r="AF78" s="172"/>
      <c r="AG78" s="172"/>
      <c r="AH78" s="172"/>
      <c r="AI78" s="167"/>
      <c r="AJ78" s="172"/>
      <c r="AK78" s="172"/>
      <c r="AL78" s="172"/>
    </row>
    <row r="79" spans="1:38" ht="13.5" customHeight="1" x14ac:dyDescent="0.3">
      <c r="A79" s="106"/>
      <c r="B79" s="101"/>
      <c r="C79" s="102"/>
      <c r="D79" s="117"/>
      <c r="E79" s="118"/>
      <c r="F79" s="123"/>
      <c r="G79" s="124"/>
      <c r="H79" s="117"/>
      <c r="I79" s="124"/>
      <c r="J79" s="117"/>
      <c r="K79" s="124"/>
      <c r="L79" s="148"/>
      <c r="M79" s="132"/>
      <c r="N79" s="133"/>
      <c r="O79" s="134"/>
      <c r="P79" s="141"/>
      <c r="Q79" s="142"/>
      <c r="R79" s="143"/>
      <c r="T79" s="95"/>
      <c r="U79" s="90"/>
      <c r="V79" s="96"/>
      <c r="W79" s="90"/>
      <c r="X79" s="90"/>
      <c r="Y79" s="91"/>
      <c r="Z79" s="62"/>
      <c r="AB79" s="167"/>
      <c r="AC79" s="169"/>
      <c r="AD79" s="169"/>
      <c r="AE79" s="167"/>
      <c r="AF79" s="172"/>
      <c r="AG79" s="172"/>
      <c r="AH79" s="172"/>
      <c r="AI79" s="167"/>
      <c r="AJ79" s="172"/>
      <c r="AK79" s="172"/>
      <c r="AL79" s="172"/>
    </row>
    <row r="80" spans="1:38" ht="13.5" customHeight="1" thickBot="1" x14ac:dyDescent="0.35">
      <c r="A80" s="106"/>
      <c r="B80" s="103"/>
      <c r="C80" s="104"/>
      <c r="D80" s="119"/>
      <c r="E80" s="120"/>
      <c r="F80" s="125"/>
      <c r="G80" s="126"/>
      <c r="H80" s="119"/>
      <c r="I80" s="126"/>
      <c r="J80" s="119"/>
      <c r="K80" s="126"/>
      <c r="L80" s="149"/>
      <c r="M80" s="135"/>
      <c r="N80" s="136"/>
      <c r="O80" s="137"/>
      <c r="P80" s="144"/>
      <c r="Q80" s="145"/>
      <c r="R80" s="146"/>
      <c r="T80" s="95"/>
      <c r="U80" s="90"/>
      <c r="V80" s="96"/>
      <c r="W80" s="90"/>
      <c r="X80" s="90"/>
      <c r="Y80" s="91"/>
      <c r="Z80" s="62"/>
      <c r="AB80" s="167"/>
      <c r="AC80" s="170"/>
      <c r="AD80" s="170"/>
      <c r="AE80" s="167"/>
      <c r="AF80" s="172"/>
      <c r="AG80" s="172"/>
      <c r="AH80" s="172"/>
      <c r="AI80" s="167"/>
      <c r="AJ80" s="172"/>
      <c r="AK80" s="172"/>
      <c r="AL80" s="172"/>
    </row>
    <row r="81" spans="1:38" ht="13.5" customHeight="1" x14ac:dyDescent="0.3">
      <c r="A81" s="105">
        <v>10</v>
      </c>
      <c r="B81" s="97"/>
      <c r="C81" s="98"/>
      <c r="D81" s="115"/>
      <c r="E81" s="116"/>
      <c r="F81" s="121"/>
      <c r="G81" s="122"/>
      <c r="H81" s="115"/>
      <c r="I81" s="122"/>
      <c r="J81" s="115"/>
      <c r="K81" s="122"/>
      <c r="L81" s="147"/>
      <c r="M81" s="129"/>
      <c r="N81" s="130"/>
      <c r="O81" s="131"/>
      <c r="P81" s="138" t="str">
        <f>IF(F81="","",D81*F81/1000000)</f>
        <v/>
      </c>
      <c r="Q81" s="139"/>
      <c r="R81" s="140"/>
      <c r="T81" s="92">
        <f>(D81*F81*L81)/90000</f>
        <v>0</v>
      </c>
      <c r="U81" s="93"/>
      <c r="V81" s="94"/>
      <c r="W81" s="87">
        <f>((D81+F81)*2)*L81/1000</f>
        <v>0</v>
      </c>
      <c r="X81" s="88"/>
      <c r="Y81" s="89"/>
      <c r="Z81" s="62"/>
      <c r="AB81" s="166">
        <f>L81*IF('프로파일 사용량 계산기'!E81=0,0,'프로파일 사용량 계산기'!E81)</f>
        <v>0</v>
      </c>
      <c r="AC81" s="168">
        <f>L81*IF('프로파일 사용량 계산기'!G81=0,0,'프로파일 사용량 계산기'!G81)</f>
        <v>0</v>
      </c>
      <c r="AD81" s="168">
        <f>L81*IF('프로파일 사용량 계산기'!I81=0,0,'프로파일 사용량 계산기'!I81)</f>
        <v>0</v>
      </c>
      <c r="AE81" s="171">
        <f>L81*IF('프로파일 사용량 계산기'!BQ81=0,0,'프로파일 사용량 계산기'!BQ81)</f>
        <v>0</v>
      </c>
      <c r="AF81" s="170">
        <f>L81*IF('프로파일 사용량 계산기'!BS81=0,0,'프로파일 사용량 계산기'!BS81)</f>
        <v>0</v>
      </c>
      <c r="AG81" s="170">
        <f>L81*IF('프로파일 사용량 계산기'!BU81=0,0,'프로파일 사용량 계산기'!BU81)</f>
        <v>0</v>
      </c>
      <c r="AH81" s="170">
        <f>L81*IF('프로파일 사용량 계산기'!BU81=0,0,'프로파일 사용량 계산기'!BU81)</f>
        <v>0</v>
      </c>
      <c r="AI81" s="171">
        <f>L81*IF('프로파일 사용량 계산기'!EC81=0,0,'프로파일 사용량 계산기'!EC81)</f>
        <v>0</v>
      </c>
      <c r="AJ81" s="170">
        <f>L81*IF('프로파일 사용량 계산기'!EE81=0,0,'프로파일 사용량 계산기'!EE81)</f>
        <v>0</v>
      </c>
      <c r="AK81" s="170">
        <f>L81*IF('프로파일 사용량 계산기'!EG81=0,0,'프로파일 사용량 계산기'!EG81)</f>
        <v>0</v>
      </c>
      <c r="AL81" s="170">
        <f>L81*IF('프로파일 사용량 계산기'!EW81=0,0,'프로파일 사용량 계산기'!EW81)</f>
        <v>0</v>
      </c>
    </row>
    <row r="82" spans="1:38" ht="13.5" customHeight="1" x14ac:dyDescent="0.3">
      <c r="A82" s="106"/>
      <c r="B82" s="99"/>
      <c r="C82" s="100"/>
      <c r="D82" s="117"/>
      <c r="E82" s="118"/>
      <c r="F82" s="123"/>
      <c r="G82" s="124"/>
      <c r="H82" s="117"/>
      <c r="I82" s="124"/>
      <c r="J82" s="117"/>
      <c r="K82" s="124"/>
      <c r="L82" s="148"/>
      <c r="M82" s="132"/>
      <c r="N82" s="133"/>
      <c r="O82" s="134"/>
      <c r="P82" s="141"/>
      <c r="Q82" s="142"/>
      <c r="R82" s="143"/>
      <c r="T82" s="95"/>
      <c r="U82" s="90"/>
      <c r="V82" s="96"/>
      <c r="W82" s="90"/>
      <c r="X82" s="90"/>
      <c r="Y82" s="91"/>
      <c r="Z82" s="62"/>
      <c r="AB82" s="167"/>
      <c r="AC82" s="169"/>
      <c r="AD82" s="169"/>
      <c r="AE82" s="167"/>
      <c r="AF82" s="172"/>
      <c r="AG82" s="172"/>
      <c r="AH82" s="172"/>
      <c r="AI82" s="167"/>
      <c r="AJ82" s="172"/>
      <c r="AK82" s="172"/>
      <c r="AL82" s="172"/>
    </row>
    <row r="83" spans="1:38" ht="13.5" customHeight="1" x14ac:dyDescent="0.3">
      <c r="A83" s="106"/>
      <c r="B83" s="127"/>
      <c r="C83" s="128"/>
      <c r="D83" s="117"/>
      <c r="E83" s="118"/>
      <c r="F83" s="123"/>
      <c r="G83" s="124"/>
      <c r="H83" s="117"/>
      <c r="I83" s="124"/>
      <c r="J83" s="117"/>
      <c r="K83" s="124"/>
      <c r="L83" s="148"/>
      <c r="M83" s="132"/>
      <c r="N83" s="133"/>
      <c r="O83" s="134"/>
      <c r="P83" s="141"/>
      <c r="Q83" s="142"/>
      <c r="R83" s="143"/>
      <c r="T83" s="95"/>
      <c r="U83" s="90"/>
      <c r="V83" s="96"/>
      <c r="W83" s="90"/>
      <c r="X83" s="90"/>
      <c r="Y83" s="91"/>
      <c r="Z83" s="62"/>
      <c r="AB83" s="167"/>
      <c r="AC83" s="169"/>
      <c r="AD83" s="169"/>
      <c r="AE83" s="167"/>
      <c r="AF83" s="172"/>
      <c r="AG83" s="172"/>
      <c r="AH83" s="172"/>
      <c r="AI83" s="167"/>
      <c r="AJ83" s="172"/>
      <c r="AK83" s="172"/>
      <c r="AL83" s="172"/>
    </row>
    <row r="84" spans="1:38" ht="13.5" customHeight="1" x14ac:dyDescent="0.3">
      <c r="A84" s="106"/>
      <c r="B84" s="113"/>
      <c r="C84" s="114"/>
      <c r="D84" s="117"/>
      <c r="E84" s="118"/>
      <c r="F84" s="123"/>
      <c r="G84" s="124"/>
      <c r="H84" s="150"/>
      <c r="I84" s="151"/>
      <c r="J84" s="150"/>
      <c r="K84" s="151"/>
      <c r="L84" s="148"/>
      <c r="M84" s="132"/>
      <c r="N84" s="133"/>
      <c r="O84" s="134"/>
      <c r="P84" s="141"/>
      <c r="Q84" s="142"/>
      <c r="R84" s="143"/>
      <c r="T84" s="95"/>
      <c r="U84" s="90"/>
      <c r="V84" s="96"/>
      <c r="W84" s="90"/>
      <c r="X84" s="90"/>
      <c r="Y84" s="91"/>
      <c r="Z84" s="62"/>
      <c r="AB84" s="167"/>
      <c r="AC84" s="169"/>
      <c r="AD84" s="169"/>
      <c r="AE84" s="167"/>
      <c r="AF84" s="172"/>
      <c r="AG84" s="172"/>
      <c r="AH84" s="172"/>
      <c r="AI84" s="167"/>
      <c r="AJ84" s="172"/>
      <c r="AK84" s="172"/>
      <c r="AL84" s="172"/>
    </row>
    <row r="85" spans="1:38" ht="13.5" customHeight="1" x14ac:dyDescent="0.3">
      <c r="A85" s="106"/>
      <c r="B85" s="107"/>
      <c r="C85" s="108"/>
      <c r="D85" s="117"/>
      <c r="E85" s="118"/>
      <c r="F85" s="123"/>
      <c r="G85" s="124"/>
      <c r="H85" s="117"/>
      <c r="I85" s="124"/>
      <c r="J85" s="117"/>
      <c r="K85" s="124"/>
      <c r="L85" s="148"/>
      <c r="M85" s="132"/>
      <c r="N85" s="133"/>
      <c r="O85" s="134"/>
      <c r="P85" s="141"/>
      <c r="Q85" s="142"/>
      <c r="R85" s="143"/>
      <c r="T85" s="95"/>
      <c r="U85" s="90"/>
      <c r="V85" s="96"/>
      <c r="W85" s="90"/>
      <c r="X85" s="90"/>
      <c r="Y85" s="91"/>
      <c r="Z85" s="62"/>
      <c r="AB85" s="167"/>
      <c r="AC85" s="169"/>
      <c r="AD85" s="169"/>
      <c r="AE85" s="167"/>
      <c r="AF85" s="172"/>
      <c r="AG85" s="172"/>
      <c r="AH85" s="172"/>
      <c r="AI85" s="167"/>
      <c r="AJ85" s="172"/>
      <c r="AK85" s="172"/>
      <c r="AL85" s="172"/>
    </row>
    <row r="86" spans="1:38" ht="13.5" customHeight="1" x14ac:dyDescent="0.3">
      <c r="A86" s="106"/>
      <c r="B86" s="109"/>
      <c r="C86" s="110"/>
      <c r="D86" s="117"/>
      <c r="E86" s="118"/>
      <c r="F86" s="123"/>
      <c r="G86" s="124"/>
      <c r="H86" s="117"/>
      <c r="I86" s="124"/>
      <c r="J86" s="117"/>
      <c r="K86" s="124"/>
      <c r="L86" s="148"/>
      <c r="M86" s="132"/>
      <c r="N86" s="133"/>
      <c r="O86" s="134"/>
      <c r="P86" s="141"/>
      <c r="Q86" s="142"/>
      <c r="R86" s="143"/>
      <c r="T86" s="95"/>
      <c r="U86" s="90"/>
      <c r="V86" s="96"/>
      <c r="W86" s="90"/>
      <c r="X86" s="90"/>
      <c r="Y86" s="91"/>
      <c r="Z86" s="62"/>
      <c r="AB86" s="167"/>
      <c r="AC86" s="169"/>
      <c r="AD86" s="169"/>
      <c r="AE86" s="167"/>
      <c r="AF86" s="172"/>
      <c r="AG86" s="172"/>
      <c r="AH86" s="172"/>
      <c r="AI86" s="167"/>
      <c r="AJ86" s="172"/>
      <c r="AK86" s="172"/>
      <c r="AL86" s="172"/>
    </row>
    <row r="87" spans="1:38" ht="13.5" customHeight="1" x14ac:dyDescent="0.3">
      <c r="A87" s="106"/>
      <c r="B87" s="101"/>
      <c r="C87" s="102"/>
      <c r="D87" s="117"/>
      <c r="E87" s="118"/>
      <c r="F87" s="123"/>
      <c r="G87" s="124"/>
      <c r="H87" s="117"/>
      <c r="I87" s="124"/>
      <c r="J87" s="117"/>
      <c r="K87" s="124"/>
      <c r="L87" s="148"/>
      <c r="M87" s="132"/>
      <c r="N87" s="133"/>
      <c r="O87" s="134"/>
      <c r="P87" s="141"/>
      <c r="Q87" s="142"/>
      <c r="R87" s="143"/>
      <c r="T87" s="95"/>
      <c r="U87" s="90"/>
      <c r="V87" s="96"/>
      <c r="W87" s="90"/>
      <c r="X87" s="90"/>
      <c r="Y87" s="91"/>
      <c r="Z87" s="62"/>
      <c r="AB87" s="167"/>
      <c r="AC87" s="169"/>
      <c r="AD87" s="169"/>
      <c r="AE87" s="167"/>
      <c r="AF87" s="172"/>
      <c r="AG87" s="172"/>
      <c r="AH87" s="172"/>
      <c r="AI87" s="167"/>
      <c r="AJ87" s="172"/>
      <c r="AK87" s="172"/>
      <c r="AL87" s="172"/>
    </row>
    <row r="88" spans="1:38" ht="13.5" customHeight="1" thickBot="1" x14ac:dyDescent="0.35">
      <c r="A88" s="106"/>
      <c r="B88" s="103"/>
      <c r="C88" s="104"/>
      <c r="D88" s="119"/>
      <c r="E88" s="120"/>
      <c r="F88" s="125"/>
      <c r="G88" s="126"/>
      <c r="H88" s="119"/>
      <c r="I88" s="126"/>
      <c r="J88" s="119"/>
      <c r="K88" s="126"/>
      <c r="L88" s="149"/>
      <c r="M88" s="135"/>
      <c r="N88" s="136"/>
      <c r="O88" s="137"/>
      <c r="P88" s="144"/>
      <c r="Q88" s="145"/>
      <c r="R88" s="146"/>
      <c r="T88" s="95"/>
      <c r="U88" s="90"/>
      <c r="V88" s="96"/>
      <c r="W88" s="90"/>
      <c r="X88" s="90"/>
      <c r="Y88" s="91"/>
      <c r="Z88" s="62"/>
      <c r="AB88" s="167"/>
      <c r="AC88" s="170"/>
      <c r="AD88" s="170"/>
      <c r="AE88" s="167"/>
      <c r="AF88" s="172"/>
      <c r="AG88" s="172"/>
      <c r="AH88" s="172"/>
      <c r="AI88" s="167"/>
      <c r="AJ88" s="172"/>
      <c r="AK88" s="172"/>
      <c r="AL88" s="172"/>
    </row>
    <row r="89" spans="1:38" ht="13.5" customHeight="1" x14ac:dyDescent="0.3">
      <c r="A89" s="105">
        <v>11</v>
      </c>
      <c r="B89" s="97"/>
      <c r="C89" s="98"/>
      <c r="D89" s="115"/>
      <c r="E89" s="116"/>
      <c r="F89" s="121"/>
      <c r="G89" s="122"/>
      <c r="H89" s="115"/>
      <c r="I89" s="122"/>
      <c r="J89" s="115"/>
      <c r="K89" s="122"/>
      <c r="L89" s="147"/>
      <c r="M89" s="129"/>
      <c r="N89" s="130"/>
      <c r="O89" s="131"/>
      <c r="P89" s="138" t="str">
        <f>IF(F89="","",D89*F89/1000000)</f>
        <v/>
      </c>
      <c r="Q89" s="139"/>
      <c r="R89" s="140"/>
      <c r="T89" s="92">
        <f>(D89*F89*L89)/90000</f>
        <v>0</v>
      </c>
      <c r="U89" s="93"/>
      <c r="V89" s="94"/>
      <c r="W89" s="87">
        <f>((D89+F89)*2)*L89/1000</f>
        <v>0</v>
      </c>
      <c r="X89" s="88"/>
      <c r="Y89" s="89"/>
      <c r="Z89" s="62"/>
      <c r="AB89" s="166">
        <f>L89*IF('프로파일 사용량 계산기'!E89=0,0,'프로파일 사용량 계산기'!E89)</f>
        <v>0</v>
      </c>
      <c r="AC89" s="168">
        <f>L89*IF('프로파일 사용량 계산기'!G89=0,0,'프로파일 사용량 계산기'!G89)</f>
        <v>0</v>
      </c>
      <c r="AD89" s="168">
        <f>L89*IF('프로파일 사용량 계산기'!I89=0,0,'프로파일 사용량 계산기'!I89)</f>
        <v>0</v>
      </c>
      <c r="AE89" s="171">
        <f>L89*IF('프로파일 사용량 계산기'!BQ89=0,0,'프로파일 사용량 계산기'!BQ89)</f>
        <v>0</v>
      </c>
      <c r="AF89" s="170">
        <f>L89*IF('프로파일 사용량 계산기'!BS89=0,0,'프로파일 사용량 계산기'!BS89)</f>
        <v>0</v>
      </c>
      <c r="AG89" s="170">
        <f>L89*IF('프로파일 사용량 계산기'!BU89=0,0,'프로파일 사용량 계산기'!BU89)</f>
        <v>0</v>
      </c>
      <c r="AH89" s="170">
        <f>L89*IF('프로파일 사용량 계산기'!BU89=0,0,'프로파일 사용량 계산기'!BU89)</f>
        <v>0</v>
      </c>
      <c r="AI89" s="171">
        <f>L89*IF('프로파일 사용량 계산기'!EC89=0,0,'프로파일 사용량 계산기'!EC89)</f>
        <v>0</v>
      </c>
      <c r="AJ89" s="170">
        <f>L89*IF('프로파일 사용량 계산기'!EE89=0,0,'프로파일 사용량 계산기'!EE89)</f>
        <v>0</v>
      </c>
      <c r="AK89" s="170">
        <f>L89*IF('프로파일 사용량 계산기'!EG89=0,0,'프로파일 사용량 계산기'!EG89)</f>
        <v>0</v>
      </c>
      <c r="AL89" s="170">
        <f>L89*IF('프로파일 사용량 계산기'!EW89=0,0,'프로파일 사용량 계산기'!EW89)</f>
        <v>0</v>
      </c>
    </row>
    <row r="90" spans="1:38" ht="13.5" customHeight="1" x14ac:dyDescent="0.3">
      <c r="A90" s="106"/>
      <c r="B90" s="99"/>
      <c r="C90" s="100"/>
      <c r="D90" s="117"/>
      <c r="E90" s="118"/>
      <c r="F90" s="123"/>
      <c r="G90" s="124"/>
      <c r="H90" s="117"/>
      <c r="I90" s="124"/>
      <c r="J90" s="117"/>
      <c r="K90" s="124"/>
      <c r="L90" s="148"/>
      <c r="M90" s="132"/>
      <c r="N90" s="133"/>
      <c r="O90" s="134"/>
      <c r="P90" s="141"/>
      <c r="Q90" s="142"/>
      <c r="R90" s="143"/>
      <c r="T90" s="95"/>
      <c r="U90" s="90"/>
      <c r="V90" s="96"/>
      <c r="W90" s="90"/>
      <c r="X90" s="90"/>
      <c r="Y90" s="91"/>
      <c r="Z90" s="62"/>
      <c r="AB90" s="167"/>
      <c r="AC90" s="169"/>
      <c r="AD90" s="169"/>
      <c r="AE90" s="167"/>
      <c r="AF90" s="172"/>
      <c r="AG90" s="172"/>
      <c r="AH90" s="172"/>
      <c r="AI90" s="167"/>
      <c r="AJ90" s="172"/>
      <c r="AK90" s="172"/>
      <c r="AL90" s="172"/>
    </row>
    <row r="91" spans="1:38" ht="13.5" customHeight="1" x14ac:dyDescent="0.3">
      <c r="A91" s="106"/>
      <c r="B91" s="127"/>
      <c r="C91" s="128"/>
      <c r="D91" s="117"/>
      <c r="E91" s="118"/>
      <c r="F91" s="123"/>
      <c r="G91" s="124"/>
      <c r="H91" s="117"/>
      <c r="I91" s="124"/>
      <c r="J91" s="117"/>
      <c r="K91" s="124"/>
      <c r="L91" s="148"/>
      <c r="M91" s="132"/>
      <c r="N91" s="133"/>
      <c r="O91" s="134"/>
      <c r="P91" s="141"/>
      <c r="Q91" s="142"/>
      <c r="R91" s="143"/>
      <c r="T91" s="95"/>
      <c r="U91" s="90"/>
      <c r="V91" s="96"/>
      <c r="W91" s="90"/>
      <c r="X91" s="90"/>
      <c r="Y91" s="91"/>
      <c r="Z91" s="62"/>
      <c r="AB91" s="167"/>
      <c r="AC91" s="169"/>
      <c r="AD91" s="169"/>
      <c r="AE91" s="167"/>
      <c r="AF91" s="172"/>
      <c r="AG91" s="172"/>
      <c r="AH91" s="172"/>
      <c r="AI91" s="167"/>
      <c r="AJ91" s="172"/>
      <c r="AK91" s="172"/>
      <c r="AL91" s="172"/>
    </row>
    <row r="92" spans="1:38" ht="13.5" customHeight="1" x14ac:dyDescent="0.3">
      <c r="A92" s="106"/>
      <c r="B92" s="113"/>
      <c r="C92" s="114"/>
      <c r="D92" s="117"/>
      <c r="E92" s="118"/>
      <c r="F92" s="123"/>
      <c r="G92" s="124"/>
      <c r="H92" s="150"/>
      <c r="I92" s="151"/>
      <c r="J92" s="150"/>
      <c r="K92" s="151"/>
      <c r="L92" s="148"/>
      <c r="M92" s="132"/>
      <c r="N92" s="133"/>
      <c r="O92" s="134"/>
      <c r="P92" s="141"/>
      <c r="Q92" s="142"/>
      <c r="R92" s="143"/>
      <c r="T92" s="95"/>
      <c r="U92" s="90"/>
      <c r="V92" s="96"/>
      <c r="W92" s="90"/>
      <c r="X92" s="90"/>
      <c r="Y92" s="91"/>
      <c r="Z92" s="62"/>
      <c r="AB92" s="167"/>
      <c r="AC92" s="169"/>
      <c r="AD92" s="169"/>
      <c r="AE92" s="167"/>
      <c r="AF92" s="172"/>
      <c r="AG92" s="172"/>
      <c r="AH92" s="172"/>
      <c r="AI92" s="167"/>
      <c r="AJ92" s="172"/>
      <c r="AK92" s="172"/>
      <c r="AL92" s="172"/>
    </row>
    <row r="93" spans="1:38" ht="13.5" customHeight="1" x14ac:dyDescent="0.3">
      <c r="A93" s="106"/>
      <c r="B93" s="107"/>
      <c r="C93" s="108"/>
      <c r="D93" s="117"/>
      <c r="E93" s="118"/>
      <c r="F93" s="123"/>
      <c r="G93" s="124"/>
      <c r="H93" s="117"/>
      <c r="I93" s="124"/>
      <c r="J93" s="117"/>
      <c r="K93" s="124"/>
      <c r="L93" s="148"/>
      <c r="M93" s="132"/>
      <c r="N93" s="133"/>
      <c r="O93" s="134"/>
      <c r="P93" s="141"/>
      <c r="Q93" s="142"/>
      <c r="R93" s="143"/>
      <c r="T93" s="95"/>
      <c r="U93" s="90"/>
      <c r="V93" s="96"/>
      <c r="W93" s="90"/>
      <c r="X93" s="90"/>
      <c r="Y93" s="91"/>
      <c r="Z93" s="62"/>
      <c r="AB93" s="167"/>
      <c r="AC93" s="169"/>
      <c r="AD93" s="169"/>
      <c r="AE93" s="167"/>
      <c r="AF93" s="172"/>
      <c r="AG93" s="172"/>
      <c r="AH93" s="172"/>
      <c r="AI93" s="167"/>
      <c r="AJ93" s="172"/>
      <c r="AK93" s="172"/>
      <c r="AL93" s="172"/>
    </row>
    <row r="94" spans="1:38" ht="13.5" customHeight="1" x14ac:dyDescent="0.3">
      <c r="A94" s="106"/>
      <c r="B94" s="109"/>
      <c r="C94" s="110"/>
      <c r="D94" s="117"/>
      <c r="E94" s="118"/>
      <c r="F94" s="123"/>
      <c r="G94" s="124"/>
      <c r="H94" s="117"/>
      <c r="I94" s="124"/>
      <c r="J94" s="117"/>
      <c r="K94" s="124"/>
      <c r="L94" s="148"/>
      <c r="M94" s="132"/>
      <c r="N94" s="133"/>
      <c r="O94" s="134"/>
      <c r="P94" s="141"/>
      <c r="Q94" s="142"/>
      <c r="R94" s="143"/>
      <c r="T94" s="95"/>
      <c r="U94" s="90"/>
      <c r="V94" s="96"/>
      <c r="W94" s="90"/>
      <c r="X94" s="90"/>
      <c r="Y94" s="91"/>
      <c r="Z94" s="62"/>
      <c r="AB94" s="167"/>
      <c r="AC94" s="169"/>
      <c r="AD94" s="169"/>
      <c r="AE94" s="167"/>
      <c r="AF94" s="172"/>
      <c r="AG94" s="172"/>
      <c r="AH94" s="172"/>
      <c r="AI94" s="167"/>
      <c r="AJ94" s="172"/>
      <c r="AK94" s="172"/>
      <c r="AL94" s="172"/>
    </row>
    <row r="95" spans="1:38" ht="13.5" customHeight="1" x14ac:dyDescent="0.3">
      <c r="A95" s="106"/>
      <c r="B95" s="101"/>
      <c r="C95" s="102"/>
      <c r="D95" s="117"/>
      <c r="E95" s="118"/>
      <c r="F95" s="123"/>
      <c r="G95" s="124"/>
      <c r="H95" s="117"/>
      <c r="I95" s="124"/>
      <c r="J95" s="117"/>
      <c r="K95" s="124"/>
      <c r="L95" s="148"/>
      <c r="M95" s="132"/>
      <c r="N95" s="133"/>
      <c r="O95" s="134"/>
      <c r="P95" s="141"/>
      <c r="Q95" s="142"/>
      <c r="R95" s="143"/>
      <c r="T95" s="95"/>
      <c r="U95" s="90"/>
      <c r="V95" s="96"/>
      <c r="W95" s="90"/>
      <c r="X95" s="90"/>
      <c r="Y95" s="91"/>
      <c r="Z95" s="62"/>
      <c r="AB95" s="167"/>
      <c r="AC95" s="169"/>
      <c r="AD95" s="169"/>
      <c r="AE95" s="167"/>
      <c r="AF95" s="172"/>
      <c r="AG95" s="172"/>
      <c r="AH95" s="172"/>
      <c r="AI95" s="167"/>
      <c r="AJ95" s="172"/>
      <c r="AK95" s="172"/>
      <c r="AL95" s="172"/>
    </row>
    <row r="96" spans="1:38" ht="13.5" customHeight="1" thickBot="1" x14ac:dyDescent="0.35">
      <c r="A96" s="106"/>
      <c r="B96" s="103"/>
      <c r="C96" s="104"/>
      <c r="D96" s="119"/>
      <c r="E96" s="120"/>
      <c r="F96" s="125"/>
      <c r="G96" s="126"/>
      <c r="H96" s="119"/>
      <c r="I96" s="126"/>
      <c r="J96" s="119"/>
      <c r="K96" s="126"/>
      <c r="L96" s="149"/>
      <c r="M96" s="135"/>
      <c r="N96" s="136"/>
      <c r="O96" s="137"/>
      <c r="P96" s="144"/>
      <c r="Q96" s="145"/>
      <c r="R96" s="146"/>
      <c r="T96" s="95"/>
      <c r="U96" s="90"/>
      <c r="V96" s="96"/>
      <c r="W96" s="90"/>
      <c r="X96" s="90"/>
      <c r="Y96" s="91"/>
      <c r="Z96" s="62"/>
      <c r="AB96" s="167"/>
      <c r="AC96" s="170"/>
      <c r="AD96" s="170"/>
      <c r="AE96" s="167"/>
      <c r="AF96" s="172"/>
      <c r="AG96" s="172"/>
      <c r="AH96" s="172"/>
      <c r="AI96" s="167"/>
      <c r="AJ96" s="172"/>
      <c r="AK96" s="172"/>
      <c r="AL96" s="172"/>
    </row>
    <row r="97" spans="1:38" ht="13.5" customHeight="1" x14ac:dyDescent="0.3">
      <c r="A97" s="105">
        <v>12</v>
      </c>
      <c r="B97" s="97"/>
      <c r="C97" s="98"/>
      <c r="D97" s="115"/>
      <c r="E97" s="116"/>
      <c r="F97" s="121"/>
      <c r="G97" s="122"/>
      <c r="H97" s="115"/>
      <c r="I97" s="122"/>
      <c r="J97" s="115"/>
      <c r="K97" s="122"/>
      <c r="L97" s="147"/>
      <c r="M97" s="129"/>
      <c r="N97" s="130"/>
      <c r="O97" s="131"/>
      <c r="P97" s="138" t="str">
        <f>IF(F97="","",D97*F97/1000000)</f>
        <v/>
      </c>
      <c r="Q97" s="139"/>
      <c r="R97" s="140"/>
      <c r="T97" s="92">
        <f>(D97*F97*L97)/90000</f>
        <v>0</v>
      </c>
      <c r="U97" s="93"/>
      <c r="V97" s="94"/>
      <c r="W97" s="87">
        <f>((D97+F97)*2)*L97/1000</f>
        <v>0</v>
      </c>
      <c r="X97" s="88"/>
      <c r="Y97" s="89"/>
      <c r="Z97" s="62"/>
      <c r="AB97" s="166">
        <f>L97*IF('프로파일 사용량 계산기'!E97=0,0,'프로파일 사용량 계산기'!E97)</f>
        <v>0</v>
      </c>
      <c r="AC97" s="168">
        <f>L97*IF('프로파일 사용량 계산기'!G97=0,0,'프로파일 사용량 계산기'!G97)</f>
        <v>0</v>
      </c>
      <c r="AD97" s="168">
        <f>L97*IF('프로파일 사용량 계산기'!I97=0,0,'프로파일 사용량 계산기'!I97)</f>
        <v>0</v>
      </c>
      <c r="AE97" s="171">
        <f>L97*IF('프로파일 사용량 계산기'!BQ97=0,0,'프로파일 사용량 계산기'!BQ97)</f>
        <v>0</v>
      </c>
      <c r="AF97" s="170">
        <f>L97*IF('프로파일 사용량 계산기'!BS97=0,0,'프로파일 사용량 계산기'!BS97)</f>
        <v>0</v>
      </c>
      <c r="AG97" s="170">
        <f>L97*IF('프로파일 사용량 계산기'!BU97=0,0,'프로파일 사용량 계산기'!BU97)</f>
        <v>0</v>
      </c>
      <c r="AH97" s="170">
        <f>L97*IF('프로파일 사용량 계산기'!BU97=0,0,'프로파일 사용량 계산기'!BU97)</f>
        <v>0</v>
      </c>
      <c r="AI97" s="171">
        <f>L97*IF('프로파일 사용량 계산기'!EC97=0,0,'프로파일 사용량 계산기'!EC97)</f>
        <v>0</v>
      </c>
      <c r="AJ97" s="170">
        <f>L97*IF('프로파일 사용량 계산기'!EE97=0,0,'프로파일 사용량 계산기'!EE97)</f>
        <v>0</v>
      </c>
      <c r="AK97" s="170">
        <f>L97*IF('프로파일 사용량 계산기'!EG97=0,0,'프로파일 사용량 계산기'!EG97)</f>
        <v>0</v>
      </c>
      <c r="AL97" s="170">
        <f>L97*IF('프로파일 사용량 계산기'!EW97=0,0,'프로파일 사용량 계산기'!EW97)</f>
        <v>0</v>
      </c>
    </row>
    <row r="98" spans="1:38" ht="13.5" customHeight="1" x14ac:dyDescent="0.3">
      <c r="A98" s="106"/>
      <c r="B98" s="99"/>
      <c r="C98" s="100"/>
      <c r="D98" s="117"/>
      <c r="E98" s="118"/>
      <c r="F98" s="123"/>
      <c r="G98" s="124"/>
      <c r="H98" s="117"/>
      <c r="I98" s="124"/>
      <c r="J98" s="117"/>
      <c r="K98" s="124"/>
      <c r="L98" s="148"/>
      <c r="M98" s="132"/>
      <c r="N98" s="133"/>
      <c r="O98" s="134"/>
      <c r="P98" s="141"/>
      <c r="Q98" s="142"/>
      <c r="R98" s="143"/>
      <c r="T98" s="95"/>
      <c r="U98" s="90"/>
      <c r="V98" s="96"/>
      <c r="W98" s="90"/>
      <c r="X98" s="90"/>
      <c r="Y98" s="91"/>
      <c r="Z98" s="62"/>
      <c r="AB98" s="167"/>
      <c r="AC98" s="169"/>
      <c r="AD98" s="169"/>
      <c r="AE98" s="167"/>
      <c r="AF98" s="172"/>
      <c r="AG98" s="172"/>
      <c r="AH98" s="172"/>
      <c r="AI98" s="167"/>
      <c r="AJ98" s="172"/>
      <c r="AK98" s="172"/>
      <c r="AL98" s="172"/>
    </row>
    <row r="99" spans="1:38" ht="13.5" customHeight="1" x14ac:dyDescent="0.3">
      <c r="A99" s="106"/>
      <c r="B99" s="127"/>
      <c r="C99" s="128"/>
      <c r="D99" s="117"/>
      <c r="E99" s="118"/>
      <c r="F99" s="123"/>
      <c r="G99" s="124"/>
      <c r="H99" s="117"/>
      <c r="I99" s="124"/>
      <c r="J99" s="117"/>
      <c r="K99" s="124"/>
      <c r="L99" s="148"/>
      <c r="M99" s="132"/>
      <c r="N99" s="133"/>
      <c r="O99" s="134"/>
      <c r="P99" s="141"/>
      <c r="Q99" s="142"/>
      <c r="R99" s="143"/>
      <c r="T99" s="95"/>
      <c r="U99" s="90"/>
      <c r="V99" s="96"/>
      <c r="W99" s="90"/>
      <c r="X99" s="90"/>
      <c r="Y99" s="91"/>
      <c r="Z99" s="62"/>
      <c r="AB99" s="167"/>
      <c r="AC99" s="169"/>
      <c r="AD99" s="169"/>
      <c r="AE99" s="167"/>
      <c r="AF99" s="172"/>
      <c r="AG99" s="172"/>
      <c r="AH99" s="172"/>
      <c r="AI99" s="167"/>
      <c r="AJ99" s="172"/>
      <c r="AK99" s="172"/>
      <c r="AL99" s="172"/>
    </row>
    <row r="100" spans="1:38" ht="13.5" customHeight="1" x14ac:dyDescent="0.3">
      <c r="A100" s="106"/>
      <c r="B100" s="113"/>
      <c r="C100" s="114"/>
      <c r="D100" s="117"/>
      <c r="E100" s="118"/>
      <c r="F100" s="123"/>
      <c r="G100" s="124"/>
      <c r="H100" s="150"/>
      <c r="I100" s="151"/>
      <c r="J100" s="150"/>
      <c r="K100" s="151"/>
      <c r="L100" s="148"/>
      <c r="M100" s="132"/>
      <c r="N100" s="133"/>
      <c r="O100" s="134"/>
      <c r="P100" s="141"/>
      <c r="Q100" s="142"/>
      <c r="R100" s="143"/>
      <c r="T100" s="95"/>
      <c r="U100" s="90"/>
      <c r="V100" s="96"/>
      <c r="W100" s="90"/>
      <c r="X100" s="90"/>
      <c r="Y100" s="91"/>
      <c r="Z100" s="62"/>
      <c r="AB100" s="167"/>
      <c r="AC100" s="169"/>
      <c r="AD100" s="169"/>
      <c r="AE100" s="167"/>
      <c r="AF100" s="172"/>
      <c r="AG100" s="172"/>
      <c r="AH100" s="172"/>
      <c r="AI100" s="167"/>
      <c r="AJ100" s="172"/>
      <c r="AK100" s="172"/>
      <c r="AL100" s="172"/>
    </row>
    <row r="101" spans="1:38" ht="13.5" customHeight="1" x14ac:dyDescent="0.3">
      <c r="A101" s="106"/>
      <c r="B101" s="107"/>
      <c r="C101" s="108"/>
      <c r="D101" s="117"/>
      <c r="E101" s="118"/>
      <c r="F101" s="123"/>
      <c r="G101" s="124"/>
      <c r="H101" s="117"/>
      <c r="I101" s="124"/>
      <c r="J101" s="117"/>
      <c r="K101" s="124"/>
      <c r="L101" s="148"/>
      <c r="M101" s="132"/>
      <c r="N101" s="133"/>
      <c r="O101" s="134"/>
      <c r="P101" s="141"/>
      <c r="Q101" s="142"/>
      <c r="R101" s="143"/>
      <c r="T101" s="95"/>
      <c r="U101" s="90"/>
      <c r="V101" s="96"/>
      <c r="W101" s="90"/>
      <c r="X101" s="90"/>
      <c r="Y101" s="91"/>
      <c r="Z101" s="62"/>
      <c r="AB101" s="167"/>
      <c r="AC101" s="169"/>
      <c r="AD101" s="169"/>
      <c r="AE101" s="167"/>
      <c r="AF101" s="172"/>
      <c r="AG101" s="172"/>
      <c r="AH101" s="172"/>
      <c r="AI101" s="167"/>
      <c r="AJ101" s="172"/>
      <c r="AK101" s="172"/>
      <c r="AL101" s="172"/>
    </row>
    <row r="102" spans="1:38" ht="13.5" customHeight="1" x14ac:dyDescent="0.3">
      <c r="A102" s="106"/>
      <c r="B102" s="109"/>
      <c r="C102" s="110"/>
      <c r="D102" s="117"/>
      <c r="E102" s="118"/>
      <c r="F102" s="123"/>
      <c r="G102" s="124"/>
      <c r="H102" s="117"/>
      <c r="I102" s="124"/>
      <c r="J102" s="117"/>
      <c r="K102" s="124"/>
      <c r="L102" s="148"/>
      <c r="M102" s="132"/>
      <c r="N102" s="133"/>
      <c r="O102" s="134"/>
      <c r="P102" s="141"/>
      <c r="Q102" s="142"/>
      <c r="R102" s="143"/>
      <c r="T102" s="95"/>
      <c r="U102" s="90"/>
      <c r="V102" s="96"/>
      <c r="W102" s="90"/>
      <c r="X102" s="90"/>
      <c r="Y102" s="91"/>
      <c r="Z102" s="62"/>
      <c r="AB102" s="167"/>
      <c r="AC102" s="169"/>
      <c r="AD102" s="169"/>
      <c r="AE102" s="167"/>
      <c r="AF102" s="172"/>
      <c r="AG102" s="172"/>
      <c r="AH102" s="172"/>
      <c r="AI102" s="167"/>
      <c r="AJ102" s="172"/>
      <c r="AK102" s="172"/>
      <c r="AL102" s="172"/>
    </row>
    <row r="103" spans="1:38" ht="13.5" customHeight="1" x14ac:dyDescent="0.3">
      <c r="A103" s="106"/>
      <c r="B103" s="101"/>
      <c r="C103" s="102"/>
      <c r="D103" s="117"/>
      <c r="E103" s="118"/>
      <c r="F103" s="123"/>
      <c r="G103" s="124"/>
      <c r="H103" s="117"/>
      <c r="I103" s="124"/>
      <c r="J103" s="117"/>
      <c r="K103" s="124"/>
      <c r="L103" s="148"/>
      <c r="M103" s="132"/>
      <c r="N103" s="133"/>
      <c r="O103" s="134"/>
      <c r="P103" s="141"/>
      <c r="Q103" s="142"/>
      <c r="R103" s="143"/>
      <c r="T103" s="95"/>
      <c r="U103" s="90"/>
      <c r="V103" s="96"/>
      <c r="W103" s="90"/>
      <c r="X103" s="90"/>
      <c r="Y103" s="91"/>
      <c r="Z103" s="62"/>
      <c r="AB103" s="167"/>
      <c r="AC103" s="169"/>
      <c r="AD103" s="169"/>
      <c r="AE103" s="167"/>
      <c r="AF103" s="172"/>
      <c r="AG103" s="172"/>
      <c r="AH103" s="172"/>
      <c r="AI103" s="167"/>
      <c r="AJ103" s="172"/>
      <c r="AK103" s="172"/>
      <c r="AL103" s="172"/>
    </row>
    <row r="104" spans="1:38" ht="13.5" customHeight="1" thickBot="1" x14ac:dyDescent="0.35">
      <c r="A104" s="106"/>
      <c r="B104" s="103"/>
      <c r="C104" s="104"/>
      <c r="D104" s="119"/>
      <c r="E104" s="120"/>
      <c r="F104" s="125"/>
      <c r="G104" s="126"/>
      <c r="H104" s="119"/>
      <c r="I104" s="126"/>
      <c r="J104" s="119"/>
      <c r="K104" s="126"/>
      <c r="L104" s="149"/>
      <c r="M104" s="135"/>
      <c r="N104" s="136"/>
      <c r="O104" s="137"/>
      <c r="P104" s="144"/>
      <c r="Q104" s="145"/>
      <c r="R104" s="146"/>
      <c r="T104" s="95"/>
      <c r="U104" s="90"/>
      <c r="V104" s="96"/>
      <c r="W104" s="90"/>
      <c r="X104" s="90"/>
      <c r="Y104" s="91"/>
      <c r="Z104" s="62"/>
      <c r="AB104" s="167"/>
      <c r="AC104" s="170"/>
      <c r="AD104" s="170"/>
      <c r="AE104" s="167"/>
      <c r="AF104" s="172"/>
      <c r="AG104" s="172"/>
      <c r="AH104" s="172"/>
      <c r="AI104" s="167"/>
      <c r="AJ104" s="172"/>
      <c r="AK104" s="172"/>
      <c r="AL104" s="172"/>
    </row>
    <row r="105" spans="1:38" ht="13.5" customHeight="1" x14ac:dyDescent="0.3">
      <c r="A105" s="105">
        <v>13</v>
      </c>
      <c r="B105" s="97"/>
      <c r="C105" s="98"/>
      <c r="D105" s="115"/>
      <c r="E105" s="116"/>
      <c r="F105" s="121"/>
      <c r="G105" s="122"/>
      <c r="H105" s="115"/>
      <c r="I105" s="122"/>
      <c r="J105" s="115"/>
      <c r="K105" s="122"/>
      <c r="L105" s="147"/>
      <c r="M105" s="129"/>
      <c r="N105" s="130"/>
      <c r="O105" s="131"/>
      <c r="P105" s="138" t="str">
        <f>IF(F105="","",D105*F105/1000000)</f>
        <v/>
      </c>
      <c r="Q105" s="139"/>
      <c r="R105" s="140"/>
      <c r="T105" s="92">
        <f>(D105*F105*L105)/90000</f>
        <v>0</v>
      </c>
      <c r="U105" s="93"/>
      <c r="V105" s="94"/>
      <c r="W105" s="87">
        <f>((D105+F105)*2)*L105/1000</f>
        <v>0</v>
      </c>
      <c r="X105" s="88"/>
      <c r="Y105" s="89"/>
      <c r="Z105" s="62"/>
      <c r="AB105" s="166">
        <f>L105*IF('프로파일 사용량 계산기'!E105=0,0,'프로파일 사용량 계산기'!E105)</f>
        <v>0</v>
      </c>
      <c r="AC105" s="168">
        <f>L105*IF('프로파일 사용량 계산기'!G105=0,0,'프로파일 사용량 계산기'!G105)</f>
        <v>0</v>
      </c>
      <c r="AD105" s="168">
        <f>L105*IF('프로파일 사용량 계산기'!I105=0,0,'프로파일 사용량 계산기'!I105)</f>
        <v>0</v>
      </c>
      <c r="AE105" s="171">
        <f>L105*IF('프로파일 사용량 계산기'!BQ105=0,0,'프로파일 사용량 계산기'!BQ105)</f>
        <v>0</v>
      </c>
      <c r="AF105" s="170">
        <f>L105*IF('프로파일 사용량 계산기'!BS105=0,0,'프로파일 사용량 계산기'!BS105)</f>
        <v>0</v>
      </c>
      <c r="AG105" s="170">
        <f>L105*IF('프로파일 사용량 계산기'!BU105=0,0,'프로파일 사용량 계산기'!BU105)</f>
        <v>0</v>
      </c>
      <c r="AH105" s="170">
        <f>L105*IF('프로파일 사용량 계산기'!BU105=0,0,'프로파일 사용량 계산기'!BU105)</f>
        <v>0</v>
      </c>
      <c r="AI105" s="171">
        <f>L105*IF('프로파일 사용량 계산기'!EC105=0,0,'프로파일 사용량 계산기'!EC105)</f>
        <v>0</v>
      </c>
      <c r="AJ105" s="170">
        <f>L105*IF('프로파일 사용량 계산기'!EE105=0,0,'프로파일 사용량 계산기'!EE105)</f>
        <v>0</v>
      </c>
      <c r="AK105" s="170">
        <f>L105*IF('프로파일 사용량 계산기'!EG105=0,0,'프로파일 사용량 계산기'!EG105)</f>
        <v>0</v>
      </c>
      <c r="AL105" s="170">
        <f>L105*IF('프로파일 사용량 계산기'!EW105=0,0,'프로파일 사용량 계산기'!EW105)</f>
        <v>0</v>
      </c>
    </row>
    <row r="106" spans="1:38" ht="13.5" customHeight="1" x14ac:dyDescent="0.3">
      <c r="A106" s="106"/>
      <c r="B106" s="99"/>
      <c r="C106" s="100"/>
      <c r="D106" s="117"/>
      <c r="E106" s="118"/>
      <c r="F106" s="123"/>
      <c r="G106" s="124"/>
      <c r="H106" s="117"/>
      <c r="I106" s="124"/>
      <c r="J106" s="117"/>
      <c r="K106" s="124"/>
      <c r="L106" s="148"/>
      <c r="M106" s="132"/>
      <c r="N106" s="133"/>
      <c r="O106" s="134"/>
      <c r="P106" s="141"/>
      <c r="Q106" s="142"/>
      <c r="R106" s="143"/>
      <c r="T106" s="95"/>
      <c r="U106" s="90"/>
      <c r="V106" s="96"/>
      <c r="W106" s="90"/>
      <c r="X106" s="90"/>
      <c r="Y106" s="91"/>
      <c r="Z106" s="62"/>
      <c r="AB106" s="167"/>
      <c r="AC106" s="169"/>
      <c r="AD106" s="169"/>
      <c r="AE106" s="167"/>
      <c r="AF106" s="172"/>
      <c r="AG106" s="172"/>
      <c r="AH106" s="172"/>
      <c r="AI106" s="167"/>
      <c r="AJ106" s="172"/>
      <c r="AK106" s="172"/>
      <c r="AL106" s="172"/>
    </row>
    <row r="107" spans="1:38" ht="13.5" customHeight="1" x14ac:dyDescent="0.3">
      <c r="A107" s="106"/>
      <c r="B107" s="127"/>
      <c r="C107" s="128"/>
      <c r="D107" s="117"/>
      <c r="E107" s="118"/>
      <c r="F107" s="123"/>
      <c r="G107" s="124"/>
      <c r="H107" s="117"/>
      <c r="I107" s="124"/>
      <c r="J107" s="117"/>
      <c r="K107" s="124"/>
      <c r="L107" s="148"/>
      <c r="M107" s="132"/>
      <c r="N107" s="133"/>
      <c r="O107" s="134"/>
      <c r="P107" s="141"/>
      <c r="Q107" s="142"/>
      <c r="R107" s="143"/>
      <c r="T107" s="95"/>
      <c r="U107" s="90"/>
      <c r="V107" s="96"/>
      <c r="W107" s="90"/>
      <c r="X107" s="90"/>
      <c r="Y107" s="91"/>
      <c r="Z107" s="62"/>
      <c r="AB107" s="167"/>
      <c r="AC107" s="169"/>
      <c r="AD107" s="169"/>
      <c r="AE107" s="167"/>
      <c r="AF107" s="172"/>
      <c r="AG107" s="172"/>
      <c r="AH107" s="172"/>
      <c r="AI107" s="167"/>
      <c r="AJ107" s="172"/>
      <c r="AK107" s="172"/>
      <c r="AL107" s="172"/>
    </row>
    <row r="108" spans="1:38" ht="13.5" customHeight="1" x14ac:dyDescent="0.3">
      <c r="A108" s="106"/>
      <c r="B108" s="113"/>
      <c r="C108" s="114"/>
      <c r="D108" s="117"/>
      <c r="E108" s="118"/>
      <c r="F108" s="123"/>
      <c r="G108" s="124"/>
      <c r="H108" s="150"/>
      <c r="I108" s="151"/>
      <c r="J108" s="150"/>
      <c r="K108" s="151"/>
      <c r="L108" s="148"/>
      <c r="M108" s="132"/>
      <c r="N108" s="133"/>
      <c r="O108" s="134"/>
      <c r="P108" s="141"/>
      <c r="Q108" s="142"/>
      <c r="R108" s="143"/>
      <c r="T108" s="95"/>
      <c r="U108" s="90"/>
      <c r="V108" s="96"/>
      <c r="W108" s="90"/>
      <c r="X108" s="90"/>
      <c r="Y108" s="91"/>
      <c r="Z108" s="62"/>
      <c r="AB108" s="167"/>
      <c r="AC108" s="169"/>
      <c r="AD108" s="169"/>
      <c r="AE108" s="167"/>
      <c r="AF108" s="172"/>
      <c r="AG108" s="172"/>
      <c r="AH108" s="172"/>
      <c r="AI108" s="167"/>
      <c r="AJ108" s="172"/>
      <c r="AK108" s="172"/>
      <c r="AL108" s="172"/>
    </row>
    <row r="109" spans="1:38" ht="13.5" customHeight="1" x14ac:dyDescent="0.3">
      <c r="A109" s="106"/>
      <c r="B109" s="107"/>
      <c r="C109" s="108"/>
      <c r="D109" s="117"/>
      <c r="E109" s="118"/>
      <c r="F109" s="123"/>
      <c r="G109" s="124"/>
      <c r="H109" s="117"/>
      <c r="I109" s="124"/>
      <c r="J109" s="117"/>
      <c r="K109" s="124"/>
      <c r="L109" s="148"/>
      <c r="M109" s="132"/>
      <c r="N109" s="133"/>
      <c r="O109" s="134"/>
      <c r="P109" s="141"/>
      <c r="Q109" s="142"/>
      <c r="R109" s="143"/>
      <c r="T109" s="95"/>
      <c r="U109" s="90"/>
      <c r="V109" s="96"/>
      <c r="W109" s="90"/>
      <c r="X109" s="90"/>
      <c r="Y109" s="91"/>
      <c r="Z109" s="62"/>
      <c r="AB109" s="167"/>
      <c r="AC109" s="169"/>
      <c r="AD109" s="169"/>
      <c r="AE109" s="167"/>
      <c r="AF109" s="172"/>
      <c r="AG109" s="172"/>
      <c r="AH109" s="172"/>
      <c r="AI109" s="167"/>
      <c r="AJ109" s="172"/>
      <c r="AK109" s="172"/>
      <c r="AL109" s="172"/>
    </row>
    <row r="110" spans="1:38" ht="13.5" customHeight="1" x14ac:dyDescent="0.3">
      <c r="A110" s="106"/>
      <c r="B110" s="109"/>
      <c r="C110" s="110"/>
      <c r="D110" s="117"/>
      <c r="E110" s="118"/>
      <c r="F110" s="123"/>
      <c r="G110" s="124"/>
      <c r="H110" s="117"/>
      <c r="I110" s="124"/>
      <c r="J110" s="117"/>
      <c r="K110" s="124"/>
      <c r="L110" s="148"/>
      <c r="M110" s="132"/>
      <c r="N110" s="133"/>
      <c r="O110" s="134"/>
      <c r="P110" s="141"/>
      <c r="Q110" s="142"/>
      <c r="R110" s="143"/>
      <c r="T110" s="95"/>
      <c r="U110" s="90"/>
      <c r="V110" s="96"/>
      <c r="W110" s="90"/>
      <c r="X110" s="90"/>
      <c r="Y110" s="91"/>
      <c r="Z110" s="62"/>
      <c r="AB110" s="167"/>
      <c r="AC110" s="169"/>
      <c r="AD110" s="169"/>
      <c r="AE110" s="167"/>
      <c r="AF110" s="172"/>
      <c r="AG110" s="172"/>
      <c r="AH110" s="172"/>
      <c r="AI110" s="167"/>
      <c r="AJ110" s="172"/>
      <c r="AK110" s="172"/>
      <c r="AL110" s="172"/>
    </row>
    <row r="111" spans="1:38" ht="13.5" customHeight="1" x14ac:dyDescent="0.3">
      <c r="A111" s="106"/>
      <c r="B111" s="101"/>
      <c r="C111" s="102"/>
      <c r="D111" s="117"/>
      <c r="E111" s="118"/>
      <c r="F111" s="123"/>
      <c r="G111" s="124"/>
      <c r="H111" s="117"/>
      <c r="I111" s="124"/>
      <c r="J111" s="117"/>
      <c r="K111" s="124"/>
      <c r="L111" s="148"/>
      <c r="M111" s="132"/>
      <c r="N111" s="133"/>
      <c r="O111" s="134"/>
      <c r="P111" s="141"/>
      <c r="Q111" s="142"/>
      <c r="R111" s="143"/>
      <c r="T111" s="95"/>
      <c r="U111" s="90"/>
      <c r="V111" s="96"/>
      <c r="W111" s="90"/>
      <c r="X111" s="90"/>
      <c r="Y111" s="91"/>
      <c r="Z111" s="62"/>
      <c r="AB111" s="167"/>
      <c r="AC111" s="169"/>
      <c r="AD111" s="169"/>
      <c r="AE111" s="167"/>
      <c r="AF111" s="172"/>
      <c r="AG111" s="172"/>
      <c r="AH111" s="172"/>
      <c r="AI111" s="167"/>
      <c r="AJ111" s="172"/>
      <c r="AK111" s="172"/>
      <c r="AL111" s="172"/>
    </row>
    <row r="112" spans="1:38" ht="13.5" customHeight="1" thickBot="1" x14ac:dyDescent="0.35">
      <c r="A112" s="106"/>
      <c r="B112" s="103"/>
      <c r="C112" s="104"/>
      <c r="D112" s="119"/>
      <c r="E112" s="120"/>
      <c r="F112" s="125"/>
      <c r="G112" s="126"/>
      <c r="H112" s="119"/>
      <c r="I112" s="126"/>
      <c r="J112" s="119"/>
      <c r="K112" s="126"/>
      <c r="L112" s="149"/>
      <c r="M112" s="135"/>
      <c r="N112" s="136"/>
      <c r="O112" s="137"/>
      <c r="P112" s="144"/>
      <c r="Q112" s="145"/>
      <c r="R112" s="146"/>
      <c r="T112" s="95"/>
      <c r="U112" s="90"/>
      <c r="V112" s="96"/>
      <c r="W112" s="90"/>
      <c r="X112" s="90"/>
      <c r="Y112" s="91"/>
      <c r="Z112" s="62"/>
      <c r="AB112" s="167"/>
      <c r="AC112" s="170"/>
      <c r="AD112" s="170"/>
      <c r="AE112" s="167"/>
      <c r="AF112" s="172"/>
      <c r="AG112" s="172"/>
      <c r="AH112" s="172"/>
      <c r="AI112" s="167"/>
      <c r="AJ112" s="172"/>
      <c r="AK112" s="172"/>
      <c r="AL112" s="172"/>
    </row>
    <row r="113" spans="1:38" ht="13.5" customHeight="1" x14ac:dyDescent="0.3">
      <c r="A113" s="105">
        <v>14</v>
      </c>
      <c r="B113" s="97"/>
      <c r="C113" s="98"/>
      <c r="D113" s="115"/>
      <c r="E113" s="116"/>
      <c r="F113" s="121"/>
      <c r="G113" s="122"/>
      <c r="H113" s="115"/>
      <c r="I113" s="122"/>
      <c r="J113" s="115"/>
      <c r="K113" s="122"/>
      <c r="L113" s="147"/>
      <c r="M113" s="129"/>
      <c r="N113" s="130"/>
      <c r="O113" s="131"/>
      <c r="P113" s="138" t="str">
        <f>IF(F113="","",D113*F113/1000000)</f>
        <v/>
      </c>
      <c r="Q113" s="139"/>
      <c r="R113" s="140"/>
      <c r="T113" s="92">
        <f>(D113*F113*L113)/90000</f>
        <v>0</v>
      </c>
      <c r="U113" s="93"/>
      <c r="V113" s="94"/>
      <c r="W113" s="87">
        <f>((D113+F113)*2)*L113/1000</f>
        <v>0</v>
      </c>
      <c r="X113" s="88"/>
      <c r="Y113" s="89"/>
      <c r="Z113" s="62"/>
      <c r="AB113" s="166">
        <f>L113*IF('프로파일 사용량 계산기'!E113=0,0,'프로파일 사용량 계산기'!E113)</f>
        <v>0</v>
      </c>
      <c r="AC113" s="168">
        <f>L113*IF('프로파일 사용량 계산기'!G113=0,0,'프로파일 사용량 계산기'!G113)</f>
        <v>0</v>
      </c>
      <c r="AD113" s="168">
        <f>L113*IF('프로파일 사용량 계산기'!I113=0,0,'프로파일 사용량 계산기'!I113)</f>
        <v>0</v>
      </c>
      <c r="AE113" s="171">
        <f>L113*IF('프로파일 사용량 계산기'!BQ113=0,0,'프로파일 사용량 계산기'!BQ113)</f>
        <v>0</v>
      </c>
      <c r="AF113" s="170">
        <f>L113*IF('프로파일 사용량 계산기'!BS113=0,0,'프로파일 사용량 계산기'!BS113)</f>
        <v>0</v>
      </c>
      <c r="AG113" s="170">
        <f>L113*IF('프로파일 사용량 계산기'!BU113=0,0,'프로파일 사용량 계산기'!BU113)</f>
        <v>0</v>
      </c>
      <c r="AH113" s="170">
        <f>L113*IF('프로파일 사용량 계산기'!BU113=0,0,'프로파일 사용량 계산기'!BU113)</f>
        <v>0</v>
      </c>
      <c r="AI113" s="171">
        <f>L113*IF('프로파일 사용량 계산기'!EC113=0,0,'프로파일 사용량 계산기'!EC113)</f>
        <v>0</v>
      </c>
      <c r="AJ113" s="170">
        <f>L113*IF('프로파일 사용량 계산기'!EE113=0,0,'프로파일 사용량 계산기'!EE113)</f>
        <v>0</v>
      </c>
      <c r="AK113" s="170">
        <f>L113*IF('프로파일 사용량 계산기'!EG113=0,0,'프로파일 사용량 계산기'!EG113)</f>
        <v>0</v>
      </c>
      <c r="AL113" s="170">
        <f>L113*IF('프로파일 사용량 계산기'!EW113=0,0,'프로파일 사용량 계산기'!EW113)</f>
        <v>0</v>
      </c>
    </row>
    <row r="114" spans="1:38" ht="13.5" customHeight="1" x14ac:dyDescent="0.3">
      <c r="A114" s="106"/>
      <c r="B114" s="99"/>
      <c r="C114" s="100"/>
      <c r="D114" s="117"/>
      <c r="E114" s="118"/>
      <c r="F114" s="123"/>
      <c r="G114" s="124"/>
      <c r="H114" s="117"/>
      <c r="I114" s="124"/>
      <c r="J114" s="117"/>
      <c r="K114" s="124"/>
      <c r="L114" s="148"/>
      <c r="M114" s="132"/>
      <c r="N114" s="133"/>
      <c r="O114" s="134"/>
      <c r="P114" s="141"/>
      <c r="Q114" s="142"/>
      <c r="R114" s="143"/>
      <c r="T114" s="95"/>
      <c r="U114" s="90"/>
      <c r="V114" s="96"/>
      <c r="W114" s="90"/>
      <c r="X114" s="90"/>
      <c r="Y114" s="91"/>
      <c r="Z114" s="62"/>
      <c r="AB114" s="167"/>
      <c r="AC114" s="169"/>
      <c r="AD114" s="169"/>
      <c r="AE114" s="167"/>
      <c r="AF114" s="172"/>
      <c r="AG114" s="172"/>
      <c r="AH114" s="172"/>
      <c r="AI114" s="167"/>
      <c r="AJ114" s="172"/>
      <c r="AK114" s="172"/>
      <c r="AL114" s="172"/>
    </row>
    <row r="115" spans="1:38" ht="13.5" customHeight="1" x14ac:dyDescent="0.3">
      <c r="A115" s="106"/>
      <c r="B115" s="127"/>
      <c r="C115" s="128"/>
      <c r="D115" s="117"/>
      <c r="E115" s="118"/>
      <c r="F115" s="123"/>
      <c r="G115" s="124"/>
      <c r="H115" s="117"/>
      <c r="I115" s="124"/>
      <c r="J115" s="117"/>
      <c r="K115" s="124"/>
      <c r="L115" s="148"/>
      <c r="M115" s="132"/>
      <c r="N115" s="133"/>
      <c r="O115" s="134"/>
      <c r="P115" s="141"/>
      <c r="Q115" s="142"/>
      <c r="R115" s="143"/>
      <c r="T115" s="95"/>
      <c r="U115" s="90"/>
      <c r="V115" s="96"/>
      <c r="W115" s="90"/>
      <c r="X115" s="90"/>
      <c r="Y115" s="91"/>
      <c r="Z115" s="62"/>
      <c r="AB115" s="167"/>
      <c r="AC115" s="169"/>
      <c r="AD115" s="169"/>
      <c r="AE115" s="167"/>
      <c r="AF115" s="172"/>
      <c r="AG115" s="172"/>
      <c r="AH115" s="172"/>
      <c r="AI115" s="167"/>
      <c r="AJ115" s="172"/>
      <c r="AK115" s="172"/>
      <c r="AL115" s="172"/>
    </row>
    <row r="116" spans="1:38" ht="13.5" customHeight="1" x14ac:dyDescent="0.3">
      <c r="A116" s="106"/>
      <c r="B116" s="113"/>
      <c r="C116" s="114"/>
      <c r="D116" s="117"/>
      <c r="E116" s="118"/>
      <c r="F116" s="123"/>
      <c r="G116" s="124"/>
      <c r="H116" s="150"/>
      <c r="I116" s="151"/>
      <c r="J116" s="150"/>
      <c r="K116" s="151"/>
      <c r="L116" s="148"/>
      <c r="M116" s="132"/>
      <c r="N116" s="133"/>
      <c r="O116" s="134"/>
      <c r="P116" s="141"/>
      <c r="Q116" s="142"/>
      <c r="R116" s="143"/>
      <c r="T116" s="95"/>
      <c r="U116" s="90"/>
      <c r="V116" s="96"/>
      <c r="W116" s="90"/>
      <c r="X116" s="90"/>
      <c r="Y116" s="91"/>
      <c r="Z116" s="62"/>
      <c r="AB116" s="167"/>
      <c r="AC116" s="169"/>
      <c r="AD116" s="169"/>
      <c r="AE116" s="167"/>
      <c r="AF116" s="172"/>
      <c r="AG116" s="172"/>
      <c r="AH116" s="172"/>
      <c r="AI116" s="167"/>
      <c r="AJ116" s="172"/>
      <c r="AK116" s="172"/>
      <c r="AL116" s="172"/>
    </row>
    <row r="117" spans="1:38" ht="13.5" customHeight="1" x14ac:dyDescent="0.3">
      <c r="A117" s="106"/>
      <c r="B117" s="107"/>
      <c r="C117" s="108"/>
      <c r="D117" s="117"/>
      <c r="E117" s="118"/>
      <c r="F117" s="123"/>
      <c r="G117" s="124"/>
      <c r="H117" s="117"/>
      <c r="I117" s="124"/>
      <c r="J117" s="117"/>
      <c r="K117" s="124"/>
      <c r="L117" s="148"/>
      <c r="M117" s="132"/>
      <c r="N117" s="133"/>
      <c r="O117" s="134"/>
      <c r="P117" s="141"/>
      <c r="Q117" s="142"/>
      <c r="R117" s="143"/>
      <c r="T117" s="95"/>
      <c r="U117" s="90"/>
      <c r="V117" s="96"/>
      <c r="W117" s="90"/>
      <c r="X117" s="90"/>
      <c r="Y117" s="91"/>
      <c r="Z117" s="62"/>
      <c r="AB117" s="167"/>
      <c r="AC117" s="169"/>
      <c r="AD117" s="169"/>
      <c r="AE117" s="167"/>
      <c r="AF117" s="172"/>
      <c r="AG117" s="172"/>
      <c r="AH117" s="172"/>
      <c r="AI117" s="167"/>
      <c r="AJ117" s="172"/>
      <c r="AK117" s="172"/>
      <c r="AL117" s="172"/>
    </row>
    <row r="118" spans="1:38" ht="13.5" customHeight="1" x14ac:dyDescent="0.3">
      <c r="A118" s="106"/>
      <c r="B118" s="109"/>
      <c r="C118" s="110"/>
      <c r="D118" s="117"/>
      <c r="E118" s="118"/>
      <c r="F118" s="123"/>
      <c r="G118" s="124"/>
      <c r="H118" s="117"/>
      <c r="I118" s="124"/>
      <c r="J118" s="117"/>
      <c r="K118" s="124"/>
      <c r="L118" s="148"/>
      <c r="M118" s="132"/>
      <c r="N118" s="133"/>
      <c r="O118" s="134"/>
      <c r="P118" s="141"/>
      <c r="Q118" s="142"/>
      <c r="R118" s="143"/>
      <c r="T118" s="95"/>
      <c r="U118" s="90"/>
      <c r="V118" s="96"/>
      <c r="W118" s="90"/>
      <c r="X118" s="90"/>
      <c r="Y118" s="91"/>
      <c r="Z118" s="62"/>
      <c r="AB118" s="167"/>
      <c r="AC118" s="169"/>
      <c r="AD118" s="169"/>
      <c r="AE118" s="167"/>
      <c r="AF118" s="172"/>
      <c r="AG118" s="172"/>
      <c r="AH118" s="172"/>
      <c r="AI118" s="167"/>
      <c r="AJ118" s="172"/>
      <c r="AK118" s="172"/>
      <c r="AL118" s="172"/>
    </row>
    <row r="119" spans="1:38" ht="13.5" customHeight="1" x14ac:dyDescent="0.3">
      <c r="A119" s="106"/>
      <c r="B119" s="101"/>
      <c r="C119" s="102"/>
      <c r="D119" s="117"/>
      <c r="E119" s="118"/>
      <c r="F119" s="123"/>
      <c r="G119" s="124"/>
      <c r="H119" s="117"/>
      <c r="I119" s="124"/>
      <c r="J119" s="117"/>
      <c r="K119" s="124"/>
      <c r="L119" s="148"/>
      <c r="M119" s="132"/>
      <c r="N119" s="133"/>
      <c r="O119" s="134"/>
      <c r="P119" s="141"/>
      <c r="Q119" s="142"/>
      <c r="R119" s="143"/>
      <c r="T119" s="95"/>
      <c r="U119" s="90"/>
      <c r="V119" s="96"/>
      <c r="W119" s="90"/>
      <c r="X119" s="90"/>
      <c r="Y119" s="91"/>
      <c r="Z119" s="62"/>
      <c r="AB119" s="167"/>
      <c r="AC119" s="169"/>
      <c r="AD119" s="169"/>
      <c r="AE119" s="167"/>
      <c r="AF119" s="172"/>
      <c r="AG119" s="172"/>
      <c r="AH119" s="172"/>
      <c r="AI119" s="167"/>
      <c r="AJ119" s="172"/>
      <c r="AK119" s="172"/>
      <c r="AL119" s="172"/>
    </row>
    <row r="120" spans="1:38" ht="13.5" customHeight="1" thickBot="1" x14ac:dyDescent="0.35">
      <c r="A120" s="106"/>
      <c r="B120" s="103"/>
      <c r="C120" s="104"/>
      <c r="D120" s="119"/>
      <c r="E120" s="120"/>
      <c r="F120" s="125"/>
      <c r="G120" s="126"/>
      <c r="H120" s="119"/>
      <c r="I120" s="126"/>
      <c r="J120" s="119"/>
      <c r="K120" s="126"/>
      <c r="L120" s="149"/>
      <c r="M120" s="135"/>
      <c r="N120" s="136"/>
      <c r="O120" s="137"/>
      <c r="P120" s="144"/>
      <c r="Q120" s="145"/>
      <c r="R120" s="146"/>
      <c r="T120" s="95"/>
      <c r="U120" s="90"/>
      <c r="V120" s="96"/>
      <c r="W120" s="90"/>
      <c r="X120" s="90"/>
      <c r="Y120" s="91"/>
      <c r="Z120" s="62"/>
      <c r="AB120" s="167"/>
      <c r="AC120" s="170"/>
      <c r="AD120" s="170"/>
      <c r="AE120" s="167"/>
      <c r="AF120" s="172"/>
      <c r="AG120" s="172"/>
      <c r="AH120" s="172"/>
      <c r="AI120" s="167"/>
      <c r="AJ120" s="172"/>
      <c r="AK120" s="172"/>
      <c r="AL120" s="172"/>
    </row>
    <row r="121" spans="1:38" ht="13.5" customHeight="1" x14ac:dyDescent="0.3">
      <c r="A121" s="105">
        <v>15</v>
      </c>
      <c r="B121" s="97"/>
      <c r="C121" s="98"/>
      <c r="D121" s="115"/>
      <c r="E121" s="116"/>
      <c r="F121" s="121"/>
      <c r="G121" s="122"/>
      <c r="H121" s="115"/>
      <c r="I121" s="122"/>
      <c r="J121" s="115"/>
      <c r="K121" s="122"/>
      <c r="L121" s="147"/>
      <c r="M121" s="129"/>
      <c r="N121" s="130"/>
      <c r="O121" s="131"/>
      <c r="P121" s="138" t="str">
        <f>IF(F121="","",D121*F121/1000000)</f>
        <v/>
      </c>
      <c r="Q121" s="139"/>
      <c r="R121" s="140"/>
      <c r="T121" s="92">
        <f>(D121*F121*L121)/90000</f>
        <v>0</v>
      </c>
      <c r="U121" s="93"/>
      <c r="V121" s="94"/>
      <c r="W121" s="87">
        <f>((D121+F121)*2)*L121/1000</f>
        <v>0</v>
      </c>
      <c r="X121" s="88"/>
      <c r="Y121" s="89"/>
      <c r="Z121" s="62"/>
      <c r="AB121" s="166">
        <f>L121*IF('프로파일 사용량 계산기'!E121=0,0,'프로파일 사용량 계산기'!E121)</f>
        <v>0</v>
      </c>
      <c r="AC121" s="168">
        <f>L121*IF('프로파일 사용량 계산기'!G121=0,0,'프로파일 사용량 계산기'!G121)</f>
        <v>0</v>
      </c>
      <c r="AD121" s="168">
        <f>L121*IF('프로파일 사용량 계산기'!I121=0,0,'프로파일 사용량 계산기'!I121)</f>
        <v>0</v>
      </c>
      <c r="AE121" s="171">
        <f>L121*IF('프로파일 사용량 계산기'!BQ121=0,0,'프로파일 사용량 계산기'!BQ121)</f>
        <v>0</v>
      </c>
      <c r="AF121" s="170">
        <f>L121*IF('프로파일 사용량 계산기'!BS121=0,0,'프로파일 사용량 계산기'!BS121)</f>
        <v>0</v>
      </c>
      <c r="AG121" s="170">
        <f>L121*IF('프로파일 사용량 계산기'!BU121=0,0,'프로파일 사용량 계산기'!BU121)</f>
        <v>0</v>
      </c>
      <c r="AH121" s="170">
        <f>L121*IF('프로파일 사용량 계산기'!BU121=0,0,'프로파일 사용량 계산기'!BU121)</f>
        <v>0</v>
      </c>
      <c r="AI121" s="171">
        <f>L121*IF('프로파일 사용량 계산기'!EC121=0,0,'프로파일 사용량 계산기'!EC121)</f>
        <v>0</v>
      </c>
      <c r="AJ121" s="170">
        <f>L121*IF('프로파일 사용량 계산기'!EE121=0,0,'프로파일 사용량 계산기'!EE121)</f>
        <v>0</v>
      </c>
      <c r="AK121" s="170">
        <f>L121*IF('프로파일 사용량 계산기'!EG121=0,0,'프로파일 사용량 계산기'!EG121)</f>
        <v>0</v>
      </c>
      <c r="AL121" s="170">
        <f>L121*IF('프로파일 사용량 계산기'!EW121=0,0,'프로파일 사용량 계산기'!EW121)</f>
        <v>0</v>
      </c>
    </row>
    <row r="122" spans="1:38" ht="13.5" customHeight="1" x14ac:dyDescent="0.3">
      <c r="A122" s="106"/>
      <c r="B122" s="99"/>
      <c r="C122" s="100"/>
      <c r="D122" s="117"/>
      <c r="E122" s="118"/>
      <c r="F122" s="123"/>
      <c r="G122" s="124"/>
      <c r="H122" s="117"/>
      <c r="I122" s="124"/>
      <c r="J122" s="117"/>
      <c r="K122" s="124"/>
      <c r="L122" s="148"/>
      <c r="M122" s="132"/>
      <c r="N122" s="133"/>
      <c r="O122" s="134"/>
      <c r="P122" s="141"/>
      <c r="Q122" s="142"/>
      <c r="R122" s="143"/>
      <c r="T122" s="95"/>
      <c r="U122" s="90"/>
      <c r="V122" s="96"/>
      <c r="W122" s="90"/>
      <c r="X122" s="90"/>
      <c r="Y122" s="91"/>
      <c r="Z122" s="62"/>
      <c r="AB122" s="167"/>
      <c r="AC122" s="169"/>
      <c r="AD122" s="169"/>
      <c r="AE122" s="167"/>
      <c r="AF122" s="172"/>
      <c r="AG122" s="172"/>
      <c r="AH122" s="172"/>
      <c r="AI122" s="167"/>
      <c r="AJ122" s="172"/>
      <c r="AK122" s="172"/>
      <c r="AL122" s="172"/>
    </row>
    <row r="123" spans="1:38" ht="13.5" customHeight="1" x14ac:dyDescent="0.3">
      <c r="A123" s="106"/>
      <c r="B123" s="127"/>
      <c r="C123" s="128"/>
      <c r="D123" s="117"/>
      <c r="E123" s="118"/>
      <c r="F123" s="123"/>
      <c r="G123" s="124"/>
      <c r="H123" s="117"/>
      <c r="I123" s="124"/>
      <c r="J123" s="117"/>
      <c r="K123" s="124"/>
      <c r="L123" s="148"/>
      <c r="M123" s="132"/>
      <c r="N123" s="133"/>
      <c r="O123" s="134"/>
      <c r="P123" s="141"/>
      <c r="Q123" s="142"/>
      <c r="R123" s="143"/>
      <c r="T123" s="95"/>
      <c r="U123" s="90"/>
      <c r="V123" s="96"/>
      <c r="W123" s="90"/>
      <c r="X123" s="90"/>
      <c r="Y123" s="91"/>
      <c r="Z123" s="62"/>
      <c r="AB123" s="167"/>
      <c r="AC123" s="169"/>
      <c r="AD123" s="169"/>
      <c r="AE123" s="167"/>
      <c r="AF123" s="172"/>
      <c r="AG123" s="172"/>
      <c r="AH123" s="172"/>
      <c r="AI123" s="167"/>
      <c r="AJ123" s="172"/>
      <c r="AK123" s="172"/>
      <c r="AL123" s="172"/>
    </row>
    <row r="124" spans="1:38" ht="13.5" customHeight="1" x14ac:dyDescent="0.3">
      <c r="A124" s="106"/>
      <c r="B124" s="113"/>
      <c r="C124" s="114"/>
      <c r="D124" s="117"/>
      <c r="E124" s="118"/>
      <c r="F124" s="123"/>
      <c r="G124" s="124"/>
      <c r="H124" s="150"/>
      <c r="I124" s="151"/>
      <c r="J124" s="150"/>
      <c r="K124" s="151"/>
      <c r="L124" s="148"/>
      <c r="M124" s="132"/>
      <c r="N124" s="133"/>
      <c r="O124" s="134"/>
      <c r="P124" s="141"/>
      <c r="Q124" s="142"/>
      <c r="R124" s="143"/>
      <c r="T124" s="95"/>
      <c r="U124" s="90"/>
      <c r="V124" s="96"/>
      <c r="W124" s="90"/>
      <c r="X124" s="90"/>
      <c r="Y124" s="91"/>
      <c r="Z124" s="62"/>
      <c r="AB124" s="167"/>
      <c r="AC124" s="169"/>
      <c r="AD124" s="169"/>
      <c r="AE124" s="167"/>
      <c r="AF124" s="172"/>
      <c r="AG124" s="172"/>
      <c r="AH124" s="172"/>
      <c r="AI124" s="167"/>
      <c r="AJ124" s="172"/>
      <c r="AK124" s="172"/>
      <c r="AL124" s="172"/>
    </row>
    <row r="125" spans="1:38" ht="13.5" customHeight="1" x14ac:dyDescent="0.3">
      <c r="A125" s="106"/>
      <c r="B125" s="107"/>
      <c r="C125" s="108"/>
      <c r="D125" s="117"/>
      <c r="E125" s="118"/>
      <c r="F125" s="123"/>
      <c r="G125" s="124"/>
      <c r="H125" s="117"/>
      <c r="I125" s="124"/>
      <c r="J125" s="117"/>
      <c r="K125" s="124"/>
      <c r="L125" s="148"/>
      <c r="M125" s="132"/>
      <c r="N125" s="133"/>
      <c r="O125" s="134"/>
      <c r="P125" s="141"/>
      <c r="Q125" s="142"/>
      <c r="R125" s="143"/>
      <c r="T125" s="95"/>
      <c r="U125" s="90"/>
      <c r="V125" s="96"/>
      <c r="W125" s="90"/>
      <c r="X125" s="90"/>
      <c r="Y125" s="91"/>
      <c r="Z125" s="62"/>
      <c r="AB125" s="167"/>
      <c r="AC125" s="169"/>
      <c r="AD125" s="169"/>
      <c r="AE125" s="167"/>
      <c r="AF125" s="172"/>
      <c r="AG125" s="172"/>
      <c r="AH125" s="172"/>
      <c r="AI125" s="167"/>
      <c r="AJ125" s="172"/>
      <c r="AK125" s="172"/>
      <c r="AL125" s="172"/>
    </row>
    <row r="126" spans="1:38" ht="13.5" customHeight="1" x14ac:dyDescent="0.3">
      <c r="A126" s="106"/>
      <c r="B126" s="109"/>
      <c r="C126" s="110"/>
      <c r="D126" s="117"/>
      <c r="E126" s="118"/>
      <c r="F126" s="123"/>
      <c r="G126" s="124"/>
      <c r="H126" s="117"/>
      <c r="I126" s="124"/>
      <c r="J126" s="117"/>
      <c r="K126" s="124"/>
      <c r="L126" s="148"/>
      <c r="M126" s="132"/>
      <c r="N126" s="133"/>
      <c r="O126" s="134"/>
      <c r="P126" s="141"/>
      <c r="Q126" s="142"/>
      <c r="R126" s="143"/>
      <c r="T126" s="95"/>
      <c r="U126" s="90"/>
      <c r="V126" s="96"/>
      <c r="W126" s="90"/>
      <c r="X126" s="90"/>
      <c r="Y126" s="91"/>
      <c r="Z126" s="62"/>
      <c r="AB126" s="167"/>
      <c r="AC126" s="169"/>
      <c r="AD126" s="169"/>
      <c r="AE126" s="167"/>
      <c r="AF126" s="172"/>
      <c r="AG126" s="172"/>
      <c r="AH126" s="172"/>
      <c r="AI126" s="167"/>
      <c r="AJ126" s="172"/>
      <c r="AK126" s="172"/>
      <c r="AL126" s="172"/>
    </row>
    <row r="127" spans="1:38" ht="13.5" customHeight="1" x14ac:dyDescent="0.3">
      <c r="A127" s="106"/>
      <c r="B127" s="101"/>
      <c r="C127" s="102"/>
      <c r="D127" s="117"/>
      <c r="E127" s="118"/>
      <c r="F127" s="123"/>
      <c r="G127" s="124"/>
      <c r="H127" s="117"/>
      <c r="I127" s="124"/>
      <c r="J127" s="117"/>
      <c r="K127" s="124"/>
      <c r="L127" s="148"/>
      <c r="M127" s="132"/>
      <c r="N127" s="133"/>
      <c r="O127" s="134"/>
      <c r="P127" s="141"/>
      <c r="Q127" s="142"/>
      <c r="R127" s="143"/>
      <c r="T127" s="95"/>
      <c r="U127" s="90"/>
      <c r="V127" s="96"/>
      <c r="W127" s="90"/>
      <c r="X127" s="90"/>
      <c r="Y127" s="91"/>
      <c r="Z127" s="62"/>
      <c r="AB127" s="167"/>
      <c r="AC127" s="169"/>
      <c r="AD127" s="169"/>
      <c r="AE127" s="167"/>
      <c r="AF127" s="172"/>
      <c r="AG127" s="172"/>
      <c r="AH127" s="172"/>
      <c r="AI127" s="167"/>
      <c r="AJ127" s="172"/>
      <c r="AK127" s="172"/>
      <c r="AL127" s="172"/>
    </row>
    <row r="128" spans="1:38" ht="13.5" customHeight="1" thickBot="1" x14ac:dyDescent="0.35">
      <c r="A128" s="106"/>
      <c r="B128" s="103"/>
      <c r="C128" s="104"/>
      <c r="D128" s="119"/>
      <c r="E128" s="120"/>
      <c r="F128" s="125"/>
      <c r="G128" s="126"/>
      <c r="H128" s="119"/>
      <c r="I128" s="126"/>
      <c r="J128" s="119"/>
      <c r="K128" s="126"/>
      <c r="L128" s="149"/>
      <c r="M128" s="135"/>
      <c r="N128" s="136"/>
      <c r="O128" s="137"/>
      <c r="P128" s="144"/>
      <c r="Q128" s="145"/>
      <c r="R128" s="146"/>
      <c r="T128" s="95"/>
      <c r="U128" s="90"/>
      <c r="V128" s="96"/>
      <c r="W128" s="90"/>
      <c r="X128" s="90"/>
      <c r="Y128" s="91"/>
      <c r="Z128" s="62"/>
      <c r="AB128" s="167"/>
      <c r="AC128" s="170"/>
      <c r="AD128" s="170"/>
      <c r="AE128" s="167"/>
      <c r="AF128" s="172"/>
      <c r="AG128" s="172"/>
      <c r="AH128" s="172"/>
      <c r="AI128" s="167"/>
      <c r="AJ128" s="172"/>
      <c r="AK128" s="172"/>
      <c r="AL128" s="172"/>
    </row>
    <row r="129" spans="1:38" ht="13.5" customHeight="1" x14ac:dyDescent="0.3">
      <c r="A129" s="105">
        <v>16</v>
      </c>
      <c r="B129" s="97"/>
      <c r="C129" s="98"/>
      <c r="D129" s="115"/>
      <c r="E129" s="116"/>
      <c r="F129" s="121"/>
      <c r="G129" s="122"/>
      <c r="H129" s="115"/>
      <c r="I129" s="122"/>
      <c r="J129" s="115"/>
      <c r="K129" s="122"/>
      <c r="L129" s="147"/>
      <c r="M129" s="129"/>
      <c r="N129" s="130"/>
      <c r="O129" s="131"/>
      <c r="P129" s="138" t="str">
        <f>IF(F129="","",D129*F129/1000000)</f>
        <v/>
      </c>
      <c r="Q129" s="139"/>
      <c r="R129" s="140"/>
      <c r="T129" s="92">
        <f>(D129*F129*L129)/90000</f>
        <v>0</v>
      </c>
      <c r="U129" s="93"/>
      <c r="V129" s="94"/>
      <c r="W129" s="87">
        <f>((D129+F129)*2)*L129/1000</f>
        <v>0</v>
      </c>
      <c r="X129" s="88"/>
      <c r="Y129" s="89"/>
      <c r="Z129" s="62"/>
      <c r="AB129" s="166">
        <f>L129*IF('프로파일 사용량 계산기'!E129=0,0,'프로파일 사용량 계산기'!E129)</f>
        <v>0</v>
      </c>
      <c r="AC129" s="168">
        <f>L129*IF('프로파일 사용량 계산기'!G129=0,0,'프로파일 사용량 계산기'!G129)</f>
        <v>0</v>
      </c>
      <c r="AD129" s="168">
        <f>L129*IF('프로파일 사용량 계산기'!I129=0,0,'프로파일 사용량 계산기'!I129)</f>
        <v>0</v>
      </c>
      <c r="AE129" s="171">
        <f>L129*IF('프로파일 사용량 계산기'!BQ129=0,0,'프로파일 사용량 계산기'!BQ129)</f>
        <v>0</v>
      </c>
      <c r="AF129" s="170">
        <f>L129*IF('프로파일 사용량 계산기'!BS129=0,0,'프로파일 사용량 계산기'!BS129)</f>
        <v>0</v>
      </c>
      <c r="AG129" s="170">
        <f>L129*IF('프로파일 사용량 계산기'!BU129=0,0,'프로파일 사용량 계산기'!BU129)</f>
        <v>0</v>
      </c>
      <c r="AH129" s="170">
        <f>L129*IF('프로파일 사용량 계산기'!BU129=0,0,'프로파일 사용량 계산기'!BU129)</f>
        <v>0</v>
      </c>
      <c r="AI129" s="171">
        <f>L129*IF('프로파일 사용량 계산기'!EC129=0,0,'프로파일 사용량 계산기'!EC129)</f>
        <v>0</v>
      </c>
      <c r="AJ129" s="170">
        <f>L129*IF('프로파일 사용량 계산기'!EE129=0,0,'프로파일 사용량 계산기'!EE129)</f>
        <v>0</v>
      </c>
      <c r="AK129" s="170">
        <f>L129*IF('프로파일 사용량 계산기'!EG129=0,0,'프로파일 사용량 계산기'!EG129)</f>
        <v>0</v>
      </c>
      <c r="AL129" s="170">
        <f>L129*IF('프로파일 사용량 계산기'!EW129=0,0,'프로파일 사용량 계산기'!EW129)</f>
        <v>0</v>
      </c>
    </row>
    <row r="130" spans="1:38" ht="13.5" customHeight="1" x14ac:dyDescent="0.3">
      <c r="A130" s="106"/>
      <c r="B130" s="99"/>
      <c r="C130" s="100"/>
      <c r="D130" s="117"/>
      <c r="E130" s="118"/>
      <c r="F130" s="123"/>
      <c r="G130" s="124"/>
      <c r="H130" s="117"/>
      <c r="I130" s="124"/>
      <c r="J130" s="117"/>
      <c r="K130" s="124"/>
      <c r="L130" s="148"/>
      <c r="M130" s="132"/>
      <c r="N130" s="133"/>
      <c r="O130" s="134"/>
      <c r="P130" s="141"/>
      <c r="Q130" s="142"/>
      <c r="R130" s="143"/>
      <c r="T130" s="95"/>
      <c r="U130" s="90"/>
      <c r="V130" s="96"/>
      <c r="W130" s="90"/>
      <c r="X130" s="90"/>
      <c r="Y130" s="91"/>
      <c r="Z130" s="62"/>
      <c r="AB130" s="167"/>
      <c r="AC130" s="169"/>
      <c r="AD130" s="169"/>
      <c r="AE130" s="167"/>
      <c r="AF130" s="172"/>
      <c r="AG130" s="172"/>
      <c r="AH130" s="172"/>
      <c r="AI130" s="167"/>
      <c r="AJ130" s="172"/>
      <c r="AK130" s="172"/>
      <c r="AL130" s="172"/>
    </row>
    <row r="131" spans="1:38" ht="13.5" customHeight="1" x14ac:dyDescent="0.3">
      <c r="A131" s="106"/>
      <c r="B131" s="127"/>
      <c r="C131" s="128"/>
      <c r="D131" s="117"/>
      <c r="E131" s="118"/>
      <c r="F131" s="123"/>
      <c r="G131" s="124"/>
      <c r="H131" s="117"/>
      <c r="I131" s="124"/>
      <c r="J131" s="117"/>
      <c r="K131" s="124"/>
      <c r="L131" s="148"/>
      <c r="M131" s="132"/>
      <c r="N131" s="133"/>
      <c r="O131" s="134"/>
      <c r="P131" s="141"/>
      <c r="Q131" s="142"/>
      <c r="R131" s="143"/>
      <c r="T131" s="95"/>
      <c r="U131" s="90"/>
      <c r="V131" s="96"/>
      <c r="W131" s="90"/>
      <c r="X131" s="90"/>
      <c r="Y131" s="91"/>
      <c r="Z131" s="62"/>
      <c r="AB131" s="167"/>
      <c r="AC131" s="169"/>
      <c r="AD131" s="169"/>
      <c r="AE131" s="167"/>
      <c r="AF131" s="172"/>
      <c r="AG131" s="172"/>
      <c r="AH131" s="172"/>
      <c r="AI131" s="167"/>
      <c r="AJ131" s="172"/>
      <c r="AK131" s="172"/>
      <c r="AL131" s="172"/>
    </row>
    <row r="132" spans="1:38" ht="13.5" customHeight="1" x14ac:dyDescent="0.3">
      <c r="A132" s="106"/>
      <c r="B132" s="113"/>
      <c r="C132" s="114"/>
      <c r="D132" s="117"/>
      <c r="E132" s="118"/>
      <c r="F132" s="123"/>
      <c r="G132" s="124"/>
      <c r="H132" s="150"/>
      <c r="I132" s="151"/>
      <c r="J132" s="150"/>
      <c r="K132" s="151"/>
      <c r="L132" s="148"/>
      <c r="M132" s="132"/>
      <c r="N132" s="133"/>
      <c r="O132" s="134"/>
      <c r="P132" s="141"/>
      <c r="Q132" s="142"/>
      <c r="R132" s="143"/>
      <c r="T132" s="95"/>
      <c r="U132" s="90"/>
      <c r="V132" s="96"/>
      <c r="W132" s="90"/>
      <c r="X132" s="90"/>
      <c r="Y132" s="91"/>
      <c r="Z132" s="62"/>
      <c r="AB132" s="167"/>
      <c r="AC132" s="169"/>
      <c r="AD132" s="169"/>
      <c r="AE132" s="167"/>
      <c r="AF132" s="172"/>
      <c r="AG132" s="172"/>
      <c r="AH132" s="172"/>
      <c r="AI132" s="167"/>
      <c r="AJ132" s="172"/>
      <c r="AK132" s="172"/>
      <c r="AL132" s="172"/>
    </row>
    <row r="133" spans="1:38" ht="13.5" customHeight="1" x14ac:dyDescent="0.3">
      <c r="A133" s="106"/>
      <c r="B133" s="107"/>
      <c r="C133" s="108"/>
      <c r="D133" s="117"/>
      <c r="E133" s="118"/>
      <c r="F133" s="123"/>
      <c r="G133" s="124"/>
      <c r="H133" s="117"/>
      <c r="I133" s="124"/>
      <c r="J133" s="117"/>
      <c r="K133" s="124"/>
      <c r="L133" s="148"/>
      <c r="M133" s="132"/>
      <c r="N133" s="133"/>
      <c r="O133" s="134"/>
      <c r="P133" s="141"/>
      <c r="Q133" s="142"/>
      <c r="R133" s="143"/>
      <c r="T133" s="95"/>
      <c r="U133" s="90"/>
      <c r="V133" s="96"/>
      <c r="W133" s="90"/>
      <c r="X133" s="90"/>
      <c r="Y133" s="91"/>
      <c r="Z133" s="62"/>
      <c r="AB133" s="167"/>
      <c r="AC133" s="169"/>
      <c r="AD133" s="169"/>
      <c r="AE133" s="167"/>
      <c r="AF133" s="172"/>
      <c r="AG133" s="172"/>
      <c r="AH133" s="172"/>
      <c r="AI133" s="167"/>
      <c r="AJ133" s="172"/>
      <c r="AK133" s="172"/>
      <c r="AL133" s="172"/>
    </row>
    <row r="134" spans="1:38" ht="13.5" customHeight="1" x14ac:dyDescent="0.3">
      <c r="A134" s="106"/>
      <c r="B134" s="109"/>
      <c r="C134" s="110"/>
      <c r="D134" s="117"/>
      <c r="E134" s="118"/>
      <c r="F134" s="123"/>
      <c r="G134" s="124"/>
      <c r="H134" s="117"/>
      <c r="I134" s="124"/>
      <c r="J134" s="117"/>
      <c r="K134" s="124"/>
      <c r="L134" s="148"/>
      <c r="M134" s="132"/>
      <c r="N134" s="133"/>
      <c r="O134" s="134"/>
      <c r="P134" s="141"/>
      <c r="Q134" s="142"/>
      <c r="R134" s="143"/>
      <c r="T134" s="95"/>
      <c r="U134" s="90"/>
      <c r="V134" s="96"/>
      <c r="W134" s="90"/>
      <c r="X134" s="90"/>
      <c r="Y134" s="91"/>
      <c r="Z134" s="62"/>
      <c r="AB134" s="167"/>
      <c r="AC134" s="169"/>
      <c r="AD134" s="169"/>
      <c r="AE134" s="167"/>
      <c r="AF134" s="172"/>
      <c r="AG134" s="172"/>
      <c r="AH134" s="172"/>
      <c r="AI134" s="167"/>
      <c r="AJ134" s="172"/>
      <c r="AK134" s="172"/>
      <c r="AL134" s="172"/>
    </row>
    <row r="135" spans="1:38" ht="13.5" customHeight="1" x14ac:dyDescent="0.3">
      <c r="A135" s="106"/>
      <c r="B135" s="101"/>
      <c r="C135" s="102"/>
      <c r="D135" s="117"/>
      <c r="E135" s="118"/>
      <c r="F135" s="123"/>
      <c r="G135" s="124"/>
      <c r="H135" s="117"/>
      <c r="I135" s="124"/>
      <c r="J135" s="117"/>
      <c r="K135" s="124"/>
      <c r="L135" s="148"/>
      <c r="M135" s="132"/>
      <c r="N135" s="133"/>
      <c r="O135" s="134"/>
      <c r="P135" s="141"/>
      <c r="Q135" s="142"/>
      <c r="R135" s="143"/>
      <c r="T135" s="95"/>
      <c r="U135" s="90"/>
      <c r="V135" s="96"/>
      <c r="W135" s="90"/>
      <c r="X135" s="90"/>
      <c r="Y135" s="91"/>
      <c r="Z135" s="62"/>
      <c r="AB135" s="167"/>
      <c r="AC135" s="169"/>
      <c r="AD135" s="169"/>
      <c r="AE135" s="167"/>
      <c r="AF135" s="172"/>
      <c r="AG135" s="172"/>
      <c r="AH135" s="172"/>
      <c r="AI135" s="167"/>
      <c r="AJ135" s="172"/>
      <c r="AK135" s="172"/>
      <c r="AL135" s="172"/>
    </row>
    <row r="136" spans="1:38" ht="13.5" customHeight="1" thickBot="1" x14ac:dyDescent="0.35">
      <c r="A136" s="106"/>
      <c r="B136" s="103"/>
      <c r="C136" s="104"/>
      <c r="D136" s="119"/>
      <c r="E136" s="120"/>
      <c r="F136" s="125"/>
      <c r="G136" s="126"/>
      <c r="H136" s="119"/>
      <c r="I136" s="126"/>
      <c r="J136" s="119"/>
      <c r="K136" s="126"/>
      <c r="L136" s="149"/>
      <c r="M136" s="135"/>
      <c r="N136" s="136"/>
      <c r="O136" s="137"/>
      <c r="P136" s="144"/>
      <c r="Q136" s="145"/>
      <c r="R136" s="146"/>
      <c r="T136" s="95"/>
      <c r="U136" s="90"/>
      <c r="V136" s="96"/>
      <c r="W136" s="90"/>
      <c r="X136" s="90"/>
      <c r="Y136" s="91"/>
      <c r="Z136" s="62"/>
      <c r="AB136" s="167"/>
      <c r="AC136" s="170"/>
      <c r="AD136" s="170"/>
      <c r="AE136" s="167"/>
      <c r="AF136" s="172"/>
      <c r="AG136" s="172"/>
      <c r="AH136" s="172"/>
      <c r="AI136" s="167"/>
      <c r="AJ136" s="172"/>
      <c r="AK136" s="172"/>
      <c r="AL136" s="172"/>
    </row>
    <row r="137" spans="1:38" ht="13.5" customHeight="1" x14ac:dyDescent="0.3">
      <c r="A137" s="105">
        <v>17</v>
      </c>
      <c r="B137" s="97"/>
      <c r="C137" s="98"/>
      <c r="D137" s="115"/>
      <c r="E137" s="116"/>
      <c r="F137" s="121"/>
      <c r="G137" s="122"/>
      <c r="H137" s="115"/>
      <c r="I137" s="122"/>
      <c r="J137" s="115"/>
      <c r="K137" s="122"/>
      <c r="L137" s="147"/>
      <c r="M137" s="129"/>
      <c r="N137" s="130"/>
      <c r="O137" s="131"/>
      <c r="P137" s="138" t="str">
        <f>IF(F137="","",D137*F137/1000000)</f>
        <v/>
      </c>
      <c r="Q137" s="139"/>
      <c r="R137" s="140"/>
      <c r="T137" s="92">
        <f>(D137*F137*L137)/90000</f>
        <v>0</v>
      </c>
      <c r="U137" s="93"/>
      <c r="V137" s="94"/>
      <c r="W137" s="87">
        <f>((D137+F137)*2)*L137/1000</f>
        <v>0</v>
      </c>
      <c r="X137" s="88"/>
      <c r="Y137" s="89"/>
      <c r="Z137" s="62"/>
      <c r="AB137" s="166">
        <f>L137*IF('프로파일 사용량 계산기'!E137=0,0,'프로파일 사용량 계산기'!E137)</f>
        <v>0</v>
      </c>
      <c r="AC137" s="168">
        <f>L137*IF('프로파일 사용량 계산기'!G137=0,0,'프로파일 사용량 계산기'!G137)</f>
        <v>0</v>
      </c>
      <c r="AD137" s="168">
        <f>L137*IF('프로파일 사용량 계산기'!I137=0,0,'프로파일 사용량 계산기'!I137)</f>
        <v>0</v>
      </c>
      <c r="AE137" s="171">
        <f>L137*IF('프로파일 사용량 계산기'!BQ137=0,0,'프로파일 사용량 계산기'!BQ137)</f>
        <v>0</v>
      </c>
      <c r="AF137" s="170">
        <f>L137*IF('프로파일 사용량 계산기'!BS137=0,0,'프로파일 사용량 계산기'!BS137)</f>
        <v>0</v>
      </c>
      <c r="AG137" s="170">
        <f>L137*IF('프로파일 사용량 계산기'!BU137=0,0,'프로파일 사용량 계산기'!BU137)</f>
        <v>0</v>
      </c>
      <c r="AH137" s="170">
        <f>L137*IF('프로파일 사용량 계산기'!BU137=0,0,'프로파일 사용량 계산기'!BU137)</f>
        <v>0</v>
      </c>
      <c r="AI137" s="171">
        <f>L137*IF('프로파일 사용량 계산기'!EC137=0,0,'프로파일 사용량 계산기'!EC137)</f>
        <v>0</v>
      </c>
      <c r="AJ137" s="170">
        <f>L137*IF('프로파일 사용량 계산기'!EE137=0,0,'프로파일 사용량 계산기'!EE137)</f>
        <v>0</v>
      </c>
      <c r="AK137" s="170">
        <f>L137*IF('프로파일 사용량 계산기'!EG137=0,0,'프로파일 사용량 계산기'!EG137)</f>
        <v>0</v>
      </c>
      <c r="AL137" s="170">
        <f>L137*IF('프로파일 사용량 계산기'!EW137=0,0,'프로파일 사용량 계산기'!EW137)</f>
        <v>0</v>
      </c>
    </row>
    <row r="138" spans="1:38" ht="13.5" customHeight="1" x14ac:dyDescent="0.3">
      <c r="A138" s="106"/>
      <c r="B138" s="99"/>
      <c r="C138" s="100"/>
      <c r="D138" s="117"/>
      <c r="E138" s="118"/>
      <c r="F138" s="123"/>
      <c r="G138" s="124"/>
      <c r="H138" s="117"/>
      <c r="I138" s="124"/>
      <c r="J138" s="117"/>
      <c r="K138" s="124"/>
      <c r="L138" s="148"/>
      <c r="M138" s="132"/>
      <c r="N138" s="133"/>
      <c r="O138" s="134"/>
      <c r="P138" s="141"/>
      <c r="Q138" s="142"/>
      <c r="R138" s="143"/>
      <c r="T138" s="95"/>
      <c r="U138" s="90"/>
      <c r="V138" s="96"/>
      <c r="W138" s="90"/>
      <c r="X138" s="90"/>
      <c r="Y138" s="91"/>
      <c r="Z138" s="62"/>
      <c r="AB138" s="167"/>
      <c r="AC138" s="169"/>
      <c r="AD138" s="169"/>
      <c r="AE138" s="167"/>
      <c r="AF138" s="172"/>
      <c r="AG138" s="172"/>
      <c r="AH138" s="172"/>
      <c r="AI138" s="167"/>
      <c r="AJ138" s="172"/>
      <c r="AK138" s="172"/>
      <c r="AL138" s="172"/>
    </row>
    <row r="139" spans="1:38" ht="13.5" customHeight="1" x14ac:dyDescent="0.3">
      <c r="A139" s="106"/>
      <c r="B139" s="127"/>
      <c r="C139" s="128"/>
      <c r="D139" s="117"/>
      <c r="E139" s="118"/>
      <c r="F139" s="123"/>
      <c r="G139" s="124"/>
      <c r="H139" s="117"/>
      <c r="I139" s="124"/>
      <c r="J139" s="117"/>
      <c r="K139" s="124"/>
      <c r="L139" s="148"/>
      <c r="M139" s="132"/>
      <c r="N139" s="133"/>
      <c r="O139" s="134"/>
      <c r="P139" s="141"/>
      <c r="Q139" s="142"/>
      <c r="R139" s="143"/>
      <c r="T139" s="95"/>
      <c r="U139" s="90"/>
      <c r="V139" s="96"/>
      <c r="W139" s="90"/>
      <c r="X139" s="90"/>
      <c r="Y139" s="91"/>
      <c r="Z139" s="62"/>
      <c r="AB139" s="167"/>
      <c r="AC139" s="169"/>
      <c r="AD139" s="169"/>
      <c r="AE139" s="167"/>
      <c r="AF139" s="172"/>
      <c r="AG139" s="172"/>
      <c r="AH139" s="172"/>
      <c r="AI139" s="167"/>
      <c r="AJ139" s="172"/>
      <c r="AK139" s="172"/>
      <c r="AL139" s="172"/>
    </row>
    <row r="140" spans="1:38" ht="13.5" customHeight="1" x14ac:dyDescent="0.3">
      <c r="A140" s="106"/>
      <c r="B140" s="113"/>
      <c r="C140" s="114"/>
      <c r="D140" s="117"/>
      <c r="E140" s="118"/>
      <c r="F140" s="123"/>
      <c r="G140" s="124"/>
      <c r="H140" s="150"/>
      <c r="I140" s="151"/>
      <c r="J140" s="150"/>
      <c r="K140" s="151"/>
      <c r="L140" s="148"/>
      <c r="M140" s="132"/>
      <c r="N140" s="133"/>
      <c r="O140" s="134"/>
      <c r="P140" s="141"/>
      <c r="Q140" s="142"/>
      <c r="R140" s="143"/>
      <c r="T140" s="95"/>
      <c r="U140" s="90"/>
      <c r="V140" s="96"/>
      <c r="W140" s="90"/>
      <c r="X140" s="90"/>
      <c r="Y140" s="91"/>
      <c r="Z140" s="62"/>
      <c r="AB140" s="167"/>
      <c r="AC140" s="169"/>
      <c r="AD140" s="169"/>
      <c r="AE140" s="167"/>
      <c r="AF140" s="172"/>
      <c r="AG140" s="172"/>
      <c r="AH140" s="172"/>
      <c r="AI140" s="167"/>
      <c r="AJ140" s="172"/>
      <c r="AK140" s="172"/>
      <c r="AL140" s="172"/>
    </row>
    <row r="141" spans="1:38" ht="13.5" customHeight="1" x14ac:dyDescent="0.3">
      <c r="A141" s="106"/>
      <c r="B141" s="107"/>
      <c r="C141" s="108"/>
      <c r="D141" s="117"/>
      <c r="E141" s="118"/>
      <c r="F141" s="123"/>
      <c r="G141" s="124"/>
      <c r="H141" s="117"/>
      <c r="I141" s="124"/>
      <c r="J141" s="117"/>
      <c r="K141" s="124"/>
      <c r="L141" s="148"/>
      <c r="M141" s="132"/>
      <c r="N141" s="133"/>
      <c r="O141" s="134"/>
      <c r="P141" s="141"/>
      <c r="Q141" s="142"/>
      <c r="R141" s="143"/>
      <c r="T141" s="95"/>
      <c r="U141" s="90"/>
      <c r="V141" s="96"/>
      <c r="W141" s="90"/>
      <c r="X141" s="90"/>
      <c r="Y141" s="91"/>
      <c r="Z141" s="62"/>
      <c r="AB141" s="167"/>
      <c r="AC141" s="169"/>
      <c r="AD141" s="169"/>
      <c r="AE141" s="167"/>
      <c r="AF141" s="172"/>
      <c r="AG141" s="172"/>
      <c r="AH141" s="172"/>
      <c r="AI141" s="167"/>
      <c r="AJ141" s="172"/>
      <c r="AK141" s="172"/>
      <c r="AL141" s="172"/>
    </row>
    <row r="142" spans="1:38" ht="13.5" customHeight="1" x14ac:dyDescent="0.3">
      <c r="A142" s="106"/>
      <c r="B142" s="109"/>
      <c r="C142" s="110"/>
      <c r="D142" s="117"/>
      <c r="E142" s="118"/>
      <c r="F142" s="123"/>
      <c r="G142" s="124"/>
      <c r="H142" s="117"/>
      <c r="I142" s="124"/>
      <c r="J142" s="117"/>
      <c r="K142" s="124"/>
      <c r="L142" s="148"/>
      <c r="M142" s="132"/>
      <c r="N142" s="133"/>
      <c r="O142" s="134"/>
      <c r="P142" s="141"/>
      <c r="Q142" s="142"/>
      <c r="R142" s="143"/>
      <c r="T142" s="95"/>
      <c r="U142" s="90"/>
      <c r="V142" s="96"/>
      <c r="W142" s="90"/>
      <c r="X142" s="90"/>
      <c r="Y142" s="91"/>
      <c r="Z142" s="62"/>
      <c r="AB142" s="167"/>
      <c r="AC142" s="169"/>
      <c r="AD142" s="169"/>
      <c r="AE142" s="167"/>
      <c r="AF142" s="172"/>
      <c r="AG142" s="172"/>
      <c r="AH142" s="172"/>
      <c r="AI142" s="167"/>
      <c r="AJ142" s="172"/>
      <c r="AK142" s="172"/>
      <c r="AL142" s="172"/>
    </row>
    <row r="143" spans="1:38" ht="13.5" customHeight="1" x14ac:dyDescent="0.3">
      <c r="A143" s="106"/>
      <c r="B143" s="101"/>
      <c r="C143" s="102"/>
      <c r="D143" s="117"/>
      <c r="E143" s="118"/>
      <c r="F143" s="123"/>
      <c r="G143" s="124"/>
      <c r="H143" s="117"/>
      <c r="I143" s="124"/>
      <c r="J143" s="117"/>
      <c r="K143" s="124"/>
      <c r="L143" s="148"/>
      <c r="M143" s="132"/>
      <c r="N143" s="133"/>
      <c r="O143" s="134"/>
      <c r="P143" s="141"/>
      <c r="Q143" s="142"/>
      <c r="R143" s="143"/>
      <c r="T143" s="95"/>
      <c r="U143" s="90"/>
      <c r="V143" s="96"/>
      <c r="W143" s="90"/>
      <c r="X143" s="90"/>
      <c r="Y143" s="91"/>
      <c r="Z143" s="62"/>
      <c r="AB143" s="167"/>
      <c r="AC143" s="169"/>
      <c r="AD143" s="169"/>
      <c r="AE143" s="167"/>
      <c r="AF143" s="172"/>
      <c r="AG143" s="172"/>
      <c r="AH143" s="172"/>
      <c r="AI143" s="167"/>
      <c r="AJ143" s="172"/>
      <c r="AK143" s="172"/>
      <c r="AL143" s="172"/>
    </row>
    <row r="144" spans="1:38" ht="13.5" customHeight="1" thickBot="1" x14ac:dyDescent="0.35">
      <c r="A144" s="106"/>
      <c r="B144" s="103"/>
      <c r="C144" s="104"/>
      <c r="D144" s="119"/>
      <c r="E144" s="120"/>
      <c r="F144" s="125"/>
      <c r="G144" s="126"/>
      <c r="H144" s="119"/>
      <c r="I144" s="126"/>
      <c r="J144" s="119"/>
      <c r="K144" s="126"/>
      <c r="L144" s="149"/>
      <c r="M144" s="135"/>
      <c r="N144" s="136"/>
      <c r="O144" s="137"/>
      <c r="P144" s="144"/>
      <c r="Q144" s="145"/>
      <c r="R144" s="146"/>
      <c r="T144" s="95"/>
      <c r="U144" s="90"/>
      <c r="V144" s="96"/>
      <c r="W144" s="90"/>
      <c r="X144" s="90"/>
      <c r="Y144" s="91"/>
      <c r="Z144" s="62"/>
      <c r="AB144" s="167"/>
      <c r="AC144" s="170"/>
      <c r="AD144" s="170"/>
      <c r="AE144" s="167"/>
      <c r="AF144" s="172"/>
      <c r="AG144" s="172"/>
      <c r="AH144" s="172"/>
      <c r="AI144" s="167"/>
      <c r="AJ144" s="172"/>
      <c r="AK144" s="172"/>
      <c r="AL144" s="172"/>
    </row>
    <row r="145" spans="1:38" ht="13.5" customHeight="1" x14ac:dyDescent="0.3">
      <c r="A145" s="105">
        <v>18</v>
      </c>
      <c r="B145" s="97"/>
      <c r="C145" s="98"/>
      <c r="D145" s="115"/>
      <c r="E145" s="116"/>
      <c r="F145" s="121"/>
      <c r="G145" s="122"/>
      <c r="H145" s="115"/>
      <c r="I145" s="122"/>
      <c r="J145" s="115"/>
      <c r="K145" s="122"/>
      <c r="L145" s="147"/>
      <c r="M145" s="129"/>
      <c r="N145" s="130"/>
      <c r="O145" s="131"/>
      <c r="P145" s="138" t="str">
        <f>IF(F145="","",D145*F145/1000000)</f>
        <v/>
      </c>
      <c r="Q145" s="139"/>
      <c r="R145" s="140"/>
      <c r="T145" s="92">
        <f>(D145*F145*L145)/90000</f>
        <v>0</v>
      </c>
      <c r="U145" s="93"/>
      <c r="V145" s="94"/>
      <c r="W145" s="87">
        <f>((D145+F145)*2)*L145/1000</f>
        <v>0</v>
      </c>
      <c r="X145" s="88"/>
      <c r="Y145" s="89"/>
      <c r="Z145" s="62"/>
      <c r="AB145" s="166">
        <f>L145*IF('프로파일 사용량 계산기'!E145=0,0,'프로파일 사용량 계산기'!E145)</f>
        <v>0</v>
      </c>
      <c r="AC145" s="168">
        <f>L145*IF('프로파일 사용량 계산기'!G145=0,0,'프로파일 사용량 계산기'!G145)</f>
        <v>0</v>
      </c>
      <c r="AD145" s="168">
        <f>L145*IF('프로파일 사용량 계산기'!I145=0,0,'프로파일 사용량 계산기'!I145)</f>
        <v>0</v>
      </c>
      <c r="AE145" s="171">
        <f>L145*IF('프로파일 사용량 계산기'!BQ145=0,0,'프로파일 사용량 계산기'!BQ145)</f>
        <v>0</v>
      </c>
      <c r="AF145" s="170">
        <f>L145*IF('프로파일 사용량 계산기'!BS145=0,0,'프로파일 사용량 계산기'!BS145)</f>
        <v>0</v>
      </c>
      <c r="AG145" s="170">
        <f>L145*IF('프로파일 사용량 계산기'!BU145=0,0,'프로파일 사용량 계산기'!BU145)</f>
        <v>0</v>
      </c>
      <c r="AH145" s="170">
        <f>L145*IF('프로파일 사용량 계산기'!BU145=0,0,'프로파일 사용량 계산기'!BU145)</f>
        <v>0</v>
      </c>
      <c r="AI145" s="171">
        <f>L145*IF('프로파일 사용량 계산기'!EC145=0,0,'프로파일 사용량 계산기'!EC145)</f>
        <v>0</v>
      </c>
      <c r="AJ145" s="170">
        <f>L145*IF('프로파일 사용량 계산기'!EE145=0,0,'프로파일 사용량 계산기'!EE145)</f>
        <v>0</v>
      </c>
      <c r="AK145" s="170">
        <f>L145*IF('프로파일 사용량 계산기'!EG145=0,0,'프로파일 사용량 계산기'!EG145)</f>
        <v>0</v>
      </c>
      <c r="AL145" s="170">
        <f>L145*IF('프로파일 사용량 계산기'!EW145=0,0,'프로파일 사용량 계산기'!EW145)</f>
        <v>0</v>
      </c>
    </row>
    <row r="146" spans="1:38" ht="13.5" customHeight="1" x14ac:dyDescent="0.3">
      <c r="A146" s="106"/>
      <c r="B146" s="99"/>
      <c r="C146" s="100"/>
      <c r="D146" s="117"/>
      <c r="E146" s="118"/>
      <c r="F146" s="123"/>
      <c r="G146" s="124"/>
      <c r="H146" s="117"/>
      <c r="I146" s="124"/>
      <c r="J146" s="117"/>
      <c r="K146" s="124"/>
      <c r="L146" s="148"/>
      <c r="M146" s="132"/>
      <c r="N146" s="133"/>
      <c r="O146" s="134"/>
      <c r="P146" s="141"/>
      <c r="Q146" s="142"/>
      <c r="R146" s="143"/>
      <c r="T146" s="95"/>
      <c r="U146" s="90"/>
      <c r="V146" s="96"/>
      <c r="W146" s="90"/>
      <c r="X146" s="90"/>
      <c r="Y146" s="91"/>
      <c r="Z146" s="62"/>
      <c r="AB146" s="167"/>
      <c r="AC146" s="169"/>
      <c r="AD146" s="169"/>
      <c r="AE146" s="167"/>
      <c r="AF146" s="172"/>
      <c r="AG146" s="172"/>
      <c r="AH146" s="172"/>
      <c r="AI146" s="167"/>
      <c r="AJ146" s="172"/>
      <c r="AK146" s="172"/>
      <c r="AL146" s="172"/>
    </row>
    <row r="147" spans="1:38" ht="13.5" customHeight="1" x14ac:dyDescent="0.3">
      <c r="A147" s="106"/>
      <c r="B147" s="111"/>
      <c r="C147" s="112"/>
      <c r="D147" s="117"/>
      <c r="E147" s="118"/>
      <c r="F147" s="123"/>
      <c r="G147" s="124"/>
      <c r="H147" s="117"/>
      <c r="I147" s="124"/>
      <c r="J147" s="117"/>
      <c r="K147" s="124"/>
      <c r="L147" s="148"/>
      <c r="M147" s="132"/>
      <c r="N147" s="133"/>
      <c r="O147" s="134"/>
      <c r="P147" s="141"/>
      <c r="Q147" s="142"/>
      <c r="R147" s="143"/>
      <c r="T147" s="95"/>
      <c r="U147" s="90"/>
      <c r="V147" s="96"/>
      <c r="W147" s="90"/>
      <c r="X147" s="90"/>
      <c r="Y147" s="91"/>
      <c r="Z147" s="62"/>
      <c r="AB147" s="167"/>
      <c r="AC147" s="169"/>
      <c r="AD147" s="169"/>
      <c r="AE147" s="167"/>
      <c r="AF147" s="172"/>
      <c r="AG147" s="172"/>
      <c r="AH147" s="172"/>
      <c r="AI147" s="167"/>
      <c r="AJ147" s="172"/>
      <c r="AK147" s="172"/>
      <c r="AL147" s="172"/>
    </row>
    <row r="148" spans="1:38" ht="13.5" customHeight="1" x14ac:dyDescent="0.3">
      <c r="A148" s="106"/>
      <c r="B148" s="113"/>
      <c r="C148" s="114"/>
      <c r="D148" s="117"/>
      <c r="E148" s="118"/>
      <c r="F148" s="123"/>
      <c r="G148" s="124"/>
      <c r="H148" s="150"/>
      <c r="I148" s="151"/>
      <c r="J148" s="150"/>
      <c r="K148" s="151"/>
      <c r="L148" s="148"/>
      <c r="M148" s="132"/>
      <c r="N148" s="133"/>
      <c r="O148" s="134"/>
      <c r="P148" s="141"/>
      <c r="Q148" s="142"/>
      <c r="R148" s="143"/>
      <c r="T148" s="95"/>
      <c r="U148" s="90"/>
      <c r="V148" s="96"/>
      <c r="W148" s="90"/>
      <c r="X148" s="90"/>
      <c r="Y148" s="91"/>
      <c r="Z148" s="62"/>
      <c r="AB148" s="167"/>
      <c r="AC148" s="169"/>
      <c r="AD148" s="169"/>
      <c r="AE148" s="167"/>
      <c r="AF148" s="172"/>
      <c r="AG148" s="172"/>
      <c r="AH148" s="172"/>
      <c r="AI148" s="167"/>
      <c r="AJ148" s="172"/>
      <c r="AK148" s="172"/>
      <c r="AL148" s="172"/>
    </row>
    <row r="149" spans="1:38" ht="13.5" customHeight="1" x14ac:dyDescent="0.3">
      <c r="A149" s="106"/>
      <c r="B149" s="107"/>
      <c r="C149" s="108"/>
      <c r="D149" s="117"/>
      <c r="E149" s="118"/>
      <c r="F149" s="123"/>
      <c r="G149" s="124"/>
      <c r="H149" s="117"/>
      <c r="I149" s="124"/>
      <c r="J149" s="117"/>
      <c r="K149" s="124"/>
      <c r="L149" s="148"/>
      <c r="M149" s="132"/>
      <c r="N149" s="133"/>
      <c r="O149" s="134"/>
      <c r="P149" s="141"/>
      <c r="Q149" s="142"/>
      <c r="R149" s="143"/>
      <c r="T149" s="95"/>
      <c r="U149" s="90"/>
      <c r="V149" s="96"/>
      <c r="W149" s="90"/>
      <c r="X149" s="90"/>
      <c r="Y149" s="91"/>
      <c r="Z149" s="62"/>
      <c r="AB149" s="167"/>
      <c r="AC149" s="169"/>
      <c r="AD149" s="169"/>
      <c r="AE149" s="167"/>
      <c r="AF149" s="172"/>
      <c r="AG149" s="172"/>
      <c r="AH149" s="172"/>
      <c r="AI149" s="167"/>
      <c r="AJ149" s="172"/>
      <c r="AK149" s="172"/>
      <c r="AL149" s="172"/>
    </row>
    <row r="150" spans="1:38" ht="13.5" customHeight="1" x14ac:dyDescent="0.3">
      <c r="A150" s="106"/>
      <c r="B150" s="109"/>
      <c r="C150" s="110"/>
      <c r="D150" s="117"/>
      <c r="E150" s="118"/>
      <c r="F150" s="123"/>
      <c r="G150" s="124"/>
      <c r="H150" s="117"/>
      <c r="I150" s="124"/>
      <c r="J150" s="117"/>
      <c r="K150" s="124"/>
      <c r="L150" s="148"/>
      <c r="M150" s="132"/>
      <c r="N150" s="133"/>
      <c r="O150" s="134"/>
      <c r="P150" s="141"/>
      <c r="Q150" s="142"/>
      <c r="R150" s="143"/>
      <c r="T150" s="95"/>
      <c r="U150" s="90"/>
      <c r="V150" s="96"/>
      <c r="W150" s="90"/>
      <c r="X150" s="90"/>
      <c r="Y150" s="91"/>
      <c r="Z150" s="62"/>
      <c r="AB150" s="167"/>
      <c r="AC150" s="169"/>
      <c r="AD150" s="169"/>
      <c r="AE150" s="167"/>
      <c r="AF150" s="172"/>
      <c r="AG150" s="172"/>
      <c r="AH150" s="172"/>
      <c r="AI150" s="167"/>
      <c r="AJ150" s="172"/>
      <c r="AK150" s="172"/>
      <c r="AL150" s="172"/>
    </row>
    <row r="151" spans="1:38" ht="13.5" customHeight="1" x14ac:dyDescent="0.3">
      <c r="A151" s="106"/>
      <c r="B151" s="101"/>
      <c r="C151" s="102"/>
      <c r="D151" s="117"/>
      <c r="E151" s="118"/>
      <c r="F151" s="123"/>
      <c r="G151" s="124"/>
      <c r="H151" s="117"/>
      <c r="I151" s="124"/>
      <c r="J151" s="117"/>
      <c r="K151" s="124"/>
      <c r="L151" s="148"/>
      <c r="M151" s="132"/>
      <c r="N151" s="133"/>
      <c r="O151" s="134"/>
      <c r="P151" s="141"/>
      <c r="Q151" s="142"/>
      <c r="R151" s="143"/>
      <c r="T151" s="95"/>
      <c r="U151" s="90"/>
      <c r="V151" s="96"/>
      <c r="W151" s="90"/>
      <c r="X151" s="90"/>
      <c r="Y151" s="91"/>
      <c r="Z151" s="62"/>
      <c r="AB151" s="167"/>
      <c r="AC151" s="169"/>
      <c r="AD151" s="169"/>
      <c r="AE151" s="167"/>
      <c r="AF151" s="172"/>
      <c r="AG151" s="172"/>
      <c r="AH151" s="172"/>
      <c r="AI151" s="167"/>
      <c r="AJ151" s="172"/>
      <c r="AK151" s="172"/>
      <c r="AL151" s="172"/>
    </row>
    <row r="152" spans="1:38" ht="13.5" customHeight="1" thickBot="1" x14ac:dyDescent="0.35">
      <c r="A152" s="106"/>
      <c r="B152" s="103"/>
      <c r="C152" s="104"/>
      <c r="D152" s="119"/>
      <c r="E152" s="120"/>
      <c r="F152" s="125"/>
      <c r="G152" s="126"/>
      <c r="H152" s="119"/>
      <c r="I152" s="126"/>
      <c r="J152" s="119"/>
      <c r="K152" s="126"/>
      <c r="L152" s="149"/>
      <c r="M152" s="135"/>
      <c r="N152" s="136"/>
      <c r="O152" s="137"/>
      <c r="P152" s="144"/>
      <c r="Q152" s="145"/>
      <c r="R152" s="146"/>
      <c r="T152" s="95"/>
      <c r="U152" s="90"/>
      <c r="V152" s="96"/>
      <c r="W152" s="90"/>
      <c r="X152" s="90"/>
      <c r="Y152" s="91"/>
      <c r="Z152" s="62"/>
      <c r="AB152" s="167"/>
      <c r="AC152" s="170"/>
      <c r="AD152" s="170"/>
      <c r="AE152" s="167"/>
      <c r="AF152" s="172"/>
      <c r="AG152" s="172"/>
      <c r="AH152" s="172"/>
      <c r="AI152" s="167"/>
      <c r="AJ152" s="172"/>
      <c r="AK152" s="172"/>
      <c r="AL152" s="172"/>
    </row>
    <row r="153" spans="1:38" ht="13.5" customHeight="1" x14ac:dyDescent="0.3">
      <c r="A153" s="105">
        <v>19</v>
      </c>
      <c r="B153" s="97"/>
      <c r="C153" s="98"/>
      <c r="D153" s="115"/>
      <c r="E153" s="116"/>
      <c r="F153" s="121"/>
      <c r="G153" s="122"/>
      <c r="H153" s="115"/>
      <c r="I153" s="122"/>
      <c r="J153" s="115"/>
      <c r="K153" s="122"/>
      <c r="L153" s="147"/>
      <c r="M153" s="129"/>
      <c r="N153" s="130"/>
      <c r="O153" s="131"/>
      <c r="P153" s="138" t="str">
        <f>IF(F153="","",D153*F153/1000000)</f>
        <v/>
      </c>
      <c r="Q153" s="139"/>
      <c r="R153" s="140"/>
      <c r="T153" s="92">
        <f>(D153*F153*L153)/90000</f>
        <v>0</v>
      </c>
      <c r="U153" s="93"/>
      <c r="V153" s="94"/>
      <c r="W153" s="87">
        <f>((D153+F153)*2)*L153/1000</f>
        <v>0</v>
      </c>
      <c r="X153" s="88"/>
      <c r="Y153" s="89"/>
      <c r="Z153" s="62"/>
      <c r="AB153" s="166">
        <f>L153*IF('프로파일 사용량 계산기'!E153=0,0,'프로파일 사용량 계산기'!E153)</f>
        <v>0</v>
      </c>
      <c r="AC153" s="168">
        <f>L153*IF('프로파일 사용량 계산기'!G153=0,0,'프로파일 사용량 계산기'!G153)</f>
        <v>0</v>
      </c>
      <c r="AD153" s="168">
        <f>L153*IF('프로파일 사용량 계산기'!I153=0,0,'프로파일 사용량 계산기'!I153)</f>
        <v>0</v>
      </c>
      <c r="AE153" s="171">
        <f>L153*IF('프로파일 사용량 계산기'!BQ153=0,0,'프로파일 사용량 계산기'!BQ153)</f>
        <v>0</v>
      </c>
      <c r="AF153" s="170">
        <f>L153*IF('프로파일 사용량 계산기'!BS153=0,0,'프로파일 사용량 계산기'!BS153)</f>
        <v>0</v>
      </c>
      <c r="AG153" s="170">
        <f>L153*IF('프로파일 사용량 계산기'!BU153=0,0,'프로파일 사용량 계산기'!BU153)</f>
        <v>0</v>
      </c>
      <c r="AH153" s="170">
        <f>L153*IF('프로파일 사용량 계산기'!BU153=0,0,'프로파일 사용량 계산기'!BU153)</f>
        <v>0</v>
      </c>
      <c r="AI153" s="171">
        <f>L153*IF('프로파일 사용량 계산기'!EC153=0,0,'프로파일 사용량 계산기'!EC153)</f>
        <v>0</v>
      </c>
      <c r="AJ153" s="170">
        <f>L153*IF('프로파일 사용량 계산기'!EE153=0,0,'프로파일 사용량 계산기'!EE153)</f>
        <v>0</v>
      </c>
      <c r="AK153" s="170">
        <f>L153*IF('프로파일 사용량 계산기'!EG153=0,0,'프로파일 사용량 계산기'!EG153)</f>
        <v>0</v>
      </c>
      <c r="AL153" s="170">
        <f>L153*IF('프로파일 사용량 계산기'!EW153=0,0,'프로파일 사용량 계산기'!EW153)</f>
        <v>0</v>
      </c>
    </row>
    <row r="154" spans="1:38" ht="13.5" customHeight="1" x14ac:dyDescent="0.3">
      <c r="A154" s="106"/>
      <c r="B154" s="99"/>
      <c r="C154" s="100"/>
      <c r="D154" s="117"/>
      <c r="E154" s="118"/>
      <c r="F154" s="123"/>
      <c r="G154" s="124"/>
      <c r="H154" s="117"/>
      <c r="I154" s="124"/>
      <c r="J154" s="117"/>
      <c r="K154" s="124"/>
      <c r="L154" s="148"/>
      <c r="M154" s="132"/>
      <c r="N154" s="133"/>
      <c r="O154" s="134"/>
      <c r="P154" s="141"/>
      <c r="Q154" s="142"/>
      <c r="R154" s="143"/>
      <c r="T154" s="95"/>
      <c r="U154" s="90"/>
      <c r="V154" s="96"/>
      <c r="W154" s="90"/>
      <c r="X154" s="90"/>
      <c r="Y154" s="91"/>
      <c r="Z154" s="62"/>
      <c r="AB154" s="167"/>
      <c r="AC154" s="169"/>
      <c r="AD154" s="169"/>
      <c r="AE154" s="167"/>
      <c r="AF154" s="172"/>
      <c r="AG154" s="172"/>
      <c r="AH154" s="172"/>
      <c r="AI154" s="167"/>
      <c r="AJ154" s="172"/>
      <c r="AK154" s="172"/>
      <c r="AL154" s="172"/>
    </row>
    <row r="155" spans="1:38" ht="13.5" customHeight="1" x14ac:dyDescent="0.3">
      <c r="A155" s="106"/>
      <c r="B155" s="111"/>
      <c r="C155" s="112"/>
      <c r="D155" s="117"/>
      <c r="E155" s="118"/>
      <c r="F155" s="123"/>
      <c r="G155" s="124"/>
      <c r="H155" s="117"/>
      <c r="I155" s="124"/>
      <c r="J155" s="117"/>
      <c r="K155" s="124"/>
      <c r="L155" s="148"/>
      <c r="M155" s="132"/>
      <c r="N155" s="133"/>
      <c r="O155" s="134"/>
      <c r="P155" s="141"/>
      <c r="Q155" s="142"/>
      <c r="R155" s="143"/>
      <c r="T155" s="95"/>
      <c r="U155" s="90"/>
      <c r="V155" s="96"/>
      <c r="W155" s="90"/>
      <c r="X155" s="90"/>
      <c r="Y155" s="91"/>
      <c r="Z155" s="62"/>
      <c r="AB155" s="167"/>
      <c r="AC155" s="169"/>
      <c r="AD155" s="169"/>
      <c r="AE155" s="167"/>
      <c r="AF155" s="172"/>
      <c r="AG155" s="172"/>
      <c r="AH155" s="172"/>
      <c r="AI155" s="167"/>
      <c r="AJ155" s="172"/>
      <c r="AK155" s="172"/>
      <c r="AL155" s="172"/>
    </row>
    <row r="156" spans="1:38" ht="13.5" customHeight="1" x14ac:dyDescent="0.3">
      <c r="A156" s="106"/>
      <c r="B156" s="113"/>
      <c r="C156" s="114"/>
      <c r="D156" s="117"/>
      <c r="E156" s="118"/>
      <c r="F156" s="123"/>
      <c r="G156" s="124"/>
      <c r="H156" s="150"/>
      <c r="I156" s="151"/>
      <c r="J156" s="150"/>
      <c r="K156" s="151"/>
      <c r="L156" s="148"/>
      <c r="M156" s="132"/>
      <c r="N156" s="133"/>
      <c r="O156" s="134"/>
      <c r="P156" s="141"/>
      <c r="Q156" s="142"/>
      <c r="R156" s="143"/>
      <c r="T156" s="95"/>
      <c r="U156" s="90"/>
      <c r="V156" s="96"/>
      <c r="W156" s="90"/>
      <c r="X156" s="90"/>
      <c r="Y156" s="91"/>
      <c r="Z156" s="62"/>
      <c r="AB156" s="167"/>
      <c r="AC156" s="169"/>
      <c r="AD156" s="169"/>
      <c r="AE156" s="167"/>
      <c r="AF156" s="172"/>
      <c r="AG156" s="172"/>
      <c r="AH156" s="172"/>
      <c r="AI156" s="167"/>
      <c r="AJ156" s="172"/>
      <c r="AK156" s="172"/>
      <c r="AL156" s="172"/>
    </row>
    <row r="157" spans="1:38" ht="13.5" customHeight="1" x14ac:dyDescent="0.3">
      <c r="A157" s="106"/>
      <c r="B157" s="107"/>
      <c r="C157" s="108"/>
      <c r="D157" s="117"/>
      <c r="E157" s="118"/>
      <c r="F157" s="123"/>
      <c r="G157" s="124"/>
      <c r="H157" s="117"/>
      <c r="I157" s="124"/>
      <c r="J157" s="117"/>
      <c r="K157" s="124"/>
      <c r="L157" s="148"/>
      <c r="M157" s="132"/>
      <c r="N157" s="133"/>
      <c r="O157" s="134"/>
      <c r="P157" s="141"/>
      <c r="Q157" s="142"/>
      <c r="R157" s="143"/>
      <c r="T157" s="95"/>
      <c r="U157" s="90"/>
      <c r="V157" s="96"/>
      <c r="W157" s="90"/>
      <c r="X157" s="90"/>
      <c r="Y157" s="91"/>
      <c r="Z157" s="62"/>
      <c r="AB157" s="167"/>
      <c r="AC157" s="169"/>
      <c r="AD157" s="169"/>
      <c r="AE157" s="167"/>
      <c r="AF157" s="172"/>
      <c r="AG157" s="172"/>
      <c r="AH157" s="172"/>
      <c r="AI157" s="167"/>
      <c r="AJ157" s="172"/>
      <c r="AK157" s="172"/>
      <c r="AL157" s="172"/>
    </row>
    <row r="158" spans="1:38" ht="13.5" customHeight="1" x14ac:dyDescent="0.3">
      <c r="A158" s="106"/>
      <c r="B158" s="109"/>
      <c r="C158" s="110"/>
      <c r="D158" s="117"/>
      <c r="E158" s="118"/>
      <c r="F158" s="123"/>
      <c r="G158" s="124"/>
      <c r="H158" s="117"/>
      <c r="I158" s="124"/>
      <c r="J158" s="117"/>
      <c r="K158" s="124"/>
      <c r="L158" s="148"/>
      <c r="M158" s="132"/>
      <c r="N158" s="133"/>
      <c r="O158" s="134"/>
      <c r="P158" s="141"/>
      <c r="Q158" s="142"/>
      <c r="R158" s="143"/>
      <c r="T158" s="95"/>
      <c r="U158" s="90"/>
      <c r="V158" s="96"/>
      <c r="W158" s="90"/>
      <c r="X158" s="90"/>
      <c r="Y158" s="91"/>
      <c r="Z158" s="62"/>
      <c r="AB158" s="167"/>
      <c r="AC158" s="169"/>
      <c r="AD158" s="169"/>
      <c r="AE158" s="167"/>
      <c r="AF158" s="172"/>
      <c r="AG158" s="172"/>
      <c r="AH158" s="172"/>
      <c r="AI158" s="167"/>
      <c r="AJ158" s="172"/>
      <c r="AK158" s="172"/>
      <c r="AL158" s="172"/>
    </row>
    <row r="159" spans="1:38" ht="13.5" customHeight="1" x14ac:dyDescent="0.3">
      <c r="A159" s="106"/>
      <c r="B159" s="101"/>
      <c r="C159" s="102"/>
      <c r="D159" s="117"/>
      <c r="E159" s="118"/>
      <c r="F159" s="123"/>
      <c r="G159" s="124"/>
      <c r="H159" s="117"/>
      <c r="I159" s="124"/>
      <c r="J159" s="117"/>
      <c r="K159" s="124"/>
      <c r="L159" s="148"/>
      <c r="M159" s="132"/>
      <c r="N159" s="133"/>
      <c r="O159" s="134"/>
      <c r="P159" s="141"/>
      <c r="Q159" s="142"/>
      <c r="R159" s="143"/>
      <c r="T159" s="95"/>
      <c r="U159" s="90"/>
      <c r="V159" s="96"/>
      <c r="W159" s="90"/>
      <c r="X159" s="90"/>
      <c r="Y159" s="91"/>
      <c r="Z159" s="62"/>
      <c r="AB159" s="167"/>
      <c r="AC159" s="169"/>
      <c r="AD159" s="169"/>
      <c r="AE159" s="167"/>
      <c r="AF159" s="172"/>
      <c r="AG159" s="172"/>
      <c r="AH159" s="172"/>
      <c r="AI159" s="167"/>
      <c r="AJ159" s="172"/>
      <c r="AK159" s="172"/>
      <c r="AL159" s="172"/>
    </row>
    <row r="160" spans="1:38" ht="13.5" customHeight="1" thickBot="1" x14ac:dyDescent="0.35">
      <c r="A160" s="106"/>
      <c r="B160" s="103"/>
      <c r="C160" s="104"/>
      <c r="D160" s="119"/>
      <c r="E160" s="120"/>
      <c r="F160" s="125"/>
      <c r="G160" s="126"/>
      <c r="H160" s="119"/>
      <c r="I160" s="126"/>
      <c r="J160" s="119"/>
      <c r="K160" s="126"/>
      <c r="L160" s="149"/>
      <c r="M160" s="135"/>
      <c r="N160" s="136"/>
      <c r="O160" s="137"/>
      <c r="P160" s="144"/>
      <c r="Q160" s="145"/>
      <c r="R160" s="146"/>
      <c r="T160" s="95"/>
      <c r="U160" s="90"/>
      <c r="V160" s="96"/>
      <c r="W160" s="90"/>
      <c r="X160" s="90"/>
      <c r="Y160" s="91"/>
      <c r="Z160" s="62"/>
      <c r="AB160" s="167"/>
      <c r="AC160" s="170"/>
      <c r="AD160" s="170"/>
      <c r="AE160" s="167"/>
      <c r="AF160" s="172"/>
      <c r="AG160" s="172"/>
      <c r="AH160" s="172"/>
      <c r="AI160" s="167"/>
      <c r="AJ160" s="172"/>
      <c r="AK160" s="172"/>
      <c r="AL160" s="172"/>
    </row>
    <row r="161" spans="1:38" ht="13.5" customHeight="1" x14ac:dyDescent="0.3">
      <c r="A161" s="105">
        <v>20</v>
      </c>
      <c r="B161" s="97"/>
      <c r="C161" s="98"/>
      <c r="D161" s="115"/>
      <c r="E161" s="116"/>
      <c r="F161" s="121"/>
      <c r="G161" s="122"/>
      <c r="H161" s="115"/>
      <c r="I161" s="122"/>
      <c r="J161" s="115"/>
      <c r="K161" s="122"/>
      <c r="L161" s="147"/>
      <c r="M161" s="129"/>
      <c r="N161" s="130"/>
      <c r="O161" s="131"/>
      <c r="P161" s="138" t="str">
        <f>IF(F161="","",D161*F161/1000000)</f>
        <v/>
      </c>
      <c r="Q161" s="139"/>
      <c r="R161" s="140"/>
      <c r="T161" s="92">
        <f>(D161*F161*L161)/90000</f>
        <v>0</v>
      </c>
      <c r="U161" s="93"/>
      <c r="V161" s="94"/>
      <c r="W161" s="87">
        <f>((D161+F161)*2)*L161/1000</f>
        <v>0</v>
      </c>
      <c r="X161" s="88"/>
      <c r="Y161" s="89"/>
      <c r="Z161" s="62"/>
      <c r="AB161" s="166">
        <f>L161*IF('프로파일 사용량 계산기'!E161=0,0,'프로파일 사용량 계산기'!E161)</f>
        <v>0</v>
      </c>
      <c r="AC161" s="168">
        <f>L161*IF('프로파일 사용량 계산기'!G161=0,0,'프로파일 사용량 계산기'!G161)</f>
        <v>0</v>
      </c>
      <c r="AD161" s="168">
        <f>L161*IF('프로파일 사용량 계산기'!I161=0,0,'프로파일 사용량 계산기'!I161)</f>
        <v>0</v>
      </c>
      <c r="AE161" s="171">
        <f>L161*IF('프로파일 사용량 계산기'!BQ161=0,0,'프로파일 사용량 계산기'!BQ161)</f>
        <v>0</v>
      </c>
      <c r="AF161" s="170">
        <f>L161*IF('프로파일 사용량 계산기'!BS161=0,0,'프로파일 사용량 계산기'!BS161)</f>
        <v>0</v>
      </c>
      <c r="AG161" s="170">
        <f>L161*IF('프로파일 사용량 계산기'!BU161=0,0,'프로파일 사용량 계산기'!BU161)</f>
        <v>0</v>
      </c>
      <c r="AH161" s="170">
        <f>L161*IF('프로파일 사용량 계산기'!BU161=0,0,'프로파일 사용량 계산기'!BU161)</f>
        <v>0</v>
      </c>
      <c r="AI161" s="171">
        <f>L161*IF('프로파일 사용량 계산기'!EC161=0,0,'프로파일 사용량 계산기'!EC161)</f>
        <v>0</v>
      </c>
      <c r="AJ161" s="170">
        <f>L161*IF('프로파일 사용량 계산기'!EE161=0,0,'프로파일 사용량 계산기'!EE161)</f>
        <v>0</v>
      </c>
      <c r="AK161" s="170">
        <f>L161*IF('프로파일 사용량 계산기'!EG161=0,0,'프로파일 사용량 계산기'!EG161)</f>
        <v>0</v>
      </c>
      <c r="AL161" s="170">
        <f>L161*IF('프로파일 사용량 계산기'!EW161=0,0,'프로파일 사용량 계산기'!EW161)</f>
        <v>0</v>
      </c>
    </row>
    <row r="162" spans="1:38" ht="13.5" customHeight="1" x14ac:dyDescent="0.3">
      <c r="A162" s="106"/>
      <c r="B162" s="99"/>
      <c r="C162" s="100"/>
      <c r="D162" s="117"/>
      <c r="E162" s="118"/>
      <c r="F162" s="123"/>
      <c r="G162" s="124"/>
      <c r="H162" s="117"/>
      <c r="I162" s="124"/>
      <c r="J162" s="117"/>
      <c r="K162" s="124"/>
      <c r="L162" s="148"/>
      <c r="M162" s="132"/>
      <c r="N162" s="133"/>
      <c r="O162" s="134"/>
      <c r="P162" s="141"/>
      <c r="Q162" s="142"/>
      <c r="R162" s="143"/>
      <c r="T162" s="95"/>
      <c r="U162" s="90"/>
      <c r="V162" s="96"/>
      <c r="W162" s="90"/>
      <c r="X162" s="90"/>
      <c r="Y162" s="91"/>
      <c r="Z162" s="62"/>
      <c r="AB162" s="167"/>
      <c r="AC162" s="169"/>
      <c r="AD162" s="169"/>
      <c r="AE162" s="167"/>
      <c r="AF162" s="172"/>
      <c r="AG162" s="172"/>
      <c r="AH162" s="172"/>
      <c r="AI162" s="167"/>
      <c r="AJ162" s="172"/>
      <c r="AK162" s="172"/>
      <c r="AL162" s="172"/>
    </row>
    <row r="163" spans="1:38" ht="13.5" customHeight="1" x14ac:dyDescent="0.3">
      <c r="A163" s="106"/>
      <c r="B163" s="111"/>
      <c r="C163" s="112"/>
      <c r="D163" s="117"/>
      <c r="E163" s="118"/>
      <c r="F163" s="123"/>
      <c r="G163" s="124"/>
      <c r="H163" s="117"/>
      <c r="I163" s="124"/>
      <c r="J163" s="117"/>
      <c r="K163" s="124"/>
      <c r="L163" s="148"/>
      <c r="M163" s="132"/>
      <c r="N163" s="133"/>
      <c r="O163" s="134"/>
      <c r="P163" s="141"/>
      <c r="Q163" s="142"/>
      <c r="R163" s="143"/>
      <c r="T163" s="95"/>
      <c r="U163" s="90"/>
      <c r="V163" s="96"/>
      <c r="W163" s="90"/>
      <c r="X163" s="90"/>
      <c r="Y163" s="91"/>
      <c r="Z163" s="62"/>
      <c r="AB163" s="167"/>
      <c r="AC163" s="169"/>
      <c r="AD163" s="169"/>
      <c r="AE163" s="167"/>
      <c r="AF163" s="172"/>
      <c r="AG163" s="172"/>
      <c r="AH163" s="172"/>
      <c r="AI163" s="167"/>
      <c r="AJ163" s="172"/>
      <c r="AK163" s="172"/>
      <c r="AL163" s="172"/>
    </row>
    <row r="164" spans="1:38" ht="13.5" customHeight="1" x14ac:dyDescent="0.3">
      <c r="A164" s="106"/>
      <c r="B164" s="113"/>
      <c r="C164" s="114"/>
      <c r="D164" s="117"/>
      <c r="E164" s="118"/>
      <c r="F164" s="123"/>
      <c r="G164" s="124"/>
      <c r="H164" s="150"/>
      <c r="I164" s="151"/>
      <c r="J164" s="150"/>
      <c r="K164" s="151"/>
      <c r="L164" s="148"/>
      <c r="M164" s="132"/>
      <c r="N164" s="133"/>
      <c r="O164" s="134"/>
      <c r="P164" s="141"/>
      <c r="Q164" s="142"/>
      <c r="R164" s="143"/>
      <c r="T164" s="95"/>
      <c r="U164" s="90"/>
      <c r="V164" s="96"/>
      <c r="W164" s="90"/>
      <c r="X164" s="90"/>
      <c r="Y164" s="91"/>
      <c r="Z164" s="62"/>
      <c r="AB164" s="167"/>
      <c r="AC164" s="169"/>
      <c r="AD164" s="169"/>
      <c r="AE164" s="167"/>
      <c r="AF164" s="172"/>
      <c r="AG164" s="172"/>
      <c r="AH164" s="172"/>
      <c r="AI164" s="167"/>
      <c r="AJ164" s="172"/>
      <c r="AK164" s="172"/>
      <c r="AL164" s="172"/>
    </row>
    <row r="165" spans="1:38" ht="13.5" customHeight="1" x14ac:dyDescent="0.3">
      <c r="A165" s="106"/>
      <c r="B165" s="107"/>
      <c r="C165" s="108"/>
      <c r="D165" s="117"/>
      <c r="E165" s="118"/>
      <c r="F165" s="123"/>
      <c r="G165" s="124"/>
      <c r="H165" s="117"/>
      <c r="I165" s="124"/>
      <c r="J165" s="117"/>
      <c r="K165" s="124"/>
      <c r="L165" s="148"/>
      <c r="M165" s="132"/>
      <c r="N165" s="133"/>
      <c r="O165" s="134"/>
      <c r="P165" s="141"/>
      <c r="Q165" s="142"/>
      <c r="R165" s="143"/>
      <c r="T165" s="95"/>
      <c r="U165" s="90"/>
      <c r="V165" s="96"/>
      <c r="W165" s="90"/>
      <c r="X165" s="90"/>
      <c r="Y165" s="91"/>
      <c r="Z165" s="62"/>
      <c r="AB165" s="167"/>
      <c r="AC165" s="169"/>
      <c r="AD165" s="169"/>
      <c r="AE165" s="167"/>
      <c r="AF165" s="172"/>
      <c r="AG165" s="172"/>
      <c r="AH165" s="172"/>
      <c r="AI165" s="167"/>
      <c r="AJ165" s="172"/>
      <c r="AK165" s="172"/>
      <c r="AL165" s="172"/>
    </row>
    <row r="166" spans="1:38" ht="13.5" customHeight="1" x14ac:dyDescent="0.3">
      <c r="A166" s="106"/>
      <c r="B166" s="109"/>
      <c r="C166" s="110"/>
      <c r="D166" s="117"/>
      <c r="E166" s="118"/>
      <c r="F166" s="123"/>
      <c r="G166" s="124"/>
      <c r="H166" s="117"/>
      <c r="I166" s="124"/>
      <c r="J166" s="117"/>
      <c r="K166" s="124"/>
      <c r="L166" s="148"/>
      <c r="M166" s="132"/>
      <c r="N166" s="133"/>
      <c r="O166" s="134"/>
      <c r="P166" s="141"/>
      <c r="Q166" s="142"/>
      <c r="R166" s="143"/>
      <c r="T166" s="95"/>
      <c r="U166" s="90"/>
      <c r="V166" s="96"/>
      <c r="W166" s="90"/>
      <c r="X166" s="90"/>
      <c r="Y166" s="91"/>
      <c r="Z166" s="62"/>
      <c r="AB166" s="167"/>
      <c r="AC166" s="169"/>
      <c r="AD166" s="169"/>
      <c r="AE166" s="167"/>
      <c r="AF166" s="172"/>
      <c r="AG166" s="172"/>
      <c r="AH166" s="172"/>
      <c r="AI166" s="167"/>
      <c r="AJ166" s="172"/>
      <c r="AK166" s="172"/>
      <c r="AL166" s="172"/>
    </row>
    <row r="167" spans="1:38" ht="13.5" customHeight="1" x14ac:dyDescent="0.3">
      <c r="A167" s="106"/>
      <c r="B167" s="101"/>
      <c r="C167" s="102"/>
      <c r="D167" s="117"/>
      <c r="E167" s="118"/>
      <c r="F167" s="123"/>
      <c r="G167" s="124"/>
      <c r="H167" s="117"/>
      <c r="I167" s="124"/>
      <c r="J167" s="117"/>
      <c r="K167" s="124"/>
      <c r="L167" s="148"/>
      <c r="M167" s="132"/>
      <c r="N167" s="133"/>
      <c r="O167" s="134"/>
      <c r="P167" s="141"/>
      <c r="Q167" s="142"/>
      <c r="R167" s="143"/>
      <c r="T167" s="95"/>
      <c r="U167" s="90"/>
      <c r="V167" s="96"/>
      <c r="W167" s="90"/>
      <c r="X167" s="90"/>
      <c r="Y167" s="91"/>
      <c r="Z167" s="62"/>
      <c r="AB167" s="167"/>
      <c r="AC167" s="169"/>
      <c r="AD167" s="169"/>
      <c r="AE167" s="167"/>
      <c r="AF167" s="172"/>
      <c r="AG167" s="172"/>
      <c r="AH167" s="172"/>
      <c r="AI167" s="167"/>
      <c r="AJ167" s="172"/>
      <c r="AK167" s="172"/>
      <c r="AL167" s="172"/>
    </row>
    <row r="168" spans="1:38" ht="13.5" customHeight="1" thickBot="1" x14ac:dyDescent="0.35">
      <c r="A168" s="106"/>
      <c r="B168" s="103"/>
      <c r="C168" s="104"/>
      <c r="D168" s="119"/>
      <c r="E168" s="120"/>
      <c r="F168" s="125"/>
      <c r="G168" s="126"/>
      <c r="H168" s="119"/>
      <c r="I168" s="126"/>
      <c r="J168" s="119"/>
      <c r="K168" s="126"/>
      <c r="L168" s="149"/>
      <c r="M168" s="135"/>
      <c r="N168" s="136"/>
      <c r="O168" s="137"/>
      <c r="P168" s="144"/>
      <c r="Q168" s="145"/>
      <c r="R168" s="146"/>
      <c r="T168" s="95"/>
      <c r="U168" s="90"/>
      <c r="V168" s="96"/>
      <c r="W168" s="90"/>
      <c r="X168" s="90"/>
      <c r="Y168" s="91"/>
      <c r="Z168" s="62"/>
      <c r="AB168" s="167"/>
      <c r="AC168" s="170"/>
      <c r="AD168" s="170"/>
      <c r="AE168" s="167"/>
      <c r="AF168" s="172"/>
      <c r="AG168" s="172"/>
      <c r="AH168" s="172"/>
      <c r="AI168" s="167"/>
      <c r="AJ168" s="172"/>
      <c r="AK168" s="172"/>
      <c r="AL168" s="172"/>
    </row>
    <row r="169" spans="1:38" ht="13.5" customHeight="1" x14ac:dyDescent="0.3">
      <c r="A169" s="105">
        <v>21</v>
      </c>
      <c r="B169" s="97"/>
      <c r="C169" s="98"/>
      <c r="D169" s="115"/>
      <c r="E169" s="116"/>
      <c r="F169" s="121"/>
      <c r="G169" s="122"/>
      <c r="H169" s="115"/>
      <c r="I169" s="122"/>
      <c r="J169" s="115"/>
      <c r="K169" s="122"/>
      <c r="L169" s="147"/>
      <c r="M169" s="129"/>
      <c r="N169" s="130"/>
      <c r="O169" s="131"/>
      <c r="P169" s="138"/>
      <c r="Q169" s="139"/>
      <c r="R169" s="140"/>
      <c r="T169" s="92">
        <f>(D169*F169*L169)/90000</f>
        <v>0</v>
      </c>
      <c r="U169" s="93"/>
      <c r="V169" s="94"/>
      <c r="W169" s="87">
        <f>((D169+F169)*2)*L169/1000</f>
        <v>0</v>
      </c>
      <c r="X169" s="88"/>
      <c r="Y169" s="89"/>
      <c r="Z169" s="62"/>
      <c r="AB169" s="166">
        <f>L169*IF('프로파일 사용량 계산기'!E169=0,0,'프로파일 사용량 계산기'!E169)</f>
        <v>0</v>
      </c>
      <c r="AC169" s="168">
        <f>L169*IF('프로파일 사용량 계산기'!G169=0,0,'프로파일 사용량 계산기'!G169)</f>
        <v>0</v>
      </c>
      <c r="AD169" s="168">
        <f>L169*IF('프로파일 사용량 계산기'!I169=0,0,'프로파일 사용량 계산기'!I169)</f>
        <v>0</v>
      </c>
      <c r="AE169" s="171">
        <f>L169*IF('프로파일 사용량 계산기'!BQ169=0,0,'프로파일 사용량 계산기'!BQ169)</f>
        <v>0</v>
      </c>
      <c r="AF169" s="170">
        <f>L169*IF('프로파일 사용량 계산기'!BS169=0,0,'프로파일 사용량 계산기'!BS169)</f>
        <v>0</v>
      </c>
      <c r="AG169" s="170">
        <f>L169*IF('프로파일 사용량 계산기'!BU169=0,0,'프로파일 사용량 계산기'!BU169)</f>
        <v>0</v>
      </c>
      <c r="AH169" s="170">
        <f>L169*IF('프로파일 사용량 계산기'!BU169=0,0,'프로파일 사용량 계산기'!BU169)</f>
        <v>0</v>
      </c>
      <c r="AI169" s="171">
        <f>L169*IF('프로파일 사용량 계산기'!EC169=0,0,'프로파일 사용량 계산기'!EC169)</f>
        <v>0</v>
      </c>
      <c r="AJ169" s="170">
        <f>L169*IF('프로파일 사용량 계산기'!EE169=0,0,'프로파일 사용량 계산기'!EE169)</f>
        <v>0</v>
      </c>
      <c r="AK169" s="170">
        <f>L169*IF('프로파일 사용량 계산기'!EG169=0,0,'프로파일 사용량 계산기'!EG169)</f>
        <v>0</v>
      </c>
      <c r="AL169" s="170">
        <f>L169*IF('프로파일 사용량 계산기'!EW169=0,0,'프로파일 사용량 계산기'!EW169)</f>
        <v>0</v>
      </c>
    </row>
    <row r="170" spans="1:38" ht="13.5" customHeight="1" x14ac:dyDescent="0.3">
      <c r="A170" s="106"/>
      <c r="B170" s="99"/>
      <c r="C170" s="100"/>
      <c r="D170" s="117"/>
      <c r="E170" s="118"/>
      <c r="F170" s="123"/>
      <c r="G170" s="124"/>
      <c r="H170" s="117"/>
      <c r="I170" s="124"/>
      <c r="J170" s="117"/>
      <c r="K170" s="124"/>
      <c r="L170" s="148"/>
      <c r="M170" s="132"/>
      <c r="N170" s="133"/>
      <c r="O170" s="134"/>
      <c r="P170" s="141"/>
      <c r="Q170" s="142"/>
      <c r="R170" s="143"/>
      <c r="T170" s="95"/>
      <c r="U170" s="90"/>
      <c r="V170" s="96"/>
      <c r="W170" s="90"/>
      <c r="X170" s="90"/>
      <c r="Y170" s="91"/>
      <c r="Z170" s="62"/>
      <c r="AB170" s="167"/>
      <c r="AC170" s="169"/>
      <c r="AD170" s="169"/>
      <c r="AE170" s="167"/>
      <c r="AF170" s="172"/>
      <c r="AG170" s="172"/>
      <c r="AH170" s="172"/>
      <c r="AI170" s="167"/>
      <c r="AJ170" s="172"/>
      <c r="AK170" s="172"/>
      <c r="AL170" s="172"/>
    </row>
    <row r="171" spans="1:38" ht="13.5" customHeight="1" x14ac:dyDescent="0.3">
      <c r="A171" s="106"/>
      <c r="B171" s="111"/>
      <c r="C171" s="112"/>
      <c r="D171" s="117"/>
      <c r="E171" s="118"/>
      <c r="F171" s="123"/>
      <c r="G171" s="124"/>
      <c r="H171" s="117"/>
      <c r="I171" s="124"/>
      <c r="J171" s="117"/>
      <c r="K171" s="124"/>
      <c r="L171" s="148"/>
      <c r="M171" s="132"/>
      <c r="N171" s="133"/>
      <c r="O171" s="134"/>
      <c r="P171" s="141"/>
      <c r="Q171" s="142"/>
      <c r="R171" s="143"/>
      <c r="T171" s="95"/>
      <c r="U171" s="90"/>
      <c r="V171" s="96"/>
      <c r="W171" s="90"/>
      <c r="X171" s="90"/>
      <c r="Y171" s="91"/>
      <c r="Z171" s="62"/>
      <c r="AB171" s="167"/>
      <c r="AC171" s="169"/>
      <c r="AD171" s="169"/>
      <c r="AE171" s="167"/>
      <c r="AF171" s="172"/>
      <c r="AG171" s="172"/>
      <c r="AH171" s="172"/>
      <c r="AI171" s="167"/>
      <c r="AJ171" s="172"/>
      <c r="AK171" s="172"/>
      <c r="AL171" s="172"/>
    </row>
    <row r="172" spans="1:38" ht="13.5" customHeight="1" x14ac:dyDescent="0.3">
      <c r="A172" s="106"/>
      <c r="B172" s="113"/>
      <c r="C172" s="114"/>
      <c r="D172" s="117"/>
      <c r="E172" s="118"/>
      <c r="F172" s="123"/>
      <c r="G172" s="124"/>
      <c r="H172" s="150"/>
      <c r="I172" s="151"/>
      <c r="J172" s="150"/>
      <c r="K172" s="151"/>
      <c r="L172" s="148"/>
      <c r="M172" s="132"/>
      <c r="N172" s="133"/>
      <c r="O172" s="134"/>
      <c r="P172" s="141"/>
      <c r="Q172" s="142"/>
      <c r="R172" s="143"/>
      <c r="T172" s="95"/>
      <c r="U172" s="90"/>
      <c r="V172" s="96"/>
      <c r="W172" s="90"/>
      <c r="X172" s="90"/>
      <c r="Y172" s="91"/>
      <c r="Z172" s="62"/>
      <c r="AB172" s="167"/>
      <c r="AC172" s="169"/>
      <c r="AD172" s="169"/>
      <c r="AE172" s="167"/>
      <c r="AF172" s="172"/>
      <c r="AG172" s="172"/>
      <c r="AH172" s="172"/>
      <c r="AI172" s="167"/>
      <c r="AJ172" s="172"/>
      <c r="AK172" s="172"/>
      <c r="AL172" s="172"/>
    </row>
    <row r="173" spans="1:38" ht="13.5" customHeight="1" x14ac:dyDescent="0.3">
      <c r="A173" s="106"/>
      <c r="B173" s="107"/>
      <c r="C173" s="108"/>
      <c r="D173" s="117"/>
      <c r="E173" s="118"/>
      <c r="F173" s="123"/>
      <c r="G173" s="124"/>
      <c r="H173" s="117"/>
      <c r="I173" s="124"/>
      <c r="J173" s="117"/>
      <c r="K173" s="124"/>
      <c r="L173" s="148"/>
      <c r="M173" s="132"/>
      <c r="N173" s="133"/>
      <c r="O173" s="134"/>
      <c r="P173" s="141"/>
      <c r="Q173" s="142"/>
      <c r="R173" s="143"/>
      <c r="T173" s="95"/>
      <c r="U173" s="90"/>
      <c r="V173" s="96"/>
      <c r="W173" s="90"/>
      <c r="X173" s="90"/>
      <c r="Y173" s="91"/>
      <c r="Z173" s="62"/>
      <c r="AB173" s="167"/>
      <c r="AC173" s="169"/>
      <c r="AD173" s="169"/>
      <c r="AE173" s="167"/>
      <c r="AF173" s="172"/>
      <c r="AG173" s="172"/>
      <c r="AH173" s="172"/>
      <c r="AI173" s="167"/>
      <c r="AJ173" s="172"/>
      <c r="AK173" s="172"/>
      <c r="AL173" s="172"/>
    </row>
    <row r="174" spans="1:38" ht="13.5" customHeight="1" x14ac:dyDescent="0.3">
      <c r="A174" s="106"/>
      <c r="B174" s="109"/>
      <c r="C174" s="110"/>
      <c r="D174" s="117"/>
      <c r="E174" s="118"/>
      <c r="F174" s="123"/>
      <c r="G174" s="124"/>
      <c r="H174" s="117"/>
      <c r="I174" s="124"/>
      <c r="J174" s="117"/>
      <c r="K174" s="124"/>
      <c r="L174" s="148"/>
      <c r="M174" s="132"/>
      <c r="N174" s="133"/>
      <c r="O174" s="134"/>
      <c r="P174" s="141"/>
      <c r="Q174" s="142"/>
      <c r="R174" s="143"/>
      <c r="T174" s="95"/>
      <c r="U174" s="90"/>
      <c r="V174" s="96"/>
      <c r="W174" s="90"/>
      <c r="X174" s="90"/>
      <c r="Y174" s="91"/>
      <c r="Z174" s="62"/>
      <c r="AB174" s="167"/>
      <c r="AC174" s="169"/>
      <c r="AD174" s="169"/>
      <c r="AE174" s="167"/>
      <c r="AF174" s="172"/>
      <c r="AG174" s="172"/>
      <c r="AH174" s="172"/>
      <c r="AI174" s="167"/>
      <c r="AJ174" s="172"/>
      <c r="AK174" s="172"/>
      <c r="AL174" s="172"/>
    </row>
    <row r="175" spans="1:38" ht="13.5" customHeight="1" x14ac:dyDescent="0.3">
      <c r="A175" s="106"/>
      <c r="B175" s="101"/>
      <c r="C175" s="102"/>
      <c r="D175" s="117"/>
      <c r="E175" s="118"/>
      <c r="F175" s="123"/>
      <c r="G175" s="124"/>
      <c r="H175" s="117"/>
      <c r="I175" s="124"/>
      <c r="J175" s="117"/>
      <c r="K175" s="124"/>
      <c r="L175" s="148"/>
      <c r="M175" s="132"/>
      <c r="N175" s="133"/>
      <c r="O175" s="134"/>
      <c r="P175" s="141"/>
      <c r="Q175" s="142"/>
      <c r="R175" s="143"/>
      <c r="T175" s="95"/>
      <c r="U175" s="90"/>
      <c r="V175" s="96"/>
      <c r="W175" s="90"/>
      <c r="X175" s="90"/>
      <c r="Y175" s="91"/>
      <c r="Z175" s="62"/>
      <c r="AB175" s="167"/>
      <c r="AC175" s="169"/>
      <c r="AD175" s="169"/>
      <c r="AE175" s="167"/>
      <c r="AF175" s="172"/>
      <c r="AG175" s="172"/>
      <c r="AH175" s="172"/>
      <c r="AI175" s="167"/>
      <c r="AJ175" s="172"/>
      <c r="AK175" s="172"/>
      <c r="AL175" s="172"/>
    </row>
    <row r="176" spans="1:38" ht="13.5" customHeight="1" thickBot="1" x14ac:dyDescent="0.35">
      <c r="A176" s="106"/>
      <c r="B176" s="103"/>
      <c r="C176" s="104"/>
      <c r="D176" s="119"/>
      <c r="E176" s="120"/>
      <c r="F176" s="125"/>
      <c r="G176" s="126"/>
      <c r="H176" s="119"/>
      <c r="I176" s="126"/>
      <c r="J176" s="119"/>
      <c r="K176" s="126"/>
      <c r="L176" s="149"/>
      <c r="M176" s="135"/>
      <c r="N176" s="136"/>
      <c r="O176" s="137"/>
      <c r="P176" s="144"/>
      <c r="Q176" s="145"/>
      <c r="R176" s="146"/>
      <c r="T176" s="95"/>
      <c r="U176" s="90"/>
      <c r="V176" s="96"/>
      <c r="W176" s="90"/>
      <c r="X176" s="90"/>
      <c r="Y176" s="91"/>
      <c r="Z176" s="62"/>
      <c r="AB176" s="167"/>
      <c r="AC176" s="170"/>
      <c r="AD176" s="170"/>
      <c r="AE176" s="167"/>
      <c r="AF176" s="172"/>
      <c r="AG176" s="172"/>
      <c r="AH176" s="172"/>
      <c r="AI176" s="167"/>
      <c r="AJ176" s="172"/>
      <c r="AK176" s="172"/>
      <c r="AL176" s="172"/>
    </row>
    <row r="177" spans="1:38" ht="13.5" customHeight="1" x14ac:dyDescent="0.3">
      <c r="A177" s="105">
        <v>22</v>
      </c>
      <c r="B177" s="97"/>
      <c r="C177" s="98"/>
      <c r="D177" s="115"/>
      <c r="E177" s="116"/>
      <c r="F177" s="121"/>
      <c r="G177" s="122"/>
      <c r="H177" s="115"/>
      <c r="I177" s="122"/>
      <c r="J177" s="115"/>
      <c r="K177" s="122"/>
      <c r="L177" s="147"/>
      <c r="M177" s="129"/>
      <c r="N177" s="130"/>
      <c r="O177" s="131"/>
      <c r="P177" s="138"/>
      <c r="Q177" s="139"/>
      <c r="R177" s="140"/>
      <c r="T177" s="92">
        <f>(D177*F177*L177)/90000</f>
        <v>0</v>
      </c>
      <c r="U177" s="93"/>
      <c r="V177" s="94"/>
      <c r="W177" s="87">
        <f>((D177+F177)*2)*L177/1000</f>
        <v>0</v>
      </c>
      <c r="X177" s="88"/>
      <c r="Y177" s="89"/>
      <c r="Z177" s="62"/>
      <c r="AB177" s="166">
        <f>L177*IF('프로파일 사용량 계산기'!E177=0,0,'프로파일 사용량 계산기'!E177)</f>
        <v>0</v>
      </c>
      <c r="AC177" s="168">
        <f>L177*IF('프로파일 사용량 계산기'!G177=0,0,'프로파일 사용량 계산기'!G177)</f>
        <v>0</v>
      </c>
      <c r="AD177" s="168">
        <f>L177*IF('프로파일 사용량 계산기'!I177=0,0,'프로파일 사용량 계산기'!I177)</f>
        <v>0</v>
      </c>
      <c r="AE177" s="171">
        <f>L177*IF('프로파일 사용량 계산기'!BQ177=0,0,'프로파일 사용량 계산기'!BQ177)</f>
        <v>0</v>
      </c>
      <c r="AF177" s="170">
        <f>L177*IF('프로파일 사용량 계산기'!BS177=0,0,'프로파일 사용량 계산기'!BS177)</f>
        <v>0</v>
      </c>
      <c r="AG177" s="170">
        <f>L177*IF('프로파일 사용량 계산기'!BU177=0,0,'프로파일 사용량 계산기'!BU177)</f>
        <v>0</v>
      </c>
      <c r="AH177" s="170">
        <f>L177*IF('프로파일 사용량 계산기'!BU177=0,0,'프로파일 사용량 계산기'!BU177)</f>
        <v>0</v>
      </c>
      <c r="AI177" s="171">
        <f>L177*IF('프로파일 사용량 계산기'!EC177=0,0,'프로파일 사용량 계산기'!EC177)</f>
        <v>0</v>
      </c>
      <c r="AJ177" s="170">
        <f>L177*IF('프로파일 사용량 계산기'!EE177=0,0,'프로파일 사용량 계산기'!EE177)</f>
        <v>0</v>
      </c>
      <c r="AK177" s="170">
        <f>L177*IF('프로파일 사용량 계산기'!EG177=0,0,'프로파일 사용량 계산기'!EG177)</f>
        <v>0</v>
      </c>
      <c r="AL177" s="170">
        <f>L177*IF('프로파일 사용량 계산기'!EW177=0,0,'프로파일 사용량 계산기'!EW177)</f>
        <v>0</v>
      </c>
    </row>
    <row r="178" spans="1:38" ht="13.5" customHeight="1" x14ac:dyDescent="0.3">
      <c r="A178" s="106"/>
      <c r="B178" s="99"/>
      <c r="C178" s="100"/>
      <c r="D178" s="117"/>
      <c r="E178" s="118"/>
      <c r="F178" s="123"/>
      <c r="G178" s="124"/>
      <c r="H178" s="117"/>
      <c r="I178" s="124"/>
      <c r="J178" s="117"/>
      <c r="K178" s="124"/>
      <c r="L178" s="148"/>
      <c r="M178" s="132"/>
      <c r="N178" s="133"/>
      <c r="O178" s="134"/>
      <c r="P178" s="141"/>
      <c r="Q178" s="142"/>
      <c r="R178" s="143"/>
      <c r="T178" s="95"/>
      <c r="U178" s="90"/>
      <c r="V178" s="96"/>
      <c r="W178" s="90"/>
      <c r="X178" s="90"/>
      <c r="Y178" s="91"/>
      <c r="Z178" s="62"/>
      <c r="AB178" s="167"/>
      <c r="AC178" s="169"/>
      <c r="AD178" s="169"/>
      <c r="AE178" s="167"/>
      <c r="AF178" s="172"/>
      <c r="AG178" s="172"/>
      <c r="AH178" s="172"/>
      <c r="AI178" s="167"/>
      <c r="AJ178" s="172"/>
      <c r="AK178" s="172"/>
      <c r="AL178" s="172"/>
    </row>
    <row r="179" spans="1:38" ht="13.5" customHeight="1" x14ac:dyDescent="0.3">
      <c r="A179" s="106"/>
      <c r="B179" s="111"/>
      <c r="C179" s="112"/>
      <c r="D179" s="117"/>
      <c r="E179" s="118"/>
      <c r="F179" s="123"/>
      <c r="G179" s="124"/>
      <c r="H179" s="117"/>
      <c r="I179" s="124"/>
      <c r="J179" s="117"/>
      <c r="K179" s="124"/>
      <c r="L179" s="148"/>
      <c r="M179" s="132"/>
      <c r="N179" s="133"/>
      <c r="O179" s="134"/>
      <c r="P179" s="141"/>
      <c r="Q179" s="142"/>
      <c r="R179" s="143"/>
      <c r="T179" s="95"/>
      <c r="U179" s="90"/>
      <c r="V179" s="96"/>
      <c r="W179" s="90"/>
      <c r="X179" s="90"/>
      <c r="Y179" s="91"/>
      <c r="Z179" s="62"/>
      <c r="AB179" s="167"/>
      <c r="AC179" s="169"/>
      <c r="AD179" s="169"/>
      <c r="AE179" s="167"/>
      <c r="AF179" s="172"/>
      <c r="AG179" s="172"/>
      <c r="AH179" s="172"/>
      <c r="AI179" s="167"/>
      <c r="AJ179" s="172"/>
      <c r="AK179" s="172"/>
      <c r="AL179" s="172"/>
    </row>
    <row r="180" spans="1:38" ht="13.5" customHeight="1" x14ac:dyDescent="0.3">
      <c r="A180" s="106"/>
      <c r="B180" s="113"/>
      <c r="C180" s="114"/>
      <c r="D180" s="117"/>
      <c r="E180" s="118"/>
      <c r="F180" s="123"/>
      <c r="G180" s="124"/>
      <c r="H180" s="150"/>
      <c r="I180" s="151"/>
      <c r="J180" s="150"/>
      <c r="K180" s="151"/>
      <c r="L180" s="148"/>
      <c r="M180" s="132"/>
      <c r="N180" s="133"/>
      <c r="O180" s="134"/>
      <c r="P180" s="141"/>
      <c r="Q180" s="142"/>
      <c r="R180" s="143"/>
      <c r="T180" s="95"/>
      <c r="U180" s="90"/>
      <c r="V180" s="96"/>
      <c r="W180" s="90"/>
      <c r="X180" s="90"/>
      <c r="Y180" s="91"/>
      <c r="Z180" s="62"/>
      <c r="AB180" s="167"/>
      <c r="AC180" s="169"/>
      <c r="AD180" s="169"/>
      <c r="AE180" s="167"/>
      <c r="AF180" s="172"/>
      <c r="AG180" s="172"/>
      <c r="AH180" s="172"/>
      <c r="AI180" s="167"/>
      <c r="AJ180" s="172"/>
      <c r="AK180" s="172"/>
      <c r="AL180" s="172"/>
    </row>
    <row r="181" spans="1:38" ht="13.5" customHeight="1" x14ac:dyDescent="0.3">
      <c r="A181" s="106"/>
      <c r="B181" s="107"/>
      <c r="C181" s="108"/>
      <c r="D181" s="117"/>
      <c r="E181" s="118"/>
      <c r="F181" s="123"/>
      <c r="G181" s="124"/>
      <c r="H181" s="117"/>
      <c r="I181" s="124"/>
      <c r="J181" s="117"/>
      <c r="K181" s="124"/>
      <c r="L181" s="148"/>
      <c r="M181" s="132"/>
      <c r="N181" s="133"/>
      <c r="O181" s="134"/>
      <c r="P181" s="141"/>
      <c r="Q181" s="142"/>
      <c r="R181" s="143"/>
      <c r="T181" s="95"/>
      <c r="U181" s="90"/>
      <c r="V181" s="96"/>
      <c r="W181" s="90"/>
      <c r="X181" s="90"/>
      <c r="Y181" s="91"/>
      <c r="Z181" s="62"/>
      <c r="AB181" s="167"/>
      <c r="AC181" s="169"/>
      <c r="AD181" s="169"/>
      <c r="AE181" s="167"/>
      <c r="AF181" s="172"/>
      <c r="AG181" s="172"/>
      <c r="AH181" s="172"/>
      <c r="AI181" s="167"/>
      <c r="AJ181" s="172"/>
      <c r="AK181" s="172"/>
      <c r="AL181" s="172"/>
    </row>
    <row r="182" spans="1:38" ht="13.5" customHeight="1" x14ac:dyDescent="0.3">
      <c r="A182" s="106"/>
      <c r="B182" s="109"/>
      <c r="C182" s="110"/>
      <c r="D182" s="117"/>
      <c r="E182" s="118"/>
      <c r="F182" s="123"/>
      <c r="G182" s="124"/>
      <c r="H182" s="117"/>
      <c r="I182" s="124"/>
      <c r="J182" s="117"/>
      <c r="K182" s="124"/>
      <c r="L182" s="148"/>
      <c r="M182" s="132"/>
      <c r="N182" s="133"/>
      <c r="O182" s="134"/>
      <c r="P182" s="141"/>
      <c r="Q182" s="142"/>
      <c r="R182" s="143"/>
      <c r="T182" s="95"/>
      <c r="U182" s="90"/>
      <c r="V182" s="96"/>
      <c r="W182" s="90"/>
      <c r="X182" s="90"/>
      <c r="Y182" s="91"/>
      <c r="Z182" s="62"/>
      <c r="AB182" s="167"/>
      <c r="AC182" s="169"/>
      <c r="AD182" s="169"/>
      <c r="AE182" s="167"/>
      <c r="AF182" s="172"/>
      <c r="AG182" s="172"/>
      <c r="AH182" s="172"/>
      <c r="AI182" s="167"/>
      <c r="AJ182" s="172"/>
      <c r="AK182" s="172"/>
      <c r="AL182" s="172"/>
    </row>
    <row r="183" spans="1:38" ht="13.5" customHeight="1" x14ac:dyDescent="0.3">
      <c r="A183" s="106"/>
      <c r="B183" s="101"/>
      <c r="C183" s="102"/>
      <c r="D183" s="117"/>
      <c r="E183" s="118"/>
      <c r="F183" s="123"/>
      <c r="G183" s="124"/>
      <c r="H183" s="117"/>
      <c r="I183" s="124"/>
      <c r="J183" s="117"/>
      <c r="K183" s="124"/>
      <c r="L183" s="148"/>
      <c r="M183" s="132"/>
      <c r="N183" s="133"/>
      <c r="O183" s="134"/>
      <c r="P183" s="141"/>
      <c r="Q183" s="142"/>
      <c r="R183" s="143"/>
      <c r="T183" s="95"/>
      <c r="U183" s="90"/>
      <c r="V183" s="96"/>
      <c r="W183" s="90"/>
      <c r="X183" s="90"/>
      <c r="Y183" s="91"/>
      <c r="Z183" s="62"/>
      <c r="AB183" s="167"/>
      <c r="AC183" s="169"/>
      <c r="AD183" s="169"/>
      <c r="AE183" s="167"/>
      <c r="AF183" s="172"/>
      <c r="AG183" s="172"/>
      <c r="AH183" s="172"/>
      <c r="AI183" s="167"/>
      <c r="AJ183" s="172"/>
      <c r="AK183" s="172"/>
      <c r="AL183" s="172"/>
    </row>
    <row r="184" spans="1:38" ht="13.5" customHeight="1" thickBot="1" x14ac:dyDescent="0.35">
      <c r="A184" s="106"/>
      <c r="B184" s="103"/>
      <c r="C184" s="104"/>
      <c r="D184" s="119"/>
      <c r="E184" s="120"/>
      <c r="F184" s="125"/>
      <c r="G184" s="126"/>
      <c r="H184" s="119"/>
      <c r="I184" s="126"/>
      <c r="J184" s="119"/>
      <c r="K184" s="126"/>
      <c r="L184" s="149"/>
      <c r="M184" s="135"/>
      <c r="N184" s="136"/>
      <c r="O184" s="137"/>
      <c r="P184" s="144"/>
      <c r="Q184" s="145"/>
      <c r="R184" s="146"/>
      <c r="T184" s="95"/>
      <c r="U184" s="90"/>
      <c r="V184" s="96"/>
      <c r="W184" s="90"/>
      <c r="X184" s="90"/>
      <c r="Y184" s="91"/>
      <c r="Z184" s="62"/>
      <c r="AB184" s="167"/>
      <c r="AC184" s="170"/>
      <c r="AD184" s="170"/>
      <c r="AE184" s="167"/>
      <c r="AF184" s="172"/>
      <c r="AG184" s="172"/>
      <c r="AH184" s="172"/>
      <c r="AI184" s="167"/>
      <c r="AJ184" s="172"/>
      <c r="AK184" s="172"/>
      <c r="AL184" s="172"/>
    </row>
    <row r="185" spans="1:38" ht="13.5" customHeight="1" x14ac:dyDescent="0.3">
      <c r="A185" s="105">
        <v>23</v>
      </c>
      <c r="B185" s="97"/>
      <c r="C185" s="98"/>
      <c r="D185" s="115"/>
      <c r="E185" s="116"/>
      <c r="F185" s="121"/>
      <c r="G185" s="122"/>
      <c r="H185" s="115"/>
      <c r="I185" s="122"/>
      <c r="J185" s="115"/>
      <c r="K185" s="122"/>
      <c r="L185" s="147"/>
      <c r="M185" s="129"/>
      <c r="N185" s="130"/>
      <c r="O185" s="131"/>
      <c r="P185" s="138"/>
      <c r="Q185" s="139"/>
      <c r="R185" s="140"/>
      <c r="T185" s="92">
        <f>(D185*F185*L185)/90000</f>
        <v>0</v>
      </c>
      <c r="U185" s="93"/>
      <c r="V185" s="94"/>
      <c r="W185" s="87">
        <f>((D185+F185)*2)*L185/1000</f>
        <v>0</v>
      </c>
      <c r="X185" s="88"/>
      <c r="Y185" s="89"/>
      <c r="Z185" s="62"/>
      <c r="AB185" s="166">
        <f>L185*IF('프로파일 사용량 계산기'!E185=0,0,'프로파일 사용량 계산기'!E185)</f>
        <v>0</v>
      </c>
      <c r="AC185" s="168">
        <f>L185*IF('프로파일 사용량 계산기'!G185=0,0,'프로파일 사용량 계산기'!G185)</f>
        <v>0</v>
      </c>
      <c r="AD185" s="168">
        <f>L185*IF('프로파일 사용량 계산기'!I185=0,0,'프로파일 사용량 계산기'!I185)</f>
        <v>0</v>
      </c>
      <c r="AE185" s="171">
        <f>L185*IF('프로파일 사용량 계산기'!BQ185=0,0,'프로파일 사용량 계산기'!BQ185)</f>
        <v>0</v>
      </c>
      <c r="AF185" s="170">
        <f>L185*IF('프로파일 사용량 계산기'!BS185=0,0,'프로파일 사용량 계산기'!BS185)</f>
        <v>0</v>
      </c>
      <c r="AG185" s="170">
        <f>L185*IF('프로파일 사용량 계산기'!BU185=0,0,'프로파일 사용량 계산기'!BU185)</f>
        <v>0</v>
      </c>
      <c r="AH185" s="170">
        <f>L185*IF('프로파일 사용량 계산기'!BU185=0,0,'프로파일 사용량 계산기'!BU185)</f>
        <v>0</v>
      </c>
      <c r="AI185" s="171">
        <f>L185*IF('프로파일 사용량 계산기'!EC185=0,0,'프로파일 사용량 계산기'!EC185)</f>
        <v>0</v>
      </c>
      <c r="AJ185" s="170">
        <f>L185*IF('프로파일 사용량 계산기'!EE185=0,0,'프로파일 사용량 계산기'!EE185)</f>
        <v>0</v>
      </c>
      <c r="AK185" s="170">
        <f>L185*IF('프로파일 사용량 계산기'!EG185=0,0,'프로파일 사용량 계산기'!EG185)</f>
        <v>0</v>
      </c>
      <c r="AL185" s="170">
        <f>L185*IF('프로파일 사용량 계산기'!EW185=0,0,'프로파일 사용량 계산기'!EW185)</f>
        <v>0</v>
      </c>
    </row>
    <row r="186" spans="1:38" ht="13.5" customHeight="1" x14ac:dyDescent="0.3">
      <c r="A186" s="106"/>
      <c r="B186" s="99"/>
      <c r="C186" s="100"/>
      <c r="D186" s="117"/>
      <c r="E186" s="118"/>
      <c r="F186" s="123"/>
      <c r="G186" s="124"/>
      <c r="H186" s="117"/>
      <c r="I186" s="124"/>
      <c r="J186" s="117"/>
      <c r="K186" s="124"/>
      <c r="L186" s="148"/>
      <c r="M186" s="132"/>
      <c r="N186" s="133"/>
      <c r="O186" s="134"/>
      <c r="P186" s="141"/>
      <c r="Q186" s="142"/>
      <c r="R186" s="143"/>
      <c r="T186" s="95"/>
      <c r="U186" s="90"/>
      <c r="V186" s="96"/>
      <c r="W186" s="90"/>
      <c r="X186" s="90"/>
      <c r="Y186" s="91"/>
      <c r="Z186" s="62"/>
      <c r="AB186" s="167"/>
      <c r="AC186" s="169"/>
      <c r="AD186" s="169"/>
      <c r="AE186" s="167"/>
      <c r="AF186" s="172"/>
      <c r="AG186" s="172"/>
      <c r="AH186" s="172"/>
      <c r="AI186" s="167"/>
      <c r="AJ186" s="172"/>
      <c r="AK186" s="172"/>
      <c r="AL186" s="172"/>
    </row>
    <row r="187" spans="1:38" ht="13.5" customHeight="1" x14ac:dyDescent="0.3">
      <c r="A187" s="106"/>
      <c r="B187" s="111"/>
      <c r="C187" s="112"/>
      <c r="D187" s="117"/>
      <c r="E187" s="118"/>
      <c r="F187" s="123"/>
      <c r="G187" s="124"/>
      <c r="H187" s="117"/>
      <c r="I187" s="124"/>
      <c r="J187" s="117"/>
      <c r="K187" s="124"/>
      <c r="L187" s="148"/>
      <c r="M187" s="132"/>
      <c r="N187" s="133"/>
      <c r="O187" s="134"/>
      <c r="P187" s="141"/>
      <c r="Q187" s="142"/>
      <c r="R187" s="143"/>
      <c r="T187" s="95"/>
      <c r="U187" s="90"/>
      <c r="V187" s="96"/>
      <c r="W187" s="90"/>
      <c r="X187" s="90"/>
      <c r="Y187" s="91"/>
      <c r="Z187" s="62"/>
      <c r="AB187" s="167"/>
      <c r="AC187" s="169"/>
      <c r="AD187" s="169"/>
      <c r="AE187" s="167"/>
      <c r="AF187" s="172"/>
      <c r="AG187" s="172"/>
      <c r="AH187" s="172"/>
      <c r="AI187" s="167"/>
      <c r="AJ187" s="172"/>
      <c r="AK187" s="172"/>
      <c r="AL187" s="172"/>
    </row>
    <row r="188" spans="1:38" ht="13.5" customHeight="1" x14ac:dyDescent="0.3">
      <c r="A188" s="106"/>
      <c r="B188" s="113"/>
      <c r="C188" s="114"/>
      <c r="D188" s="117"/>
      <c r="E188" s="118"/>
      <c r="F188" s="123"/>
      <c r="G188" s="124"/>
      <c r="H188" s="150"/>
      <c r="I188" s="151"/>
      <c r="J188" s="150"/>
      <c r="K188" s="151"/>
      <c r="L188" s="148"/>
      <c r="M188" s="132"/>
      <c r="N188" s="133"/>
      <c r="O188" s="134"/>
      <c r="P188" s="141"/>
      <c r="Q188" s="142"/>
      <c r="R188" s="143"/>
      <c r="T188" s="95"/>
      <c r="U188" s="90"/>
      <c r="V188" s="96"/>
      <c r="W188" s="90"/>
      <c r="X188" s="90"/>
      <c r="Y188" s="91"/>
      <c r="Z188" s="62"/>
      <c r="AB188" s="167"/>
      <c r="AC188" s="169"/>
      <c r="AD188" s="169"/>
      <c r="AE188" s="167"/>
      <c r="AF188" s="172"/>
      <c r="AG188" s="172"/>
      <c r="AH188" s="172"/>
      <c r="AI188" s="167"/>
      <c r="AJ188" s="172"/>
      <c r="AK188" s="172"/>
      <c r="AL188" s="172"/>
    </row>
    <row r="189" spans="1:38" ht="13.5" customHeight="1" x14ac:dyDescent="0.3">
      <c r="A189" s="106"/>
      <c r="B189" s="107"/>
      <c r="C189" s="108"/>
      <c r="D189" s="117"/>
      <c r="E189" s="118"/>
      <c r="F189" s="123"/>
      <c r="G189" s="124"/>
      <c r="H189" s="117"/>
      <c r="I189" s="124"/>
      <c r="J189" s="117"/>
      <c r="K189" s="124"/>
      <c r="L189" s="148"/>
      <c r="M189" s="132"/>
      <c r="N189" s="133"/>
      <c r="O189" s="134"/>
      <c r="P189" s="141"/>
      <c r="Q189" s="142"/>
      <c r="R189" s="143"/>
      <c r="T189" s="95"/>
      <c r="U189" s="90"/>
      <c r="V189" s="96"/>
      <c r="W189" s="90"/>
      <c r="X189" s="90"/>
      <c r="Y189" s="91"/>
      <c r="Z189" s="62"/>
      <c r="AB189" s="167"/>
      <c r="AC189" s="169"/>
      <c r="AD189" s="169"/>
      <c r="AE189" s="167"/>
      <c r="AF189" s="172"/>
      <c r="AG189" s="172"/>
      <c r="AH189" s="172"/>
      <c r="AI189" s="167"/>
      <c r="AJ189" s="172"/>
      <c r="AK189" s="172"/>
      <c r="AL189" s="172"/>
    </row>
    <row r="190" spans="1:38" ht="13.5" customHeight="1" x14ac:dyDescent="0.3">
      <c r="A190" s="106"/>
      <c r="B190" s="109"/>
      <c r="C190" s="110"/>
      <c r="D190" s="117"/>
      <c r="E190" s="118"/>
      <c r="F190" s="123"/>
      <c r="G190" s="124"/>
      <c r="H190" s="117"/>
      <c r="I190" s="124"/>
      <c r="J190" s="117"/>
      <c r="K190" s="124"/>
      <c r="L190" s="148"/>
      <c r="M190" s="132"/>
      <c r="N190" s="133"/>
      <c r="O190" s="134"/>
      <c r="P190" s="141"/>
      <c r="Q190" s="142"/>
      <c r="R190" s="143"/>
      <c r="T190" s="95"/>
      <c r="U190" s="90"/>
      <c r="V190" s="96"/>
      <c r="W190" s="90"/>
      <c r="X190" s="90"/>
      <c r="Y190" s="91"/>
      <c r="Z190" s="62"/>
      <c r="AB190" s="167"/>
      <c r="AC190" s="169"/>
      <c r="AD190" s="169"/>
      <c r="AE190" s="167"/>
      <c r="AF190" s="172"/>
      <c r="AG190" s="172"/>
      <c r="AH190" s="172"/>
      <c r="AI190" s="167"/>
      <c r="AJ190" s="172"/>
      <c r="AK190" s="172"/>
      <c r="AL190" s="172"/>
    </row>
    <row r="191" spans="1:38" ht="13.5" customHeight="1" x14ac:dyDescent="0.3">
      <c r="A191" s="106"/>
      <c r="B191" s="101"/>
      <c r="C191" s="102"/>
      <c r="D191" s="117"/>
      <c r="E191" s="118"/>
      <c r="F191" s="123"/>
      <c r="G191" s="124"/>
      <c r="H191" s="117"/>
      <c r="I191" s="124"/>
      <c r="J191" s="117"/>
      <c r="K191" s="124"/>
      <c r="L191" s="148"/>
      <c r="M191" s="132"/>
      <c r="N191" s="133"/>
      <c r="O191" s="134"/>
      <c r="P191" s="141"/>
      <c r="Q191" s="142"/>
      <c r="R191" s="143"/>
      <c r="T191" s="95"/>
      <c r="U191" s="90"/>
      <c r="V191" s="96"/>
      <c r="W191" s="90"/>
      <c r="X191" s="90"/>
      <c r="Y191" s="91"/>
      <c r="Z191" s="62"/>
      <c r="AB191" s="167"/>
      <c r="AC191" s="169"/>
      <c r="AD191" s="169"/>
      <c r="AE191" s="167"/>
      <c r="AF191" s="172"/>
      <c r="AG191" s="172"/>
      <c r="AH191" s="172"/>
      <c r="AI191" s="167"/>
      <c r="AJ191" s="172"/>
      <c r="AK191" s="172"/>
      <c r="AL191" s="172"/>
    </row>
    <row r="192" spans="1:38" ht="13.5" customHeight="1" thickBot="1" x14ac:dyDescent="0.35">
      <c r="A192" s="106"/>
      <c r="B192" s="103"/>
      <c r="C192" s="104"/>
      <c r="D192" s="119"/>
      <c r="E192" s="120"/>
      <c r="F192" s="125"/>
      <c r="G192" s="126"/>
      <c r="H192" s="119"/>
      <c r="I192" s="126"/>
      <c r="J192" s="119"/>
      <c r="K192" s="126"/>
      <c r="L192" s="149"/>
      <c r="M192" s="135"/>
      <c r="N192" s="136"/>
      <c r="O192" s="137"/>
      <c r="P192" s="144"/>
      <c r="Q192" s="145"/>
      <c r="R192" s="146"/>
      <c r="T192" s="95"/>
      <c r="U192" s="90"/>
      <c r="V192" s="96"/>
      <c r="W192" s="90"/>
      <c r="X192" s="90"/>
      <c r="Y192" s="91"/>
      <c r="Z192" s="62"/>
      <c r="AB192" s="167"/>
      <c r="AC192" s="170"/>
      <c r="AD192" s="170"/>
      <c r="AE192" s="167"/>
      <c r="AF192" s="172"/>
      <c r="AG192" s="172"/>
      <c r="AH192" s="172"/>
      <c r="AI192" s="167"/>
      <c r="AJ192" s="172"/>
      <c r="AK192" s="172"/>
      <c r="AL192" s="172"/>
    </row>
    <row r="193" spans="1:38" ht="13.5" customHeight="1" x14ac:dyDescent="0.3">
      <c r="A193" s="105">
        <v>24</v>
      </c>
      <c r="B193" s="97"/>
      <c r="C193" s="98"/>
      <c r="D193" s="115"/>
      <c r="E193" s="116"/>
      <c r="F193" s="121"/>
      <c r="G193" s="122"/>
      <c r="H193" s="115"/>
      <c r="I193" s="122"/>
      <c r="J193" s="115"/>
      <c r="K193" s="122"/>
      <c r="L193" s="147"/>
      <c r="M193" s="129"/>
      <c r="N193" s="130"/>
      <c r="O193" s="131"/>
      <c r="P193" s="138"/>
      <c r="Q193" s="139"/>
      <c r="R193" s="140"/>
      <c r="T193" s="92">
        <f>(D193*F193*L193)/90000</f>
        <v>0</v>
      </c>
      <c r="U193" s="93"/>
      <c r="V193" s="94"/>
      <c r="W193" s="87">
        <f>((D193+F193)*2)*L193/1000</f>
        <v>0</v>
      </c>
      <c r="X193" s="88"/>
      <c r="Y193" s="89"/>
      <c r="Z193" s="62"/>
      <c r="AB193" s="166">
        <f>L193*IF('프로파일 사용량 계산기'!E193=0,0,'프로파일 사용량 계산기'!E193)</f>
        <v>0</v>
      </c>
      <c r="AC193" s="168">
        <f>L193*IF('프로파일 사용량 계산기'!G193=0,0,'프로파일 사용량 계산기'!G193)</f>
        <v>0</v>
      </c>
      <c r="AD193" s="168">
        <f>L193*IF('프로파일 사용량 계산기'!I193=0,0,'프로파일 사용량 계산기'!I193)</f>
        <v>0</v>
      </c>
      <c r="AE193" s="171">
        <f>L193*IF('프로파일 사용량 계산기'!BQ193=0,0,'프로파일 사용량 계산기'!BQ193)</f>
        <v>0</v>
      </c>
      <c r="AF193" s="170">
        <f>L193*IF('프로파일 사용량 계산기'!BS193=0,0,'프로파일 사용량 계산기'!BS193)</f>
        <v>0</v>
      </c>
      <c r="AG193" s="170">
        <f>L193*IF('프로파일 사용량 계산기'!BU193=0,0,'프로파일 사용량 계산기'!BU193)</f>
        <v>0</v>
      </c>
      <c r="AH193" s="170">
        <f>L193*IF('프로파일 사용량 계산기'!BU193=0,0,'프로파일 사용량 계산기'!BU193)</f>
        <v>0</v>
      </c>
      <c r="AI193" s="171">
        <f>L193*IF('프로파일 사용량 계산기'!EC193=0,0,'프로파일 사용량 계산기'!EC193)</f>
        <v>0</v>
      </c>
      <c r="AJ193" s="170">
        <f>L193*IF('프로파일 사용량 계산기'!EE193=0,0,'프로파일 사용량 계산기'!EE193)</f>
        <v>0</v>
      </c>
      <c r="AK193" s="170">
        <f>L193*IF('프로파일 사용량 계산기'!EG193=0,0,'프로파일 사용량 계산기'!EG193)</f>
        <v>0</v>
      </c>
      <c r="AL193" s="170">
        <f>L193*IF('프로파일 사용량 계산기'!EW193=0,0,'프로파일 사용량 계산기'!EW193)</f>
        <v>0</v>
      </c>
    </row>
    <row r="194" spans="1:38" ht="13.5" customHeight="1" x14ac:dyDescent="0.3">
      <c r="A194" s="106"/>
      <c r="B194" s="99"/>
      <c r="C194" s="100"/>
      <c r="D194" s="117"/>
      <c r="E194" s="118"/>
      <c r="F194" s="123"/>
      <c r="G194" s="124"/>
      <c r="H194" s="117"/>
      <c r="I194" s="124"/>
      <c r="J194" s="117"/>
      <c r="K194" s="124"/>
      <c r="L194" s="148"/>
      <c r="M194" s="132"/>
      <c r="N194" s="133"/>
      <c r="O194" s="134"/>
      <c r="P194" s="141"/>
      <c r="Q194" s="142"/>
      <c r="R194" s="143"/>
      <c r="T194" s="95"/>
      <c r="U194" s="90"/>
      <c r="V194" s="96"/>
      <c r="W194" s="90"/>
      <c r="X194" s="90"/>
      <c r="Y194" s="91"/>
      <c r="Z194" s="62"/>
      <c r="AB194" s="167"/>
      <c r="AC194" s="169"/>
      <c r="AD194" s="169"/>
      <c r="AE194" s="167"/>
      <c r="AF194" s="172"/>
      <c r="AG194" s="172"/>
      <c r="AH194" s="172"/>
      <c r="AI194" s="167"/>
      <c r="AJ194" s="172"/>
      <c r="AK194" s="172"/>
      <c r="AL194" s="172"/>
    </row>
    <row r="195" spans="1:38" ht="13.5" customHeight="1" x14ac:dyDescent="0.3">
      <c r="A195" s="106"/>
      <c r="B195" s="111"/>
      <c r="C195" s="112"/>
      <c r="D195" s="117"/>
      <c r="E195" s="118"/>
      <c r="F195" s="123"/>
      <c r="G195" s="124"/>
      <c r="H195" s="117"/>
      <c r="I195" s="124"/>
      <c r="J195" s="117"/>
      <c r="K195" s="124"/>
      <c r="L195" s="148"/>
      <c r="M195" s="132"/>
      <c r="N195" s="133"/>
      <c r="O195" s="134"/>
      <c r="P195" s="141"/>
      <c r="Q195" s="142"/>
      <c r="R195" s="143"/>
      <c r="T195" s="95"/>
      <c r="U195" s="90"/>
      <c r="V195" s="96"/>
      <c r="W195" s="90"/>
      <c r="X195" s="90"/>
      <c r="Y195" s="91"/>
      <c r="Z195" s="62"/>
      <c r="AB195" s="167"/>
      <c r="AC195" s="169"/>
      <c r="AD195" s="169"/>
      <c r="AE195" s="167"/>
      <c r="AF195" s="172"/>
      <c r="AG195" s="172"/>
      <c r="AH195" s="172"/>
      <c r="AI195" s="167"/>
      <c r="AJ195" s="172"/>
      <c r="AK195" s="172"/>
      <c r="AL195" s="172"/>
    </row>
    <row r="196" spans="1:38" ht="13.5" customHeight="1" x14ac:dyDescent="0.3">
      <c r="A196" s="106"/>
      <c r="B196" s="113"/>
      <c r="C196" s="114"/>
      <c r="D196" s="117"/>
      <c r="E196" s="118"/>
      <c r="F196" s="123"/>
      <c r="G196" s="124"/>
      <c r="H196" s="150"/>
      <c r="I196" s="151"/>
      <c r="J196" s="150"/>
      <c r="K196" s="151"/>
      <c r="L196" s="148"/>
      <c r="M196" s="132"/>
      <c r="N196" s="133"/>
      <c r="O196" s="134"/>
      <c r="P196" s="141"/>
      <c r="Q196" s="142"/>
      <c r="R196" s="143"/>
      <c r="T196" s="95"/>
      <c r="U196" s="90"/>
      <c r="V196" s="96"/>
      <c r="W196" s="90"/>
      <c r="X196" s="90"/>
      <c r="Y196" s="91"/>
      <c r="Z196" s="62"/>
      <c r="AB196" s="167"/>
      <c r="AC196" s="169"/>
      <c r="AD196" s="169"/>
      <c r="AE196" s="167"/>
      <c r="AF196" s="172"/>
      <c r="AG196" s="172"/>
      <c r="AH196" s="172"/>
      <c r="AI196" s="167"/>
      <c r="AJ196" s="172"/>
      <c r="AK196" s="172"/>
      <c r="AL196" s="172"/>
    </row>
    <row r="197" spans="1:38" ht="13.5" customHeight="1" x14ac:dyDescent="0.3">
      <c r="A197" s="106"/>
      <c r="B197" s="107"/>
      <c r="C197" s="108"/>
      <c r="D197" s="117"/>
      <c r="E197" s="118"/>
      <c r="F197" s="123"/>
      <c r="G197" s="124"/>
      <c r="H197" s="117"/>
      <c r="I197" s="124"/>
      <c r="J197" s="117"/>
      <c r="K197" s="124"/>
      <c r="L197" s="148"/>
      <c r="M197" s="132"/>
      <c r="N197" s="133"/>
      <c r="O197" s="134"/>
      <c r="P197" s="141"/>
      <c r="Q197" s="142"/>
      <c r="R197" s="143"/>
      <c r="T197" s="95"/>
      <c r="U197" s="90"/>
      <c r="V197" s="96"/>
      <c r="W197" s="90"/>
      <c r="X197" s="90"/>
      <c r="Y197" s="91"/>
      <c r="Z197" s="62"/>
      <c r="AB197" s="167"/>
      <c r="AC197" s="169"/>
      <c r="AD197" s="169"/>
      <c r="AE197" s="167"/>
      <c r="AF197" s="172"/>
      <c r="AG197" s="172"/>
      <c r="AH197" s="172"/>
      <c r="AI197" s="167"/>
      <c r="AJ197" s="172"/>
      <c r="AK197" s="172"/>
      <c r="AL197" s="172"/>
    </row>
    <row r="198" spans="1:38" ht="13.5" customHeight="1" x14ac:dyDescent="0.3">
      <c r="A198" s="106"/>
      <c r="B198" s="109"/>
      <c r="C198" s="110"/>
      <c r="D198" s="117"/>
      <c r="E198" s="118"/>
      <c r="F198" s="123"/>
      <c r="G198" s="124"/>
      <c r="H198" s="117"/>
      <c r="I198" s="124"/>
      <c r="J198" s="117"/>
      <c r="K198" s="124"/>
      <c r="L198" s="148"/>
      <c r="M198" s="132"/>
      <c r="N198" s="133"/>
      <c r="O198" s="134"/>
      <c r="P198" s="141"/>
      <c r="Q198" s="142"/>
      <c r="R198" s="143"/>
      <c r="T198" s="95"/>
      <c r="U198" s="90"/>
      <c r="V198" s="96"/>
      <c r="W198" s="90"/>
      <c r="X198" s="90"/>
      <c r="Y198" s="91"/>
      <c r="Z198" s="62"/>
      <c r="AB198" s="167"/>
      <c r="AC198" s="169"/>
      <c r="AD198" s="169"/>
      <c r="AE198" s="167"/>
      <c r="AF198" s="172"/>
      <c r="AG198" s="172"/>
      <c r="AH198" s="172"/>
      <c r="AI198" s="167"/>
      <c r="AJ198" s="172"/>
      <c r="AK198" s="172"/>
      <c r="AL198" s="172"/>
    </row>
    <row r="199" spans="1:38" ht="13.5" customHeight="1" x14ac:dyDescent="0.3">
      <c r="A199" s="106"/>
      <c r="B199" s="101"/>
      <c r="C199" s="102"/>
      <c r="D199" s="117"/>
      <c r="E199" s="118"/>
      <c r="F199" s="123"/>
      <c r="G199" s="124"/>
      <c r="H199" s="117"/>
      <c r="I199" s="124"/>
      <c r="J199" s="117"/>
      <c r="K199" s="124"/>
      <c r="L199" s="148"/>
      <c r="M199" s="132"/>
      <c r="N199" s="133"/>
      <c r="O199" s="134"/>
      <c r="P199" s="141"/>
      <c r="Q199" s="142"/>
      <c r="R199" s="143"/>
      <c r="T199" s="95"/>
      <c r="U199" s="90"/>
      <c r="V199" s="96"/>
      <c r="W199" s="90"/>
      <c r="X199" s="90"/>
      <c r="Y199" s="91"/>
      <c r="Z199" s="62"/>
      <c r="AB199" s="167"/>
      <c r="AC199" s="169"/>
      <c r="AD199" s="169"/>
      <c r="AE199" s="167"/>
      <c r="AF199" s="172"/>
      <c r="AG199" s="172"/>
      <c r="AH199" s="172"/>
      <c r="AI199" s="167"/>
      <c r="AJ199" s="172"/>
      <c r="AK199" s="172"/>
      <c r="AL199" s="172"/>
    </row>
    <row r="200" spans="1:38" ht="13.5" customHeight="1" thickBot="1" x14ac:dyDescent="0.35">
      <c r="A200" s="106"/>
      <c r="B200" s="103"/>
      <c r="C200" s="104"/>
      <c r="D200" s="119"/>
      <c r="E200" s="120"/>
      <c r="F200" s="125"/>
      <c r="G200" s="126"/>
      <c r="H200" s="119"/>
      <c r="I200" s="126"/>
      <c r="J200" s="119"/>
      <c r="K200" s="126"/>
      <c r="L200" s="149"/>
      <c r="M200" s="135"/>
      <c r="N200" s="136"/>
      <c r="O200" s="137"/>
      <c r="P200" s="144"/>
      <c r="Q200" s="145"/>
      <c r="R200" s="146"/>
      <c r="T200" s="95"/>
      <c r="U200" s="90"/>
      <c r="V200" s="96"/>
      <c r="W200" s="90"/>
      <c r="X200" s="90"/>
      <c r="Y200" s="91"/>
      <c r="Z200" s="62"/>
      <c r="AB200" s="167"/>
      <c r="AC200" s="170"/>
      <c r="AD200" s="170"/>
      <c r="AE200" s="167"/>
      <c r="AF200" s="172"/>
      <c r="AG200" s="172"/>
      <c r="AH200" s="172"/>
      <c r="AI200" s="167"/>
      <c r="AJ200" s="172"/>
      <c r="AK200" s="172"/>
      <c r="AL200" s="172"/>
    </row>
    <row r="201" spans="1:38" ht="13.5" customHeight="1" x14ac:dyDescent="0.3">
      <c r="A201" s="105">
        <v>25</v>
      </c>
      <c r="B201" s="97"/>
      <c r="C201" s="98"/>
      <c r="D201" s="115"/>
      <c r="E201" s="116"/>
      <c r="F201" s="121"/>
      <c r="G201" s="122"/>
      <c r="H201" s="115"/>
      <c r="I201" s="122"/>
      <c r="J201" s="115"/>
      <c r="K201" s="122"/>
      <c r="L201" s="147"/>
      <c r="M201" s="129"/>
      <c r="N201" s="130"/>
      <c r="O201" s="131"/>
      <c r="P201" s="138"/>
      <c r="Q201" s="139"/>
      <c r="R201" s="140"/>
      <c r="T201" s="92">
        <f>(D201*F201*L201)/90000</f>
        <v>0</v>
      </c>
      <c r="U201" s="93"/>
      <c r="V201" s="94"/>
      <c r="W201" s="87">
        <f>((D201+F201)*2)*L201/1000</f>
        <v>0</v>
      </c>
      <c r="X201" s="88"/>
      <c r="Y201" s="89"/>
      <c r="Z201" s="62"/>
      <c r="AB201" s="166">
        <f>L201*IF('프로파일 사용량 계산기'!E201=0,0,'프로파일 사용량 계산기'!E201)</f>
        <v>0</v>
      </c>
      <c r="AC201" s="168">
        <f>L201*IF('프로파일 사용량 계산기'!G201=0,0,'프로파일 사용량 계산기'!G201)</f>
        <v>0</v>
      </c>
      <c r="AD201" s="168">
        <f>L201*IF('프로파일 사용량 계산기'!I201=0,0,'프로파일 사용량 계산기'!I201)</f>
        <v>0</v>
      </c>
      <c r="AE201" s="171">
        <f>L201*IF('프로파일 사용량 계산기'!BQ201=0,0,'프로파일 사용량 계산기'!BQ201)</f>
        <v>0</v>
      </c>
      <c r="AF201" s="170">
        <f>L201*IF('프로파일 사용량 계산기'!BS201=0,0,'프로파일 사용량 계산기'!BS201)</f>
        <v>0</v>
      </c>
      <c r="AG201" s="170">
        <f>L201*IF('프로파일 사용량 계산기'!BU201=0,0,'프로파일 사용량 계산기'!BU201)</f>
        <v>0</v>
      </c>
      <c r="AH201" s="170">
        <f>L201*IF('프로파일 사용량 계산기'!BU201=0,0,'프로파일 사용량 계산기'!BU201)</f>
        <v>0</v>
      </c>
      <c r="AI201" s="171">
        <f>L201*IF('프로파일 사용량 계산기'!EC201=0,0,'프로파일 사용량 계산기'!EC201)</f>
        <v>0</v>
      </c>
      <c r="AJ201" s="170">
        <f>L201*IF('프로파일 사용량 계산기'!EE201=0,0,'프로파일 사용량 계산기'!EE201)</f>
        <v>0</v>
      </c>
      <c r="AK201" s="170">
        <f>L201*IF('프로파일 사용량 계산기'!EG201=0,0,'프로파일 사용량 계산기'!EG201)</f>
        <v>0</v>
      </c>
      <c r="AL201" s="170">
        <f>L201*IF('프로파일 사용량 계산기'!EW201=0,0,'프로파일 사용량 계산기'!EW201)</f>
        <v>0</v>
      </c>
    </row>
    <row r="202" spans="1:38" ht="13.5" customHeight="1" x14ac:dyDescent="0.3">
      <c r="A202" s="106"/>
      <c r="B202" s="99"/>
      <c r="C202" s="100"/>
      <c r="D202" s="117"/>
      <c r="E202" s="118"/>
      <c r="F202" s="123"/>
      <c r="G202" s="124"/>
      <c r="H202" s="117"/>
      <c r="I202" s="124"/>
      <c r="J202" s="117"/>
      <c r="K202" s="124"/>
      <c r="L202" s="148"/>
      <c r="M202" s="132"/>
      <c r="N202" s="133"/>
      <c r="O202" s="134"/>
      <c r="P202" s="141"/>
      <c r="Q202" s="142"/>
      <c r="R202" s="143"/>
      <c r="T202" s="95"/>
      <c r="U202" s="90"/>
      <c r="V202" s="96"/>
      <c r="W202" s="90"/>
      <c r="X202" s="90"/>
      <c r="Y202" s="91"/>
      <c r="Z202" s="62"/>
      <c r="AB202" s="167"/>
      <c r="AC202" s="169"/>
      <c r="AD202" s="169"/>
      <c r="AE202" s="167"/>
      <c r="AF202" s="172"/>
      <c r="AG202" s="172"/>
      <c r="AH202" s="172"/>
      <c r="AI202" s="167"/>
      <c r="AJ202" s="172"/>
      <c r="AK202" s="172"/>
      <c r="AL202" s="172"/>
    </row>
    <row r="203" spans="1:38" ht="13.5" customHeight="1" x14ac:dyDescent="0.3">
      <c r="A203" s="106"/>
      <c r="B203" s="111"/>
      <c r="C203" s="112"/>
      <c r="D203" s="117"/>
      <c r="E203" s="118"/>
      <c r="F203" s="123"/>
      <c r="G203" s="124"/>
      <c r="H203" s="117"/>
      <c r="I203" s="124"/>
      <c r="J203" s="117"/>
      <c r="K203" s="124"/>
      <c r="L203" s="148"/>
      <c r="M203" s="132"/>
      <c r="N203" s="133"/>
      <c r="O203" s="134"/>
      <c r="P203" s="141"/>
      <c r="Q203" s="142"/>
      <c r="R203" s="143"/>
      <c r="T203" s="95"/>
      <c r="U203" s="90"/>
      <c r="V203" s="96"/>
      <c r="W203" s="90"/>
      <c r="X203" s="90"/>
      <c r="Y203" s="91"/>
      <c r="Z203" s="62"/>
      <c r="AB203" s="167"/>
      <c r="AC203" s="169"/>
      <c r="AD203" s="169"/>
      <c r="AE203" s="167"/>
      <c r="AF203" s="172"/>
      <c r="AG203" s="172"/>
      <c r="AH203" s="172"/>
      <c r="AI203" s="167"/>
      <c r="AJ203" s="172"/>
      <c r="AK203" s="172"/>
      <c r="AL203" s="172"/>
    </row>
    <row r="204" spans="1:38" ht="13.5" customHeight="1" x14ac:dyDescent="0.3">
      <c r="A204" s="106"/>
      <c r="B204" s="113"/>
      <c r="C204" s="114"/>
      <c r="D204" s="117"/>
      <c r="E204" s="118"/>
      <c r="F204" s="123"/>
      <c r="G204" s="124"/>
      <c r="H204" s="150"/>
      <c r="I204" s="151"/>
      <c r="J204" s="150"/>
      <c r="K204" s="151"/>
      <c r="L204" s="148"/>
      <c r="M204" s="132"/>
      <c r="N204" s="133"/>
      <c r="O204" s="134"/>
      <c r="P204" s="141"/>
      <c r="Q204" s="142"/>
      <c r="R204" s="143"/>
      <c r="T204" s="95"/>
      <c r="U204" s="90"/>
      <c r="V204" s="96"/>
      <c r="W204" s="90"/>
      <c r="X204" s="90"/>
      <c r="Y204" s="91"/>
      <c r="Z204" s="62"/>
      <c r="AB204" s="167"/>
      <c r="AC204" s="169"/>
      <c r="AD204" s="169"/>
      <c r="AE204" s="167"/>
      <c r="AF204" s="172"/>
      <c r="AG204" s="172"/>
      <c r="AH204" s="172"/>
      <c r="AI204" s="167"/>
      <c r="AJ204" s="172"/>
      <c r="AK204" s="172"/>
      <c r="AL204" s="172"/>
    </row>
    <row r="205" spans="1:38" ht="13.5" customHeight="1" x14ac:dyDescent="0.3">
      <c r="A205" s="106"/>
      <c r="B205" s="107"/>
      <c r="C205" s="108"/>
      <c r="D205" s="117"/>
      <c r="E205" s="118"/>
      <c r="F205" s="123"/>
      <c r="G205" s="124"/>
      <c r="H205" s="117"/>
      <c r="I205" s="124"/>
      <c r="J205" s="117"/>
      <c r="K205" s="124"/>
      <c r="L205" s="148"/>
      <c r="M205" s="132"/>
      <c r="N205" s="133"/>
      <c r="O205" s="134"/>
      <c r="P205" s="141"/>
      <c r="Q205" s="142"/>
      <c r="R205" s="143"/>
      <c r="T205" s="95"/>
      <c r="U205" s="90"/>
      <c r="V205" s="96"/>
      <c r="W205" s="90"/>
      <c r="X205" s="90"/>
      <c r="Y205" s="91"/>
      <c r="Z205" s="62"/>
      <c r="AB205" s="167"/>
      <c r="AC205" s="169"/>
      <c r="AD205" s="169"/>
      <c r="AE205" s="167"/>
      <c r="AF205" s="172"/>
      <c r="AG205" s="172"/>
      <c r="AH205" s="172"/>
      <c r="AI205" s="167"/>
      <c r="AJ205" s="172"/>
      <c r="AK205" s="172"/>
      <c r="AL205" s="172"/>
    </row>
    <row r="206" spans="1:38" ht="13.5" customHeight="1" x14ac:dyDescent="0.3">
      <c r="A206" s="106"/>
      <c r="B206" s="109"/>
      <c r="C206" s="110"/>
      <c r="D206" s="117"/>
      <c r="E206" s="118"/>
      <c r="F206" s="123"/>
      <c r="G206" s="124"/>
      <c r="H206" s="117"/>
      <c r="I206" s="124"/>
      <c r="J206" s="117"/>
      <c r="K206" s="124"/>
      <c r="L206" s="148"/>
      <c r="M206" s="132"/>
      <c r="N206" s="133"/>
      <c r="O206" s="134"/>
      <c r="P206" s="141"/>
      <c r="Q206" s="142"/>
      <c r="R206" s="143"/>
      <c r="T206" s="95"/>
      <c r="U206" s="90"/>
      <c r="V206" s="96"/>
      <c r="W206" s="90"/>
      <c r="X206" s="90"/>
      <c r="Y206" s="91"/>
      <c r="Z206" s="62"/>
      <c r="AB206" s="167"/>
      <c r="AC206" s="169"/>
      <c r="AD206" s="169"/>
      <c r="AE206" s="167"/>
      <c r="AF206" s="172"/>
      <c r="AG206" s="172"/>
      <c r="AH206" s="172"/>
      <c r="AI206" s="167"/>
      <c r="AJ206" s="172"/>
      <c r="AK206" s="172"/>
      <c r="AL206" s="172"/>
    </row>
    <row r="207" spans="1:38" ht="13.5" customHeight="1" x14ac:dyDescent="0.3">
      <c r="A207" s="106"/>
      <c r="B207" s="101"/>
      <c r="C207" s="102"/>
      <c r="D207" s="117"/>
      <c r="E207" s="118"/>
      <c r="F207" s="123"/>
      <c r="G207" s="124"/>
      <c r="H207" s="117"/>
      <c r="I207" s="124"/>
      <c r="J207" s="117"/>
      <c r="K207" s="124"/>
      <c r="L207" s="148"/>
      <c r="M207" s="132"/>
      <c r="N207" s="133"/>
      <c r="O207" s="134"/>
      <c r="P207" s="141"/>
      <c r="Q207" s="142"/>
      <c r="R207" s="143"/>
      <c r="T207" s="95"/>
      <c r="U207" s="90"/>
      <c r="V207" s="96"/>
      <c r="W207" s="90"/>
      <c r="X207" s="90"/>
      <c r="Y207" s="91"/>
      <c r="Z207" s="62"/>
      <c r="AB207" s="167"/>
      <c r="AC207" s="169"/>
      <c r="AD207" s="169"/>
      <c r="AE207" s="167"/>
      <c r="AF207" s="172"/>
      <c r="AG207" s="172"/>
      <c r="AH207" s="172"/>
      <c r="AI207" s="167"/>
      <c r="AJ207" s="172"/>
      <c r="AK207" s="172"/>
      <c r="AL207" s="172"/>
    </row>
    <row r="208" spans="1:38" ht="13.5" customHeight="1" thickBot="1" x14ac:dyDescent="0.35">
      <c r="A208" s="106"/>
      <c r="B208" s="103"/>
      <c r="C208" s="104"/>
      <c r="D208" s="119"/>
      <c r="E208" s="120"/>
      <c r="F208" s="125"/>
      <c r="G208" s="126"/>
      <c r="H208" s="119"/>
      <c r="I208" s="126"/>
      <c r="J208" s="119"/>
      <c r="K208" s="126"/>
      <c r="L208" s="149"/>
      <c r="M208" s="135"/>
      <c r="N208" s="136"/>
      <c r="O208" s="137"/>
      <c r="P208" s="144"/>
      <c r="Q208" s="145"/>
      <c r="R208" s="146"/>
      <c r="T208" s="95"/>
      <c r="U208" s="90"/>
      <c r="V208" s="96"/>
      <c r="W208" s="90"/>
      <c r="X208" s="90"/>
      <c r="Y208" s="91"/>
      <c r="Z208" s="62"/>
      <c r="AB208" s="167"/>
      <c r="AC208" s="170"/>
      <c r="AD208" s="170"/>
      <c r="AE208" s="167"/>
      <c r="AF208" s="172"/>
      <c r="AG208" s="172"/>
      <c r="AH208" s="172"/>
      <c r="AI208" s="167"/>
      <c r="AJ208" s="172"/>
      <c r="AK208" s="172"/>
      <c r="AL208" s="172"/>
    </row>
    <row r="209" spans="1:38" ht="13.5" customHeight="1" x14ac:dyDescent="0.3">
      <c r="A209" s="105">
        <v>26</v>
      </c>
      <c r="B209" s="97"/>
      <c r="C209" s="98"/>
      <c r="D209" s="115"/>
      <c r="E209" s="116"/>
      <c r="F209" s="121"/>
      <c r="G209" s="122"/>
      <c r="H209" s="115"/>
      <c r="I209" s="122"/>
      <c r="J209" s="115"/>
      <c r="K209" s="122"/>
      <c r="L209" s="147"/>
      <c r="M209" s="129"/>
      <c r="N209" s="130"/>
      <c r="O209" s="131"/>
      <c r="P209" s="138"/>
      <c r="Q209" s="139"/>
      <c r="R209" s="140"/>
      <c r="T209" s="92">
        <f>(D209*F209*L209)/90000</f>
        <v>0</v>
      </c>
      <c r="U209" s="93"/>
      <c r="V209" s="94"/>
      <c r="W209" s="87">
        <f>((D209+F209)*2)*L209/1000</f>
        <v>0</v>
      </c>
      <c r="X209" s="88"/>
      <c r="Y209" s="89"/>
      <c r="Z209" s="62"/>
      <c r="AB209" s="166">
        <f>L209*IF('프로파일 사용량 계산기'!E209=0,0,'프로파일 사용량 계산기'!E209)</f>
        <v>0</v>
      </c>
      <c r="AC209" s="168">
        <f>L209*IF('프로파일 사용량 계산기'!G209=0,0,'프로파일 사용량 계산기'!G209)</f>
        <v>0</v>
      </c>
      <c r="AD209" s="168">
        <f>L209*IF('프로파일 사용량 계산기'!I209=0,0,'프로파일 사용량 계산기'!I209)</f>
        <v>0</v>
      </c>
      <c r="AE209" s="171">
        <f>L209*IF('프로파일 사용량 계산기'!BQ209=0,0,'프로파일 사용량 계산기'!BQ209)</f>
        <v>0</v>
      </c>
      <c r="AF209" s="170">
        <f>L209*IF('프로파일 사용량 계산기'!BS209=0,0,'프로파일 사용량 계산기'!BS209)</f>
        <v>0</v>
      </c>
      <c r="AG209" s="170">
        <f>L209*IF('프로파일 사용량 계산기'!BU209=0,0,'프로파일 사용량 계산기'!BU209)</f>
        <v>0</v>
      </c>
      <c r="AH209" s="170">
        <f>L209*IF('프로파일 사용량 계산기'!BU209=0,0,'프로파일 사용량 계산기'!BU209)</f>
        <v>0</v>
      </c>
      <c r="AI209" s="171">
        <f>L209*IF('프로파일 사용량 계산기'!EC209=0,0,'프로파일 사용량 계산기'!EC209)</f>
        <v>0</v>
      </c>
      <c r="AJ209" s="170">
        <f>L209*IF('프로파일 사용량 계산기'!EE209=0,0,'프로파일 사용량 계산기'!EE209)</f>
        <v>0</v>
      </c>
      <c r="AK209" s="170">
        <f>L209*IF('프로파일 사용량 계산기'!EG209=0,0,'프로파일 사용량 계산기'!EG209)</f>
        <v>0</v>
      </c>
      <c r="AL209" s="170">
        <f>L209*IF('프로파일 사용량 계산기'!EW209=0,0,'프로파일 사용량 계산기'!EW209)</f>
        <v>0</v>
      </c>
    </row>
    <row r="210" spans="1:38" ht="13.5" customHeight="1" x14ac:dyDescent="0.3">
      <c r="A210" s="106"/>
      <c r="B210" s="99"/>
      <c r="C210" s="100"/>
      <c r="D210" s="117"/>
      <c r="E210" s="118"/>
      <c r="F210" s="123"/>
      <c r="G210" s="124"/>
      <c r="H210" s="117"/>
      <c r="I210" s="124"/>
      <c r="J210" s="117"/>
      <c r="K210" s="124"/>
      <c r="L210" s="148"/>
      <c r="M210" s="132"/>
      <c r="N210" s="133"/>
      <c r="O210" s="134"/>
      <c r="P210" s="141"/>
      <c r="Q210" s="142"/>
      <c r="R210" s="143"/>
      <c r="T210" s="95"/>
      <c r="U210" s="90"/>
      <c r="V210" s="96"/>
      <c r="W210" s="90"/>
      <c r="X210" s="90"/>
      <c r="Y210" s="91"/>
      <c r="Z210" s="62"/>
      <c r="AB210" s="167"/>
      <c r="AC210" s="169"/>
      <c r="AD210" s="169"/>
      <c r="AE210" s="167"/>
      <c r="AF210" s="172"/>
      <c r="AG210" s="172"/>
      <c r="AH210" s="172"/>
      <c r="AI210" s="167"/>
      <c r="AJ210" s="172"/>
      <c r="AK210" s="172"/>
      <c r="AL210" s="172"/>
    </row>
    <row r="211" spans="1:38" ht="13.5" customHeight="1" x14ac:dyDescent="0.3">
      <c r="A211" s="106"/>
      <c r="B211" s="111"/>
      <c r="C211" s="112"/>
      <c r="D211" s="117"/>
      <c r="E211" s="118"/>
      <c r="F211" s="123"/>
      <c r="G211" s="124"/>
      <c r="H211" s="117"/>
      <c r="I211" s="124"/>
      <c r="J211" s="117"/>
      <c r="K211" s="124"/>
      <c r="L211" s="148"/>
      <c r="M211" s="132"/>
      <c r="N211" s="133"/>
      <c r="O211" s="134"/>
      <c r="P211" s="141"/>
      <c r="Q211" s="142"/>
      <c r="R211" s="143"/>
      <c r="T211" s="95"/>
      <c r="U211" s="90"/>
      <c r="V211" s="96"/>
      <c r="W211" s="90"/>
      <c r="X211" s="90"/>
      <c r="Y211" s="91"/>
      <c r="Z211" s="62"/>
      <c r="AB211" s="167"/>
      <c r="AC211" s="169"/>
      <c r="AD211" s="169"/>
      <c r="AE211" s="167"/>
      <c r="AF211" s="172"/>
      <c r="AG211" s="172"/>
      <c r="AH211" s="172"/>
      <c r="AI211" s="167"/>
      <c r="AJ211" s="172"/>
      <c r="AK211" s="172"/>
      <c r="AL211" s="172"/>
    </row>
    <row r="212" spans="1:38" ht="13.5" customHeight="1" x14ac:dyDescent="0.3">
      <c r="A212" s="106"/>
      <c r="B212" s="113"/>
      <c r="C212" s="114"/>
      <c r="D212" s="117"/>
      <c r="E212" s="118"/>
      <c r="F212" s="123"/>
      <c r="G212" s="124"/>
      <c r="H212" s="150"/>
      <c r="I212" s="151"/>
      <c r="J212" s="150"/>
      <c r="K212" s="151"/>
      <c r="L212" s="148"/>
      <c r="M212" s="132"/>
      <c r="N212" s="133"/>
      <c r="O212" s="134"/>
      <c r="P212" s="141"/>
      <c r="Q212" s="142"/>
      <c r="R212" s="143"/>
      <c r="T212" s="95"/>
      <c r="U212" s="90"/>
      <c r="V212" s="96"/>
      <c r="W212" s="90"/>
      <c r="X212" s="90"/>
      <c r="Y212" s="91"/>
      <c r="Z212" s="62"/>
      <c r="AB212" s="167"/>
      <c r="AC212" s="169"/>
      <c r="AD212" s="169"/>
      <c r="AE212" s="167"/>
      <c r="AF212" s="172"/>
      <c r="AG212" s="172"/>
      <c r="AH212" s="172"/>
      <c r="AI212" s="167"/>
      <c r="AJ212" s="172"/>
      <c r="AK212" s="172"/>
      <c r="AL212" s="172"/>
    </row>
    <row r="213" spans="1:38" ht="13.5" customHeight="1" x14ac:dyDescent="0.3">
      <c r="A213" s="106"/>
      <c r="B213" s="107"/>
      <c r="C213" s="108"/>
      <c r="D213" s="117"/>
      <c r="E213" s="118"/>
      <c r="F213" s="123"/>
      <c r="G213" s="124"/>
      <c r="H213" s="117"/>
      <c r="I213" s="124"/>
      <c r="J213" s="117"/>
      <c r="K213" s="124"/>
      <c r="L213" s="148"/>
      <c r="M213" s="132"/>
      <c r="N213" s="133"/>
      <c r="O213" s="134"/>
      <c r="P213" s="141"/>
      <c r="Q213" s="142"/>
      <c r="R213" s="143"/>
      <c r="T213" s="95"/>
      <c r="U213" s="90"/>
      <c r="V213" s="96"/>
      <c r="W213" s="90"/>
      <c r="X213" s="90"/>
      <c r="Y213" s="91"/>
      <c r="Z213" s="62"/>
      <c r="AB213" s="167"/>
      <c r="AC213" s="169"/>
      <c r="AD213" s="169"/>
      <c r="AE213" s="167"/>
      <c r="AF213" s="172"/>
      <c r="AG213" s="172"/>
      <c r="AH213" s="172"/>
      <c r="AI213" s="167"/>
      <c r="AJ213" s="172"/>
      <c r="AK213" s="172"/>
      <c r="AL213" s="172"/>
    </row>
    <row r="214" spans="1:38" ht="13.5" customHeight="1" x14ac:dyDescent="0.3">
      <c r="A214" s="106"/>
      <c r="B214" s="109"/>
      <c r="C214" s="110"/>
      <c r="D214" s="117"/>
      <c r="E214" s="118"/>
      <c r="F214" s="123"/>
      <c r="G214" s="124"/>
      <c r="H214" s="117"/>
      <c r="I214" s="124"/>
      <c r="J214" s="117"/>
      <c r="K214" s="124"/>
      <c r="L214" s="148"/>
      <c r="M214" s="132"/>
      <c r="N214" s="133"/>
      <c r="O214" s="134"/>
      <c r="P214" s="141"/>
      <c r="Q214" s="142"/>
      <c r="R214" s="143"/>
      <c r="T214" s="95"/>
      <c r="U214" s="90"/>
      <c r="V214" s="96"/>
      <c r="W214" s="90"/>
      <c r="X214" s="90"/>
      <c r="Y214" s="91"/>
      <c r="Z214" s="62"/>
      <c r="AB214" s="167"/>
      <c r="AC214" s="169"/>
      <c r="AD214" s="169"/>
      <c r="AE214" s="167"/>
      <c r="AF214" s="172"/>
      <c r="AG214" s="172"/>
      <c r="AH214" s="172"/>
      <c r="AI214" s="167"/>
      <c r="AJ214" s="172"/>
      <c r="AK214" s="172"/>
      <c r="AL214" s="172"/>
    </row>
    <row r="215" spans="1:38" ht="13.5" customHeight="1" x14ac:dyDescent="0.3">
      <c r="A215" s="106"/>
      <c r="B215" s="101"/>
      <c r="C215" s="102"/>
      <c r="D215" s="117"/>
      <c r="E215" s="118"/>
      <c r="F215" s="123"/>
      <c r="G215" s="124"/>
      <c r="H215" s="117"/>
      <c r="I215" s="124"/>
      <c r="J215" s="117"/>
      <c r="K215" s="124"/>
      <c r="L215" s="148"/>
      <c r="M215" s="132"/>
      <c r="N215" s="133"/>
      <c r="O215" s="134"/>
      <c r="P215" s="141"/>
      <c r="Q215" s="142"/>
      <c r="R215" s="143"/>
      <c r="T215" s="95"/>
      <c r="U215" s="90"/>
      <c r="V215" s="96"/>
      <c r="W215" s="90"/>
      <c r="X215" s="90"/>
      <c r="Y215" s="91"/>
      <c r="Z215" s="62"/>
      <c r="AB215" s="167"/>
      <c r="AC215" s="169"/>
      <c r="AD215" s="169"/>
      <c r="AE215" s="167"/>
      <c r="AF215" s="172"/>
      <c r="AG215" s="172"/>
      <c r="AH215" s="172"/>
      <c r="AI215" s="167"/>
      <c r="AJ215" s="172"/>
      <c r="AK215" s="172"/>
      <c r="AL215" s="172"/>
    </row>
    <row r="216" spans="1:38" ht="13.5" customHeight="1" thickBot="1" x14ac:dyDescent="0.35">
      <c r="A216" s="106"/>
      <c r="B216" s="103"/>
      <c r="C216" s="104"/>
      <c r="D216" s="119"/>
      <c r="E216" s="120"/>
      <c r="F216" s="125"/>
      <c r="G216" s="126"/>
      <c r="H216" s="119"/>
      <c r="I216" s="126"/>
      <c r="J216" s="119"/>
      <c r="K216" s="126"/>
      <c r="L216" s="149"/>
      <c r="M216" s="135"/>
      <c r="N216" s="136"/>
      <c r="O216" s="137"/>
      <c r="P216" s="144"/>
      <c r="Q216" s="145"/>
      <c r="R216" s="146"/>
      <c r="T216" s="95"/>
      <c r="U216" s="90"/>
      <c r="V216" s="96"/>
      <c r="W216" s="90"/>
      <c r="X216" s="90"/>
      <c r="Y216" s="91"/>
      <c r="Z216" s="62"/>
      <c r="AB216" s="167"/>
      <c r="AC216" s="170"/>
      <c r="AD216" s="170"/>
      <c r="AE216" s="167"/>
      <c r="AF216" s="172"/>
      <c r="AG216" s="172"/>
      <c r="AH216" s="172"/>
      <c r="AI216" s="167"/>
      <c r="AJ216" s="172"/>
      <c r="AK216" s="172"/>
      <c r="AL216" s="172"/>
    </row>
    <row r="217" spans="1:38" ht="13.5" customHeight="1" x14ac:dyDescent="0.3">
      <c r="A217" s="105">
        <v>27</v>
      </c>
      <c r="B217" s="97"/>
      <c r="C217" s="98"/>
      <c r="D217" s="115"/>
      <c r="E217" s="116"/>
      <c r="F217" s="121"/>
      <c r="G217" s="122"/>
      <c r="H217" s="115"/>
      <c r="I217" s="122"/>
      <c r="J217" s="115"/>
      <c r="K217" s="122"/>
      <c r="L217" s="147"/>
      <c r="M217" s="129"/>
      <c r="N217" s="130"/>
      <c r="O217" s="131"/>
      <c r="P217" s="138"/>
      <c r="Q217" s="139"/>
      <c r="R217" s="140"/>
      <c r="T217" s="92">
        <f>(D217*F217*L217)/90000</f>
        <v>0</v>
      </c>
      <c r="U217" s="93"/>
      <c r="V217" s="94"/>
      <c r="W217" s="87">
        <f>((D217+F217)*2)*L217/1000</f>
        <v>0</v>
      </c>
      <c r="X217" s="88"/>
      <c r="Y217" s="89"/>
      <c r="Z217" s="62"/>
      <c r="AB217" s="166">
        <f>L217*IF('프로파일 사용량 계산기'!E217=0,0,'프로파일 사용량 계산기'!E217)</f>
        <v>0</v>
      </c>
      <c r="AC217" s="168">
        <f>L217*IF('프로파일 사용량 계산기'!G217=0,0,'프로파일 사용량 계산기'!G217)</f>
        <v>0</v>
      </c>
      <c r="AD217" s="168">
        <f>L217*IF('프로파일 사용량 계산기'!I217=0,0,'프로파일 사용량 계산기'!I217)</f>
        <v>0</v>
      </c>
      <c r="AE217" s="171">
        <f>L217*IF('프로파일 사용량 계산기'!BQ217=0,0,'프로파일 사용량 계산기'!BQ217)</f>
        <v>0</v>
      </c>
      <c r="AF217" s="170">
        <f>L217*IF('프로파일 사용량 계산기'!BS217=0,0,'프로파일 사용량 계산기'!BS217)</f>
        <v>0</v>
      </c>
      <c r="AG217" s="170">
        <f>L217*IF('프로파일 사용량 계산기'!BU217=0,0,'프로파일 사용량 계산기'!BU217)</f>
        <v>0</v>
      </c>
      <c r="AH217" s="170">
        <f>L217*IF('프로파일 사용량 계산기'!BU217=0,0,'프로파일 사용량 계산기'!BU217)</f>
        <v>0</v>
      </c>
      <c r="AI217" s="171">
        <f>L217*IF('프로파일 사용량 계산기'!EC217=0,0,'프로파일 사용량 계산기'!EC217)</f>
        <v>0</v>
      </c>
      <c r="AJ217" s="170">
        <f>L217*IF('프로파일 사용량 계산기'!EE217=0,0,'프로파일 사용량 계산기'!EE217)</f>
        <v>0</v>
      </c>
      <c r="AK217" s="170">
        <f>L217*IF('프로파일 사용량 계산기'!EG217=0,0,'프로파일 사용량 계산기'!EG217)</f>
        <v>0</v>
      </c>
      <c r="AL217" s="170">
        <f>L217*IF('프로파일 사용량 계산기'!EW217=0,0,'프로파일 사용량 계산기'!EW217)</f>
        <v>0</v>
      </c>
    </row>
    <row r="218" spans="1:38" ht="13.5" customHeight="1" x14ac:dyDescent="0.3">
      <c r="A218" s="106"/>
      <c r="B218" s="99"/>
      <c r="C218" s="100"/>
      <c r="D218" s="117"/>
      <c r="E218" s="118"/>
      <c r="F218" s="123"/>
      <c r="G218" s="124"/>
      <c r="H218" s="117"/>
      <c r="I218" s="124"/>
      <c r="J218" s="117"/>
      <c r="K218" s="124"/>
      <c r="L218" s="148"/>
      <c r="M218" s="132"/>
      <c r="N218" s="133"/>
      <c r="O218" s="134"/>
      <c r="P218" s="141"/>
      <c r="Q218" s="142"/>
      <c r="R218" s="143"/>
      <c r="T218" s="95"/>
      <c r="U218" s="90"/>
      <c r="V218" s="96"/>
      <c r="W218" s="90"/>
      <c r="X218" s="90"/>
      <c r="Y218" s="91"/>
      <c r="Z218" s="62"/>
      <c r="AB218" s="167"/>
      <c r="AC218" s="169"/>
      <c r="AD218" s="169"/>
      <c r="AE218" s="167"/>
      <c r="AF218" s="172"/>
      <c r="AG218" s="172"/>
      <c r="AH218" s="172"/>
      <c r="AI218" s="167"/>
      <c r="AJ218" s="172"/>
      <c r="AK218" s="172"/>
      <c r="AL218" s="172"/>
    </row>
    <row r="219" spans="1:38" ht="13.5" customHeight="1" x14ac:dyDescent="0.3">
      <c r="A219" s="106"/>
      <c r="B219" s="111"/>
      <c r="C219" s="112"/>
      <c r="D219" s="117"/>
      <c r="E219" s="118"/>
      <c r="F219" s="123"/>
      <c r="G219" s="124"/>
      <c r="H219" s="117"/>
      <c r="I219" s="124"/>
      <c r="J219" s="117"/>
      <c r="K219" s="124"/>
      <c r="L219" s="148"/>
      <c r="M219" s="132"/>
      <c r="N219" s="133"/>
      <c r="O219" s="134"/>
      <c r="P219" s="141"/>
      <c r="Q219" s="142"/>
      <c r="R219" s="143"/>
      <c r="T219" s="95"/>
      <c r="U219" s="90"/>
      <c r="V219" s="96"/>
      <c r="W219" s="90"/>
      <c r="X219" s="90"/>
      <c r="Y219" s="91"/>
      <c r="Z219" s="62"/>
      <c r="AB219" s="167"/>
      <c r="AC219" s="169"/>
      <c r="AD219" s="169"/>
      <c r="AE219" s="167"/>
      <c r="AF219" s="172"/>
      <c r="AG219" s="172"/>
      <c r="AH219" s="172"/>
      <c r="AI219" s="167"/>
      <c r="AJ219" s="172"/>
      <c r="AK219" s="172"/>
      <c r="AL219" s="172"/>
    </row>
    <row r="220" spans="1:38" ht="13.5" customHeight="1" x14ac:dyDescent="0.3">
      <c r="A220" s="106"/>
      <c r="B220" s="113"/>
      <c r="C220" s="114"/>
      <c r="D220" s="117"/>
      <c r="E220" s="118"/>
      <c r="F220" s="123"/>
      <c r="G220" s="124"/>
      <c r="H220" s="150"/>
      <c r="I220" s="151"/>
      <c r="J220" s="150"/>
      <c r="K220" s="151"/>
      <c r="L220" s="148"/>
      <c r="M220" s="132"/>
      <c r="N220" s="133"/>
      <c r="O220" s="134"/>
      <c r="P220" s="141"/>
      <c r="Q220" s="142"/>
      <c r="R220" s="143"/>
      <c r="T220" s="95"/>
      <c r="U220" s="90"/>
      <c r="V220" s="96"/>
      <c r="W220" s="90"/>
      <c r="X220" s="90"/>
      <c r="Y220" s="91"/>
      <c r="Z220" s="62"/>
      <c r="AB220" s="167"/>
      <c r="AC220" s="169"/>
      <c r="AD220" s="169"/>
      <c r="AE220" s="167"/>
      <c r="AF220" s="172"/>
      <c r="AG220" s="172"/>
      <c r="AH220" s="172"/>
      <c r="AI220" s="167"/>
      <c r="AJ220" s="172"/>
      <c r="AK220" s="172"/>
      <c r="AL220" s="172"/>
    </row>
    <row r="221" spans="1:38" ht="13.5" customHeight="1" x14ac:dyDescent="0.3">
      <c r="A221" s="106"/>
      <c r="B221" s="107"/>
      <c r="C221" s="108"/>
      <c r="D221" s="117"/>
      <c r="E221" s="118"/>
      <c r="F221" s="123"/>
      <c r="G221" s="124"/>
      <c r="H221" s="117"/>
      <c r="I221" s="124"/>
      <c r="J221" s="117"/>
      <c r="K221" s="124"/>
      <c r="L221" s="148"/>
      <c r="M221" s="132"/>
      <c r="N221" s="133"/>
      <c r="O221" s="134"/>
      <c r="P221" s="141"/>
      <c r="Q221" s="142"/>
      <c r="R221" s="143"/>
      <c r="T221" s="95"/>
      <c r="U221" s="90"/>
      <c r="V221" s="96"/>
      <c r="W221" s="90"/>
      <c r="X221" s="90"/>
      <c r="Y221" s="91"/>
      <c r="Z221" s="62"/>
      <c r="AB221" s="167"/>
      <c r="AC221" s="169"/>
      <c r="AD221" s="169"/>
      <c r="AE221" s="167"/>
      <c r="AF221" s="172"/>
      <c r="AG221" s="172"/>
      <c r="AH221" s="172"/>
      <c r="AI221" s="167"/>
      <c r="AJ221" s="172"/>
      <c r="AK221" s="172"/>
      <c r="AL221" s="172"/>
    </row>
    <row r="222" spans="1:38" ht="13.5" customHeight="1" x14ac:dyDescent="0.3">
      <c r="A222" s="106"/>
      <c r="B222" s="109"/>
      <c r="C222" s="110"/>
      <c r="D222" s="117"/>
      <c r="E222" s="118"/>
      <c r="F222" s="123"/>
      <c r="G222" s="124"/>
      <c r="H222" s="117"/>
      <c r="I222" s="124"/>
      <c r="J222" s="117"/>
      <c r="K222" s="124"/>
      <c r="L222" s="148"/>
      <c r="M222" s="132"/>
      <c r="N222" s="133"/>
      <c r="O222" s="134"/>
      <c r="P222" s="141"/>
      <c r="Q222" s="142"/>
      <c r="R222" s="143"/>
      <c r="T222" s="95"/>
      <c r="U222" s="90"/>
      <c r="V222" s="96"/>
      <c r="W222" s="90"/>
      <c r="X222" s="90"/>
      <c r="Y222" s="91"/>
      <c r="Z222" s="62"/>
      <c r="AB222" s="167"/>
      <c r="AC222" s="169"/>
      <c r="AD222" s="169"/>
      <c r="AE222" s="167"/>
      <c r="AF222" s="172"/>
      <c r="AG222" s="172"/>
      <c r="AH222" s="172"/>
      <c r="AI222" s="167"/>
      <c r="AJ222" s="172"/>
      <c r="AK222" s="172"/>
      <c r="AL222" s="172"/>
    </row>
    <row r="223" spans="1:38" ht="13.5" customHeight="1" x14ac:dyDescent="0.3">
      <c r="A223" s="106"/>
      <c r="B223" s="101"/>
      <c r="C223" s="102"/>
      <c r="D223" s="117"/>
      <c r="E223" s="118"/>
      <c r="F223" s="123"/>
      <c r="G223" s="124"/>
      <c r="H223" s="117"/>
      <c r="I223" s="124"/>
      <c r="J223" s="117"/>
      <c r="K223" s="124"/>
      <c r="L223" s="148"/>
      <c r="M223" s="132"/>
      <c r="N223" s="133"/>
      <c r="O223" s="134"/>
      <c r="P223" s="141"/>
      <c r="Q223" s="142"/>
      <c r="R223" s="143"/>
      <c r="T223" s="95"/>
      <c r="U223" s="90"/>
      <c r="V223" s="96"/>
      <c r="W223" s="90"/>
      <c r="X223" s="90"/>
      <c r="Y223" s="91"/>
      <c r="Z223" s="62"/>
      <c r="AB223" s="167"/>
      <c r="AC223" s="169"/>
      <c r="AD223" s="169"/>
      <c r="AE223" s="167"/>
      <c r="AF223" s="172"/>
      <c r="AG223" s="172"/>
      <c r="AH223" s="172"/>
      <c r="AI223" s="167"/>
      <c r="AJ223" s="172"/>
      <c r="AK223" s="172"/>
      <c r="AL223" s="172"/>
    </row>
    <row r="224" spans="1:38" ht="13.5" customHeight="1" thickBot="1" x14ac:dyDescent="0.35">
      <c r="A224" s="106"/>
      <c r="B224" s="103"/>
      <c r="C224" s="104"/>
      <c r="D224" s="119"/>
      <c r="E224" s="120"/>
      <c r="F224" s="125"/>
      <c r="G224" s="126"/>
      <c r="H224" s="119"/>
      <c r="I224" s="126"/>
      <c r="J224" s="119"/>
      <c r="K224" s="126"/>
      <c r="L224" s="149"/>
      <c r="M224" s="135"/>
      <c r="N224" s="136"/>
      <c r="O224" s="137"/>
      <c r="P224" s="144"/>
      <c r="Q224" s="145"/>
      <c r="R224" s="146"/>
      <c r="T224" s="95"/>
      <c r="U224" s="90"/>
      <c r="V224" s="96"/>
      <c r="W224" s="90"/>
      <c r="X224" s="90"/>
      <c r="Y224" s="91"/>
      <c r="Z224" s="62"/>
      <c r="AB224" s="167"/>
      <c r="AC224" s="170"/>
      <c r="AD224" s="170"/>
      <c r="AE224" s="167"/>
      <c r="AF224" s="172"/>
      <c r="AG224" s="172"/>
      <c r="AH224" s="172"/>
      <c r="AI224" s="167"/>
      <c r="AJ224" s="172"/>
      <c r="AK224" s="172"/>
      <c r="AL224" s="172"/>
    </row>
    <row r="225" spans="1:38" ht="13.5" customHeight="1" x14ac:dyDescent="0.3">
      <c r="A225" s="105">
        <v>28</v>
      </c>
      <c r="B225" s="97"/>
      <c r="C225" s="98"/>
      <c r="D225" s="115"/>
      <c r="E225" s="116"/>
      <c r="F225" s="121"/>
      <c r="G225" s="122"/>
      <c r="H225" s="115"/>
      <c r="I225" s="122"/>
      <c r="J225" s="115"/>
      <c r="K225" s="122"/>
      <c r="L225" s="147"/>
      <c r="M225" s="129"/>
      <c r="N225" s="130"/>
      <c r="O225" s="131"/>
      <c r="P225" s="138"/>
      <c r="Q225" s="139"/>
      <c r="R225" s="140"/>
      <c r="T225" s="92">
        <f>(D225*F225*L225)/90000</f>
        <v>0</v>
      </c>
      <c r="U225" s="93"/>
      <c r="V225" s="94"/>
      <c r="W225" s="87">
        <f>((D225+F225)*2)*L225/1000</f>
        <v>0</v>
      </c>
      <c r="X225" s="88"/>
      <c r="Y225" s="89"/>
      <c r="Z225" s="62"/>
      <c r="AB225" s="166">
        <f>L225*IF('프로파일 사용량 계산기'!E225=0,0,'프로파일 사용량 계산기'!E225)</f>
        <v>0</v>
      </c>
      <c r="AC225" s="168">
        <f>L225*IF('프로파일 사용량 계산기'!G225=0,0,'프로파일 사용량 계산기'!G225)</f>
        <v>0</v>
      </c>
      <c r="AD225" s="168">
        <f>L225*IF('프로파일 사용량 계산기'!I225=0,0,'프로파일 사용량 계산기'!I225)</f>
        <v>0</v>
      </c>
      <c r="AE225" s="171">
        <f>L225*IF('프로파일 사용량 계산기'!BQ225=0,0,'프로파일 사용량 계산기'!BQ225)</f>
        <v>0</v>
      </c>
      <c r="AF225" s="170">
        <f>L225*IF('프로파일 사용량 계산기'!BS225=0,0,'프로파일 사용량 계산기'!BS225)</f>
        <v>0</v>
      </c>
      <c r="AG225" s="170">
        <f>L225*IF('프로파일 사용량 계산기'!BU225=0,0,'프로파일 사용량 계산기'!BU225)</f>
        <v>0</v>
      </c>
      <c r="AH225" s="170">
        <f>L225*IF('프로파일 사용량 계산기'!BU225=0,0,'프로파일 사용량 계산기'!BU225)</f>
        <v>0</v>
      </c>
      <c r="AI225" s="171">
        <f>L225*IF('프로파일 사용량 계산기'!EC225=0,0,'프로파일 사용량 계산기'!EC225)</f>
        <v>0</v>
      </c>
      <c r="AJ225" s="170">
        <f>L225*IF('프로파일 사용량 계산기'!EE225=0,0,'프로파일 사용량 계산기'!EE225)</f>
        <v>0</v>
      </c>
      <c r="AK225" s="170">
        <f>L225*IF('프로파일 사용량 계산기'!EG225=0,0,'프로파일 사용량 계산기'!EG225)</f>
        <v>0</v>
      </c>
      <c r="AL225" s="170">
        <f>L225*IF('프로파일 사용량 계산기'!EW225=0,0,'프로파일 사용량 계산기'!EW225)</f>
        <v>0</v>
      </c>
    </row>
    <row r="226" spans="1:38" ht="13.5" customHeight="1" x14ac:dyDescent="0.3">
      <c r="A226" s="106"/>
      <c r="B226" s="99"/>
      <c r="C226" s="100"/>
      <c r="D226" s="117"/>
      <c r="E226" s="118"/>
      <c r="F226" s="123"/>
      <c r="G226" s="124"/>
      <c r="H226" s="117"/>
      <c r="I226" s="124"/>
      <c r="J226" s="117"/>
      <c r="K226" s="124"/>
      <c r="L226" s="148"/>
      <c r="M226" s="132"/>
      <c r="N226" s="133"/>
      <c r="O226" s="134"/>
      <c r="P226" s="141"/>
      <c r="Q226" s="142"/>
      <c r="R226" s="143"/>
      <c r="T226" s="95"/>
      <c r="U226" s="90"/>
      <c r="V226" s="96"/>
      <c r="W226" s="90"/>
      <c r="X226" s="90"/>
      <c r="Y226" s="91"/>
      <c r="Z226" s="62"/>
      <c r="AB226" s="167"/>
      <c r="AC226" s="169"/>
      <c r="AD226" s="169"/>
      <c r="AE226" s="167"/>
      <c r="AF226" s="172"/>
      <c r="AG226" s="172"/>
      <c r="AH226" s="172"/>
      <c r="AI226" s="167"/>
      <c r="AJ226" s="172"/>
      <c r="AK226" s="172"/>
      <c r="AL226" s="172"/>
    </row>
    <row r="227" spans="1:38" ht="13.5" customHeight="1" x14ac:dyDescent="0.3">
      <c r="A227" s="106"/>
      <c r="B227" s="111"/>
      <c r="C227" s="112"/>
      <c r="D227" s="117"/>
      <c r="E227" s="118"/>
      <c r="F227" s="123"/>
      <c r="G227" s="124"/>
      <c r="H227" s="117"/>
      <c r="I227" s="124"/>
      <c r="J227" s="117"/>
      <c r="K227" s="124"/>
      <c r="L227" s="148"/>
      <c r="M227" s="132"/>
      <c r="N227" s="133"/>
      <c r="O227" s="134"/>
      <c r="P227" s="141"/>
      <c r="Q227" s="142"/>
      <c r="R227" s="143"/>
      <c r="T227" s="95"/>
      <c r="U227" s="90"/>
      <c r="V227" s="96"/>
      <c r="W227" s="90"/>
      <c r="X227" s="90"/>
      <c r="Y227" s="91"/>
      <c r="Z227" s="62"/>
      <c r="AB227" s="167"/>
      <c r="AC227" s="169"/>
      <c r="AD227" s="169"/>
      <c r="AE227" s="167"/>
      <c r="AF227" s="172"/>
      <c r="AG227" s="172"/>
      <c r="AH227" s="172"/>
      <c r="AI227" s="167"/>
      <c r="AJ227" s="172"/>
      <c r="AK227" s="172"/>
      <c r="AL227" s="172"/>
    </row>
    <row r="228" spans="1:38" ht="13.5" customHeight="1" x14ac:dyDescent="0.3">
      <c r="A228" s="106"/>
      <c r="B228" s="113"/>
      <c r="C228" s="114"/>
      <c r="D228" s="117"/>
      <c r="E228" s="118"/>
      <c r="F228" s="123"/>
      <c r="G228" s="124"/>
      <c r="H228" s="150"/>
      <c r="I228" s="151"/>
      <c r="J228" s="150"/>
      <c r="K228" s="151"/>
      <c r="L228" s="148"/>
      <c r="M228" s="132"/>
      <c r="N228" s="133"/>
      <c r="O228" s="134"/>
      <c r="P228" s="141"/>
      <c r="Q228" s="142"/>
      <c r="R228" s="143"/>
      <c r="T228" s="95"/>
      <c r="U228" s="90"/>
      <c r="V228" s="96"/>
      <c r="W228" s="90"/>
      <c r="X228" s="90"/>
      <c r="Y228" s="91"/>
      <c r="Z228" s="62"/>
      <c r="AB228" s="167"/>
      <c r="AC228" s="169"/>
      <c r="AD228" s="169"/>
      <c r="AE228" s="167"/>
      <c r="AF228" s="172"/>
      <c r="AG228" s="172"/>
      <c r="AH228" s="172"/>
      <c r="AI228" s="167"/>
      <c r="AJ228" s="172"/>
      <c r="AK228" s="172"/>
      <c r="AL228" s="172"/>
    </row>
    <row r="229" spans="1:38" ht="13.5" customHeight="1" x14ac:dyDescent="0.3">
      <c r="A229" s="106"/>
      <c r="B229" s="107"/>
      <c r="C229" s="108"/>
      <c r="D229" s="117"/>
      <c r="E229" s="118"/>
      <c r="F229" s="123"/>
      <c r="G229" s="124"/>
      <c r="H229" s="117"/>
      <c r="I229" s="124"/>
      <c r="J229" s="117"/>
      <c r="K229" s="124"/>
      <c r="L229" s="148"/>
      <c r="M229" s="132"/>
      <c r="N229" s="133"/>
      <c r="O229" s="134"/>
      <c r="P229" s="141"/>
      <c r="Q229" s="142"/>
      <c r="R229" s="143"/>
      <c r="T229" s="95"/>
      <c r="U229" s="90"/>
      <c r="V229" s="96"/>
      <c r="W229" s="90"/>
      <c r="X229" s="90"/>
      <c r="Y229" s="91"/>
      <c r="Z229" s="62"/>
      <c r="AB229" s="167"/>
      <c r="AC229" s="169"/>
      <c r="AD229" s="169"/>
      <c r="AE229" s="167"/>
      <c r="AF229" s="172"/>
      <c r="AG229" s="172"/>
      <c r="AH229" s="172"/>
      <c r="AI229" s="167"/>
      <c r="AJ229" s="172"/>
      <c r="AK229" s="172"/>
      <c r="AL229" s="172"/>
    </row>
    <row r="230" spans="1:38" ht="13.5" customHeight="1" x14ac:dyDescent="0.3">
      <c r="A230" s="106"/>
      <c r="B230" s="109"/>
      <c r="C230" s="110"/>
      <c r="D230" s="117"/>
      <c r="E230" s="118"/>
      <c r="F230" s="123"/>
      <c r="G230" s="124"/>
      <c r="H230" s="117"/>
      <c r="I230" s="124"/>
      <c r="J230" s="117"/>
      <c r="K230" s="124"/>
      <c r="L230" s="148"/>
      <c r="M230" s="132"/>
      <c r="N230" s="133"/>
      <c r="O230" s="134"/>
      <c r="P230" s="141"/>
      <c r="Q230" s="142"/>
      <c r="R230" s="143"/>
      <c r="T230" s="95"/>
      <c r="U230" s="90"/>
      <c r="V230" s="96"/>
      <c r="W230" s="90"/>
      <c r="X230" s="90"/>
      <c r="Y230" s="91"/>
      <c r="Z230" s="62"/>
      <c r="AB230" s="167"/>
      <c r="AC230" s="169"/>
      <c r="AD230" s="169"/>
      <c r="AE230" s="167"/>
      <c r="AF230" s="172"/>
      <c r="AG230" s="172"/>
      <c r="AH230" s="172"/>
      <c r="AI230" s="167"/>
      <c r="AJ230" s="172"/>
      <c r="AK230" s="172"/>
      <c r="AL230" s="172"/>
    </row>
    <row r="231" spans="1:38" ht="13.5" customHeight="1" x14ac:dyDescent="0.3">
      <c r="A231" s="106"/>
      <c r="B231" s="101"/>
      <c r="C231" s="102"/>
      <c r="D231" s="117"/>
      <c r="E231" s="118"/>
      <c r="F231" s="123"/>
      <c r="G231" s="124"/>
      <c r="H231" s="117"/>
      <c r="I231" s="124"/>
      <c r="J231" s="117"/>
      <c r="K231" s="124"/>
      <c r="L231" s="148"/>
      <c r="M231" s="132"/>
      <c r="N231" s="133"/>
      <c r="O231" s="134"/>
      <c r="P231" s="141"/>
      <c r="Q231" s="142"/>
      <c r="R231" s="143"/>
      <c r="T231" s="95"/>
      <c r="U231" s="90"/>
      <c r="V231" s="96"/>
      <c r="W231" s="90"/>
      <c r="X231" s="90"/>
      <c r="Y231" s="91"/>
      <c r="Z231" s="62"/>
      <c r="AB231" s="167"/>
      <c r="AC231" s="169"/>
      <c r="AD231" s="169"/>
      <c r="AE231" s="167"/>
      <c r="AF231" s="172"/>
      <c r="AG231" s="172"/>
      <c r="AH231" s="172"/>
      <c r="AI231" s="167"/>
      <c r="AJ231" s="172"/>
      <c r="AK231" s="172"/>
      <c r="AL231" s="172"/>
    </row>
    <row r="232" spans="1:38" ht="13.5" customHeight="1" thickBot="1" x14ac:dyDescent="0.35">
      <c r="A232" s="106"/>
      <c r="B232" s="103"/>
      <c r="C232" s="104"/>
      <c r="D232" s="119"/>
      <c r="E232" s="120"/>
      <c r="F232" s="125"/>
      <c r="G232" s="126"/>
      <c r="H232" s="119"/>
      <c r="I232" s="126"/>
      <c r="J232" s="119"/>
      <c r="K232" s="126"/>
      <c r="L232" s="149"/>
      <c r="M232" s="135"/>
      <c r="N232" s="136"/>
      <c r="O232" s="137"/>
      <c r="P232" s="144"/>
      <c r="Q232" s="145"/>
      <c r="R232" s="146"/>
      <c r="T232" s="95"/>
      <c r="U232" s="90"/>
      <c r="V232" s="96"/>
      <c r="W232" s="90"/>
      <c r="X232" s="90"/>
      <c r="Y232" s="91"/>
      <c r="Z232" s="62"/>
      <c r="AB232" s="167"/>
      <c r="AC232" s="170"/>
      <c r="AD232" s="170"/>
      <c r="AE232" s="167"/>
      <c r="AF232" s="172"/>
      <c r="AG232" s="172"/>
      <c r="AH232" s="172"/>
      <c r="AI232" s="167"/>
      <c r="AJ232" s="172"/>
      <c r="AK232" s="172"/>
      <c r="AL232" s="172"/>
    </row>
    <row r="233" spans="1:38" ht="13.5" customHeight="1" x14ac:dyDescent="0.3">
      <c r="A233" s="105">
        <v>29</v>
      </c>
      <c r="B233" s="97"/>
      <c r="C233" s="98"/>
      <c r="D233" s="115"/>
      <c r="E233" s="116"/>
      <c r="F233" s="121"/>
      <c r="G233" s="122"/>
      <c r="H233" s="115"/>
      <c r="I233" s="122"/>
      <c r="J233" s="115"/>
      <c r="K233" s="122"/>
      <c r="L233" s="147"/>
      <c r="M233" s="129"/>
      <c r="N233" s="130"/>
      <c r="O233" s="131"/>
      <c r="P233" s="138"/>
      <c r="Q233" s="139"/>
      <c r="R233" s="140"/>
      <c r="T233" s="92">
        <f>(D233*F233*L233)/90000</f>
        <v>0</v>
      </c>
      <c r="U233" s="93"/>
      <c r="V233" s="94"/>
      <c r="W233" s="87">
        <f>((D233+F233)*2)*L233/1000</f>
        <v>0</v>
      </c>
      <c r="X233" s="88"/>
      <c r="Y233" s="89"/>
      <c r="Z233" s="62"/>
      <c r="AB233" s="166">
        <f>L233*IF('프로파일 사용량 계산기'!E233=0,0,'프로파일 사용량 계산기'!E233)</f>
        <v>0</v>
      </c>
      <c r="AC233" s="168">
        <f>L233*IF('프로파일 사용량 계산기'!G233=0,0,'프로파일 사용량 계산기'!G233)</f>
        <v>0</v>
      </c>
      <c r="AD233" s="168">
        <f>L233*IF('프로파일 사용량 계산기'!I233=0,0,'프로파일 사용량 계산기'!I233)</f>
        <v>0</v>
      </c>
      <c r="AE233" s="171">
        <f>L233*IF('프로파일 사용량 계산기'!BQ233=0,0,'프로파일 사용량 계산기'!BQ233)</f>
        <v>0</v>
      </c>
      <c r="AF233" s="170">
        <f>L233*IF('프로파일 사용량 계산기'!BS233=0,0,'프로파일 사용량 계산기'!BS233)</f>
        <v>0</v>
      </c>
      <c r="AG233" s="170">
        <f>L233*IF('프로파일 사용량 계산기'!BU233=0,0,'프로파일 사용량 계산기'!BU233)</f>
        <v>0</v>
      </c>
      <c r="AH233" s="170">
        <f>L233*IF('프로파일 사용량 계산기'!BU233=0,0,'프로파일 사용량 계산기'!BU233)</f>
        <v>0</v>
      </c>
      <c r="AI233" s="171">
        <f>L233*IF('프로파일 사용량 계산기'!EC233=0,0,'프로파일 사용량 계산기'!EC233)</f>
        <v>0</v>
      </c>
      <c r="AJ233" s="170">
        <f>L233*IF('프로파일 사용량 계산기'!EE233=0,0,'프로파일 사용량 계산기'!EE233)</f>
        <v>0</v>
      </c>
      <c r="AK233" s="170">
        <f>L233*IF('프로파일 사용량 계산기'!EG233=0,0,'프로파일 사용량 계산기'!EG233)</f>
        <v>0</v>
      </c>
      <c r="AL233" s="170">
        <f>L233*IF('프로파일 사용량 계산기'!EW233=0,0,'프로파일 사용량 계산기'!EW233)</f>
        <v>0</v>
      </c>
    </row>
    <row r="234" spans="1:38" ht="13.5" customHeight="1" x14ac:dyDescent="0.3">
      <c r="A234" s="106"/>
      <c r="B234" s="99"/>
      <c r="C234" s="100"/>
      <c r="D234" s="117"/>
      <c r="E234" s="118"/>
      <c r="F234" s="123"/>
      <c r="G234" s="124"/>
      <c r="H234" s="117"/>
      <c r="I234" s="124"/>
      <c r="J234" s="117"/>
      <c r="K234" s="124"/>
      <c r="L234" s="148"/>
      <c r="M234" s="132"/>
      <c r="N234" s="133"/>
      <c r="O234" s="134"/>
      <c r="P234" s="141"/>
      <c r="Q234" s="142"/>
      <c r="R234" s="143"/>
      <c r="T234" s="95"/>
      <c r="U234" s="90"/>
      <c r="V234" s="96"/>
      <c r="W234" s="90"/>
      <c r="X234" s="90"/>
      <c r="Y234" s="91"/>
      <c r="Z234" s="62"/>
      <c r="AB234" s="167"/>
      <c r="AC234" s="169"/>
      <c r="AD234" s="169"/>
      <c r="AE234" s="167"/>
      <c r="AF234" s="172"/>
      <c r="AG234" s="172"/>
      <c r="AH234" s="172"/>
      <c r="AI234" s="167"/>
      <c r="AJ234" s="172"/>
      <c r="AK234" s="172"/>
      <c r="AL234" s="172"/>
    </row>
    <row r="235" spans="1:38" ht="13.5" customHeight="1" x14ac:dyDescent="0.3">
      <c r="A235" s="106"/>
      <c r="B235" s="111"/>
      <c r="C235" s="112"/>
      <c r="D235" s="117"/>
      <c r="E235" s="118"/>
      <c r="F235" s="123"/>
      <c r="G235" s="124"/>
      <c r="H235" s="117"/>
      <c r="I235" s="124"/>
      <c r="J235" s="117"/>
      <c r="K235" s="124"/>
      <c r="L235" s="148"/>
      <c r="M235" s="132"/>
      <c r="N235" s="133"/>
      <c r="O235" s="134"/>
      <c r="P235" s="141"/>
      <c r="Q235" s="142"/>
      <c r="R235" s="143"/>
      <c r="T235" s="95"/>
      <c r="U235" s="90"/>
      <c r="V235" s="96"/>
      <c r="W235" s="90"/>
      <c r="X235" s="90"/>
      <c r="Y235" s="91"/>
      <c r="Z235" s="62"/>
      <c r="AB235" s="167"/>
      <c r="AC235" s="169"/>
      <c r="AD235" s="169"/>
      <c r="AE235" s="167"/>
      <c r="AF235" s="172"/>
      <c r="AG235" s="172"/>
      <c r="AH235" s="172"/>
      <c r="AI235" s="167"/>
      <c r="AJ235" s="172"/>
      <c r="AK235" s="172"/>
      <c r="AL235" s="172"/>
    </row>
    <row r="236" spans="1:38" ht="13.5" customHeight="1" x14ac:dyDescent="0.3">
      <c r="A236" s="106"/>
      <c r="B236" s="113"/>
      <c r="C236" s="114"/>
      <c r="D236" s="117"/>
      <c r="E236" s="118"/>
      <c r="F236" s="123"/>
      <c r="G236" s="124"/>
      <c r="H236" s="150"/>
      <c r="I236" s="151"/>
      <c r="J236" s="150"/>
      <c r="K236" s="151"/>
      <c r="L236" s="148"/>
      <c r="M236" s="132"/>
      <c r="N236" s="133"/>
      <c r="O236" s="134"/>
      <c r="P236" s="141"/>
      <c r="Q236" s="142"/>
      <c r="R236" s="143"/>
      <c r="T236" s="95"/>
      <c r="U236" s="90"/>
      <c r="V236" s="96"/>
      <c r="W236" s="90"/>
      <c r="X236" s="90"/>
      <c r="Y236" s="91"/>
      <c r="Z236" s="62"/>
      <c r="AB236" s="167"/>
      <c r="AC236" s="169"/>
      <c r="AD236" s="169"/>
      <c r="AE236" s="167"/>
      <c r="AF236" s="172"/>
      <c r="AG236" s="172"/>
      <c r="AH236" s="172"/>
      <c r="AI236" s="167"/>
      <c r="AJ236" s="172"/>
      <c r="AK236" s="172"/>
      <c r="AL236" s="172"/>
    </row>
    <row r="237" spans="1:38" ht="13.5" customHeight="1" x14ac:dyDescent="0.3">
      <c r="A237" s="106"/>
      <c r="B237" s="107"/>
      <c r="C237" s="108"/>
      <c r="D237" s="117"/>
      <c r="E237" s="118"/>
      <c r="F237" s="123"/>
      <c r="G237" s="124"/>
      <c r="H237" s="117"/>
      <c r="I237" s="124"/>
      <c r="J237" s="117"/>
      <c r="K237" s="124"/>
      <c r="L237" s="148"/>
      <c r="M237" s="132"/>
      <c r="N237" s="133"/>
      <c r="O237" s="134"/>
      <c r="P237" s="141"/>
      <c r="Q237" s="142"/>
      <c r="R237" s="143"/>
      <c r="T237" s="95"/>
      <c r="U237" s="90"/>
      <c r="V237" s="96"/>
      <c r="W237" s="90"/>
      <c r="X237" s="90"/>
      <c r="Y237" s="91"/>
      <c r="Z237" s="62"/>
      <c r="AB237" s="167"/>
      <c r="AC237" s="169"/>
      <c r="AD237" s="169"/>
      <c r="AE237" s="167"/>
      <c r="AF237" s="172"/>
      <c r="AG237" s="172"/>
      <c r="AH237" s="172"/>
      <c r="AI237" s="167"/>
      <c r="AJ237" s="172"/>
      <c r="AK237" s="172"/>
      <c r="AL237" s="172"/>
    </row>
    <row r="238" spans="1:38" ht="13.5" customHeight="1" x14ac:dyDescent="0.3">
      <c r="A238" s="106"/>
      <c r="B238" s="109"/>
      <c r="C238" s="110"/>
      <c r="D238" s="117"/>
      <c r="E238" s="118"/>
      <c r="F238" s="123"/>
      <c r="G238" s="124"/>
      <c r="H238" s="117"/>
      <c r="I238" s="124"/>
      <c r="J238" s="117"/>
      <c r="K238" s="124"/>
      <c r="L238" s="148"/>
      <c r="M238" s="132"/>
      <c r="N238" s="133"/>
      <c r="O238" s="134"/>
      <c r="P238" s="141"/>
      <c r="Q238" s="142"/>
      <c r="R238" s="143"/>
      <c r="T238" s="95"/>
      <c r="U238" s="90"/>
      <c r="V238" s="96"/>
      <c r="W238" s="90"/>
      <c r="X238" s="90"/>
      <c r="Y238" s="91"/>
      <c r="Z238" s="62"/>
      <c r="AB238" s="167"/>
      <c r="AC238" s="169"/>
      <c r="AD238" s="169"/>
      <c r="AE238" s="167"/>
      <c r="AF238" s="172"/>
      <c r="AG238" s="172"/>
      <c r="AH238" s="172"/>
      <c r="AI238" s="167"/>
      <c r="AJ238" s="172"/>
      <c r="AK238" s="172"/>
      <c r="AL238" s="172"/>
    </row>
    <row r="239" spans="1:38" ht="13.5" customHeight="1" x14ac:dyDescent="0.3">
      <c r="A239" s="106"/>
      <c r="B239" s="101"/>
      <c r="C239" s="102"/>
      <c r="D239" s="117"/>
      <c r="E239" s="118"/>
      <c r="F239" s="123"/>
      <c r="G239" s="124"/>
      <c r="H239" s="117"/>
      <c r="I239" s="124"/>
      <c r="J239" s="117"/>
      <c r="K239" s="124"/>
      <c r="L239" s="148"/>
      <c r="M239" s="132"/>
      <c r="N239" s="133"/>
      <c r="O239" s="134"/>
      <c r="P239" s="141"/>
      <c r="Q239" s="142"/>
      <c r="R239" s="143"/>
      <c r="T239" s="95"/>
      <c r="U239" s="90"/>
      <c r="V239" s="96"/>
      <c r="W239" s="90"/>
      <c r="X239" s="90"/>
      <c r="Y239" s="91"/>
      <c r="Z239" s="62"/>
      <c r="AB239" s="167"/>
      <c r="AC239" s="169"/>
      <c r="AD239" s="169"/>
      <c r="AE239" s="167"/>
      <c r="AF239" s="172"/>
      <c r="AG239" s="172"/>
      <c r="AH239" s="172"/>
      <c r="AI239" s="167"/>
      <c r="AJ239" s="172"/>
      <c r="AK239" s="172"/>
      <c r="AL239" s="172"/>
    </row>
    <row r="240" spans="1:38" ht="13.5" customHeight="1" thickBot="1" x14ac:dyDescent="0.35">
      <c r="A240" s="106"/>
      <c r="B240" s="103"/>
      <c r="C240" s="104"/>
      <c r="D240" s="119"/>
      <c r="E240" s="120"/>
      <c r="F240" s="125"/>
      <c r="G240" s="126"/>
      <c r="H240" s="119"/>
      <c r="I240" s="126"/>
      <c r="J240" s="119"/>
      <c r="K240" s="126"/>
      <c r="L240" s="149"/>
      <c r="M240" s="135"/>
      <c r="N240" s="136"/>
      <c r="O240" s="137"/>
      <c r="P240" s="144"/>
      <c r="Q240" s="145"/>
      <c r="R240" s="146"/>
      <c r="T240" s="95"/>
      <c r="U240" s="90"/>
      <c r="V240" s="96"/>
      <c r="W240" s="90"/>
      <c r="X240" s="90"/>
      <c r="Y240" s="91"/>
      <c r="Z240" s="62"/>
      <c r="AB240" s="167"/>
      <c r="AC240" s="170"/>
      <c r="AD240" s="170"/>
      <c r="AE240" s="167"/>
      <c r="AF240" s="172"/>
      <c r="AG240" s="172"/>
      <c r="AH240" s="172"/>
      <c r="AI240" s="167"/>
      <c r="AJ240" s="172"/>
      <c r="AK240" s="172"/>
      <c r="AL240" s="172"/>
    </row>
    <row r="241" spans="1:38" ht="13.5" customHeight="1" x14ac:dyDescent="0.3">
      <c r="A241" s="105">
        <v>30</v>
      </c>
      <c r="B241" s="97"/>
      <c r="C241" s="98"/>
      <c r="D241" s="115"/>
      <c r="E241" s="116"/>
      <c r="F241" s="121"/>
      <c r="G241" s="122"/>
      <c r="H241" s="115"/>
      <c r="I241" s="122"/>
      <c r="J241" s="115"/>
      <c r="K241" s="122"/>
      <c r="L241" s="147"/>
      <c r="M241" s="129"/>
      <c r="N241" s="130"/>
      <c r="O241" s="131"/>
      <c r="P241" s="138"/>
      <c r="Q241" s="139"/>
      <c r="R241" s="140"/>
      <c r="T241" s="92">
        <f>(D241*F241*L241)/90000</f>
        <v>0</v>
      </c>
      <c r="U241" s="93"/>
      <c r="V241" s="94"/>
      <c r="W241" s="87">
        <f>((D241+F241)*2)*L241/1000</f>
        <v>0</v>
      </c>
      <c r="X241" s="88"/>
      <c r="Y241" s="89"/>
      <c r="Z241" s="62"/>
      <c r="AB241" s="166">
        <f>L241*IF('프로파일 사용량 계산기'!E241=0,0,'프로파일 사용량 계산기'!E241)</f>
        <v>0</v>
      </c>
      <c r="AC241" s="168">
        <f>L241*IF('프로파일 사용량 계산기'!G241=0,0,'프로파일 사용량 계산기'!G241)</f>
        <v>0</v>
      </c>
      <c r="AD241" s="168">
        <f>L241*IF('프로파일 사용량 계산기'!I241=0,0,'프로파일 사용량 계산기'!I241)</f>
        <v>0</v>
      </c>
      <c r="AE241" s="171">
        <f>L241*IF('프로파일 사용량 계산기'!BQ241=0,0,'프로파일 사용량 계산기'!BQ241)</f>
        <v>0</v>
      </c>
      <c r="AF241" s="170">
        <f>L241*IF('프로파일 사용량 계산기'!BS241=0,0,'프로파일 사용량 계산기'!BS241)</f>
        <v>0</v>
      </c>
      <c r="AG241" s="170">
        <f>L241*IF('프로파일 사용량 계산기'!BU241=0,0,'프로파일 사용량 계산기'!BU241)</f>
        <v>0</v>
      </c>
      <c r="AH241" s="170">
        <f>L241*IF('프로파일 사용량 계산기'!BU241=0,0,'프로파일 사용량 계산기'!BU241)</f>
        <v>0</v>
      </c>
      <c r="AI241" s="171">
        <f>L241*IF('프로파일 사용량 계산기'!EC241=0,0,'프로파일 사용량 계산기'!EC241)</f>
        <v>0</v>
      </c>
      <c r="AJ241" s="170">
        <f>L241*IF('프로파일 사용량 계산기'!EE241=0,0,'프로파일 사용량 계산기'!EE241)</f>
        <v>0</v>
      </c>
      <c r="AK241" s="170">
        <f>L241*IF('프로파일 사용량 계산기'!EG241=0,0,'프로파일 사용량 계산기'!EG241)</f>
        <v>0</v>
      </c>
      <c r="AL241" s="170">
        <f>L241*IF('프로파일 사용량 계산기'!EW241=0,0,'프로파일 사용량 계산기'!EW241)</f>
        <v>0</v>
      </c>
    </row>
    <row r="242" spans="1:38" ht="13.5" customHeight="1" x14ac:dyDescent="0.3">
      <c r="A242" s="106"/>
      <c r="B242" s="99"/>
      <c r="C242" s="100"/>
      <c r="D242" s="117"/>
      <c r="E242" s="118"/>
      <c r="F242" s="123"/>
      <c r="G242" s="124"/>
      <c r="H242" s="117"/>
      <c r="I242" s="124"/>
      <c r="J242" s="117"/>
      <c r="K242" s="124"/>
      <c r="L242" s="148"/>
      <c r="M242" s="132"/>
      <c r="N242" s="133"/>
      <c r="O242" s="134"/>
      <c r="P242" s="141"/>
      <c r="Q242" s="142"/>
      <c r="R242" s="143"/>
      <c r="T242" s="95"/>
      <c r="U242" s="90"/>
      <c r="V242" s="96"/>
      <c r="W242" s="90"/>
      <c r="X242" s="90"/>
      <c r="Y242" s="91"/>
      <c r="Z242" s="62"/>
      <c r="AB242" s="167"/>
      <c r="AC242" s="169"/>
      <c r="AD242" s="169"/>
      <c r="AE242" s="167"/>
      <c r="AF242" s="172"/>
      <c r="AG242" s="172"/>
      <c r="AH242" s="172"/>
      <c r="AI242" s="167"/>
      <c r="AJ242" s="172"/>
      <c r="AK242" s="172"/>
      <c r="AL242" s="172"/>
    </row>
    <row r="243" spans="1:38" ht="13.5" customHeight="1" x14ac:dyDescent="0.3">
      <c r="A243" s="106"/>
      <c r="B243" s="111"/>
      <c r="C243" s="112"/>
      <c r="D243" s="117"/>
      <c r="E243" s="118"/>
      <c r="F243" s="123"/>
      <c r="G243" s="124"/>
      <c r="H243" s="117"/>
      <c r="I243" s="124"/>
      <c r="J243" s="117"/>
      <c r="K243" s="124"/>
      <c r="L243" s="148"/>
      <c r="M243" s="132"/>
      <c r="N243" s="133"/>
      <c r="O243" s="134"/>
      <c r="P243" s="141"/>
      <c r="Q243" s="142"/>
      <c r="R243" s="143"/>
      <c r="T243" s="95"/>
      <c r="U243" s="90"/>
      <c r="V243" s="96"/>
      <c r="W243" s="90"/>
      <c r="X243" s="90"/>
      <c r="Y243" s="91"/>
      <c r="Z243" s="62"/>
      <c r="AB243" s="167"/>
      <c r="AC243" s="169"/>
      <c r="AD243" s="169"/>
      <c r="AE243" s="167"/>
      <c r="AF243" s="172"/>
      <c r="AG243" s="172"/>
      <c r="AH243" s="172"/>
      <c r="AI243" s="167"/>
      <c r="AJ243" s="172"/>
      <c r="AK243" s="172"/>
      <c r="AL243" s="172"/>
    </row>
    <row r="244" spans="1:38" ht="13.5" customHeight="1" x14ac:dyDescent="0.3">
      <c r="A244" s="106"/>
      <c r="B244" s="113"/>
      <c r="C244" s="114"/>
      <c r="D244" s="117"/>
      <c r="E244" s="118"/>
      <c r="F244" s="123"/>
      <c r="G244" s="124"/>
      <c r="H244" s="150"/>
      <c r="I244" s="151"/>
      <c r="J244" s="150"/>
      <c r="K244" s="151"/>
      <c r="L244" s="148"/>
      <c r="M244" s="132"/>
      <c r="N244" s="133"/>
      <c r="O244" s="134"/>
      <c r="P244" s="141"/>
      <c r="Q244" s="142"/>
      <c r="R244" s="143"/>
      <c r="T244" s="95"/>
      <c r="U244" s="90"/>
      <c r="V244" s="96"/>
      <c r="W244" s="90"/>
      <c r="X244" s="90"/>
      <c r="Y244" s="91"/>
      <c r="Z244" s="62"/>
      <c r="AB244" s="167"/>
      <c r="AC244" s="169"/>
      <c r="AD244" s="169"/>
      <c r="AE244" s="167"/>
      <c r="AF244" s="172"/>
      <c r="AG244" s="172"/>
      <c r="AH244" s="172"/>
      <c r="AI244" s="167"/>
      <c r="AJ244" s="172"/>
      <c r="AK244" s="172"/>
      <c r="AL244" s="172"/>
    </row>
    <row r="245" spans="1:38" ht="13.5" customHeight="1" x14ac:dyDescent="0.3">
      <c r="A245" s="106"/>
      <c r="B245" s="107"/>
      <c r="C245" s="108"/>
      <c r="D245" s="117"/>
      <c r="E245" s="118"/>
      <c r="F245" s="123"/>
      <c r="G245" s="124"/>
      <c r="H245" s="117"/>
      <c r="I245" s="124"/>
      <c r="J245" s="117"/>
      <c r="K245" s="124"/>
      <c r="L245" s="148"/>
      <c r="M245" s="132"/>
      <c r="N245" s="133"/>
      <c r="O245" s="134"/>
      <c r="P245" s="141"/>
      <c r="Q245" s="142"/>
      <c r="R245" s="143"/>
      <c r="T245" s="95"/>
      <c r="U245" s="90"/>
      <c r="V245" s="96"/>
      <c r="W245" s="90"/>
      <c r="X245" s="90"/>
      <c r="Y245" s="91"/>
      <c r="Z245" s="62"/>
      <c r="AB245" s="167"/>
      <c r="AC245" s="169"/>
      <c r="AD245" s="169"/>
      <c r="AE245" s="167"/>
      <c r="AF245" s="172"/>
      <c r="AG245" s="172"/>
      <c r="AH245" s="172"/>
      <c r="AI245" s="167"/>
      <c r="AJ245" s="172"/>
      <c r="AK245" s="172"/>
      <c r="AL245" s="172"/>
    </row>
    <row r="246" spans="1:38" ht="13.5" customHeight="1" x14ac:dyDescent="0.3">
      <c r="A246" s="106"/>
      <c r="B246" s="109"/>
      <c r="C246" s="110"/>
      <c r="D246" s="117"/>
      <c r="E246" s="118"/>
      <c r="F246" s="123"/>
      <c r="G246" s="124"/>
      <c r="H246" s="117"/>
      <c r="I246" s="124"/>
      <c r="J246" s="117"/>
      <c r="K246" s="124"/>
      <c r="L246" s="148"/>
      <c r="M246" s="132"/>
      <c r="N246" s="133"/>
      <c r="O246" s="134"/>
      <c r="P246" s="141"/>
      <c r="Q246" s="142"/>
      <c r="R246" s="143"/>
      <c r="T246" s="95"/>
      <c r="U246" s="90"/>
      <c r="V246" s="96"/>
      <c r="W246" s="90"/>
      <c r="X246" s="90"/>
      <c r="Y246" s="91"/>
      <c r="Z246" s="62"/>
      <c r="AB246" s="167"/>
      <c r="AC246" s="169"/>
      <c r="AD246" s="169"/>
      <c r="AE246" s="167"/>
      <c r="AF246" s="172"/>
      <c r="AG246" s="172"/>
      <c r="AH246" s="172"/>
      <c r="AI246" s="167"/>
      <c r="AJ246" s="172"/>
      <c r="AK246" s="172"/>
      <c r="AL246" s="172"/>
    </row>
    <row r="247" spans="1:38" ht="13.5" customHeight="1" x14ac:dyDescent="0.3">
      <c r="A247" s="106"/>
      <c r="B247" s="101"/>
      <c r="C247" s="102"/>
      <c r="D247" s="117"/>
      <c r="E247" s="118"/>
      <c r="F247" s="123"/>
      <c r="G247" s="124"/>
      <c r="H247" s="117"/>
      <c r="I247" s="124"/>
      <c r="J247" s="117"/>
      <c r="K247" s="124"/>
      <c r="L247" s="148"/>
      <c r="M247" s="132"/>
      <c r="N247" s="133"/>
      <c r="O247" s="134"/>
      <c r="P247" s="141"/>
      <c r="Q247" s="142"/>
      <c r="R247" s="143"/>
      <c r="T247" s="95"/>
      <c r="U247" s="90"/>
      <c r="V247" s="96"/>
      <c r="W247" s="90"/>
      <c r="X247" s="90"/>
      <c r="Y247" s="91"/>
      <c r="Z247" s="62"/>
      <c r="AB247" s="167"/>
      <c r="AC247" s="169"/>
      <c r="AD247" s="169"/>
      <c r="AE247" s="167"/>
      <c r="AF247" s="172"/>
      <c r="AG247" s="172"/>
      <c r="AH247" s="172"/>
      <c r="AI247" s="167"/>
      <c r="AJ247" s="172"/>
      <c r="AK247" s="172"/>
      <c r="AL247" s="172"/>
    </row>
    <row r="248" spans="1:38" ht="13.5" customHeight="1" thickBot="1" x14ac:dyDescent="0.35">
      <c r="A248" s="106"/>
      <c r="B248" s="103"/>
      <c r="C248" s="104"/>
      <c r="D248" s="119"/>
      <c r="E248" s="120"/>
      <c r="F248" s="125"/>
      <c r="G248" s="126"/>
      <c r="H248" s="119"/>
      <c r="I248" s="126"/>
      <c r="J248" s="119"/>
      <c r="K248" s="126"/>
      <c r="L248" s="149"/>
      <c r="M248" s="135"/>
      <c r="N248" s="136"/>
      <c r="O248" s="137"/>
      <c r="P248" s="144"/>
      <c r="Q248" s="145"/>
      <c r="R248" s="146"/>
      <c r="T248" s="95"/>
      <c r="U248" s="90"/>
      <c r="V248" s="96"/>
      <c r="W248" s="90"/>
      <c r="X248" s="90"/>
      <c r="Y248" s="91"/>
      <c r="Z248" s="62"/>
      <c r="AB248" s="167"/>
      <c r="AC248" s="170"/>
      <c r="AD248" s="170"/>
      <c r="AE248" s="167"/>
      <c r="AF248" s="172"/>
      <c r="AG248" s="172"/>
      <c r="AH248" s="172"/>
      <c r="AI248" s="167"/>
      <c r="AJ248" s="172"/>
      <c r="AK248" s="172"/>
      <c r="AL248" s="172"/>
    </row>
    <row r="249" spans="1:38" ht="13.5" customHeight="1" x14ac:dyDescent="0.3">
      <c r="A249" s="105">
        <v>31</v>
      </c>
      <c r="B249" s="97"/>
      <c r="C249" s="98"/>
      <c r="D249" s="115"/>
      <c r="E249" s="116"/>
      <c r="F249" s="121"/>
      <c r="G249" s="122"/>
      <c r="H249" s="115"/>
      <c r="I249" s="122"/>
      <c r="J249" s="115"/>
      <c r="K249" s="122"/>
      <c r="L249" s="147"/>
      <c r="M249" s="129"/>
      <c r="N249" s="130"/>
      <c r="O249" s="131"/>
      <c r="P249" s="138"/>
      <c r="Q249" s="139"/>
      <c r="R249" s="140"/>
      <c r="T249" s="92">
        <f>(D249*F249*L249)/90000</f>
        <v>0</v>
      </c>
      <c r="U249" s="93"/>
      <c r="V249" s="94"/>
      <c r="W249" s="87">
        <f>((D249+F249)*2)*L249/1000</f>
        <v>0</v>
      </c>
      <c r="X249" s="88"/>
      <c r="Y249" s="89"/>
      <c r="Z249" s="62"/>
      <c r="AB249" s="166">
        <f>L249*IF('프로파일 사용량 계산기'!E249=0,0,'프로파일 사용량 계산기'!E249)</f>
        <v>0</v>
      </c>
      <c r="AC249" s="168">
        <f>L249*IF('프로파일 사용량 계산기'!G249=0,0,'프로파일 사용량 계산기'!G249)</f>
        <v>0</v>
      </c>
      <c r="AD249" s="168">
        <f>L249*IF('프로파일 사용량 계산기'!I249=0,0,'프로파일 사용량 계산기'!I249)</f>
        <v>0</v>
      </c>
      <c r="AE249" s="171">
        <f>L249*IF('프로파일 사용량 계산기'!BQ249=0,0,'프로파일 사용량 계산기'!BQ249)</f>
        <v>0</v>
      </c>
      <c r="AF249" s="170">
        <f>L249*IF('프로파일 사용량 계산기'!BS249=0,0,'프로파일 사용량 계산기'!BS249)</f>
        <v>0</v>
      </c>
      <c r="AG249" s="170">
        <f>L249*IF('프로파일 사용량 계산기'!BU249=0,0,'프로파일 사용량 계산기'!BU249)</f>
        <v>0</v>
      </c>
      <c r="AH249" s="170">
        <f>L249*IF('프로파일 사용량 계산기'!BU249=0,0,'프로파일 사용량 계산기'!BU249)</f>
        <v>0</v>
      </c>
      <c r="AI249" s="171">
        <f>L249*IF('프로파일 사용량 계산기'!EC249=0,0,'프로파일 사용량 계산기'!EC249)</f>
        <v>0</v>
      </c>
      <c r="AJ249" s="170">
        <f>L249*IF('프로파일 사용량 계산기'!EE249=0,0,'프로파일 사용량 계산기'!EE249)</f>
        <v>0</v>
      </c>
      <c r="AK249" s="170">
        <f>L249*IF('프로파일 사용량 계산기'!EG249=0,0,'프로파일 사용량 계산기'!EG249)</f>
        <v>0</v>
      </c>
      <c r="AL249" s="170">
        <f>L249*IF('프로파일 사용량 계산기'!EW249=0,0,'프로파일 사용량 계산기'!EW249)</f>
        <v>0</v>
      </c>
    </row>
    <row r="250" spans="1:38" ht="13.5" customHeight="1" x14ac:dyDescent="0.3">
      <c r="A250" s="106"/>
      <c r="B250" s="99"/>
      <c r="C250" s="100"/>
      <c r="D250" s="117"/>
      <c r="E250" s="118"/>
      <c r="F250" s="123"/>
      <c r="G250" s="124"/>
      <c r="H250" s="117"/>
      <c r="I250" s="124"/>
      <c r="J250" s="117"/>
      <c r="K250" s="124"/>
      <c r="L250" s="148"/>
      <c r="M250" s="132"/>
      <c r="N250" s="133"/>
      <c r="O250" s="134"/>
      <c r="P250" s="141"/>
      <c r="Q250" s="142"/>
      <c r="R250" s="143"/>
      <c r="T250" s="95"/>
      <c r="U250" s="90"/>
      <c r="V250" s="96"/>
      <c r="W250" s="90"/>
      <c r="X250" s="90"/>
      <c r="Y250" s="91"/>
      <c r="Z250" s="62"/>
      <c r="AB250" s="167"/>
      <c r="AC250" s="169"/>
      <c r="AD250" s="169"/>
      <c r="AE250" s="167"/>
      <c r="AF250" s="172"/>
      <c r="AG250" s="172"/>
      <c r="AH250" s="172"/>
      <c r="AI250" s="167"/>
      <c r="AJ250" s="172"/>
      <c r="AK250" s="172"/>
      <c r="AL250" s="172"/>
    </row>
    <row r="251" spans="1:38" ht="13.5" customHeight="1" x14ac:dyDescent="0.3">
      <c r="A251" s="106"/>
      <c r="B251" s="111"/>
      <c r="C251" s="112"/>
      <c r="D251" s="117"/>
      <c r="E251" s="118"/>
      <c r="F251" s="123"/>
      <c r="G251" s="124"/>
      <c r="H251" s="117"/>
      <c r="I251" s="124"/>
      <c r="J251" s="117"/>
      <c r="K251" s="124"/>
      <c r="L251" s="148"/>
      <c r="M251" s="132"/>
      <c r="N251" s="133"/>
      <c r="O251" s="134"/>
      <c r="P251" s="141"/>
      <c r="Q251" s="142"/>
      <c r="R251" s="143"/>
      <c r="T251" s="95"/>
      <c r="U251" s="90"/>
      <c r="V251" s="96"/>
      <c r="W251" s="90"/>
      <c r="X251" s="90"/>
      <c r="Y251" s="91"/>
      <c r="Z251" s="62"/>
      <c r="AB251" s="167"/>
      <c r="AC251" s="169"/>
      <c r="AD251" s="169"/>
      <c r="AE251" s="167"/>
      <c r="AF251" s="172"/>
      <c r="AG251" s="172"/>
      <c r="AH251" s="172"/>
      <c r="AI251" s="167"/>
      <c r="AJ251" s="172"/>
      <c r="AK251" s="172"/>
      <c r="AL251" s="172"/>
    </row>
    <row r="252" spans="1:38" ht="13.5" customHeight="1" x14ac:dyDescent="0.3">
      <c r="A252" s="106"/>
      <c r="B252" s="113"/>
      <c r="C252" s="114"/>
      <c r="D252" s="117"/>
      <c r="E252" s="118"/>
      <c r="F252" s="123"/>
      <c r="G252" s="124"/>
      <c r="H252" s="150"/>
      <c r="I252" s="151"/>
      <c r="J252" s="150"/>
      <c r="K252" s="151"/>
      <c r="L252" s="148"/>
      <c r="M252" s="132"/>
      <c r="N252" s="133"/>
      <c r="O252" s="134"/>
      <c r="P252" s="141"/>
      <c r="Q252" s="142"/>
      <c r="R252" s="143"/>
      <c r="T252" s="95"/>
      <c r="U252" s="90"/>
      <c r="V252" s="96"/>
      <c r="W252" s="90"/>
      <c r="X252" s="90"/>
      <c r="Y252" s="91"/>
      <c r="Z252" s="62"/>
      <c r="AB252" s="167"/>
      <c r="AC252" s="169"/>
      <c r="AD252" s="169"/>
      <c r="AE252" s="167"/>
      <c r="AF252" s="172"/>
      <c r="AG252" s="172"/>
      <c r="AH252" s="172"/>
      <c r="AI252" s="167"/>
      <c r="AJ252" s="172"/>
      <c r="AK252" s="172"/>
      <c r="AL252" s="172"/>
    </row>
    <row r="253" spans="1:38" ht="13.5" customHeight="1" x14ac:dyDescent="0.3">
      <c r="A253" s="106"/>
      <c r="B253" s="107"/>
      <c r="C253" s="108"/>
      <c r="D253" s="117"/>
      <c r="E253" s="118"/>
      <c r="F253" s="123"/>
      <c r="G253" s="124"/>
      <c r="H253" s="117"/>
      <c r="I253" s="124"/>
      <c r="J253" s="117"/>
      <c r="K253" s="124"/>
      <c r="L253" s="148"/>
      <c r="M253" s="132"/>
      <c r="N253" s="133"/>
      <c r="O253" s="134"/>
      <c r="P253" s="141"/>
      <c r="Q253" s="142"/>
      <c r="R253" s="143"/>
      <c r="T253" s="95"/>
      <c r="U253" s="90"/>
      <c r="V253" s="96"/>
      <c r="W253" s="90"/>
      <c r="X253" s="90"/>
      <c r="Y253" s="91"/>
      <c r="Z253" s="62"/>
      <c r="AB253" s="167"/>
      <c r="AC253" s="169"/>
      <c r="AD253" s="169"/>
      <c r="AE253" s="167"/>
      <c r="AF253" s="172"/>
      <c r="AG253" s="172"/>
      <c r="AH253" s="172"/>
      <c r="AI253" s="167"/>
      <c r="AJ253" s="172"/>
      <c r="AK253" s="172"/>
      <c r="AL253" s="172"/>
    </row>
    <row r="254" spans="1:38" ht="13.5" customHeight="1" x14ac:dyDescent="0.3">
      <c r="A254" s="106"/>
      <c r="B254" s="109"/>
      <c r="C254" s="110"/>
      <c r="D254" s="117"/>
      <c r="E254" s="118"/>
      <c r="F254" s="123"/>
      <c r="G254" s="124"/>
      <c r="H254" s="117"/>
      <c r="I254" s="124"/>
      <c r="J254" s="117"/>
      <c r="K254" s="124"/>
      <c r="L254" s="148"/>
      <c r="M254" s="132"/>
      <c r="N254" s="133"/>
      <c r="O254" s="134"/>
      <c r="P254" s="141"/>
      <c r="Q254" s="142"/>
      <c r="R254" s="143"/>
      <c r="T254" s="95"/>
      <c r="U254" s="90"/>
      <c r="V254" s="96"/>
      <c r="W254" s="90"/>
      <c r="X254" s="90"/>
      <c r="Y254" s="91"/>
      <c r="Z254" s="62"/>
      <c r="AB254" s="167"/>
      <c r="AC254" s="169"/>
      <c r="AD254" s="169"/>
      <c r="AE254" s="167"/>
      <c r="AF254" s="172"/>
      <c r="AG254" s="172"/>
      <c r="AH254" s="172"/>
      <c r="AI254" s="167"/>
      <c r="AJ254" s="172"/>
      <c r="AK254" s="172"/>
      <c r="AL254" s="172"/>
    </row>
    <row r="255" spans="1:38" ht="13.5" customHeight="1" x14ac:dyDescent="0.3">
      <c r="A255" s="106"/>
      <c r="B255" s="101"/>
      <c r="C255" s="102"/>
      <c r="D255" s="117"/>
      <c r="E255" s="118"/>
      <c r="F255" s="123"/>
      <c r="G255" s="124"/>
      <c r="H255" s="117"/>
      <c r="I255" s="124"/>
      <c r="J255" s="117"/>
      <c r="K255" s="124"/>
      <c r="L255" s="148"/>
      <c r="M255" s="132"/>
      <c r="N255" s="133"/>
      <c r="O255" s="134"/>
      <c r="P255" s="141"/>
      <c r="Q255" s="142"/>
      <c r="R255" s="143"/>
      <c r="T255" s="95"/>
      <c r="U255" s="90"/>
      <c r="V255" s="96"/>
      <c r="W255" s="90"/>
      <c r="X255" s="90"/>
      <c r="Y255" s="91"/>
      <c r="Z255" s="62"/>
      <c r="AB255" s="167"/>
      <c r="AC255" s="169"/>
      <c r="AD255" s="169"/>
      <c r="AE255" s="167"/>
      <c r="AF255" s="172"/>
      <c r="AG255" s="172"/>
      <c r="AH255" s="172"/>
      <c r="AI255" s="167"/>
      <c r="AJ255" s="172"/>
      <c r="AK255" s="172"/>
      <c r="AL255" s="172"/>
    </row>
    <row r="256" spans="1:38" ht="13.5" customHeight="1" thickBot="1" x14ac:dyDescent="0.35">
      <c r="A256" s="106"/>
      <c r="B256" s="103"/>
      <c r="C256" s="104"/>
      <c r="D256" s="119"/>
      <c r="E256" s="120"/>
      <c r="F256" s="125"/>
      <c r="G256" s="126"/>
      <c r="H256" s="119"/>
      <c r="I256" s="126"/>
      <c r="J256" s="119"/>
      <c r="K256" s="126"/>
      <c r="L256" s="149"/>
      <c r="M256" s="135"/>
      <c r="N256" s="136"/>
      <c r="O256" s="137"/>
      <c r="P256" s="144"/>
      <c r="Q256" s="145"/>
      <c r="R256" s="146"/>
      <c r="T256" s="95"/>
      <c r="U256" s="90"/>
      <c r="V256" s="96"/>
      <c r="W256" s="90"/>
      <c r="X256" s="90"/>
      <c r="Y256" s="91"/>
      <c r="Z256" s="62"/>
      <c r="AB256" s="167"/>
      <c r="AC256" s="170"/>
      <c r="AD256" s="170"/>
      <c r="AE256" s="167"/>
      <c r="AF256" s="172"/>
      <c r="AG256" s="172"/>
      <c r="AH256" s="172"/>
      <c r="AI256" s="167"/>
      <c r="AJ256" s="172"/>
      <c r="AK256" s="172"/>
      <c r="AL256" s="172"/>
    </row>
    <row r="257" spans="1:38" ht="13.5" customHeight="1" x14ac:dyDescent="0.3">
      <c r="A257" s="105">
        <v>32</v>
      </c>
      <c r="B257" s="97"/>
      <c r="C257" s="98"/>
      <c r="D257" s="115"/>
      <c r="E257" s="116"/>
      <c r="F257" s="121"/>
      <c r="G257" s="122"/>
      <c r="H257" s="115"/>
      <c r="I257" s="122"/>
      <c r="J257" s="115"/>
      <c r="K257" s="122"/>
      <c r="L257" s="147"/>
      <c r="M257" s="129"/>
      <c r="N257" s="130"/>
      <c r="O257" s="131"/>
      <c r="P257" s="138"/>
      <c r="Q257" s="139"/>
      <c r="R257" s="140"/>
      <c r="T257" s="92">
        <f>(D257*F257*L257)/90000</f>
        <v>0</v>
      </c>
      <c r="U257" s="93"/>
      <c r="V257" s="94"/>
      <c r="W257" s="87">
        <f>((D257+F257)*2)*L257/1000</f>
        <v>0</v>
      </c>
      <c r="X257" s="88"/>
      <c r="Y257" s="89"/>
      <c r="Z257" s="62"/>
      <c r="AB257" s="166">
        <f>L257*IF('프로파일 사용량 계산기'!E257=0,0,'프로파일 사용량 계산기'!E257)</f>
        <v>0</v>
      </c>
      <c r="AC257" s="168">
        <f>L257*IF('프로파일 사용량 계산기'!G257=0,0,'프로파일 사용량 계산기'!G257)</f>
        <v>0</v>
      </c>
      <c r="AD257" s="168">
        <f>L257*IF('프로파일 사용량 계산기'!I257=0,0,'프로파일 사용량 계산기'!I257)</f>
        <v>0</v>
      </c>
      <c r="AE257" s="171">
        <f>L257*IF('프로파일 사용량 계산기'!BQ257=0,0,'프로파일 사용량 계산기'!BQ257)</f>
        <v>0</v>
      </c>
      <c r="AF257" s="170">
        <f>L257*IF('프로파일 사용량 계산기'!BS257=0,0,'프로파일 사용량 계산기'!BS257)</f>
        <v>0</v>
      </c>
      <c r="AG257" s="170">
        <f>L257*IF('프로파일 사용량 계산기'!BU257=0,0,'프로파일 사용량 계산기'!BU257)</f>
        <v>0</v>
      </c>
      <c r="AH257" s="170">
        <f>L257*IF('프로파일 사용량 계산기'!BU257=0,0,'프로파일 사용량 계산기'!BU257)</f>
        <v>0</v>
      </c>
      <c r="AI257" s="171">
        <f>L257*IF('프로파일 사용량 계산기'!EC257=0,0,'프로파일 사용량 계산기'!EC257)</f>
        <v>0</v>
      </c>
      <c r="AJ257" s="170">
        <f>L257*IF('프로파일 사용량 계산기'!EE257=0,0,'프로파일 사용량 계산기'!EE257)</f>
        <v>0</v>
      </c>
      <c r="AK257" s="170">
        <f>L257*IF('프로파일 사용량 계산기'!EG257=0,0,'프로파일 사용량 계산기'!EG257)</f>
        <v>0</v>
      </c>
      <c r="AL257" s="170">
        <f>L257*IF('프로파일 사용량 계산기'!EW257=0,0,'프로파일 사용량 계산기'!EW257)</f>
        <v>0</v>
      </c>
    </row>
    <row r="258" spans="1:38" ht="13.5" customHeight="1" x14ac:dyDescent="0.3">
      <c r="A258" s="106"/>
      <c r="B258" s="99"/>
      <c r="C258" s="100"/>
      <c r="D258" s="117"/>
      <c r="E258" s="118"/>
      <c r="F258" s="123"/>
      <c r="G258" s="124"/>
      <c r="H258" s="117"/>
      <c r="I258" s="124"/>
      <c r="J258" s="117"/>
      <c r="K258" s="124"/>
      <c r="L258" s="148"/>
      <c r="M258" s="132"/>
      <c r="N258" s="133"/>
      <c r="O258" s="134"/>
      <c r="P258" s="141"/>
      <c r="Q258" s="142"/>
      <c r="R258" s="143"/>
      <c r="T258" s="95"/>
      <c r="U258" s="90"/>
      <c r="V258" s="96"/>
      <c r="W258" s="90"/>
      <c r="X258" s="90"/>
      <c r="Y258" s="91"/>
      <c r="Z258" s="62"/>
      <c r="AB258" s="167"/>
      <c r="AC258" s="169"/>
      <c r="AD258" s="169"/>
      <c r="AE258" s="167"/>
      <c r="AF258" s="172"/>
      <c r="AG258" s="172"/>
      <c r="AH258" s="172"/>
      <c r="AI258" s="167"/>
      <c r="AJ258" s="172"/>
      <c r="AK258" s="172"/>
      <c r="AL258" s="172"/>
    </row>
    <row r="259" spans="1:38" ht="13.5" customHeight="1" x14ac:dyDescent="0.3">
      <c r="A259" s="106"/>
      <c r="B259" s="111"/>
      <c r="C259" s="112"/>
      <c r="D259" s="117"/>
      <c r="E259" s="118"/>
      <c r="F259" s="123"/>
      <c r="G259" s="124"/>
      <c r="H259" s="117"/>
      <c r="I259" s="124"/>
      <c r="J259" s="117"/>
      <c r="K259" s="124"/>
      <c r="L259" s="148"/>
      <c r="M259" s="132"/>
      <c r="N259" s="133"/>
      <c r="O259" s="134"/>
      <c r="P259" s="141"/>
      <c r="Q259" s="142"/>
      <c r="R259" s="143"/>
      <c r="T259" s="95"/>
      <c r="U259" s="90"/>
      <c r="V259" s="96"/>
      <c r="W259" s="90"/>
      <c r="X259" s="90"/>
      <c r="Y259" s="91"/>
      <c r="Z259" s="62"/>
      <c r="AB259" s="167"/>
      <c r="AC259" s="169"/>
      <c r="AD259" s="169"/>
      <c r="AE259" s="167"/>
      <c r="AF259" s="172"/>
      <c r="AG259" s="172"/>
      <c r="AH259" s="172"/>
      <c r="AI259" s="167"/>
      <c r="AJ259" s="172"/>
      <c r="AK259" s="172"/>
      <c r="AL259" s="172"/>
    </row>
    <row r="260" spans="1:38" ht="13.5" customHeight="1" x14ac:dyDescent="0.3">
      <c r="A260" s="106"/>
      <c r="B260" s="113"/>
      <c r="C260" s="114"/>
      <c r="D260" s="117"/>
      <c r="E260" s="118"/>
      <c r="F260" s="123"/>
      <c r="G260" s="124"/>
      <c r="H260" s="150"/>
      <c r="I260" s="151"/>
      <c r="J260" s="150"/>
      <c r="K260" s="151"/>
      <c r="L260" s="148"/>
      <c r="M260" s="132"/>
      <c r="N260" s="133"/>
      <c r="O260" s="134"/>
      <c r="P260" s="141"/>
      <c r="Q260" s="142"/>
      <c r="R260" s="143"/>
      <c r="T260" s="95"/>
      <c r="U260" s="90"/>
      <c r="V260" s="96"/>
      <c r="W260" s="90"/>
      <c r="X260" s="90"/>
      <c r="Y260" s="91"/>
      <c r="Z260" s="62"/>
      <c r="AB260" s="167"/>
      <c r="AC260" s="169"/>
      <c r="AD260" s="169"/>
      <c r="AE260" s="167"/>
      <c r="AF260" s="172"/>
      <c r="AG260" s="172"/>
      <c r="AH260" s="172"/>
      <c r="AI260" s="167"/>
      <c r="AJ260" s="172"/>
      <c r="AK260" s="172"/>
      <c r="AL260" s="172"/>
    </row>
    <row r="261" spans="1:38" ht="13.5" customHeight="1" x14ac:dyDescent="0.3">
      <c r="A261" s="106"/>
      <c r="B261" s="107"/>
      <c r="C261" s="108"/>
      <c r="D261" s="117"/>
      <c r="E261" s="118"/>
      <c r="F261" s="123"/>
      <c r="G261" s="124"/>
      <c r="H261" s="117"/>
      <c r="I261" s="124"/>
      <c r="J261" s="117"/>
      <c r="K261" s="124"/>
      <c r="L261" s="148"/>
      <c r="M261" s="132"/>
      <c r="N261" s="133"/>
      <c r="O261" s="134"/>
      <c r="P261" s="141"/>
      <c r="Q261" s="142"/>
      <c r="R261" s="143"/>
      <c r="T261" s="95"/>
      <c r="U261" s="90"/>
      <c r="V261" s="96"/>
      <c r="W261" s="90"/>
      <c r="X261" s="90"/>
      <c r="Y261" s="91"/>
      <c r="Z261" s="62"/>
      <c r="AB261" s="167"/>
      <c r="AC261" s="169"/>
      <c r="AD261" s="169"/>
      <c r="AE261" s="167"/>
      <c r="AF261" s="172"/>
      <c r="AG261" s="172"/>
      <c r="AH261" s="172"/>
      <c r="AI261" s="167"/>
      <c r="AJ261" s="172"/>
      <c r="AK261" s="172"/>
      <c r="AL261" s="172"/>
    </row>
    <row r="262" spans="1:38" ht="13.5" customHeight="1" x14ac:dyDescent="0.3">
      <c r="A262" s="106"/>
      <c r="B262" s="109"/>
      <c r="C262" s="110"/>
      <c r="D262" s="117"/>
      <c r="E262" s="118"/>
      <c r="F262" s="123"/>
      <c r="G262" s="124"/>
      <c r="H262" s="117"/>
      <c r="I262" s="124"/>
      <c r="J262" s="117"/>
      <c r="K262" s="124"/>
      <c r="L262" s="148"/>
      <c r="M262" s="132"/>
      <c r="N262" s="133"/>
      <c r="O262" s="134"/>
      <c r="P262" s="141"/>
      <c r="Q262" s="142"/>
      <c r="R262" s="143"/>
      <c r="T262" s="95"/>
      <c r="U262" s="90"/>
      <c r="V262" s="96"/>
      <c r="W262" s="90"/>
      <c r="X262" s="90"/>
      <c r="Y262" s="91"/>
      <c r="Z262" s="62"/>
      <c r="AB262" s="167"/>
      <c r="AC262" s="169"/>
      <c r="AD262" s="169"/>
      <c r="AE262" s="167"/>
      <c r="AF262" s="172"/>
      <c r="AG262" s="172"/>
      <c r="AH262" s="172"/>
      <c r="AI262" s="167"/>
      <c r="AJ262" s="172"/>
      <c r="AK262" s="172"/>
      <c r="AL262" s="172"/>
    </row>
    <row r="263" spans="1:38" ht="13.5" customHeight="1" x14ac:dyDescent="0.3">
      <c r="A263" s="106"/>
      <c r="B263" s="101"/>
      <c r="C263" s="102"/>
      <c r="D263" s="117"/>
      <c r="E263" s="118"/>
      <c r="F263" s="123"/>
      <c r="G263" s="124"/>
      <c r="H263" s="117"/>
      <c r="I263" s="124"/>
      <c r="J263" s="117"/>
      <c r="K263" s="124"/>
      <c r="L263" s="148"/>
      <c r="M263" s="132"/>
      <c r="N263" s="133"/>
      <c r="O263" s="134"/>
      <c r="P263" s="141"/>
      <c r="Q263" s="142"/>
      <c r="R263" s="143"/>
      <c r="T263" s="95"/>
      <c r="U263" s="90"/>
      <c r="V263" s="96"/>
      <c r="W263" s="90"/>
      <c r="X263" s="90"/>
      <c r="Y263" s="91"/>
      <c r="Z263" s="62"/>
      <c r="AB263" s="167"/>
      <c r="AC263" s="169"/>
      <c r="AD263" s="169"/>
      <c r="AE263" s="167"/>
      <c r="AF263" s="172"/>
      <c r="AG263" s="172"/>
      <c r="AH263" s="172"/>
      <c r="AI263" s="167"/>
      <c r="AJ263" s="172"/>
      <c r="AK263" s="172"/>
      <c r="AL263" s="172"/>
    </row>
    <row r="264" spans="1:38" ht="13.5" customHeight="1" thickBot="1" x14ac:dyDescent="0.35">
      <c r="A264" s="106"/>
      <c r="B264" s="103"/>
      <c r="C264" s="104"/>
      <c r="D264" s="119"/>
      <c r="E264" s="120"/>
      <c r="F264" s="125"/>
      <c r="G264" s="126"/>
      <c r="H264" s="119"/>
      <c r="I264" s="126"/>
      <c r="J264" s="119"/>
      <c r="K264" s="126"/>
      <c r="L264" s="149"/>
      <c r="M264" s="135"/>
      <c r="N264" s="136"/>
      <c r="O264" s="137"/>
      <c r="P264" s="144"/>
      <c r="Q264" s="145"/>
      <c r="R264" s="146"/>
      <c r="T264" s="95"/>
      <c r="U264" s="90"/>
      <c r="V264" s="96"/>
      <c r="W264" s="90"/>
      <c r="X264" s="90"/>
      <c r="Y264" s="91"/>
      <c r="Z264" s="62"/>
      <c r="AB264" s="167"/>
      <c r="AC264" s="170"/>
      <c r="AD264" s="170"/>
      <c r="AE264" s="167"/>
      <c r="AF264" s="172"/>
      <c r="AG264" s="172"/>
      <c r="AH264" s="172"/>
      <c r="AI264" s="167"/>
      <c r="AJ264" s="172"/>
      <c r="AK264" s="172"/>
      <c r="AL264" s="172"/>
    </row>
    <row r="265" spans="1:38" ht="13.5" customHeight="1" x14ac:dyDescent="0.3">
      <c r="A265" s="105">
        <v>33</v>
      </c>
      <c r="B265" s="97"/>
      <c r="C265" s="98"/>
      <c r="D265" s="115"/>
      <c r="E265" s="116"/>
      <c r="F265" s="121"/>
      <c r="G265" s="122"/>
      <c r="H265" s="115"/>
      <c r="I265" s="122"/>
      <c r="J265" s="115"/>
      <c r="K265" s="122"/>
      <c r="L265" s="147"/>
      <c r="M265" s="129"/>
      <c r="N265" s="130"/>
      <c r="O265" s="131"/>
      <c r="P265" s="138"/>
      <c r="Q265" s="139"/>
      <c r="R265" s="140"/>
      <c r="T265" s="92">
        <f>(D265*F265*L265)/90000</f>
        <v>0</v>
      </c>
      <c r="U265" s="93"/>
      <c r="V265" s="94"/>
      <c r="W265" s="87">
        <f>((D265+F265)*2)*L265/1000</f>
        <v>0</v>
      </c>
      <c r="X265" s="88"/>
      <c r="Y265" s="89"/>
      <c r="Z265" s="62"/>
      <c r="AB265" s="166">
        <f>L265*IF('프로파일 사용량 계산기'!E265=0,0,'프로파일 사용량 계산기'!E265)</f>
        <v>0</v>
      </c>
      <c r="AC265" s="168">
        <f>L265*IF('프로파일 사용량 계산기'!G265=0,0,'프로파일 사용량 계산기'!G265)</f>
        <v>0</v>
      </c>
      <c r="AD265" s="168">
        <f>L265*IF('프로파일 사용량 계산기'!I265=0,0,'프로파일 사용량 계산기'!I265)</f>
        <v>0</v>
      </c>
      <c r="AE265" s="171">
        <f>L265*IF('프로파일 사용량 계산기'!BQ265=0,0,'프로파일 사용량 계산기'!BQ265)</f>
        <v>0</v>
      </c>
      <c r="AF265" s="170">
        <f>L265*IF('프로파일 사용량 계산기'!BS265=0,0,'프로파일 사용량 계산기'!BS265)</f>
        <v>0</v>
      </c>
      <c r="AG265" s="170">
        <f>L265*IF('프로파일 사용량 계산기'!BU265=0,0,'프로파일 사용량 계산기'!BU265)</f>
        <v>0</v>
      </c>
      <c r="AH265" s="170">
        <f>L265*IF('프로파일 사용량 계산기'!BU265=0,0,'프로파일 사용량 계산기'!BU265)</f>
        <v>0</v>
      </c>
      <c r="AI265" s="171">
        <f>L265*IF('프로파일 사용량 계산기'!EC265=0,0,'프로파일 사용량 계산기'!EC265)</f>
        <v>0</v>
      </c>
      <c r="AJ265" s="170">
        <f>L265*IF('프로파일 사용량 계산기'!EE265=0,0,'프로파일 사용량 계산기'!EE265)</f>
        <v>0</v>
      </c>
      <c r="AK265" s="170">
        <f>L265*IF('프로파일 사용량 계산기'!EG265=0,0,'프로파일 사용량 계산기'!EG265)</f>
        <v>0</v>
      </c>
      <c r="AL265" s="170">
        <f>L265*IF('프로파일 사용량 계산기'!EW265=0,0,'프로파일 사용량 계산기'!EW265)</f>
        <v>0</v>
      </c>
    </row>
    <row r="266" spans="1:38" ht="13.5" customHeight="1" x14ac:dyDescent="0.3">
      <c r="A266" s="106"/>
      <c r="B266" s="99"/>
      <c r="C266" s="100"/>
      <c r="D266" s="117"/>
      <c r="E266" s="118"/>
      <c r="F266" s="123"/>
      <c r="G266" s="124"/>
      <c r="H266" s="117"/>
      <c r="I266" s="124"/>
      <c r="J266" s="117"/>
      <c r="K266" s="124"/>
      <c r="L266" s="148"/>
      <c r="M266" s="132"/>
      <c r="N266" s="133"/>
      <c r="O266" s="134"/>
      <c r="P266" s="141"/>
      <c r="Q266" s="142"/>
      <c r="R266" s="143"/>
      <c r="T266" s="95"/>
      <c r="U266" s="90"/>
      <c r="V266" s="96"/>
      <c r="W266" s="90"/>
      <c r="X266" s="90"/>
      <c r="Y266" s="91"/>
      <c r="Z266" s="62"/>
      <c r="AB266" s="167"/>
      <c r="AC266" s="169"/>
      <c r="AD266" s="169"/>
      <c r="AE266" s="167"/>
      <c r="AF266" s="172"/>
      <c r="AG266" s="172"/>
      <c r="AH266" s="172"/>
      <c r="AI266" s="167"/>
      <c r="AJ266" s="172"/>
      <c r="AK266" s="172"/>
      <c r="AL266" s="172"/>
    </row>
    <row r="267" spans="1:38" ht="13.5" customHeight="1" x14ac:dyDescent="0.3">
      <c r="A267" s="106"/>
      <c r="B267" s="111"/>
      <c r="C267" s="112"/>
      <c r="D267" s="117"/>
      <c r="E267" s="118"/>
      <c r="F267" s="123"/>
      <c r="G267" s="124"/>
      <c r="H267" s="117"/>
      <c r="I267" s="124"/>
      <c r="J267" s="117"/>
      <c r="K267" s="124"/>
      <c r="L267" s="148"/>
      <c r="M267" s="132"/>
      <c r="N267" s="133"/>
      <c r="O267" s="134"/>
      <c r="P267" s="141"/>
      <c r="Q267" s="142"/>
      <c r="R267" s="143"/>
      <c r="T267" s="95"/>
      <c r="U267" s="90"/>
      <c r="V267" s="96"/>
      <c r="W267" s="90"/>
      <c r="X267" s="90"/>
      <c r="Y267" s="91"/>
      <c r="Z267" s="62"/>
      <c r="AB267" s="167"/>
      <c r="AC267" s="169"/>
      <c r="AD267" s="169"/>
      <c r="AE267" s="167"/>
      <c r="AF267" s="172"/>
      <c r="AG267" s="172"/>
      <c r="AH267" s="172"/>
      <c r="AI267" s="167"/>
      <c r="AJ267" s="172"/>
      <c r="AK267" s="172"/>
      <c r="AL267" s="172"/>
    </row>
    <row r="268" spans="1:38" ht="13.5" customHeight="1" x14ac:dyDescent="0.3">
      <c r="A268" s="106"/>
      <c r="B268" s="113"/>
      <c r="C268" s="114"/>
      <c r="D268" s="117"/>
      <c r="E268" s="118"/>
      <c r="F268" s="123"/>
      <c r="G268" s="124"/>
      <c r="H268" s="150"/>
      <c r="I268" s="151"/>
      <c r="J268" s="150"/>
      <c r="K268" s="151"/>
      <c r="L268" s="148"/>
      <c r="M268" s="132"/>
      <c r="N268" s="133"/>
      <c r="O268" s="134"/>
      <c r="P268" s="141"/>
      <c r="Q268" s="142"/>
      <c r="R268" s="143"/>
      <c r="T268" s="95"/>
      <c r="U268" s="90"/>
      <c r="V268" s="96"/>
      <c r="W268" s="90"/>
      <c r="X268" s="90"/>
      <c r="Y268" s="91"/>
      <c r="Z268" s="62"/>
      <c r="AB268" s="167"/>
      <c r="AC268" s="169"/>
      <c r="AD268" s="169"/>
      <c r="AE268" s="167"/>
      <c r="AF268" s="172"/>
      <c r="AG268" s="172"/>
      <c r="AH268" s="172"/>
      <c r="AI268" s="167"/>
      <c r="AJ268" s="172"/>
      <c r="AK268" s="172"/>
      <c r="AL268" s="172"/>
    </row>
    <row r="269" spans="1:38" ht="13.5" customHeight="1" x14ac:dyDescent="0.3">
      <c r="A269" s="106"/>
      <c r="B269" s="107"/>
      <c r="C269" s="108"/>
      <c r="D269" s="117"/>
      <c r="E269" s="118"/>
      <c r="F269" s="123"/>
      <c r="G269" s="124"/>
      <c r="H269" s="117"/>
      <c r="I269" s="124"/>
      <c r="J269" s="117"/>
      <c r="K269" s="124"/>
      <c r="L269" s="148"/>
      <c r="M269" s="132"/>
      <c r="N269" s="133"/>
      <c r="O269" s="134"/>
      <c r="P269" s="141"/>
      <c r="Q269" s="142"/>
      <c r="R269" s="143"/>
      <c r="T269" s="95"/>
      <c r="U269" s="90"/>
      <c r="V269" s="96"/>
      <c r="W269" s="90"/>
      <c r="X269" s="90"/>
      <c r="Y269" s="91"/>
      <c r="Z269" s="62"/>
      <c r="AB269" s="167"/>
      <c r="AC269" s="169"/>
      <c r="AD269" s="169"/>
      <c r="AE269" s="167"/>
      <c r="AF269" s="172"/>
      <c r="AG269" s="172"/>
      <c r="AH269" s="172"/>
      <c r="AI269" s="167"/>
      <c r="AJ269" s="172"/>
      <c r="AK269" s="172"/>
      <c r="AL269" s="172"/>
    </row>
    <row r="270" spans="1:38" ht="13.5" customHeight="1" x14ac:dyDescent="0.3">
      <c r="A270" s="106"/>
      <c r="B270" s="109"/>
      <c r="C270" s="110"/>
      <c r="D270" s="117"/>
      <c r="E270" s="118"/>
      <c r="F270" s="123"/>
      <c r="G270" s="124"/>
      <c r="H270" s="117"/>
      <c r="I270" s="124"/>
      <c r="J270" s="117"/>
      <c r="K270" s="124"/>
      <c r="L270" s="148"/>
      <c r="M270" s="132"/>
      <c r="N270" s="133"/>
      <c r="O270" s="134"/>
      <c r="P270" s="141"/>
      <c r="Q270" s="142"/>
      <c r="R270" s="143"/>
      <c r="T270" s="95"/>
      <c r="U270" s="90"/>
      <c r="V270" s="96"/>
      <c r="W270" s="90"/>
      <c r="X270" s="90"/>
      <c r="Y270" s="91"/>
      <c r="Z270" s="62"/>
      <c r="AB270" s="167"/>
      <c r="AC270" s="169"/>
      <c r="AD270" s="169"/>
      <c r="AE270" s="167"/>
      <c r="AF270" s="172"/>
      <c r="AG270" s="172"/>
      <c r="AH270" s="172"/>
      <c r="AI270" s="167"/>
      <c r="AJ270" s="172"/>
      <c r="AK270" s="172"/>
      <c r="AL270" s="172"/>
    </row>
    <row r="271" spans="1:38" ht="13.5" customHeight="1" x14ac:dyDescent="0.3">
      <c r="A271" s="106"/>
      <c r="B271" s="101"/>
      <c r="C271" s="102"/>
      <c r="D271" s="117"/>
      <c r="E271" s="118"/>
      <c r="F271" s="123"/>
      <c r="G271" s="124"/>
      <c r="H271" s="117"/>
      <c r="I271" s="124"/>
      <c r="J271" s="117"/>
      <c r="K271" s="124"/>
      <c r="L271" s="148"/>
      <c r="M271" s="132"/>
      <c r="N271" s="133"/>
      <c r="O271" s="134"/>
      <c r="P271" s="141"/>
      <c r="Q271" s="142"/>
      <c r="R271" s="143"/>
      <c r="T271" s="95"/>
      <c r="U271" s="90"/>
      <c r="V271" s="96"/>
      <c r="W271" s="90"/>
      <c r="X271" s="90"/>
      <c r="Y271" s="91"/>
      <c r="Z271" s="62"/>
      <c r="AB271" s="167"/>
      <c r="AC271" s="169"/>
      <c r="AD271" s="169"/>
      <c r="AE271" s="167"/>
      <c r="AF271" s="172"/>
      <c r="AG271" s="172"/>
      <c r="AH271" s="172"/>
      <c r="AI271" s="167"/>
      <c r="AJ271" s="172"/>
      <c r="AK271" s="172"/>
      <c r="AL271" s="172"/>
    </row>
    <row r="272" spans="1:38" ht="13.5" customHeight="1" thickBot="1" x14ac:dyDescent="0.35">
      <c r="A272" s="106"/>
      <c r="B272" s="103"/>
      <c r="C272" s="104"/>
      <c r="D272" s="119"/>
      <c r="E272" s="120"/>
      <c r="F272" s="125"/>
      <c r="G272" s="126"/>
      <c r="H272" s="119"/>
      <c r="I272" s="126"/>
      <c r="J272" s="119"/>
      <c r="K272" s="126"/>
      <c r="L272" s="149"/>
      <c r="M272" s="135"/>
      <c r="N272" s="136"/>
      <c r="O272" s="137"/>
      <c r="P272" s="144"/>
      <c r="Q272" s="145"/>
      <c r="R272" s="146"/>
      <c r="T272" s="95"/>
      <c r="U272" s="90"/>
      <c r="V272" s="96"/>
      <c r="W272" s="90"/>
      <c r="X272" s="90"/>
      <c r="Y272" s="91"/>
      <c r="Z272" s="62"/>
      <c r="AB272" s="167"/>
      <c r="AC272" s="170"/>
      <c r="AD272" s="170"/>
      <c r="AE272" s="167"/>
      <c r="AF272" s="172"/>
      <c r="AG272" s="172"/>
      <c r="AH272" s="172"/>
      <c r="AI272" s="167"/>
      <c r="AJ272" s="172"/>
      <c r="AK272" s="172"/>
      <c r="AL272" s="172"/>
    </row>
    <row r="273" spans="1:38" ht="13.5" customHeight="1" x14ac:dyDescent="0.3">
      <c r="A273" s="105">
        <v>34</v>
      </c>
      <c r="B273" s="97"/>
      <c r="C273" s="98"/>
      <c r="D273" s="115"/>
      <c r="E273" s="116"/>
      <c r="F273" s="121"/>
      <c r="G273" s="122"/>
      <c r="H273" s="115"/>
      <c r="I273" s="122"/>
      <c r="J273" s="115"/>
      <c r="K273" s="122"/>
      <c r="L273" s="147"/>
      <c r="M273" s="129"/>
      <c r="N273" s="130"/>
      <c r="O273" s="131"/>
      <c r="P273" s="138"/>
      <c r="Q273" s="139"/>
      <c r="R273" s="140"/>
      <c r="T273" s="92">
        <f>(D273*F273*L273)/90000</f>
        <v>0</v>
      </c>
      <c r="U273" s="93"/>
      <c r="V273" s="94"/>
      <c r="W273" s="87">
        <f>((D273+F273)*2)*L273/1000</f>
        <v>0</v>
      </c>
      <c r="X273" s="88"/>
      <c r="Y273" s="89"/>
      <c r="Z273" s="62"/>
      <c r="AB273" s="166">
        <f>L273*IF('프로파일 사용량 계산기'!E273=0,0,'프로파일 사용량 계산기'!E273)</f>
        <v>0</v>
      </c>
      <c r="AC273" s="168">
        <f>L273*IF('프로파일 사용량 계산기'!G273=0,0,'프로파일 사용량 계산기'!G273)</f>
        <v>0</v>
      </c>
      <c r="AD273" s="168">
        <f>L273*IF('프로파일 사용량 계산기'!I273=0,0,'프로파일 사용량 계산기'!I273)</f>
        <v>0</v>
      </c>
      <c r="AE273" s="171">
        <f>L273*IF('프로파일 사용량 계산기'!BQ273=0,0,'프로파일 사용량 계산기'!BQ273)</f>
        <v>0</v>
      </c>
      <c r="AF273" s="170">
        <f>L273*IF('프로파일 사용량 계산기'!BS273=0,0,'프로파일 사용량 계산기'!BS273)</f>
        <v>0</v>
      </c>
      <c r="AG273" s="170">
        <f>L273*IF('프로파일 사용량 계산기'!BU273=0,0,'프로파일 사용량 계산기'!BU273)</f>
        <v>0</v>
      </c>
      <c r="AH273" s="170">
        <f>L273*IF('프로파일 사용량 계산기'!BU273=0,0,'프로파일 사용량 계산기'!BU273)</f>
        <v>0</v>
      </c>
      <c r="AI273" s="171">
        <f>L273*IF('프로파일 사용량 계산기'!EC273=0,0,'프로파일 사용량 계산기'!EC273)</f>
        <v>0</v>
      </c>
      <c r="AJ273" s="170">
        <f>L273*IF('프로파일 사용량 계산기'!EE273=0,0,'프로파일 사용량 계산기'!EE273)</f>
        <v>0</v>
      </c>
      <c r="AK273" s="170">
        <f>L273*IF('프로파일 사용량 계산기'!EG273=0,0,'프로파일 사용량 계산기'!EG273)</f>
        <v>0</v>
      </c>
      <c r="AL273" s="170">
        <f>L273*IF('프로파일 사용량 계산기'!EW273=0,0,'프로파일 사용량 계산기'!EW273)</f>
        <v>0</v>
      </c>
    </row>
    <row r="274" spans="1:38" ht="13.5" customHeight="1" x14ac:dyDescent="0.3">
      <c r="A274" s="106"/>
      <c r="B274" s="99"/>
      <c r="C274" s="100"/>
      <c r="D274" s="117"/>
      <c r="E274" s="118"/>
      <c r="F274" s="123"/>
      <c r="G274" s="124"/>
      <c r="H274" s="117"/>
      <c r="I274" s="124"/>
      <c r="J274" s="117"/>
      <c r="K274" s="124"/>
      <c r="L274" s="148"/>
      <c r="M274" s="132"/>
      <c r="N274" s="133"/>
      <c r="O274" s="134"/>
      <c r="P274" s="141"/>
      <c r="Q274" s="142"/>
      <c r="R274" s="143"/>
      <c r="T274" s="95"/>
      <c r="U274" s="90"/>
      <c r="V274" s="96"/>
      <c r="W274" s="90"/>
      <c r="X274" s="90"/>
      <c r="Y274" s="91"/>
      <c r="Z274" s="62"/>
      <c r="AB274" s="167"/>
      <c r="AC274" s="169"/>
      <c r="AD274" s="169"/>
      <c r="AE274" s="167"/>
      <c r="AF274" s="172"/>
      <c r="AG274" s="172"/>
      <c r="AH274" s="172"/>
      <c r="AI274" s="167"/>
      <c r="AJ274" s="172"/>
      <c r="AK274" s="172"/>
      <c r="AL274" s="172"/>
    </row>
    <row r="275" spans="1:38" ht="13.5" customHeight="1" x14ac:dyDescent="0.3">
      <c r="A275" s="106"/>
      <c r="B275" s="111"/>
      <c r="C275" s="112"/>
      <c r="D275" s="117"/>
      <c r="E275" s="118"/>
      <c r="F275" s="123"/>
      <c r="G275" s="124"/>
      <c r="H275" s="117"/>
      <c r="I275" s="124"/>
      <c r="J275" s="117"/>
      <c r="K275" s="124"/>
      <c r="L275" s="148"/>
      <c r="M275" s="132"/>
      <c r="N275" s="133"/>
      <c r="O275" s="134"/>
      <c r="P275" s="141"/>
      <c r="Q275" s="142"/>
      <c r="R275" s="143"/>
      <c r="T275" s="95"/>
      <c r="U275" s="90"/>
      <c r="V275" s="96"/>
      <c r="W275" s="90"/>
      <c r="X275" s="90"/>
      <c r="Y275" s="91"/>
      <c r="Z275" s="62"/>
      <c r="AB275" s="167"/>
      <c r="AC275" s="169"/>
      <c r="AD275" s="169"/>
      <c r="AE275" s="167"/>
      <c r="AF275" s="172"/>
      <c r="AG275" s="172"/>
      <c r="AH275" s="172"/>
      <c r="AI275" s="167"/>
      <c r="AJ275" s="172"/>
      <c r="AK275" s="172"/>
      <c r="AL275" s="172"/>
    </row>
    <row r="276" spans="1:38" ht="13.5" customHeight="1" x14ac:dyDescent="0.3">
      <c r="A276" s="106"/>
      <c r="B276" s="113"/>
      <c r="C276" s="114"/>
      <c r="D276" s="117"/>
      <c r="E276" s="118"/>
      <c r="F276" s="123"/>
      <c r="G276" s="124"/>
      <c r="H276" s="150"/>
      <c r="I276" s="151"/>
      <c r="J276" s="150"/>
      <c r="K276" s="151"/>
      <c r="L276" s="148"/>
      <c r="M276" s="132"/>
      <c r="N276" s="133"/>
      <c r="O276" s="134"/>
      <c r="P276" s="141"/>
      <c r="Q276" s="142"/>
      <c r="R276" s="143"/>
      <c r="T276" s="95"/>
      <c r="U276" s="90"/>
      <c r="V276" s="96"/>
      <c r="W276" s="90"/>
      <c r="X276" s="90"/>
      <c r="Y276" s="91"/>
      <c r="Z276" s="62"/>
      <c r="AB276" s="167"/>
      <c r="AC276" s="169"/>
      <c r="AD276" s="169"/>
      <c r="AE276" s="167"/>
      <c r="AF276" s="172"/>
      <c r="AG276" s="172"/>
      <c r="AH276" s="172"/>
      <c r="AI276" s="167"/>
      <c r="AJ276" s="172"/>
      <c r="AK276" s="172"/>
      <c r="AL276" s="172"/>
    </row>
    <row r="277" spans="1:38" ht="13.5" customHeight="1" x14ac:dyDescent="0.3">
      <c r="A277" s="106"/>
      <c r="B277" s="107"/>
      <c r="C277" s="108"/>
      <c r="D277" s="117"/>
      <c r="E277" s="118"/>
      <c r="F277" s="123"/>
      <c r="G277" s="124"/>
      <c r="H277" s="117"/>
      <c r="I277" s="124"/>
      <c r="J277" s="117"/>
      <c r="K277" s="124"/>
      <c r="L277" s="148"/>
      <c r="M277" s="132"/>
      <c r="N277" s="133"/>
      <c r="O277" s="134"/>
      <c r="P277" s="141"/>
      <c r="Q277" s="142"/>
      <c r="R277" s="143"/>
      <c r="T277" s="95"/>
      <c r="U277" s="90"/>
      <c r="V277" s="96"/>
      <c r="W277" s="90"/>
      <c r="X277" s="90"/>
      <c r="Y277" s="91"/>
      <c r="Z277" s="62"/>
      <c r="AB277" s="167"/>
      <c r="AC277" s="169"/>
      <c r="AD277" s="169"/>
      <c r="AE277" s="167"/>
      <c r="AF277" s="172"/>
      <c r="AG277" s="172"/>
      <c r="AH277" s="172"/>
      <c r="AI277" s="167"/>
      <c r="AJ277" s="172"/>
      <c r="AK277" s="172"/>
      <c r="AL277" s="172"/>
    </row>
    <row r="278" spans="1:38" ht="13.5" customHeight="1" x14ac:dyDescent="0.3">
      <c r="A278" s="106"/>
      <c r="B278" s="109"/>
      <c r="C278" s="110"/>
      <c r="D278" s="117"/>
      <c r="E278" s="118"/>
      <c r="F278" s="123"/>
      <c r="G278" s="124"/>
      <c r="H278" s="117"/>
      <c r="I278" s="124"/>
      <c r="J278" s="117"/>
      <c r="K278" s="124"/>
      <c r="L278" s="148"/>
      <c r="M278" s="132"/>
      <c r="N278" s="133"/>
      <c r="O278" s="134"/>
      <c r="P278" s="141"/>
      <c r="Q278" s="142"/>
      <c r="R278" s="143"/>
      <c r="T278" s="95"/>
      <c r="U278" s="90"/>
      <c r="V278" s="96"/>
      <c r="W278" s="90"/>
      <c r="X278" s="90"/>
      <c r="Y278" s="91"/>
      <c r="Z278" s="62"/>
      <c r="AB278" s="167"/>
      <c r="AC278" s="169"/>
      <c r="AD278" s="169"/>
      <c r="AE278" s="167"/>
      <c r="AF278" s="172"/>
      <c r="AG278" s="172"/>
      <c r="AH278" s="172"/>
      <c r="AI278" s="167"/>
      <c r="AJ278" s="172"/>
      <c r="AK278" s="172"/>
      <c r="AL278" s="172"/>
    </row>
    <row r="279" spans="1:38" ht="13.5" customHeight="1" x14ac:dyDescent="0.3">
      <c r="A279" s="106"/>
      <c r="B279" s="101"/>
      <c r="C279" s="102"/>
      <c r="D279" s="117"/>
      <c r="E279" s="118"/>
      <c r="F279" s="123"/>
      <c r="G279" s="124"/>
      <c r="H279" s="117"/>
      <c r="I279" s="124"/>
      <c r="J279" s="117"/>
      <c r="K279" s="124"/>
      <c r="L279" s="148"/>
      <c r="M279" s="132"/>
      <c r="N279" s="133"/>
      <c r="O279" s="134"/>
      <c r="P279" s="141"/>
      <c r="Q279" s="142"/>
      <c r="R279" s="143"/>
      <c r="T279" s="95"/>
      <c r="U279" s="90"/>
      <c r="V279" s="96"/>
      <c r="W279" s="90"/>
      <c r="X279" s="90"/>
      <c r="Y279" s="91"/>
      <c r="Z279" s="62"/>
      <c r="AB279" s="167"/>
      <c r="AC279" s="169"/>
      <c r="AD279" s="169"/>
      <c r="AE279" s="167"/>
      <c r="AF279" s="172"/>
      <c r="AG279" s="172"/>
      <c r="AH279" s="172"/>
      <c r="AI279" s="167"/>
      <c r="AJ279" s="172"/>
      <c r="AK279" s="172"/>
      <c r="AL279" s="172"/>
    </row>
    <row r="280" spans="1:38" ht="13.5" customHeight="1" thickBot="1" x14ac:dyDescent="0.35">
      <c r="A280" s="106"/>
      <c r="B280" s="103"/>
      <c r="C280" s="104"/>
      <c r="D280" s="119"/>
      <c r="E280" s="120"/>
      <c r="F280" s="125"/>
      <c r="G280" s="126"/>
      <c r="H280" s="119"/>
      <c r="I280" s="126"/>
      <c r="J280" s="119"/>
      <c r="K280" s="126"/>
      <c r="L280" s="149"/>
      <c r="M280" s="135"/>
      <c r="N280" s="136"/>
      <c r="O280" s="137"/>
      <c r="P280" s="144"/>
      <c r="Q280" s="145"/>
      <c r="R280" s="146"/>
      <c r="T280" s="95"/>
      <c r="U280" s="90"/>
      <c r="V280" s="96"/>
      <c r="W280" s="90"/>
      <c r="X280" s="90"/>
      <c r="Y280" s="91"/>
      <c r="Z280" s="62"/>
      <c r="AB280" s="167"/>
      <c r="AC280" s="170"/>
      <c r="AD280" s="170"/>
      <c r="AE280" s="167"/>
      <c r="AF280" s="172"/>
      <c r="AG280" s="172"/>
      <c r="AH280" s="172"/>
      <c r="AI280" s="167"/>
      <c r="AJ280" s="172"/>
      <c r="AK280" s="172"/>
      <c r="AL280" s="172"/>
    </row>
    <row r="281" spans="1:38" ht="13.5" customHeight="1" x14ac:dyDescent="0.3">
      <c r="A281" s="105">
        <v>35</v>
      </c>
      <c r="B281" s="97"/>
      <c r="C281" s="98"/>
      <c r="D281" s="115"/>
      <c r="E281" s="116"/>
      <c r="F281" s="121"/>
      <c r="G281" s="122"/>
      <c r="H281" s="115"/>
      <c r="I281" s="122"/>
      <c r="J281" s="115"/>
      <c r="K281" s="122"/>
      <c r="L281" s="147"/>
      <c r="M281" s="129"/>
      <c r="N281" s="130"/>
      <c r="O281" s="131"/>
      <c r="P281" s="138"/>
      <c r="Q281" s="139"/>
      <c r="R281" s="140"/>
      <c r="T281" s="92">
        <f>(D281*F281*L281)/90000</f>
        <v>0</v>
      </c>
      <c r="U281" s="93"/>
      <c r="V281" s="94"/>
      <c r="W281" s="87">
        <f>((D281+F281)*2)*L281/1000</f>
        <v>0</v>
      </c>
      <c r="X281" s="88"/>
      <c r="Y281" s="89"/>
      <c r="Z281" s="62"/>
      <c r="AB281" s="166">
        <f>L281*IF('프로파일 사용량 계산기'!E281=0,0,'프로파일 사용량 계산기'!E281)</f>
        <v>0</v>
      </c>
      <c r="AC281" s="168">
        <f>L281*IF('프로파일 사용량 계산기'!G281=0,0,'프로파일 사용량 계산기'!G281)</f>
        <v>0</v>
      </c>
      <c r="AD281" s="168">
        <f>L281*IF('프로파일 사용량 계산기'!I281=0,0,'프로파일 사용량 계산기'!I281)</f>
        <v>0</v>
      </c>
      <c r="AE281" s="171">
        <f>L281*IF('프로파일 사용량 계산기'!BQ281=0,0,'프로파일 사용량 계산기'!BQ281)</f>
        <v>0</v>
      </c>
      <c r="AF281" s="170">
        <f>L281*IF('프로파일 사용량 계산기'!BS281=0,0,'프로파일 사용량 계산기'!BS281)</f>
        <v>0</v>
      </c>
      <c r="AG281" s="170">
        <f>L281*IF('프로파일 사용량 계산기'!BU281=0,0,'프로파일 사용량 계산기'!BU281)</f>
        <v>0</v>
      </c>
      <c r="AH281" s="170">
        <f>L281*IF('프로파일 사용량 계산기'!BU281=0,0,'프로파일 사용량 계산기'!BU281)</f>
        <v>0</v>
      </c>
      <c r="AI281" s="171">
        <f>L281*IF('프로파일 사용량 계산기'!EC281=0,0,'프로파일 사용량 계산기'!EC281)</f>
        <v>0</v>
      </c>
      <c r="AJ281" s="170">
        <f>L281*IF('프로파일 사용량 계산기'!EE281=0,0,'프로파일 사용량 계산기'!EE281)</f>
        <v>0</v>
      </c>
      <c r="AK281" s="170">
        <f>L281*IF('프로파일 사용량 계산기'!EG281=0,0,'프로파일 사용량 계산기'!EG281)</f>
        <v>0</v>
      </c>
      <c r="AL281" s="170">
        <f>L281*IF('프로파일 사용량 계산기'!EW281=0,0,'프로파일 사용량 계산기'!EW281)</f>
        <v>0</v>
      </c>
    </row>
    <row r="282" spans="1:38" ht="13.5" customHeight="1" x14ac:dyDescent="0.3">
      <c r="A282" s="106"/>
      <c r="B282" s="99"/>
      <c r="C282" s="100"/>
      <c r="D282" s="117"/>
      <c r="E282" s="118"/>
      <c r="F282" s="123"/>
      <c r="G282" s="124"/>
      <c r="H282" s="117"/>
      <c r="I282" s="124"/>
      <c r="J282" s="117"/>
      <c r="K282" s="124"/>
      <c r="L282" s="148"/>
      <c r="M282" s="132"/>
      <c r="N282" s="133"/>
      <c r="O282" s="134"/>
      <c r="P282" s="141"/>
      <c r="Q282" s="142"/>
      <c r="R282" s="143"/>
      <c r="T282" s="95"/>
      <c r="U282" s="90"/>
      <c r="V282" s="96"/>
      <c r="W282" s="90"/>
      <c r="X282" s="90"/>
      <c r="Y282" s="91"/>
      <c r="Z282" s="62"/>
      <c r="AB282" s="167"/>
      <c r="AC282" s="169"/>
      <c r="AD282" s="169"/>
      <c r="AE282" s="167"/>
      <c r="AF282" s="172"/>
      <c r="AG282" s="172"/>
      <c r="AH282" s="172"/>
      <c r="AI282" s="167"/>
      <c r="AJ282" s="172"/>
      <c r="AK282" s="172"/>
      <c r="AL282" s="172"/>
    </row>
    <row r="283" spans="1:38" ht="13.5" customHeight="1" x14ac:dyDescent="0.3">
      <c r="A283" s="106"/>
      <c r="B283" s="111"/>
      <c r="C283" s="112"/>
      <c r="D283" s="117"/>
      <c r="E283" s="118"/>
      <c r="F283" s="123"/>
      <c r="G283" s="124"/>
      <c r="H283" s="117"/>
      <c r="I283" s="124"/>
      <c r="J283" s="117"/>
      <c r="K283" s="124"/>
      <c r="L283" s="148"/>
      <c r="M283" s="132"/>
      <c r="N283" s="133"/>
      <c r="O283" s="134"/>
      <c r="P283" s="141"/>
      <c r="Q283" s="142"/>
      <c r="R283" s="143"/>
      <c r="T283" s="95"/>
      <c r="U283" s="90"/>
      <c r="V283" s="96"/>
      <c r="W283" s="90"/>
      <c r="X283" s="90"/>
      <c r="Y283" s="91"/>
      <c r="Z283" s="62"/>
      <c r="AB283" s="167"/>
      <c r="AC283" s="169"/>
      <c r="AD283" s="169"/>
      <c r="AE283" s="167"/>
      <c r="AF283" s="172"/>
      <c r="AG283" s="172"/>
      <c r="AH283" s="172"/>
      <c r="AI283" s="167"/>
      <c r="AJ283" s="172"/>
      <c r="AK283" s="172"/>
      <c r="AL283" s="172"/>
    </row>
    <row r="284" spans="1:38" ht="13.5" customHeight="1" x14ac:dyDescent="0.3">
      <c r="A284" s="106"/>
      <c r="B284" s="113"/>
      <c r="C284" s="114"/>
      <c r="D284" s="117"/>
      <c r="E284" s="118"/>
      <c r="F284" s="123"/>
      <c r="G284" s="124"/>
      <c r="H284" s="150"/>
      <c r="I284" s="151"/>
      <c r="J284" s="150"/>
      <c r="K284" s="151"/>
      <c r="L284" s="148"/>
      <c r="M284" s="132"/>
      <c r="N284" s="133"/>
      <c r="O284" s="134"/>
      <c r="P284" s="141"/>
      <c r="Q284" s="142"/>
      <c r="R284" s="143"/>
      <c r="T284" s="95"/>
      <c r="U284" s="90"/>
      <c r="V284" s="96"/>
      <c r="W284" s="90"/>
      <c r="X284" s="90"/>
      <c r="Y284" s="91"/>
      <c r="Z284" s="62"/>
      <c r="AB284" s="167"/>
      <c r="AC284" s="169"/>
      <c r="AD284" s="169"/>
      <c r="AE284" s="167"/>
      <c r="AF284" s="172"/>
      <c r="AG284" s="172"/>
      <c r="AH284" s="172"/>
      <c r="AI284" s="167"/>
      <c r="AJ284" s="172"/>
      <c r="AK284" s="172"/>
      <c r="AL284" s="172"/>
    </row>
    <row r="285" spans="1:38" ht="13.5" customHeight="1" x14ac:dyDescent="0.3">
      <c r="A285" s="106"/>
      <c r="B285" s="107"/>
      <c r="C285" s="108"/>
      <c r="D285" s="117"/>
      <c r="E285" s="118"/>
      <c r="F285" s="123"/>
      <c r="G285" s="124"/>
      <c r="H285" s="117"/>
      <c r="I285" s="124"/>
      <c r="J285" s="117"/>
      <c r="K285" s="124"/>
      <c r="L285" s="148"/>
      <c r="M285" s="132"/>
      <c r="N285" s="133"/>
      <c r="O285" s="134"/>
      <c r="P285" s="141"/>
      <c r="Q285" s="142"/>
      <c r="R285" s="143"/>
      <c r="T285" s="95"/>
      <c r="U285" s="90"/>
      <c r="V285" s="96"/>
      <c r="W285" s="90"/>
      <c r="X285" s="90"/>
      <c r="Y285" s="91"/>
      <c r="Z285" s="62"/>
      <c r="AB285" s="167"/>
      <c r="AC285" s="169"/>
      <c r="AD285" s="169"/>
      <c r="AE285" s="167"/>
      <c r="AF285" s="172"/>
      <c r="AG285" s="172"/>
      <c r="AH285" s="172"/>
      <c r="AI285" s="167"/>
      <c r="AJ285" s="172"/>
      <c r="AK285" s="172"/>
      <c r="AL285" s="172"/>
    </row>
    <row r="286" spans="1:38" ht="13.5" customHeight="1" x14ac:dyDescent="0.3">
      <c r="A286" s="106"/>
      <c r="B286" s="109"/>
      <c r="C286" s="110"/>
      <c r="D286" s="117"/>
      <c r="E286" s="118"/>
      <c r="F286" s="123"/>
      <c r="G286" s="124"/>
      <c r="H286" s="117"/>
      <c r="I286" s="124"/>
      <c r="J286" s="117"/>
      <c r="K286" s="124"/>
      <c r="L286" s="148"/>
      <c r="M286" s="132"/>
      <c r="N286" s="133"/>
      <c r="O286" s="134"/>
      <c r="P286" s="141"/>
      <c r="Q286" s="142"/>
      <c r="R286" s="143"/>
      <c r="T286" s="95"/>
      <c r="U286" s="90"/>
      <c r="V286" s="96"/>
      <c r="W286" s="90"/>
      <c r="X286" s="90"/>
      <c r="Y286" s="91"/>
      <c r="Z286" s="62"/>
      <c r="AB286" s="167"/>
      <c r="AC286" s="169"/>
      <c r="AD286" s="169"/>
      <c r="AE286" s="167"/>
      <c r="AF286" s="172"/>
      <c r="AG286" s="172"/>
      <c r="AH286" s="172"/>
      <c r="AI286" s="167"/>
      <c r="AJ286" s="172"/>
      <c r="AK286" s="172"/>
      <c r="AL286" s="172"/>
    </row>
    <row r="287" spans="1:38" ht="13.5" customHeight="1" x14ac:dyDescent="0.3">
      <c r="A287" s="106"/>
      <c r="B287" s="101"/>
      <c r="C287" s="102"/>
      <c r="D287" s="117"/>
      <c r="E287" s="118"/>
      <c r="F287" s="123"/>
      <c r="G287" s="124"/>
      <c r="H287" s="117"/>
      <c r="I287" s="124"/>
      <c r="J287" s="117"/>
      <c r="K287" s="124"/>
      <c r="L287" s="148"/>
      <c r="M287" s="132"/>
      <c r="N287" s="133"/>
      <c r="O287" s="134"/>
      <c r="P287" s="141"/>
      <c r="Q287" s="142"/>
      <c r="R287" s="143"/>
      <c r="T287" s="95"/>
      <c r="U287" s="90"/>
      <c r="V287" s="96"/>
      <c r="W287" s="90"/>
      <c r="X287" s="90"/>
      <c r="Y287" s="91"/>
      <c r="Z287" s="62"/>
      <c r="AB287" s="167"/>
      <c r="AC287" s="169"/>
      <c r="AD287" s="169"/>
      <c r="AE287" s="167"/>
      <c r="AF287" s="172"/>
      <c r="AG287" s="172"/>
      <c r="AH287" s="172"/>
      <c r="AI287" s="167"/>
      <c r="AJ287" s="172"/>
      <c r="AK287" s="172"/>
      <c r="AL287" s="172"/>
    </row>
    <row r="288" spans="1:38" ht="13.5" customHeight="1" thickBot="1" x14ac:dyDescent="0.35">
      <c r="A288" s="186"/>
      <c r="B288" s="103"/>
      <c r="C288" s="104"/>
      <c r="D288" s="119"/>
      <c r="E288" s="120"/>
      <c r="F288" s="125"/>
      <c r="G288" s="126"/>
      <c r="H288" s="119"/>
      <c r="I288" s="126"/>
      <c r="J288" s="119"/>
      <c r="K288" s="126"/>
      <c r="L288" s="149"/>
      <c r="M288" s="135"/>
      <c r="N288" s="136"/>
      <c r="O288" s="137"/>
      <c r="P288" s="144"/>
      <c r="Q288" s="145"/>
      <c r="R288" s="146"/>
      <c r="T288" s="95"/>
      <c r="U288" s="90"/>
      <c r="V288" s="96"/>
      <c r="W288" s="90"/>
      <c r="X288" s="90"/>
      <c r="Y288" s="91"/>
      <c r="Z288" s="62"/>
      <c r="AB288" s="167"/>
      <c r="AC288" s="170"/>
      <c r="AD288" s="170"/>
      <c r="AE288" s="167"/>
      <c r="AF288" s="172"/>
      <c r="AG288" s="172"/>
      <c r="AH288" s="172"/>
      <c r="AI288" s="167"/>
      <c r="AJ288" s="172"/>
      <c r="AK288" s="172"/>
      <c r="AL288" s="172"/>
    </row>
    <row r="289" spans="1:38" ht="13.5" customHeight="1" x14ac:dyDescent="0.3">
      <c r="A289" s="187">
        <v>36</v>
      </c>
      <c r="B289" s="190"/>
      <c r="C289" s="98"/>
      <c r="D289" s="115"/>
      <c r="E289" s="116"/>
      <c r="F289" s="121"/>
      <c r="G289" s="122"/>
      <c r="H289" s="115"/>
      <c r="I289" s="122"/>
      <c r="J289" s="115"/>
      <c r="K289" s="122"/>
      <c r="L289" s="147"/>
      <c r="M289" s="129"/>
      <c r="N289" s="130"/>
      <c r="O289" s="131"/>
      <c r="P289" s="138"/>
      <c r="Q289" s="139"/>
      <c r="R289" s="140"/>
      <c r="T289" s="92">
        <f>(D289*F289*L289)/90000</f>
        <v>0</v>
      </c>
      <c r="U289" s="93"/>
      <c r="V289" s="94"/>
      <c r="W289" s="87">
        <f>((D289+F289)*2)*L289/1000</f>
        <v>0</v>
      </c>
      <c r="X289" s="88"/>
      <c r="Y289" s="89"/>
      <c r="Z289" s="62"/>
      <c r="AB289" s="166">
        <f>L289*IF('프로파일 사용량 계산기'!E289=0,0,'프로파일 사용량 계산기'!E289)</f>
        <v>0</v>
      </c>
      <c r="AC289" s="168">
        <f>L289*IF('프로파일 사용량 계산기'!G289=0,0,'프로파일 사용량 계산기'!G289)</f>
        <v>0</v>
      </c>
      <c r="AD289" s="168">
        <f>L289*IF('프로파일 사용량 계산기'!I289=0,0,'프로파일 사용량 계산기'!I289)</f>
        <v>0</v>
      </c>
      <c r="AE289" s="171">
        <f>L289*IF('프로파일 사용량 계산기'!BQ289=0,0,'프로파일 사용량 계산기'!BQ289)</f>
        <v>0</v>
      </c>
      <c r="AF289" s="170">
        <f>L289*IF('프로파일 사용량 계산기'!BS289=0,0,'프로파일 사용량 계산기'!BS289)</f>
        <v>0</v>
      </c>
      <c r="AG289" s="170">
        <f>L289*IF('프로파일 사용량 계산기'!BU289=0,0,'프로파일 사용량 계산기'!BU289)</f>
        <v>0</v>
      </c>
      <c r="AH289" s="170">
        <f>L289*IF('프로파일 사용량 계산기'!BU289=0,0,'프로파일 사용량 계산기'!BU289)</f>
        <v>0</v>
      </c>
      <c r="AI289" s="171">
        <f>L289*IF('프로파일 사용량 계산기'!EC289=0,0,'프로파일 사용량 계산기'!EC289)</f>
        <v>0</v>
      </c>
      <c r="AJ289" s="170">
        <f>L289*IF('프로파일 사용량 계산기'!EE289=0,0,'프로파일 사용량 계산기'!EE289)</f>
        <v>0</v>
      </c>
      <c r="AK289" s="170">
        <f>L289*IF('프로파일 사용량 계산기'!EG289=0,0,'프로파일 사용량 계산기'!EG289)</f>
        <v>0</v>
      </c>
      <c r="AL289" s="170">
        <f>L289*IF('프로파일 사용량 계산기'!EW289=0,0,'프로파일 사용량 계산기'!EW289)</f>
        <v>0</v>
      </c>
    </row>
    <row r="290" spans="1:38" ht="13.5" customHeight="1" x14ac:dyDescent="0.3">
      <c r="A290" s="188"/>
      <c r="B290" s="191"/>
      <c r="C290" s="100"/>
      <c r="D290" s="117"/>
      <c r="E290" s="118"/>
      <c r="F290" s="123"/>
      <c r="G290" s="124"/>
      <c r="H290" s="117"/>
      <c r="I290" s="124"/>
      <c r="J290" s="117"/>
      <c r="K290" s="124"/>
      <c r="L290" s="148"/>
      <c r="M290" s="132"/>
      <c r="N290" s="133"/>
      <c r="O290" s="134"/>
      <c r="P290" s="141"/>
      <c r="Q290" s="142"/>
      <c r="R290" s="143"/>
      <c r="T290" s="95"/>
      <c r="U290" s="90"/>
      <c r="V290" s="96"/>
      <c r="W290" s="90"/>
      <c r="X290" s="90"/>
      <c r="Y290" s="91"/>
      <c r="Z290" s="62"/>
      <c r="AB290" s="167"/>
      <c r="AC290" s="169"/>
      <c r="AD290" s="169"/>
      <c r="AE290" s="167"/>
      <c r="AF290" s="172"/>
      <c r="AG290" s="172"/>
      <c r="AH290" s="172"/>
      <c r="AI290" s="167"/>
      <c r="AJ290" s="172"/>
      <c r="AK290" s="172"/>
      <c r="AL290" s="172"/>
    </row>
    <row r="291" spans="1:38" ht="13.5" customHeight="1" x14ac:dyDescent="0.3">
      <c r="A291" s="188"/>
      <c r="B291" s="192"/>
      <c r="C291" s="112"/>
      <c r="D291" s="117"/>
      <c r="E291" s="118"/>
      <c r="F291" s="123"/>
      <c r="G291" s="124"/>
      <c r="H291" s="117"/>
      <c r="I291" s="124"/>
      <c r="J291" s="117"/>
      <c r="K291" s="124"/>
      <c r="L291" s="148"/>
      <c r="M291" s="132"/>
      <c r="N291" s="133"/>
      <c r="O291" s="134"/>
      <c r="P291" s="141"/>
      <c r="Q291" s="142"/>
      <c r="R291" s="143"/>
      <c r="T291" s="95"/>
      <c r="U291" s="90"/>
      <c r="V291" s="96"/>
      <c r="W291" s="90"/>
      <c r="X291" s="90"/>
      <c r="Y291" s="91"/>
      <c r="Z291" s="62"/>
      <c r="AB291" s="167"/>
      <c r="AC291" s="169"/>
      <c r="AD291" s="169"/>
      <c r="AE291" s="167"/>
      <c r="AF291" s="172"/>
      <c r="AG291" s="172"/>
      <c r="AH291" s="172"/>
      <c r="AI291" s="167"/>
      <c r="AJ291" s="172"/>
      <c r="AK291" s="172"/>
      <c r="AL291" s="172"/>
    </row>
    <row r="292" spans="1:38" ht="13.5" customHeight="1" x14ac:dyDescent="0.3">
      <c r="A292" s="188"/>
      <c r="B292" s="193"/>
      <c r="C292" s="114"/>
      <c r="D292" s="117"/>
      <c r="E292" s="118"/>
      <c r="F292" s="123"/>
      <c r="G292" s="124"/>
      <c r="H292" s="150"/>
      <c r="I292" s="151"/>
      <c r="J292" s="150"/>
      <c r="K292" s="151"/>
      <c r="L292" s="148"/>
      <c r="M292" s="132"/>
      <c r="N292" s="133"/>
      <c r="O292" s="134"/>
      <c r="P292" s="141"/>
      <c r="Q292" s="142"/>
      <c r="R292" s="143"/>
      <c r="T292" s="95"/>
      <c r="U292" s="90"/>
      <c r="V292" s="96"/>
      <c r="W292" s="90"/>
      <c r="X292" s="90"/>
      <c r="Y292" s="91"/>
      <c r="Z292" s="62"/>
      <c r="AB292" s="167"/>
      <c r="AC292" s="169"/>
      <c r="AD292" s="169"/>
      <c r="AE292" s="167"/>
      <c r="AF292" s="172"/>
      <c r="AG292" s="172"/>
      <c r="AH292" s="172"/>
      <c r="AI292" s="167"/>
      <c r="AJ292" s="172"/>
      <c r="AK292" s="172"/>
      <c r="AL292" s="172"/>
    </row>
    <row r="293" spans="1:38" ht="13.5" customHeight="1" x14ac:dyDescent="0.3">
      <c r="A293" s="188"/>
      <c r="B293" s="194"/>
      <c r="C293" s="108"/>
      <c r="D293" s="117"/>
      <c r="E293" s="118"/>
      <c r="F293" s="123"/>
      <c r="G293" s="124"/>
      <c r="H293" s="117"/>
      <c r="I293" s="124"/>
      <c r="J293" s="117"/>
      <c r="K293" s="124"/>
      <c r="L293" s="148"/>
      <c r="M293" s="132"/>
      <c r="N293" s="133"/>
      <c r="O293" s="134"/>
      <c r="P293" s="141"/>
      <c r="Q293" s="142"/>
      <c r="R293" s="143"/>
      <c r="T293" s="95"/>
      <c r="U293" s="90"/>
      <c r="V293" s="96"/>
      <c r="W293" s="90"/>
      <c r="X293" s="90"/>
      <c r="Y293" s="91"/>
      <c r="Z293" s="62"/>
      <c r="AB293" s="167"/>
      <c r="AC293" s="169"/>
      <c r="AD293" s="169"/>
      <c r="AE293" s="167"/>
      <c r="AF293" s="172"/>
      <c r="AG293" s="172"/>
      <c r="AH293" s="172"/>
      <c r="AI293" s="167"/>
      <c r="AJ293" s="172"/>
      <c r="AK293" s="172"/>
      <c r="AL293" s="172"/>
    </row>
    <row r="294" spans="1:38" ht="13.5" customHeight="1" x14ac:dyDescent="0.3">
      <c r="A294" s="188"/>
      <c r="B294" s="195"/>
      <c r="C294" s="110"/>
      <c r="D294" s="117"/>
      <c r="E294" s="118"/>
      <c r="F294" s="123"/>
      <c r="G294" s="124"/>
      <c r="H294" s="117"/>
      <c r="I294" s="124"/>
      <c r="J294" s="117"/>
      <c r="K294" s="124"/>
      <c r="L294" s="148"/>
      <c r="M294" s="132"/>
      <c r="N294" s="133"/>
      <c r="O294" s="134"/>
      <c r="P294" s="141"/>
      <c r="Q294" s="142"/>
      <c r="R294" s="143"/>
      <c r="T294" s="95"/>
      <c r="U294" s="90"/>
      <c r="V294" s="96"/>
      <c r="W294" s="90"/>
      <c r="X294" s="90"/>
      <c r="Y294" s="91"/>
      <c r="Z294" s="62"/>
      <c r="AB294" s="167"/>
      <c r="AC294" s="169"/>
      <c r="AD294" s="169"/>
      <c r="AE294" s="167"/>
      <c r="AF294" s="172"/>
      <c r="AG294" s="172"/>
      <c r="AH294" s="172"/>
      <c r="AI294" s="167"/>
      <c r="AJ294" s="172"/>
      <c r="AK294" s="172"/>
      <c r="AL294" s="172"/>
    </row>
    <row r="295" spans="1:38" ht="13.5" customHeight="1" x14ac:dyDescent="0.3">
      <c r="A295" s="188"/>
      <c r="B295" s="196"/>
      <c r="C295" s="102"/>
      <c r="D295" s="117"/>
      <c r="E295" s="118"/>
      <c r="F295" s="123"/>
      <c r="G295" s="124"/>
      <c r="H295" s="117"/>
      <c r="I295" s="124"/>
      <c r="J295" s="117"/>
      <c r="K295" s="124"/>
      <c r="L295" s="148"/>
      <c r="M295" s="132"/>
      <c r="N295" s="133"/>
      <c r="O295" s="134"/>
      <c r="P295" s="141"/>
      <c r="Q295" s="142"/>
      <c r="R295" s="143"/>
      <c r="T295" s="95"/>
      <c r="U295" s="90"/>
      <c r="V295" s="96"/>
      <c r="W295" s="90"/>
      <c r="X295" s="90"/>
      <c r="Y295" s="91"/>
      <c r="Z295" s="62"/>
      <c r="AB295" s="167"/>
      <c r="AC295" s="169"/>
      <c r="AD295" s="169"/>
      <c r="AE295" s="167"/>
      <c r="AF295" s="172"/>
      <c r="AG295" s="172"/>
      <c r="AH295" s="172"/>
      <c r="AI295" s="167"/>
      <c r="AJ295" s="172"/>
      <c r="AK295" s="172"/>
      <c r="AL295" s="172"/>
    </row>
    <row r="296" spans="1:38" ht="13.5" customHeight="1" thickBot="1" x14ac:dyDescent="0.35">
      <c r="A296" s="189"/>
      <c r="B296" s="197"/>
      <c r="C296" s="104"/>
      <c r="D296" s="119"/>
      <c r="E296" s="120"/>
      <c r="F296" s="125"/>
      <c r="G296" s="126"/>
      <c r="H296" s="119"/>
      <c r="I296" s="126"/>
      <c r="J296" s="119"/>
      <c r="K296" s="126"/>
      <c r="L296" s="149"/>
      <c r="M296" s="135"/>
      <c r="N296" s="136"/>
      <c r="O296" s="137"/>
      <c r="P296" s="144"/>
      <c r="Q296" s="145"/>
      <c r="R296" s="146"/>
      <c r="T296" s="95"/>
      <c r="U296" s="90"/>
      <c r="V296" s="96"/>
      <c r="W296" s="90"/>
      <c r="X296" s="90"/>
      <c r="Y296" s="91"/>
      <c r="Z296" s="62"/>
      <c r="AB296" s="167"/>
      <c r="AC296" s="170"/>
      <c r="AD296" s="170"/>
      <c r="AE296" s="167"/>
      <c r="AF296" s="172"/>
      <c r="AG296" s="172"/>
      <c r="AH296" s="172"/>
      <c r="AI296" s="167"/>
      <c r="AJ296" s="172"/>
      <c r="AK296" s="172"/>
      <c r="AL296" s="172"/>
    </row>
  </sheetData>
  <mergeCells count="1001">
    <mergeCell ref="AI281:AI288"/>
    <mergeCell ref="AJ281:AJ288"/>
    <mergeCell ref="AK281:AK288"/>
    <mergeCell ref="AL281:AL288"/>
    <mergeCell ref="AI289:AI296"/>
    <mergeCell ref="AJ289:AJ296"/>
    <mergeCell ref="AK289:AK296"/>
    <mergeCell ref="AL289:AL296"/>
    <mergeCell ref="AB1:AL1"/>
    <mergeCell ref="AI257:AI264"/>
    <mergeCell ref="AJ257:AJ264"/>
    <mergeCell ref="AK257:AK264"/>
    <mergeCell ref="AL257:AL264"/>
    <mergeCell ref="AI265:AI272"/>
    <mergeCell ref="AJ265:AJ272"/>
    <mergeCell ref="AK265:AK272"/>
    <mergeCell ref="AL265:AL272"/>
    <mergeCell ref="AI273:AI280"/>
    <mergeCell ref="AJ273:AJ280"/>
    <mergeCell ref="AK273:AK280"/>
    <mergeCell ref="AL273:AL280"/>
    <mergeCell ref="AI233:AI240"/>
    <mergeCell ref="AJ233:AJ240"/>
    <mergeCell ref="AK233:AK240"/>
    <mergeCell ref="AL233:AL240"/>
    <mergeCell ref="AI241:AI248"/>
    <mergeCell ref="AJ241:AJ248"/>
    <mergeCell ref="AK241:AK248"/>
    <mergeCell ref="AL241:AL248"/>
    <mergeCell ref="AI249:AI256"/>
    <mergeCell ref="AJ249:AJ256"/>
    <mergeCell ref="AK249:AK256"/>
    <mergeCell ref="AL249:AL256"/>
    <mergeCell ref="AI209:AI216"/>
    <mergeCell ref="AJ209:AJ216"/>
    <mergeCell ref="AK209:AK216"/>
    <mergeCell ref="AL209:AL216"/>
    <mergeCell ref="AI217:AI224"/>
    <mergeCell ref="AJ217:AJ224"/>
    <mergeCell ref="AK217:AK224"/>
    <mergeCell ref="AL217:AL224"/>
    <mergeCell ref="AI225:AI232"/>
    <mergeCell ref="AJ225:AJ232"/>
    <mergeCell ref="AK225:AK232"/>
    <mergeCell ref="AL225:AL232"/>
    <mergeCell ref="AI185:AI192"/>
    <mergeCell ref="AJ185:AJ192"/>
    <mergeCell ref="AK185:AK192"/>
    <mergeCell ref="AL185:AL192"/>
    <mergeCell ref="AI193:AI200"/>
    <mergeCell ref="AJ193:AJ200"/>
    <mergeCell ref="AK193:AK200"/>
    <mergeCell ref="AL193:AL200"/>
    <mergeCell ref="AI201:AI208"/>
    <mergeCell ref="AJ201:AJ208"/>
    <mergeCell ref="AK201:AK208"/>
    <mergeCell ref="AL201:AL208"/>
    <mergeCell ref="AI161:AI168"/>
    <mergeCell ref="AJ161:AJ168"/>
    <mergeCell ref="AK161:AK168"/>
    <mergeCell ref="AL161:AL168"/>
    <mergeCell ref="AI169:AI176"/>
    <mergeCell ref="AJ169:AJ176"/>
    <mergeCell ref="AK169:AK176"/>
    <mergeCell ref="AL169:AL176"/>
    <mergeCell ref="AI177:AI184"/>
    <mergeCell ref="AJ177:AJ184"/>
    <mergeCell ref="AK177:AK184"/>
    <mergeCell ref="AL177:AL184"/>
    <mergeCell ref="AI137:AI144"/>
    <mergeCell ref="AJ137:AJ144"/>
    <mergeCell ref="AK137:AK144"/>
    <mergeCell ref="AL137:AL144"/>
    <mergeCell ref="AI145:AI152"/>
    <mergeCell ref="AJ145:AJ152"/>
    <mergeCell ref="AK145:AK152"/>
    <mergeCell ref="AL145:AL152"/>
    <mergeCell ref="AI153:AI160"/>
    <mergeCell ref="AJ153:AJ160"/>
    <mergeCell ref="AK153:AK160"/>
    <mergeCell ref="AL153:AL160"/>
    <mergeCell ref="AI113:AI120"/>
    <mergeCell ref="AJ113:AJ120"/>
    <mergeCell ref="AK113:AK120"/>
    <mergeCell ref="AL113:AL120"/>
    <mergeCell ref="AI121:AI128"/>
    <mergeCell ref="AJ121:AJ128"/>
    <mergeCell ref="AK121:AK128"/>
    <mergeCell ref="AL121:AL128"/>
    <mergeCell ref="AI129:AI136"/>
    <mergeCell ref="AJ129:AJ136"/>
    <mergeCell ref="AK129:AK136"/>
    <mergeCell ref="AL129:AL136"/>
    <mergeCell ref="AI89:AI96"/>
    <mergeCell ref="AJ89:AJ96"/>
    <mergeCell ref="AK89:AK96"/>
    <mergeCell ref="AL89:AL96"/>
    <mergeCell ref="AI97:AI104"/>
    <mergeCell ref="AJ97:AJ104"/>
    <mergeCell ref="AK97:AK104"/>
    <mergeCell ref="AL97:AL104"/>
    <mergeCell ref="AI105:AI112"/>
    <mergeCell ref="AJ105:AJ112"/>
    <mergeCell ref="AK105:AK112"/>
    <mergeCell ref="AL105:AL112"/>
    <mergeCell ref="AI65:AI72"/>
    <mergeCell ref="AJ65:AJ72"/>
    <mergeCell ref="AK65:AK72"/>
    <mergeCell ref="AL65:AL72"/>
    <mergeCell ref="AI73:AI80"/>
    <mergeCell ref="AJ73:AJ80"/>
    <mergeCell ref="AK73:AK80"/>
    <mergeCell ref="AL73:AL80"/>
    <mergeCell ref="AI81:AI88"/>
    <mergeCell ref="AJ81:AJ88"/>
    <mergeCell ref="AK81:AK88"/>
    <mergeCell ref="AL81:AL88"/>
    <mergeCell ref="AI41:AI48"/>
    <mergeCell ref="AJ41:AJ48"/>
    <mergeCell ref="AK41:AK48"/>
    <mergeCell ref="AL41:AL48"/>
    <mergeCell ref="AI49:AI56"/>
    <mergeCell ref="AJ49:AJ56"/>
    <mergeCell ref="AK49:AK56"/>
    <mergeCell ref="AL49:AL56"/>
    <mergeCell ref="AI57:AI64"/>
    <mergeCell ref="AJ57:AJ64"/>
    <mergeCell ref="AK57:AK64"/>
    <mergeCell ref="AL57:AL64"/>
    <mergeCell ref="AI17:AI24"/>
    <mergeCell ref="AJ17:AJ24"/>
    <mergeCell ref="AK17:AK24"/>
    <mergeCell ref="AL17:AL24"/>
    <mergeCell ref="AI25:AI32"/>
    <mergeCell ref="AJ25:AJ32"/>
    <mergeCell ref="AK25:AK32"/>
    <mergeCell ref="AL25:AL32"/>
    <mergeCell ref="AI33:AI40"/>
    <mergeCell ref="AJ33:AJ40"/>
    <mergeCell ref="AK33:AK40"/>
    <mergeCell ref="AL33:AL40"/>
    <mergeCell ref="AI2:AL2"/>
    <mergeCell ref="AI4:AI5"/>
    <mergeCell ref="AJ4:AJ5"/>
    <mergeCell ref="AK4:AK5"/>
    <mergeCell ref="AL4:AL5"/>
    <mergeCell ref="AI7:AL7"/>
    <mergeCell ref="AI9:AI16"/>
    <mergeCell ref="AJ9:AJ16"/>
    <mergeCell ref="AK9:AK16"/>
    <mergeCell ref="AL9:AL16"/>
    <mergeCell ref="T289:V296"/>
    <mergeCell ref="W289:Y296"/>
    <mergeCell ref="AB289:AB296"/>
    <mergeCell ref="AC289:AC296"/>
    <mergeCell ref="AD289:AD296"/>
    <mergeCell ref="AE289:AE296"/>
    <mergeCell ref="AF289:AF296"/>
    <mergeCell ref="AG289:AG296"/>
    <mergeCell ref="AH289:AH296"/>
    <mergeCell ref="A289:A296"/>
    <mergeCell ref="B289:C290"/>
    <mergeCell ref="D289:E296"/>
    <mergeCell ref="F289:G296"/>
    <mergeCell ref="H289:I292"/>
    <mergeCell ref="J289:K292"/>
    <mergeCell ref="L289:L296"/>
    <mergeCell ref="M289:O296"/>
    <mergeCell ref="P289:R296"/>
    <mergeCell ref="B291:C292"/>
    <mergeCell ref="B293:C294"/>
    <mergeCell ref="H293:I296"/>
    <mergeCell ref="J293:K296"/>
    <mergeCell ref="B295:C296"/>
    <mergeCell ref="T281:V288"/>
    <mergeCell ref="W281:Y288"/>
    <mergeCell ref="AB281:AB288"/>
    <mergeCell ref="AC281:AC288"/>
    <mergeCell ref="AD281:AD288"/>
    <mergeCell ref="AE281:AE288"/>
    <mergeCell ref="AF281:AF288"/>
    <mergeCell ref="AG281:AG288"/>
    <mergeCell ref="AH281:AH288"/>
    <mergeCell ref="A281:A288"/>
    <mergeCell ref="B281:C282"/>
    <mergeCell ref="D281:E288"/>
    <mergeCell ref="F281:G288"/>
    <mergeCell ref="H281:I284"/>
    <mergeCell ref="J281:K284"/>
    <mergeCell ref="L281:L288"/>
    <mergeCell ref="M281:O288"/>
    <mergeCell ref="P281:R288"/>
    <mergeCell ref="B283:C284"/>
    <mergeCell ref="B285:C286"/>
    <mergeCell ref="H285:I288"/>
    <mergeCell ref="J285:K288"/>
    <mergeCell ref="B287:C288"/>
    <mergeCell ref="T273:V280"/>
    <mergeCell ref="W273:Y280"/>
    <mergeCell ref="AB273:AB280"/>
    <mergeCell ref="AC273:AC280"/>
    <mergeCell ref="AD273:AD280"/>
    <mergeCell ref="AE273:AE280"/>
    <mergeCell ref="AF273:AF280"/>
    <mergeCell ref="AG273:AG280"/>
    <mergeCell ref="AH273:AH280"/>
    <mergeCell ref="A273:A280"/>
    <mergeCell ref="B273:C274"/>
    <mergeCell ref="D273:E280"/>
    <mergeCell ref="F273:G280"/>
    <mergeCell ref="H273:I276"/>
    <mergeCell ref="J273:K276"/>
    <mergeCell ref="L273:L280"/>
    <mergeCell ref="M273:O280"/>
    <mergeCell ref="P273:R280"/>
    <mergeCell ref="B275:C276"/>
    <mergeCell ref="B277:C278"/>
    <mergeCell ref="H277:I280"/>
    <mergeCell ref="J277:K280"/>
    <mergeCell ref="B279:C280"/>
    <mergeCell ref="T265:V272"/>
    <mergeCell ref="W265:Y272"/>
    <mergeCell ref="AB265:AB272"/>
    <mergeCell ref="AC265:AC272"/>
    <mergeCell ref="AD265:AD272"/>
    <mergeCell ref="AE265:AE272"/>
    <mergeCell ref="AF265:AF272"/>
    <mergeCell ref="AG265:AG272"/>
    <mergeCell ref="AH265:AH272"/>
    <mergeCell ref="A265:A272"/>
    <mergeCell ref="B265:C266"/>
    <mergeCell ref="D265:E272"/>
    <mergeCell ref="F265:G272"/>
    <mergeCell ref="H265:I268"/>
    <mergeCell ref="J265:K268"/>
    <mergeCell ref="L265:L272"/>
    <mergeCell ref="M265:O272"/>
    <mergeCell ref="P265:R272"/>
    <mergeCell ref="B267:C268"/>
    <mergeCell ref="B269:C270"/>
    <mergeCell ref="H269:I272"/>
    <mergeCell ref="J269:K272"/>
    <mergeCell ref="B271:C272"/>
    <mergeCell ref="T257:V264"/>
    <mergeCell ref="W257:Y264"/>
    <mergeCell ref="AB257:AB264"/>
    <mergeCell ref="AC257:AC264"/>
    <mergeCell ref="AD257:AD264"/>
    <mergeCell ref="AE257:AE264"/>
    <mergeCell ref="AF257:AF264"/>
    <mergeCell ref="AG257:AG264"/>
    <mergeCell ref="AH257:AH264"/>
    <mergeCell ref="A257:A264"/>
    <mergeCell ref="B257:C258"/>
    <mergeCell ref="D257:E264"/>
    <mergeCell ref="F257:G264"/>
    <mergeCell ref="H257:I260"/>
    <mergeCell ref="J257:K260"/>
    <mergeCell ref="L257:L264"/>
    <mergeCell ref="M257:O264"/>
    <mergeCell ref="P257:R264"/>
    <mergeCell ref="B259:C260"/>
    <mergeCell ref="B261:C262"/>
    <mergeCell ref="H261:I264"/>
    <mergeCell ref="J261:K264"/>
    <mergeCell ref="B263:C264"/>
    <mergeCell ref="T249:V256"/>
    <mergeCell ref="W249:Y256"/>
    <mergeCell ref="AB249:AB256"/>
    <mergeCell ref="AC249:AC256"/>
    <mergeCell ref="AD249:AD256"/>
    <mergeCell ref="AE249:AE256"/>
    <mergeCell ref="AF249:AF256"/>
    <mergeCell ref="AG249:AG256"/>
    <mergeCell ref="AH249:AH256"/>
    <mergeCell ref="A249:A256"/>
    <mergeCell ref="B249:C250"/>
    <mergeCell ref="D249:E256"/>
    <mergeCell ref="F249:G256"/>
    <mergeCell ref="H249:I252"/>
    <mergeCell ref="J249:K252"/>
    <mergeCell ref="L249:L256"/>
    <mergeCell ref="M249:O256"/>
    <mergeCell ref="P249:R256"/>
    <mergeCell ref="B251:C252"/>
    <mergeCell ref="B253:C254"/>
    <mergeCell ref="H253:I256"/>
    <mergeCell ref="J253:K256"/>
    <mergeCell ref="B255:C256"/>
    <mergeCell ref="T241:V248"/>
    <mergeCell ref="W241:Y248"/>
    <mergeCell ref="AB241:AB248"/>
    <mergeCell ref="AC241:AC248"/>
    <mergeCell ref="AD241:AD248"/>
    <mergeCell ref="AE241:AE248"/>
    <mergeCell ref="AF241:AF248"/>
    <mergeCell ref="AG241:AG248"/>
    <mergeCell ref="AH241:AH248"/>
    <mergeCell ref="A241:A248"/>
    <mergeCell ref="B241:C242"/>
    <mergeCell ref="D241:E248"/>
    <mergeCell ref="F241:G248"/>
    <mergeCell ref="H241:I244"/>
    <mergeCell ref="J241:K244"/>
    <mergeCell ref="L241:L248"/>
    <mergeCell ref="M241:O248"/>
    <mergeCell ref="P241:R248"/>
    <mergeCell ref="B243:C244"/>
    <mergeCell ref="B245:C246"/>
    <mergeCell ref="H245:I248"/>
    <mergeCell ref="J245:K248"/>
    <mergeCell ref="B247:C248"/>
    <mergeCell ref="T233:V240"/>
    <mergeCell ref="W233:Y240"/>
    <mergeCell ref="AB233:AB240"/>
    <mergeCell ref="AC233:AC240"/>
    <mergeCell ref="AD233:AD240"/>
    <mergeCell ref="AE233:AE240"/>
    <mergeCell ref="AF233:AF240"/>
    <mergeCell ref="AG233:AG240"/>
    <mergeCell ref="AH233:AH240"/>
    <mergeCell ref="A233:A240"/>
    <mergeCell ref="B233:C234"/>
    <mergeCell ref="D233:E240"/>
    <mergeCell ref="F233:G240"/>
    <mergeCell ref="H233:I236"/>
    <mergeCell ref="J233:K236"/>
    <mergeCell ref="L233:L240"/>
    <mergeCell ref="M233:O240"/>
    <mergeCell ref="P233:R240"/>
    <mergeCell ref="B235:C236"/>
    <mergeCell ref="B237:C238"/>
    <mergeCell ref="H237:I240"/>
    <mergeCell ref="J237:K240"/>
    <mergeCell ref="B239:C240"/>
    <mergeCell ref="T225:V232"/>
    <mergeCell ref="W225:Y232"/>
    <mergeCell ref="AB225:AB232"/>
    <mergeCell ref="AC225:AC232"/>
    <mergeCell ref="AD225:AD232"/>
    <mergeCell ref="AE225:AE232"/>
    <mergeCell ref="AF225:AF232"/>
    <mergeCell ref="AG225:AG232"/>
    <mergeCell ref="AH225:AH232"/>
    <mergeCell ref="A225:A232"/>
    <mergeCell ref="B225:C226"/>
    <mergeCell ref="D225:E232"/>
    <mergeCell ref="F225:G232"/>
    <mergeCell ref="H225:I228"/>
    <mergeCell ref="J225:K228"/>
    <mergeCell ref="L225:L232"/>
    <mergeCell ref="M225:O232"/>
    <mergeCell ref="P225:R232"/>
    <mergeCell ref="B227:C228"/>
    <mergeCell ref="B229:C230"/>
    <mergeCell ref="H229:I232"/>
    <mergeCell ref="J229:K232"/>
    <mergeCell ref="B231:C232"/>
    <mergeCell ref="T217:V224"/>
    <mergeCell ref="W217:Y224"/>
    <mergeCell ref="AB217:AB224"/>
    <mergeCell ref="AC217:AC224"/>
    <mergeCell ref="AD217:AD224"/>
    <mergeCell ref="AE217:AE224"/>
    <mergeCell ref="AF217:AF224"/>
    <mergeCell ref="AG217:AG224"/>
    <mergeCell ref="AH217:AH224"/>
    <mergeCell ref="A217:A224"/>
    <mergeCell ref="B217:C218"/>
    <mergeCell ref="D217:E224"/>
    <mergeCell ref="F217:G224"/>
    <mergeCell ref="H217:I220"/>
    <mergeCell ref="J217:K220"/>
    <mergeCell ref="L217:L224"/>
    <mergeCell ref="M217:O224"/>
    <mergeCell ref="P217:R224"/>
    <mergeCell ref="B219:C220"/>
    <mergeCell ref="B221:C222"/>
    <mergeCell ref="H221:I224"/>
    <mergeCell ref="J221:K224"/>
    <mergeCell ref="B223:C224"/>
    <mergeCell ref="T209:V216"/>
    <mergeCell ref="W209:Y216"/>
    <mergeCell ref="AB209:AB216"/>
    <mergeCell ref="AC209:AC216"/>
    <mergeCell ref="AD209:AD216"/>
    <mergeCell ref="AE209:AE216"/>
    <mergeCell ref="AF209:AF216"/>
    <mergeCell ref="AG209:AG216"/>
    <mergeCell ref="AH209:AH216"/>
    <mergeCell ref="A209:A216"/>
    <mergeCell ref="B209:C210"/>
    <mergeCell ref="D209:E216"/>
    <mergeCell ref="F209:G216"/>
    <mergeCell ref="H209:I212"/>
    <mergeCell ref="J209:K212"/>
    <mergeCell ref="L209:L216"/>
    <mergeCell ref="M209:O216"/>
    <mergeCell ref="P209:R216"/>
    <mergeCell ref="B211:C212"/>
    <mergeCell ref="B213:C214"/>
    <mergeCell ref="H213:I216"/>
    <mergeCell ref="J213:K216"/>
    <mergeCell ref="B215:C216"/>
    <mergeCell ref="T201:V208"/>
    <mergeCell ref="W201:Y208"/>
    <mergeCell ref="AB201:AB208"/>
    <mergeCell ref="AC201:AC208"/>
    <mergeCell ref="AD201:AD208"/>
    <mergeCell ref="AE201:AE208"/>
    <mergeCell ref="AF201:AF208"/>
    <mergeCell ref="AG201:AG208"/>
    <mergeCell ref="AH201:AH208"/>
    <mergeCell ref="A201:A208"/>
    <mergeCell ref="B201:C202"/>
    <mergeCell ref="D201:E208"/>
    <mergeCell ref="F201:G208"/>
    <mergeCell ref="H201:I204"/>
    <mergeCell ref="J201:K204"/>
    <mergeCell ref="L201:L208"/>
    <mergeCell ref="M201:O208"/>
    <mergeCell ref="P201:R208"/>
    <mergeCell ref="B203:C204"/>
    <mergeCell ref="B205:C206"/>
    <mergeCell ref="H205:I208"/>
    <mergeCell ref="J205:K208"/>
    <mergeCell ref="B207:C208"/>
    <mergeCell ref="T193:V200"/>
    <mergeCell ref="W193:Y200"/>
    <mergeCell ref="AB193:AB200"/>
    <mergeCell ref="AC193:AC200"/>
    <mergeCell ref="AD193:AD200"/>
    <mergeCell ref="AE193:AE200"/>
    <mergeCell ref="AF193:AF200"/>
    <mergeCell ref="AG193:AG200"/>
    <mergeCell ref="AH193:AH200"/>
    <mergeCell ref="A193:A200"/>
    <mergeCell ref="B193:C194"/>
    <mergeCell ref="D193:E200"/>
    <mergeCell ref="F193:G200"/>
    <mergeCell ref="H193:I196"/>
    <mergeCell ref="J193:K196"/>
    <mergeCell ref="L193:L200"/>
    <mergeCell ref="M193:O200"/>
    <mergeCell ref="P193:R200"/>
    <mergeCell ref="B195:C196"/>
    <mergeCell ref="B197:C198"/>
    <mergeCell ref="H197:I200"/>
    <mergeCell ref="J197:K200"/>
    <mergeCell ref="B199:C200"/>
    <mergeCell ref="T185:V192"/>
    <mergeCell ref="W185:Y192"/>
    <mergeCell ref="AB185:AB192"/>
    <mergeCell ref="AC185:AC192"/>
    <mergeCell ref="AD185:AD192"/>
    <mergeCell ref="AE185:AE192"/>
    <mergeCell ref="AF185:AF192"/>
    <mergeCell ref="AG185:AG192"/>
    <mergeCell ref="AH185:AH192"/>
    <mergeCell ref="A185:A192"/>
    <mergeCell ref="B185:C186"/>
    <mergeCell ref="D185:E192"/>
    <mergeCell ref="F185:G192"/>
    <mergeCell ref="H185:I188"/>
    <mergeCell ref="J185:K188"/>
    <mergeCell ref="L185:L192"/>
    <mergeCell ref="M185:O192"/>
    <mergeCell ref="P185:R192"/>
    <mergeCell ref="B187:C188"/>
    <mergeCell ref="B189:C190"/>
    <mergeCell ref="H189:I192"/>
    <mergeCell ref="J189:K192"/>
    <mergeCell ref="B191:C192"/>
    <mergeCell ref="T177:V184"/>
    <mergeCell ref="W177:Y184"/>
    <mergeCell ref="AB177:AB184"/>
    <mergeCell ref="AC177:AC184"/>
    <mergeCell ref="AD177:AD184"/>
    <mergeCell ref="AE177:AE184"/>
    <mergeCell ref="AF177:AF184"/>
    <mergeCell ref="AG177:AG184"/>
    <mergeCell ref="AH177:AH184"/>
    <mergeCell ref="A177:A184"/>
    <mergeCell ref="B177:C178"/>
    <mergeCell ref="D177:E184"/>
    <mergeCell ref="F177:G184"/>
    <mergeCell ref="H177:I180"/>
    <mergeCell ref="J177:K180"/>
    <mergeCell ref="L177:L184"/>
    <mergeCell ref="M177:O184"/>
    <mergeCell ref="P177:R184"/>
    <mergeCell ref="B179:C180"/>
    <mergeCell ref="B181:C182"/>
    <mergeCell ref="H181:I184"/>
    <mergeCell ref="J181:K184"/>
    <mergeCell ref="B183:C184"/>
    <mergeCell ref="T169:V176"/>
    <mergeCell ref="W169:Y176"/>
    <mergeCell ref="AB169:AB176"/>
    <mergeCell ref="AC169:AC176"/>
    <mergeCell ref="AD169:AD176"/>
    <mergeCell ref="AE169:AE176"/>
    <mergeCell ref="AF169:AF176"/>
    <mergeCell ref="AG169:AG176"/>
    <mergeCell ref="AH169:AH176"/>
    <mergeCell ref="A169:A176"/>
    <mergeCell ref="B169:C170"/>
    <mergeCell ref="D169:E176"/>
    <mergeCell ref="F169:G176"/>
    <mergeCell ref="H169:I172"/>
    <mergeCell ref="J169:K172"/>
    <mergeCell ref="L169:L176"/>
    <mergeCell ref="M169:O176"/>
    <mergeCell ref="P169:R176"/>
    <mergeCell ref="B171:C172"/>
    <mergeCell ref="B173:C174"/>
    <mergeCell ref="H173:I176"/>
    <mergeCell ref="J173:K176"/>
    <mergeCell ref="B175:C176"/>
    <mergeCell ref="AB161:AB168"/>
    <mergeCell ref="AC161:AC168"/>
    <mergeCell ref="AD161:AD168"/>
    <mergeCell ref="A161:A168"/>
    <mergeCell ref="D161:E168"/>
    <mergeCell ref="F161:G168"/>
    <mergeCell ref="H161:I164"/>
    <mergeCell ref="J161:K164"/>
    <mergeCell ref="L161:L168"/>
    <mergeCell ref="M161:O168"/>
    <mergeCell ref="P161:R168"/>
    <mergeCell ref="T161:V168"/>
    <mergeCell ref="B163:C164"/>
    <mergeCell ref="B165:C166"/>
    <mergeCell ref="H165:I168"/>
    <mergeCell ref="J165:K168"/>
    <mergeCell ref="B167:C168"/>
    <mergeCell ref="AE161:AE168"/>
    <mergeCell ref="AF161:AF168"/>
    <mergeCell ref="AB145:AB152"/>
    <mergeCell ref="AC145:AC152"/>
    <mergeCell ref="AD145:AD152"/>
    <mergeCell ref="AE145:AE152"/>
    <mergeCell ref="AF145:AF152"/>
    <mergeCell ref="AG145:AG152"/>
    <mergeCell ref="AG161:AG168"/>
    <mergeCell ref="AF153:AF160"/>
    <mergeCell ref="AG153:AG160"/>
    <mergeCell ref="A153:A160"/>
    <mergeCell ref="D153:E160"/>
    <mergeCell ref="F153:G160"/>
    <mergeCell ref="H153:I156"/>
    <mergeCell ref="J153:K156"/>
    <mergeCell ref="L153:L160"/>
    <mergeCell ref="M153:O160"/>
    <mergeCell ref="P153:R160"/>
    <mergeCell ref="T153:V160"/>
    <mergeCell ref="H157:I160"/>
    <mergeCell ref="J157:K160"/>
    <mergeCell ref="B157:C158"/>
    <mergeCell ref="B153:C154"/>
    <mergeCell ref="B155:C156"/>
    <mergeCell ref="B159:C160"/>
    <mergeCell ref="W153:Y160"/>
    <mergeCell ref="AB153:AB160"/>
    <mergeCell ref="AC153:AC160"/>
    <mergeCell ref="AD153:AD160"/>
    <mergeCell ref="AE153:AE160"/>
    <mergeCell ref="W161:Y168"/>
    <mergeCell ref="T137:V144"/>
    <mergeCell ref="W137:Y144"/>
    <mergeCell ref="AB137:AB144"/>
    <mergeCell ref="AC137:AC144"/>
    <mergeCell ref="AD137:AD144"/>
    <mergeCell ref="AE137:AE144"/>
    <mergeCell ref="AF137:AF144"/>
    <mergeCell ref="AG137:AG144"/>
    <mergeCell ref="F129:G136"/>
    <mergeCell ref="H129:I132"/>
    <mergeCell ref="J129:K132"/>
    <mergeCell ref="L129:L136"/>
    <mergeCell ref="M129:O136"/>
    <mergeCell ref="H133:I136"/>
    <mergeCell ref="J133:K136"/>
    <mergeCell ref="T129:V136"/>
    <mergeCell ref="W129:Y136"/>
    <mergeCell ref="H137:I140"/>
    <mergeCell ref="J137:K140"/>
    <mergeCell ref="L137:L144"/>
    <mergeCell ref="A113:A120"/>
    <mergeCell ref="D113:E120"/>
    <mergeCell ref="F113:G120"/>
    <mergeCell ref="H113:I116"/>
    <mergeCell ref="J113:K116"/>
    <mergeCell ref="L113:L120"/>
    <mergeCell ref="M113:O120"/>
    <mergeCell ref="P113:R120"/>
    <mergeCell ref="T113:V120"/>
    <mergeCell ref="H117:I120"/>
    <mergeCell ref="J117:K120"/>
    <mergeCell ref="B113:C114"/>
    <mergeCell ref="B119:C120"/>
    <mergeCell ref="B115:C116"/>
    <mergeCell ref="B117:C118"/>
    <mergeCell ref="A105:A112"/>
    <mergeCell ref="D105:E112"/>
    <mergeCell ref="F105:G112"/>
    <mergeCell ref="H105:I108"/>
    <mergeCell ref="J105:K108"/>
    <mergeCell ref="L105:L112"/>
    <mergeCell ref="M105:O112"/>
    <mergeCell ref="P105:R112"/>
    <mergeCell ref="T105:V112"/>
    <mergeCell ref="H109:I112"/>
    <mergeCell ref="J109:K112"/>
    <mergeCell ref="B107:C108"/>
    <mergeCell ref="B109:C110"/>
    <mergeCell ref="B111:C112"/>
    <mergeCell ref="H101:I104"/>
    <mergeCell ref="J101:K104"/>
    <mergeCell ref="A89:A96"/>
    <mergeCell ref="D89:E96"/>
    <mergeCell ref="F89:G96"/>
    <mergeCell ref="H89:I92"/>
    <mergeCell ref="J89:K92"/>
    <mergeCell ref="L89:L96"/>
    <mergeCell ref="M89:O96"/>
    <mergeCell ref="A97:A104"/>
    <mergeCell ref="D97:E104"/>
    <mergeCell ref="F97:G104"/>
    <mergeCell ref="H97:I100"/>
    <mergeCell ref="J97:K100"/>
    <mergeCell ref="L97:L104"/>
    <mergeCell ref="M97:O104"/>
    <mergeCell ref="P89:R96"/>
    <mergeCell ref="T73:V80"/>
    <mergeCell ref="H77:I80"/>
    <mergeCell ref="J77:K80"/>
    <mergeCell ref="B75:C76"/>
    <mergeCell ref="B73:C74"/>
    <mergeCell ref="B77:C78"/>
    <mergeCell ref="B79:C80"/>
    <mergeCell ref="J69:K72"/>
    <mergeCell ref="B65:C66"/>
    <mergeCell ref="T89:V96"/>
    <mergeCell ref="H93:I96"/>
    <mergeCell ref="J93:K96"/>
    <mergeCell ref="B93:C94"/>
    <mergeCell ref="A81:A88"/>
    <mergeCell ref="D81:E88"/>
    <mergeCell ref="F81:G88"/>
    <mergeCell ref="H81:I84"/>
    <mergeCell ref="J81:K84"/>
    <mergeCell ref="L81:L88"/>
    <mergeCell ref="M81:O88"/>
    <mergeCell ref="P81:R88"/>
    <mergeCell ref="T81:V88"/>
    <mergeCell ref="H85:I88"/>
    <mergeCell ref="J85:K88"/>
    <mergeCell ref="B81:C82"/>
    <mergeCell ref="B85:C86"/>
    <mergeCell ref="B83:C84"/>
    <mergeCell ref="B87:C88"/>
    <mergeCell ref="B61:C62"/>
    <mergeCell ref="B71:C72"/>
    <mergeCell ref="M65:O72"/>
    <mergeCell ref="P65:R72"/>
    <mergeCell ref="AB57:AB64"/>
    <mergeCell ref="H61:I64"/>
    <mergeCell ref="J61:K64"/>
    <mergeCell ref="T65:V72"/>
    <mergeCell ref="W65:Y72"/>
    <mergeCell ref="AB65:AB72"/>
    <mergeCell ref="J65:K68"/>
    <mergeCell ref="L65:L72"/>
    <mergeCell ref="H69:I72"/>
    <mergeCell ref="T49:V56"/>
    <mergeCell ref="W49:Y56"/>
    <mergeCell ref="AB49:AB56"/>
    <mergeCell ref="H57:I60"/>
    <mergeCell ref="J57:K60"/>
    <mergeCell ref="L57:L64"/>
    <mergeCell ref="M57:O64"/>
    <mergeCell ref="P57:R64"/>
    <mergeCell ref="T57:V64"/>
    <mergeCell ref="W57:Y64"/>
    <mergeCell ref="A49:A56"/>
    <mergeCell ref="A41:A48"/>
    <mergeCell ref="D41:E48"/>
    <mergeCell ref="F41:G48"/>
    <mergeCell ref="H41:I44"/>
    <mergeCell ref="J41:K44"/>
    <mergeCell ref="L41:L48"/>
    <mergeCell ref="M41:O48"/>
    <mergeCell ref="P41:R48"/>
    <mergeCell ref="H45:I48"/>
    <mergeCell ref="J45:K48"/>
    <mergeCell ref="D49:E56"/>
    <mergeCell ref="F49:G56"/>
    <mergeCell ref="B51:C52"/>
    <mergeCell ref="B49:C50"/>
    <mergeCell ref="B55:C56"/>
    <mergeCell ref="H49:I52"/>
    <mergeCell ref="J49:K52"/>
    <mergeCell ref="L49:L56"/>
    <mergeCell ref="M49:O56"/>
    <mergeCell ref="P49:R56"/>
    <mergeCell ref="B53:C54"/>
    <mergeCell ref="B45:C46"/>
    <mergeCell ref="B41:C42"/>
    <mergeCell ref="B43:C44"/>
    <mergeCell ref="B47:C48"/>
    <mergeCell ref="H37:I40"/>
    <mergeCell ref="J37:K40"/>
    <mergeCell ref="B39:C40"/>
    <mergeCell ref="B35:C36"/>
    <mergeCell ref="B37:C38"/>
    <mergeCell ref="A9:A16"/>
    <mergeCell ref="B17:C18"/>
    <mergeCell ref="B21:C22"/>
    <mergeCell ref="D9:E16"/>
    <mergeCell ref="F9:G16"/>
    <mergeCell ref="B11:C12"/>
    <mergeCell ref="H9:I12"/>
    <mergeCell ref="J9:K12"/>
    <mergeCell ref="H13:I16"/>
    <mergeCell ref="J13:K16"/>
    <mergeCell ref="B15:C16"/>
    <mergeCell ref="B9:C10"/>
    <mergeCell ref="B25:C26"/>
    <mergeCell ref="B27:C28"/>
    <mergeCell ref="B31:C32"/>
    <mergeCell ref="B29:C30"/>
    <mergeCell ref="B23:C24"/>
    <mergeCell ref="AH161:AH168"/>
    <mergeCell ref="AH153:AH160"/>
    <mergeCell ref="A17:A24"/>
    <mergeCell ref="D17:E24"/>
    <mergeCell ref="F17:G24"/>
    <mergeCell ref="H17:I20"/>
    <mergeCell ref="J17:K20"/>
    <mergeCell ref="B19:C20"/>
    <mergeCell ref="H21:I24"/>
    <mergeCell ref="J21:K24"/>
    <mergeCell ref="A25:A32"/>
    <mergeCell ref="D25:E32"/>
    <mergeCell ref="F25:G32"/>
    <mergeCell ref="H25:I28"/>
    <mergeCell ref="J25:K28"/>
    <mergeCell ref="L25:L32"/>
    <mergeCell ref="M25:O32"/>
    <mergeCell ref="P25:R32"/>
    <mergeCell ref="T25:V32"/>
    <mergeCell ref="H29:I32"/>
    <mergeCell ref="J29:K32"/>
    <mergeCell ref="A33:A40"/>
    <mergeCell ref="B33:C34"/>
    <mergeCell ref="D33:E40"/>
    <mergeCell ref="AB113:AB120"/>
    <mergeCell ref="AC113:AC120"/>
    <mergeCell ref="AD113:AD120"/>
    <mergeCell ref="AE113:AE120"/>
    <mergeCell ref="AF113:AF120"/>
    <mergeCell ref="AG113:AG120"/>
    <mergeCell ref="AH113:AH120"/>
    <mergeCell ref="AH145:AH152"/>
    <mergeCell ref="AH137:AH144"/>
    <mergeCell ref="AH129:AH136"/>
    <mergeCell ref="AB121:AB128"/>
    <mergeCell ref="AC121:AC128"/>
    <mergeCell ref="AD121:AD128"/>
    <mergeCell ref="AE121:AE128"/>
    <mergeCell ref="AF121:AF128"/>
    <mergeCell ref="AG121:AG128"/>
    <mergeCell ref="AH121:AH128"/>
    <mergeCell ref="AB129:AB136"/>
    <mergeCell ref="AC129:AC136"/>
    <mergeCell ref="AD129:AD136"/>
    <mergeCell ref="AE129:AE136"/>
    <mergeCell ref="AC97:AC104"/>
    <mergeCell ref="AD97:AD104"/>
    <mergeCell ref="AB105:AB112"/>
    <mergeCell ref="AC105:AC112"/>
    <mergeCell ref="AD105:AD112"/>
    <mergeCell ref="AE105:AE112"/>
    <mergeCell ref="AF105:AF112"/>
    <mergeCell ref="AG105:AG112"/>
    <mergeCell ref="AH105:AH112"/>
    <mergeCell ref="AE97:AE104"/>
    <mergeCell ref="AF97:AF104"/>
    <mergeCell ref="AF129:AF136"/>
    <mergeCell ref="AG129:AG136"/>
    <mergeCell ref="AB73:AB80"/>
    <mergeCell ref="AC73:AC80"/>
    <mergeCell ref="AD73:AD80"/>
    <mergeCell ref="AE73:AE80"/>
    <mergeCell ref="AF73:AF80"/>
    <mergeCell ref="AG73:AG80"/>
    <mergeCell ref="AH73:AH80"/>
    <mergeCell ref="AG97:AG104"/>
    <mergeCell ref="AH97:AH104"/>
    <mergeCell ref="AB81:AB88"/>
    <mergeCell ref="AC81:AC88"/>
    <mergeCell ref="AD81:AD88"/>
    <mergeCell ref="AE81:AE88"/>
    <mergeCell ref="AF81:AF88"/>
    <mergeCell ref="AG81:AG88"/>
    <mergeCell ref="AH81:AH88"/>
    <mergeCell ref="AB89:AB96"/>
    <mergeCell ref="AC89:AC96"/>
    <mergeCell ref="AD89:AD96"/>
    <mergeCell ref="AE89:AE96"/>
    <mergeCell ref="AF89:AF96"/>
    <mergeCell ref="AG89:AG96"/>
    <mergeCell ref="AH89:AH96"/>
    <mergeCell ref="AB97:AB104"/>
    <mergeCell ref="AF65:AF72"/>
    <mergeCell ref="AG65:AG72"/>
    <mergeCell ref="AH65:AH72"/>
    <mergeCell ref="AC57:AC64"/>
    <mergeCell ref="AD57:AD64"/>
    <mergeCell ref="AE57:AE64"/>
    <mergeCell ref="AF57:AF64"/>
    <mergeCell ref="AG57:AG64"/>
    <mergeCell ref="AH57:AH64"/>
    <mergeCell ref="AC65:AC72"/>
    <mergeCell ref="AD65:AD72"/>
    <mergeCell ref="AE65:AE72"/>
    <mergeCell ref="AD49:AD56"/>
    <mergeCell ref="AE49:AE56"/>
    <mergeCell ref="AF49:AF56"/>
    <mergeCell ref="AG49:AG56"/>
    <mergeCell ref="AH49:AH56"/>
    <mergeCell ref="AB41:AB48"/>
    <mergeCell ref="AC41:AC48"/>
    <mergeCell ref="AD41:AD48"/>
    <mergeCell ref="AE41:AE48"/>
    <mergeCell ref="AF41:AF48"/>
    <mergeCell ref="AG41:AG48"/>
    <mergeCell ref="AH41:AH48"/>
    <mergeCell ref="AC49:AC56"/>
    <mergeCell ref="AB25:AB32"/>
    <mergeCell ref="AC25:AC32"/>
    <mergeCell ref="AD25:AD32"/>
    <mergeCell ref="AE25:AE32"/>
    <mergeCell ref="AF25:AF32"/>
    <mergeCell ref="AG25:AG32"/>
    <mergeCell ref="AH25:AH32"/>
    <mergeCell ref="AB33:AB40"/>
    <mergeCell ref="AC33:AC40"/>
    <mergeCell ref="AD33:AD40"/>
    <mergeCell ref="AE33:AE40"/>
    <mergeCell ref="AF33:AF40"/>
    <mergeCell ref="AG33:AG40"/>
    <mergeCell ref="AH33:AH40"/>
    <mergeCell ref="AB9:AB16"/>
    <mergeCell ref="AC9:AC16"/>
    <mergeCell ref="AD9:AD16"/>
    <mergeCell ref="AE9:AE16"/>
    <mergeCell ref="AF9:AF16"/>
    <mergeCell ref="AG9:AG16"/>
    <mergeCell ref="AH9:AH16"/>
    <mergeCell ref="AB17:AB24"/>
    <mergeCell ref="AC17:AC24"/>
    <mergeCell ref="AD17:AD24"/>
    <mergeCell ref="AE17:AE24"/>
    <mergeCell ref="AF17:AF24"/>
    <mergeCell ref="AG17:AG24"/>
    <mergeCell ref="AH17:AH24"/>
    <mergeCell ref="P8:R8"/>
    <mergeCell ref="AB2:AD2"/>
    <mergeCell ref="AE2:AH2"/>
    <mergeCell ref="AB4:AB5"/>
    <mergeCell ref="AC4:AC5"/>
    <mergeCell ref="AD4:AD5"/>
    <mergeCell ref="AE4:AE5"/>
    <mergeCell ref="AF4:AF5"/>
    <mergeCell ref="AG4:AG5"/>
    <mergeCell ref="AH4:AH5"/>
    <mergeCell ref="AB6:AH6"/>
    <mergeCell ref="AB7:AD7"/>
    <mergeCell ref="AE7:AH7"/>
    <mergeCell ref="W17:Y24"/>
    <mergeCell ref="W25:Y32"/>
    <mergeCell ref="T33:V40"/>
    <mergeCell ref="W33:Y40"/>
    <mergeCell ref="W41:Y48"/>
    <mergeCell ref="W7:Y7"/>
    <mergeCell ref="W9:Y16"/>
    <mergeCell ref="T8:V8"/>
    <mergeCell ref="W8:Y8"/>
    <mergeCell ref="T7:V7"/>
    <mergeCell ref="T41:V48"/>
    <mergeCell ref="T9:V16"/>
    <mergeCell ref="P17:R24"/>
    <mergeCell ref="T17:V24"/>
    <mergeCell ref="P9:R16"/>
    <mergeCell ref="L17:L24"/>
    <mergeCell ref="M17:O24"/>
    <mergeCell ref="M6:O7"/>
    <mergeCell ref="M8:O8"/>
    <mergeCell ref="L9:L16"/>
    <mergeCell ref="M9:O16"/>
    <mergeCell ref="L33:L40"/>
    <mergeCell ref="M33:O40"/>
    <mergeCell ref="P33:R40"/>
    <mergeCell ref="B8:C8"/>
    <mergeCell ref="H53:I56"/>
    <mergeCell ref="J53:K56"/>
    <mergeCell ref="D8:G8"/>
    <mergeCell ref="B13:C14"/>
    <mergeCell ref="H8:K8"/>
    <mergeCell ref="F121:G128"/>
    <mergeCell ref="H121:I124"/>
    <mergeCell ref="J121:K124"/>
    <mergeCell ref="A57:A64"/>
    <mergeCell ref="D57:E64"/>
    <mergeCell ref="B95:C96"/>
    <mergeCell ref="B89:C90"/>
    <mergeCell ref="B91:C92"/>
    <mergeCell ref="B101:C102"/>
    <mergeCell ref="B97:C98"/>
    <mergeCell ref="B103:C104"/>
    <mergeCell ref="B105:C106"/>
    <mergeCell ref="B99:C100"/>
    <mergeCell ref="A65:A72"/>
    <mergeCell ref="F57:G64"/>
    <mergeCell ref="B67:C68"/>
    <mergeCell ref="B69:C70"/>
    <mergeCell ref="B57:C58"/>
    <mergeCell ref="B63:C64"/>
    <mergeCell ref="B59:C60"/>
    <mergeCell ref="D65:E72"/>
    <mergeCell ref="F65:G72"/>
    <mergeCell ref="H65:I68"/>
    <mergeCell ref="F33:G40"/>
    <mergeCell ref="H33:I36"/>
    <mergeCell ref="J33:K36"/>
    <mergeCell ref="D121:E128"/>
    <mergeCell ref="A129:A136"/>
    <mergeCell ref="D129:E136"/>
    <mergeCell ref="W73:Y80"/>
    <mergeCell ref="W81:Y88"/>
    <mergeCell ref="W113:Y120"/>
    <mergeCell ref="T121:V128"/>
    <mergeCell ref="W105:Y112"/>
    <mergeCell ref="M145:O152"/>
    <mergeCell ref="P145:R152"/>
    <mergeCell ref="H149:I152"/>
    <mergeCell ref="J149:K152"/>
    <mergeCell ref="P129:R136"/>
    <mergeCell ref="L121:L128"/>
    <mergeCell ref="M121:O128"/>
    <mergeCell ref="P121:R128"/>
    <mergeCell ref="H125:I128"/>
    <mergeCell ref="J125:K128"/>
    <mergeCell ref="W89:Y96"/>
    <mergeCell ref="P97:R104"/>
    <mergeCell ref="T97:V104"/>
    <mergeCell ref="H145:I148"/>
    <mergeCell ref="J145:K148"/>
    <mergeCell ref="L145:L152"/>
    <mergeCell ref="A73:A80"/>
    <mergeCell ref="D73:E80"/>
    <mergeCell ref="F73:G80"/>
    <mergeCell ref="H73:I76"/>
    <mergeCell ref="J73:K76"/>
    <mergeCell ref="L73:L80"/>
    <mergeCell ref="M73:O80"/>
    <mergeCell ref="P73:R80"/>
    <mergeCell ref="W97:Y104"/>
    <mergeCell ref="W121:Y128"/>
    <mergeCell ref="T145:V152"/>
    <mergeCell ref="W145:Y152"/>
    <mergeCell ref="B161:C162"/>
    <mergeCell ref="B151:C152"/>
    <mergeCell ref="A145:A152"/>
    <mergeCell ref="B145:C146"/>
    <mergeCell ref="B149:C150"/>
    <mergeCell ref="B147:C148"/>
    <mergeCell ref="D145:E152"/>
    <mergeCell ref="F145:G152"/>
    <mergeCell ref="B143:C144"/>
    <mergeCell ref="B137:C138"/>
    <mergeCell ref="B139:C140"/>
    <mergeCell ref="B135:C136"/>
    <mergeCell ref="D137:E144"/>
    <mergeCell ref="F137:G144"/>
    <mergeCell ref="M137:O144"/>
    <mergeCell ref="P137:R144"/>
    <mergeCell ref="H141:I144"/>
    <mergeCell ref="J141:K144"/>
    <mergeCell ref="B129:C130"/>
    <mergeCell ref="B131:C132"/>
    <mergeCell ref="B133:C134"/>
    <mergeCell ref="B141:C142"/>
    <mergeCell ref="B121:C122"/>
    <mergeCell ref="B123:C124"/>
    <mergeCell ref="B127:C128"/>
    <mergeCell ref="B125:C126"/>
    <mergeCell ref="A121:A128"/>
    <mergeCell ref="A137:A144"/>
  </mergeCells>
  <phoneticPr fontId="2" type="noConversion"/>
  <dataValidations count="4">
    <dataValidation type="list" allowBlank="1" showInputMessage="1" showErrorMessage="1" sqref="B255:C256 B199:C200 B207:C208 B135:C136 B191:C192 B175:C176 B183:C184 B215:C216 B63:C64 B223:C224 B295:C296 B231:C232 B167:C168 B151:C152 B279:C280 B247:C248 B263:C264 B271:C272 B287:C288 B95:C96 B239:C240 B87:C88 B111:C112 B47:C48 B79:C80 B103:C104 B71:C72 B119:C120 B127:C128 B159:C160 B31:C32 B39:C40 B55:C56 B143:C144 B23:C24 B15:C16">
      <formula1>"소방창"</formula1>
    </dataValidation>
    <dataValidation type="list" allowBlank="1" showInputMessage="1" showErrorMessage="1" sqref="B193:C194 B145:C146 B169:C170 B201:C202 B153:C154 B177:C178 B209:C210 B57:C58 B217:C218 B281:C282 B289:C290 B225:C226 B129:C130 B161:C162 B273:C274 B49:C50 B249:C250 B257:C258 B265:C266 B241:C242 B105:C106 B81:C82 B233:C234 B73:C74 B65:C66 B89:C90 B97:C98 B113:C114 B121:C122 B185:C186 B9:C10 B33:C34 B41:C42 B17:C18 B137:C138 B25:C26">
      <formula1>"60mm단열,60mm방화,85mm단열,85mm방화,145mm단열,145mm방화"</formula1>
    </dataValidation>
    <dataValidation type="list" allowBlank="1" showInputMessage="1" showErrorMessage="1" sqref="B283:C284 B195:C196 B187:C188 B179:C180 B203:C204 B171:C172 B131:C132 B211:C212 B59:C60 B219:C220 B291:C292 B227:C228 B163:C164 B147:C148 B275:C276 B51:C52 B251:C252 B259:C260 B267:C268 B243:C244 B75:C76 B107:C108 B235:C236 B83:C84 B67:C68 B91:C92 B99:C100 B115:C116 B123:C124 B155:C156 B11:C12 B35:C36 B43:C44 B19:C20 B139:C140 B27:C28">
      <formula1>"FIX,T/T,T/O,T/S,OD,ES,PJ"</formula1>
    </dataValidation>
    <dataValidation type="list" allowBlank="1" showInputMessage="1" showErrorMessage="1" sqref="B285:C286 B197:C198 B149:C150 B173:C174 B205:C206 B157:C158 B181:C182 B213:C214 B61:C62 B221:C222 B293:C294 B229:C230 B133:C134 B165:C166 B277:C278 B53:C54 B253:C254 B261:C262 B269:C270 B245:C246 B109:C110 B85:C86 B237:C238 B77:C78 B69:C70 B93:C94 B101:C102 B117:C118 B125:C126 B189:C190 B13:C14 B37:C38 B45:C46 B21:C22 B141:C142 B29:C30">
      <formula1>"24T,39T,51T,48T"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X351"/>
  <sheetViews>
    <sheetView tabSelected="1" zoomScale="60" zoomScaleNormal="60" zoomScaleSheetLayoutView="100" workbookViewId="0">
      <selection activeCell="AK11" sqref="AK11"/>
    </sheetView>
  </sheetViews>
  <sheetFormatPr defaultColWidth="11" defaultRowHeight="16.5" x14ac:dyDescent="0.3"/>
  <cols>
    <col min="1" max="1" width="1.625" style="31" customWidth="1"/>
    <col min="2" max="24" width="4.625" style="31" customWidth="1"/>
    <col min="25" max="26" width="5" style="31" customWidth="1"/>
    <col min="27" max="230" width="8.875" style="31" customWidth="1"/>
    <col min="231" max="231" width="1.625" style="31" customWidth="1"/>
    <col min="232" max="254" width="4.625" style="31" customWidth="1"/>
    <col min="255" max="255" width="6.125" style="31" customWidth="1"/>
    <col min="256" max="257" width="5" style="31" customWidth="1"/>
    <col min="258" max="486" width="8.875" style="31" customWidth="1"/>
    <col min="487" max="487" width="1.625" style="31" customWidth="1"/>
    <col min="488" max="510" width="4.625" style="31" customWidth="1"/>
    <col min="511" max="511" width="6.125" style="31" customWidth="1"/>
    <col min="512" max="513" width="5" style="31" customWidth="1"/>
    <col min="514" max="742" width="8.875" style="31" customWidth="1"/>
    <col min="743" max="743" width="1.625" style="31" customWidth="1"/>
    <col min="744" max="766" width="4.625" style="31" customWidth="1"/>
    <col min="767" max="767" width="6.125" style="31" customWidth="1"/>
    <col min="768" max="769" width="5" style="31" customWidth="1"/>
    <col min="770" max="998" width="8.875" style="31" customWidth="1"/>
    <col min="999" max="999" width="1.625" style="31" customWidth="1"/>
    <col min="1000" max="1022" width="4.625" style="31" customWidth="1"/>
    <col min="1023" max="1023" width="6.125" style="31" customWidth="1"/>
    <col min="1024" max="1025" width="5" style="31" customWidth="1"/>
    <col min="1026" max="1254" width="8.875" style="31" customWidth="1"/>
    <col min="1255" max="1255" width="1.625" style="31" customWidth="1"/>
    <col min="1256" max="1278" width="4.625" style="31" customWidth="1"/>
    <col min="1279" max="1279" width="6.125" style="31" customWidth="1"/>
    <col min="1280" max="1281" width="5" style="31" customWidth="1"/>
    <col min="1282" max="1510" width="8.875" style="31" customWidth="1"/>
    <col min="1511" max="1511" width="1.625" style="31" customWidth="1"/>
    <col min="1512" max="1534" width="4.625" style="31" customWidth="1"/>
    <col min="1535" max="1535" width="6.125" style="31" customWidth="1"/>
    <col min="1536" max="1537" width="5" style="31" customWidth="1"/>
    <col min="1538" max="1766" width="8.875" style="31" customWidth="1"/>
    <col min="1767" max="1767" width="1.625" style="31" customWidth="1"/>
    <col min="1768" max="1790" width="4.625" style="31" customWidth="1"/>
    <col min="1791" max="1791" width="6.125" style="31" customWidth="1"/>
    <col min="1792" max="1793" width="5" style="31" customWidth="1"/>
    <col min="1794" max="2022" width="8.875" style="31" customWidth="1"/>
    <col min="2023" max="2023" width="1.625" style="31" customWidth="1"/>
    <col min="2024" max="2046" width="4.625" style="31" customWidth="1"/>
    <col min="2047" max="2047" width="6.125" style="31" customWidth="1"/>
    <col min="2048" max="2049" width="5" style="31" customWidth="1"/>
    <col min="2050" max="2278" width="8.875" style="31" customWidth="1"/>
    <col min="2279" max="2279" width="1.625" style="31" customWidth="1"/>
    <col min="2280" max="2302" width="4.625" style="31" customWidth="1"/>
    <col min="2303" max="2303" width="6.125" style="31" customWidth="1"/>
    <col min="2304" max="2305" width="5" style="31" customWidth="1"/>
    <col min="2306" max="2534" width="8.875" style="31" customWidth="1"/>
    <col min="2535" max="2535" width="1.625" style="31" customWidth="1"/>
    <col min="2536" max="2558" width="4.625" style="31" customWidth="1"/>
    <col min="2559" max="2559" width="6.125" style="31" customWidth="1"/>
    <col min="2560" max="2561" width="5" style="31" customWidth="1"/>
    <col min="2562" max="2790" width="8.875" style="31" customWidth="1"/>
    <col min="2791" max="2791" width="1.625" style="31" customWidth="1"/>
    <col min="2792" max="2814" width="4.625" style="31" customWidth="1"/>
    <col min="2815" max="2815" width="6.125" style="31" customWidth="1"/>
    <col min="2816" max="2817" width="5" style="31" customWidth="1"/>
    <col min="2818" max="3046" width="8.875" style="31" customWidth="1"/>
    <col min="3047" max="3047" width="1.625" style="31" customWidth="1"/>
    <col min="3048" max="3070" width="4.625" style="31" customWidth="1"/>
    <col min="3071" max="3071" width="6.125" style="31" customWidth="1"/>
    <col min="3072" max="3073" width="5" style="31" customWidth="1"/>
    <col min="3074" max="3302" width="8.875" style="31" customWidth="1"/>
    <col min="3303" max="3303" width="1.625" style="31" customWidth="1"/>
    <col min="3304" max="3326" width="4.625" style="31" customWidth="1"/>
    <col min="3327" max="3327" width="6.125" style="31" customWidth="1"/>
    <col min="3328" max="3329" width="5" style="31" customWidth="1"/>
    <col min="3330" max="3558" width="8.875" style="31" customWidth="1"/>
    <col min="3559" max="3559" width="1.625" style="31" customWidth="1"/>
    <col min="3560" max="3582" width="4.625" style="31" customWidth="1"/>
    <col min="3583" max="3583" width="6.125" style="31" customWidth="1"/>
    <col min="3584" max="3585" width="5" style="31" customWidth="1"/>
    <col min="3586" max="3814" width="8.875" style="31" customWidth="1"/>
    <col min="3815" max="3815" width="1.625" style="31" customWidth="1"/>
    <col min="3816" max="3838" width="4.625" style="31" customWidth="1"/>
    <col min="3839" max="3839" width="6.125" style="31" customWidth="1"/>
    <col min="3840" max="3841" width="5" style="31" customWidth="1"/>
    <col min="3842" max="4070" width="8.875" style="31" customWidth="1"/>
    <col min="4071" max="4071" width="1.625" style="31" customWidth="1"/>
    <col min="4072" max="4094" width="4.625" style="31" customWidth="1"/>
    <col min="4095" max="4095" width="6.125" style="31" customWidth="1"/>
    <col min="4096" max="4097" width="5" style="31" customWidth="1"/>
    <col min="4098" max="4326" width="8.875" style="31" customWidth="1"/>
    <col min="4327" max="4327" width="1.625" style="31" customWidth="1"/>
    <col min="4328" max="4350" width="4.625" style="31" customWidth="1"/>
    <col min="4351" max="4351" width="6.125" style="31" customWidth="1"/>
    <col min="4352" max="4353" width="5" style="31" customWidth="1"/>
    <col min="4354" max="4582" width="8.875" style="31" customWidth="1"/>
    <col min="4583" max="4583" width="1.625" style="31" customWidth="1"/>
    <col min="4584" max="4606" width="4.625" style="31" customWidth="1"/>
    <col min="4607" max="4607" width="6.125" style="31" customWidth="1"/>
    <col min="4608" max="4609" width="5" style="31" customWidth="1"/>
    <col min="4610" max="4838" width="8.875" style="31" customWidth="1"/>
    <col min="4839" max="4839" width="1.625" style="31" customWidth="1"/>
    <col min="4840" max="4862" width="4.625" style="31" customWidth="1"/>
    <col min="4863" max="4863" width="6.125" style="31" customWidth="1"/>
    <col min="4864" max="4865" width="5" style="31" customWidth="1"/>
    <col min="4866" max="5094" width="8.875" style="31" customWidth="1"/>
    <col min="5095" max="5095" width="1.625" style="31" customWidth="1"/>
    <col min="5096" max="5118" width="4.625" style="31" customWidth="1"/>
    <col min="5119" max="5119" width="6.125" style="31" customWidth="1"/>
    <col min="5120" max="5121" width="5" style="31" customWidth="1"/>
    <col min="5122" max="5350" width="8.875" style="31" customWidth="1"/>
    <col min="5351" max="5351" width="1.625" style="31" customWidth="1"/>
    <col min="5352" max="5374" width="4.625" style="31" customWidth="1"/>
    <col min="5375" max="5375" width="6.125" style="31" customWidth="1"/>
    <col min="5376" max="5377" width="5" style="31" customWidth="1"/>
    <col min="5378" max="5606" width="8.875" style="31" customWidth="1"/>
    <col min="5607" max="5607" width="1.625" style="31" customWidth="1"/>
    <col min="5608" max="5630" width="4.625" style="31" customWidth="1"/>
    <col min="5631" max="5631" width="6.125" style="31" customWidth="1"/>
    <col min="5632" max="5633" width="5" style="31" customWidth="1"/>
    <col min="5634" max="5862" width="8.875" style="31" customWidth="1"/>
    <col min="5863" max="5863" width="1.625" style="31" customWidth="1"/>
    <col min="5864" max="5886" width="4.625" style="31" customWidth="1"/>
    <col min="5887" max="5887" width="6.125" style="31" customWidth="1"/>
    <col min="5888" max="5889" width="5" style="31" customWidth="1"/>
    <col min="5890" max="6118" width="8.875" style="31" customWidth="1"/>
    <col min="6119" max="6119" width="1.625" style="31" customWidth="1"/>
    <col min="6120" max="6142" width="4.625" style="31" customWidth="1"/>
    <col min="6143" max="6143" width="6.125" style="31" customWidth="1"/>
    <col min="6144" max="6145" width="5" style="31" customWidth="1"/>
    <col min="6146" max="6374" width="8.875" style="31" customWidth="1"/>
    <col min="6375" max="6375" width="1.625" style="31" customWidth="1"/>
    <col min="6376" max="6398" width="4.625" style="31" customWidth="1"/>
    <col min="6399" max="6399" width="6.125" style="31" customWidth="1"/>
    <col min="6400" max="6401" width="5" style="31" customWidth="1"/>
    <col min="6402" max="6630" width="8.875" style="31" customWidth="1"/>
    <col min="6631" max="6631" width="1.625" style="31" customWidth="1"/>
    <col min="6632" max="6654" width="4.625" style="31" customWidth="1"/>
    <col min="6655" max="6655" width="6.125" style="31" customWidth="1"/>
    <col min="6656" max="6657" width="5" style="31" customWidth="1"/>
    <col min="6658" max="6886" width="8.875" style="31" customWidth="1"/>
    <col min="6887" max="6887" width="1.625" style="31" customWidth="1"/>
    <col min="6888" max="6910" width="4.625" style="31" customWidth="1"/>
    <col min="6911" max="6911" width="6.125" style="31" customWidth="1"/>
    <col min="6912" max="6913" width="5" style="31" customWidth="1"/>
    <col min="6914" max="7142" width="8.875" style="31" customWidth="1"/>
    <col min="7143" max="7143" width="1.625" style="31" customWidth="1"/>
    <col min="7144" max="7166" width="4.625" style="31" customWidth="1"/>
    <col min="7167" max="7167" width="6.125" style="31" customWidth="1"/>
    <col min="7168" max="7169" width="5" style="31" customWidth="1"/>
    <col min="7170" max="7398" width="8.875" style="31" customWidth="1"/>
    <col min="7399" max="7399" width="1.625" style="31" customWidth="1"/>
    <col min="7400" max="7422" width="4.625" style="31" customWidth="1"/>
    <col min="7423" max="7423" width="6.125" style="31" customWidth="1"/>
    <col min="7424" max="7425" width="5" style="31" customWidth="1"/>
    <col min="7426" max="7654" width="8.875" style="31" customWidth="1"/>
    <col min="7655" max="7655" width="1.625" style="31" customWidth="1"/>
    <col min="7656" max="7678" width="4.625" style="31" customWidth="1"/>
    <col min="7679" max="7679" width="6.125" style="31" customWidth="1"/>
    <col min="7680" max="7681" width="5" style="31" customWidth="1"/>
    <col min="7682" max="7910" width="8.875" style="31" customWidth="1"/>
    <col min="7911" max="7911" width="1.625" style="31" customWidth="1"/>
    <col min="7912" max="7934" width="4.625" style="31" customWidth="1"/>
    <col min="7935" max="7935" width="6.125" style="31" customWidth="1"/>
    <col min="7936" max="7937" width="5" style="31" customWidth="1"/>
    <col min="7938" max="8166" width="8.875" style="31" customWidth="1"/>
    <col min="8167" max="8167" width="1.625" style="31" customWidth="1"/>
    <col min="8168" max="8190" width="4.625" style="31" customWidth="1"/>
    <col min="8191" max="8191" width="6.125" style="31" customWidth="1"/>
    <col min="8192" max="8193" width="5" style="31" customWidth="1"/>
    <col min="8194" max="8422" width="8.875" style="31" customWidth="1"/>
    <col min="8423" max="8423" width="1.625" style="31" customWidth="1"/>
    <col min="8424" max="8446" width="4.625" style="31" customWidth="1"/>
    <col min="8447" max="8447" width="6.125" style="31" customWidth="1"/>
    <col min="8448" max="8449" width="5" style="31" customWidth="1"/>
    <col min="8450" max="8678" width="8.875" style="31" customWidth="1"/>
    <col min="8679" max="8679" width="1.625" style="31" customWidth="1"/>
    <col min="8680" max="8702" width="4.625" style="31" customWidth="1"/>
    <col min="8703" max="8703" width="6.125" style="31" customWidth="1"/>
    <col min="8704" max="8705" width="5" style="31" customWidth="1"/>
    <col min="8706" max="8934" width="8.875" style="31" customWidth="1"/>
    <col min="8935" max="8935" width="1.625" style="31" customWidth="1"/>
    <col min="8936" max="8958" width="4.625" style="31" customWidth="1"/>
    <col min="8959" max="8959" width="6.125" style="31" customWidth="1"/>
    <col min="8960" max="8961" width="5" style="31" customWidth="1"/>
    <col min="8962" max="9190" width="8.875" style="31" customWidth="1"/>
    <col min="9191" max="9191" width="1.625" style="31" customWidth="1"/>
    <col min="9192" max="9214" width="4.625" style="31" customWidth="1"/>
    <col min="9215" max="9215" width="6.125" style="31" customWidth="1"/>
    <col min="9216" max="9217" width="5" style="31" customWidth="1"/>
    <col min="9218" max="9446" width="8.875" style="31" customWidth="1"/>
    <col min="9447" max="9447" width="1.625" style="31" customWidth="1"/>
    <col min="9448" max="9470" width="4.625" style="31" customWidth="1"/>
    <col min="9471" max="9471" width="6.125" style="31" customWidth="1"/>
    <col min="9472" max="9473" width="5" style="31" customWidth="1"/>
    <col min="9474" max="9702" width="8.875" style="31" customWidth="1"/>
    <col min="9703" max="9703" width="1.625" style="31" customWidth="1"/>
    <col min="9704" max="9726" width="4.625" style="31" customWidth="1"/>
    <col min="9727" max="9727" width="6.125" style="31" customWidth="1"/>
    <col min="9728" max="9729" width="5" style="31" customWidth="1"/>
    <col min="9730" max="9958" width="8.875" style="31" customWidth="1"/>
    <col min="9959" max="9959" width="1.625" style="31" customWidth="1"/>
    <col min="9960" max="9982" width="4.625" style="31" customWidth="1"/>
    <col min="9983" max="9983" width="6.125" style="31" customWidth="1"/>
    <col min="9984" max="9985" width="5" style="31" customWidth="1"/>
    <col min="9986" max="10214" width="8.875" style="31" customWidth="1"/>
    <col min="10215" max="10215" width="1.625" style="31" customWidth="1"/>
    <col min="10216" max="10238" width="4.625" style="31" customWidth="1"/>
    <col min="10239" max="10239" width="6.125" style="31" customWidth="1"/>
    <col min="10240" max="10241" width="5" style="31" customWidth="1"/>
    <col min="10242" max="10470" width="8.875" style="31" customWidth="1"/>
    <col min="10471" max="10471" width="1.625" style="31" customWidth="1"/>
    <col min="10472" max="10494" width="4.625" style="31" customWidth="1"/>
    <col min="10495" max="10495" width="6.125" style="31" customWidth="1"/>
    <col min="10496" max="10497" width="5" style="31" customWidth="1"/>
    <col min="10498" max="10726" width="8.875" style="31" customWidth="1"/>
    <col min="10727" max="10727" width="1.625" style="31" customWidth="1"/>
    <col min="10728" max="10750" width="4.625" style="31" customWidth="1"/>
    <col min="10751" max="10751" width="6.125" style="31" customWidth="1"/>
    <col min="10752" max="10753" width="5" style="31" customWidth="1"/>
    <col min="10754" max="10982" width="8.875" style="31" customWidth="1"/>
    <col min="10983" max="10983" width="1.625" style="31" customWidth="1"/>
    <col min="10984" max="11006" width="4.625" style="31" customWidth="1"/>
    <col min="11007" max="11007" width="6.125" style="31" customWidth="1"/>
    <col min="11008" max="11009" width="5" style="31" customWidth="1"/>
    <col min="11010" max="11238" width="8.875" style="31" customWidth="1"/>
    <col min="11239" max="11239" width="1.625" style="31" customWidth="1"/>
    <col min="11240" max="11262" width="4.625" style="31" customWidth="1"/>
    <col min="11263" max="11263" width="6.125" style="31" customWidth="1"/>
    <col min="11264" max="11265" width="5" style="31" customWidth="1"/>
    <col min="11266" max="11494" width="8.875" style="31" customWidth="1"/>
    <col min="11495" max="11495" width="1.625" style="31" customWidth="1"/>
    <col min="11496" max="11518" width="4.625" style="31" customWidth="1"/>
    <col min="11519" max="11519" width="6.125" style="31" customWidth="1"/>
    <col min="11520" max="11521" width="5" style="31" customWidth="1"/>
    <col min="11522" max="11750" width="8.875" style="31" customWidth="1"/>
    <col min="11751" max="11751" width="1.625" style="31" customWidth="1"/>
    <col min="11752" max="11774" width="4.625" style="31" customWidth="1"/>
    <col min="11775" max="11775" width="6.125" style="31" customWidth="1"/>
    <col min="11776" max="11777" width="5" style="31" customWidth="1"/>
    <col min="11778" max="12006" width="8.875" style="31" customWidth="1"/>
    <col min="12007" max="12007" width="1.625" style="31" customWidth="1"/>
    <col min="12008" max="12030" width="4.625" style="31" customWidth="1"/>
    <col min="12031" max="12031" width="6.125" style="31" customWidth="1"/>
    <col min="12032" max="12033" width="5" style="31" customWidth="1"/>
    <col min="12034" max="12262" width="8.875" style="31" customWidth="1"/>
    <col min="12263" max="12263" width="1.625" style="31" customWidth="1"/>
    <col min="12264" max="12286" width="4.625" style="31" customWidth="1"/>
    <col min="12287" max="12287" width="6.125" style="31" customWidth="1"/>
    <col min="12288" max="12289" width="5" style="31" customWidth="1"/>
    <col min="12290" max="12518" width="8.875" style="31" customWidth="1"/>
    <col min="12519" max="12519" width="1.625" style="31" customWidth="1"/>
    <col min="12520" max="12542" width="4.625" style="31" customWidth="1"/>
    <col min="12543" max="12543" width="6.125" style="31" customWidth="1"/>
    <col min="12544" max="12545" width="5" style="31" customWidth="1"/>
    <col min="12546" max="12774" width="8.875" style="31" customWidth="1"/>
    <col min="12775" max="12775" width="1.625" style="31" customWidth="1"/>
    <col min="12776" max="12798" width="4.625" style="31" customWidth="1"/>
    <col min="12799" max="12799" width="6.125" style="31" customWidth="1"/>
    <col min="12800" max="12801" width="5" style="31" customWidth="1"/>
    <col min="12802" max="13030" width="8.875" style="31" customWidth="1"/>
    <col min="13031" max="13031" width="1.625" style="31" customWidth="1"/>
    <col min="13032" max="13054" width="4.625" style="31" customWidth="1"/>
    <col min="13055" max="13055" width="6.125" style="31" customWidth="1"/>
    <col min="13056" max="13057" width="5" style="31" customWidth="1"/>
    <col min="13058" max="13286" width="8.875" style="31" customWidth="1"/>
    <col min="13287" max="13287" width="1.625" style="31" customWidth="1"/>
    <col min="13288" max="13310" width="4.625" style="31" customWidth="1"/>
    <col min="13311" max="13311" width="6.125" style="31" customWidth="1"/>
    <col min="13312" max="13313" width="5" style="31" customWidth="1"/>
    <col min="13314" max="13542" width="8.875" style="31" customWidth="1"/>
    <col min="13543" max="13543" width="1.625" style="31" customWidth="1"/>
    <col min="13544" max="13566" width="4.625" style="31" customWidth="1"/>
    <col min="13567" max="13567" width="6.125" style="31" customWidth="1"/>
    <col min="13568" max="13569" width="5" style="31" customWidth="1"/>
    <col min="13570" max="13798" width="8.875" style="31" customWidth="1"/>
    <col min="13799" max="13799" width="1.625" style="31" customWidth="1"/>
    <col min="13800" max="13822" width="4.625" style="31" customWidth="1"/>
    <col min="13823" max="13823" width="6.125" style="31" customWidth="1"/>
    <col min="13824" max="13825" width="5" style="31" customWidth="1"/>
    <col min="13826" max="14054" width="8.875" style="31" customWidth="1"/>
    <col min="14055" max="14055" width="1.625" style="31" customWidth="1"/>
    <col min="14056" max="14078" width="4.625" style="31" customWidth="1"/>
    <col min="14079" max="14079" width="6.125" style="31" customWidth="1"/>
    <col min="14080" max="14081" width="5" style="31" customWidth="1"/>
    <col min="14082" max="14310" width="8.875" style="31" customWidth="1"/>
    <col min="14311" max="14311" width="1.625" style="31" customWidth="1"/>
    <col min="14312" max="14334" width="4.625" style="31" customWidth="1"/>
    <col min="14335" max="14335" width="6.125" style="31" customWidth="1"/>
    <col min="14336" max="14337" width="5" style="31" customWidth="1"/>
    <col min="14338" max="14566" width="8.875" style="31" customWidth="1"/>
    <col min="14567" max="14567" width="1.625" style="31" customWidth="1"/>
    <col min="14568" max="14590" width="4.625" style="31" customWidth="1"/>
    <col min="14591" max="14591" width="6.125" style="31" customWidth="1"/>
    <col min="14592" max="14593" width="5" style="31" customWidth="1"/>
    <col min="14594" max="14822" width="8.875" style="31" customWidth="1"/>
    <col min="14823" max="14823" width="1.625" style="31" customWidth="1"/>
    <col min="14824" max="14846" width="4.625" style="31" customWidth="1"/>
    <col min="14847" max="14847" width="6.125" style="31" customWidth="1"/>
    <col min="14848" max="14849" width="5" style="31" customWidth="1"/>
    <col min="14850" max="15078" width="8.875" style="31" customWidth="1"/>
    <col min="15079" max="15079" width="1.625" style="31" customWidth="1"/>
    <col min="15080" max="15102" width="4.625" style="31" customWidth="1"/>
    <col min="15103" max="15103" width="6.125" style="31" customWidth="1"/>
    <col min="15104" max="15105" width="5" style="31" customWidth="1"/>
    <col min="15106" max="15334" width="8.875" style="31" customWidth="1"/>
    <col min="15335" max="15335" width="1.625" style="31" customWidth="1"/>
    <col min="15336" max="15358" width="4.625" style="31" customWidth="1"/>
    <col min="15359" max="15359" width="6.125" style="31" customWidth="1"/>
    <col min="15360" max="15361" width="5" style="31" customWidth="1"/>
    <col min="15362" max="15590" width="8.875" style="31" customWidth="1"/>
    <col min="15591" max="15591" width="1.625" style="31" customWidth="1"/>
    <col min="15592" max="15614" width="4.625" style="31" customWidth="1"/>
    <col min="15615" max="15615" width="6.125" style="31" customWidth="1"/>
    <col min="15616" max="15617" width="5" style="31" customWidth="1"/>
    <col min="15618" max="15846" width="8.875" style="31" customWidth="1"/>
    <col min="15847" max="15847" width="1.625" style="31" customWidth="1"/>
    <col min="15848" max="15870" width="4.625" style="31" customWidth="1"/>
    <col min="15871" max="15871" width="6.125" style="31" customWidth="1"/>
    <col min="15872" max="15873" width="5" style="31" customWidth="1"/>
    <col min="15874" max="16102" width="8.875" style="31" customWidth="1"/>
    <col min="16103" max="16103" width="1.625" style="31" customWidth="1"/>
    <col min="16104" max="16126" width="4.625" style="31" customWidth="1"/>
    <col min="16127" max="16127" width="6.125" style="31" customWidth="1"/>
    <col min="16128" max="16129" width="5" style="31" customWidth="1"/>
    <col min="16130" max="16384" width="8.875" style="31" customWidth="1"/>
  </cols>
  <sheetData>
    <row r="1" spans="2:24" ht="17.25" thickBot="1" x14ac:dyDescent="0.35"/>
    <row r="2" spans="2:24" ht="15" customHeight="1" x14ac:dyDescent="0.3">
      <c r="B2" s="34"/>
      <c r="C2" s="35"/>
      <c r="D2" s="35"/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6"/>
    </row>
    <row r="3" spans="2:24" x14ac:dyDescent="0.3">
      <c r="B3" s="37"/>
      <c r="C3" s="295" t="s">
        <v>57</v>
      </c>
      <c r="D3" s="295"/>
      <c r="E3" s="295"/>
      <c r="F3" s="295"/>
      <c r="G3" s="295"/>
      <c r="H3" s="295"/>
      <c r="I3" s="295"/>
      <c r="J3" s="295"/>
      <c r="K3" s="295"/>
      <c r="L3" s="295"/>
      <c r="M3" s="38"/>
      <c r="N3" s="38"/>
      <c r="O3" s="38"/>
      <c r="P3" s="38"/>
      <c r="Q3" s="38"/>
      <c r="R3" s="38"/>
      <c r="S3" s="38"/>
      <c r="T3" s="38"/>
      <c r="U3" s="38"/>
      <c r="V3" s="38"/>
      <c r="W3" s="38"/>
      <c r="X3" s="39"/>
    </row>
    <row r="4" spans="2:24" x14ac:dyDescent="0.3">
      <c r="B4" s="17"/>
      <c r="C4" s="295"/>
      <c r="D4" s="295"/>
      <c r="E4" s="295"/>
      <c r="F4" s="295"/>
      <c r="G4" s="295"/>
      <c r="H4" s="295"/>
      <c r="I4" s="295"/>
      <c r="J4" s="295"/>
      <c r="K4" s="295"/>
      <c r="L4" s="295"/>
      <c r="M4" s="38"/>
      <c r="N4"/>
      <c r="O4"/>
      <c r="P4"/>
      <c r="Q4"/>
      <c r="R4"/>
      <c r="S4"/>
      <c r="T4"/>
      <c r="U4"/>
      <c r="V4"/>
      <c r="W4"/>
      <c r="X4" s="40"/>
    </row>
    <row r="5" spans="2:24" ht="24.95" customHeight="1" x14ac:dyDescent="0.3">
      <c r="B5" s="17"/>
      <c r="C5" s="41"/>
      <c r="D5" s="41"/>
      <c r="E5" s="41"/>
      <c r="F5" s="41"/>
      <c r="G5" s="41"/>
      <c r="H5" s="41"/>
      <c r="I5" s="41"/>
      <c r="J5" s="38"/>
      <c r="K5" s="38"/>
      <c r="L5"/>
      <c r="M5"/>
      <c r="N5"/>
      <c r="O5"/>
      <c r="P5" s="42"/>
      <c r="Q5" s="42"/>
      <c r="R5" s="42"/>
      <c r="S5"/>
      <c r="T5"/>
      <c r="U5"/>
      <c r="V5"/>
      <c r="W5"/>
      <c r="X5" s="40"/>
    </row>
    <row r="6" spans="2:24" ht="20.100000000000001" customHeight="1" x14ac:dyDescent="0.3">
      <c r="B6" s="17"/>
      <c r="C6" s="296" t="s">
        <v>58</v>
      </c>
      <c r="D6" s="262" t="s">
        <v>59</v>
      </c>
      <c r="E6" s="262"/>
      <c r="F6" s="264" t="s">
        <v>339</v>
      </c>
      <c r="G6" s="264"/>
      <c r="H6" s="264"/>
      <c r="I6" s="264"/>
      <c r="J6" s="264"/>
      <c r="K6" s="264"/>
      <c r="L6" s="265"/>
      <c r="M6" s="43"/>
      <c r="N6" s="296" t="s">
        <v>60</v>
      </c>
      <c r="O6" s="262" t="s">
        <v>59</v>
      </c>
      <c r="P6" s="262"/>
      <c r="Q6" s="264" t="s">
        <v>334</v>
      </c>
      <c r="R6" s="264"/>
      <c r="S6" s="264"/>
      <c r="T6" s="264"/>
      <c r="U6" s="264"/>
      <c r="V6" s="264"/>
      <c r="W6" s="265"/>
      <c r="X6" s="40"/>
    </row>
    <row r="7" spans="2:24" ht="20.100000000000001" customHeight="1" x14ac:dyDescent="0.3">
      <c r="B7" s="17"/>
      <c r="C7" s="296"/>
      <c r="D7" s="262" t="s">
        <v>128</v>
      </c>
      <c r="E7" s="262"/>
      <c r="F7" s="264"/>
      <c r="G7" s="264"/>
      <c r="H7" s="264"/>
      <c r="I7" s="264"/>
      <c r="J7" s="264"/>
      <c r="K7" s="264"/>
      <c r="L7" s="265"/>
      <c r="M7" s="43"/>
      <c r="N7" s="296"/>
      <c r="O7" s="262" t="s">
        <v>128</v>
      </c>
      <c r="P7" s="262"/>
      <c r="Q7" s="264" t="s">
        <v>335</v>
      </c>
      <c r="R7" s="264"/>
      <c r="S7" s="264"/>
      <c r="T7" s="264"/>
      <c r="U7" s="264"/>
      <c r="V7" s="264"/>
      <c r="W7" s="265"/>
      <c r="X7" s="40"/>
    </row>
    <row r="8" spans="2:24" ht="20.100000000000001" customHeight="1" x14ac:dyDescent="0.3">
      <c r="B8" s="17"/>
      <c r="C8" s="296"/>
      <c r="D8" s="262" t="s">
        <v>61</v>
      </c>
      <c r="E8" s="262"/>
      <c r="F8" s="264"/>
      <c r="G8" s="264"/>
      <c r="H8" s="264"/>
      <c r="I8" s="264"/>
      <c r="J8" s="264"/>
      <c r="K8" s="264"/>
      <c r="L8" s="265"/>
      <c r="M8" s="44"/>
      <c r="N8" s="296"/>
      <c r="O8" s="262" t="s">
        <v>61</v>
      </c>
      <c r="P8" s="262"/>
      <c r="Q8" s="264" t="s">
        <v>336</v>
      </c>
      <c r="R8" s="264"/>
      <c r="S8" s="264"/>
      <c r="T8" s="264"/>
      <c r="U8" s="264"/>
      <c r="V8" s="264"/>
      <c r="W8" s="265"/>
      <c r="X8" s="40"/>
    </row>
    <row r="9" spans="2:24" ht="20.100000000000001" customHeight="1" x14ac:dyDescent="0.3">
      <c r="B9" s="17"/>
      <c r="C9" s="296"/>
      <c r="D9" s="262" t="s">
        <v>62</v>
      </c>
      <c r="E9" s="262"/>
      <c r="F9" s="264"/>
      <c r="G9" s="264"/>
      <c r="H9" s="264"/>
      <c r="I9" s="264"/>
      <c r="J9" s="264"/>
      <c r="K9" s="264"/>
      <c r="L9" s="265"/>
      <c r="M9" s="43"/>
      <c r="N9" s="296"/>
      <c r="O9" s="262" t="s">
        <v>62</v>
      </c>
      <c r="P9" s="262"/>
      <c r="Q9" s="264" t="s">
        <v>337</v>
      </c>
      <c r="R9" s="264"/>
      <c r="S9" s="264"/>
      <c r="T9" s="264"/>
      <c r="U9" s="264"/>
      <c r="V9" s="264"/>
      <c r="W9" s="265"/>
      <c r="X9" s="40"/>
    </row>
    <row r="10" spans="2:24" ht="9.9499999999999993" customHeight="1" x14ac:dyDescent="0.3">
      <c r="B10" s="17"/>
      <c r="C10" s="41"/>
      <c r="D10" s="41"/>
      <c r="E10" s="41"/>
      <c r="F10" s="41"/>
      <c r="G10" s="41"/>
      <c r="H10" s="41"/>
      <c r="I10" s="41"/>
      <c r="J10" s="41"/>
      <c r="K10"/>
      <c r="L10"/>
      <c r="M10"/>
      <c r="N10"/>
      <c r="O10"/>
      <c r="P10" s="45"/>
      <c r="Q10" s="45"/>
      <c r="R10" s="45"/>
      <c r="S10" s="7"/>
      <c r="T10" s="7"/>
      <c r="U10" s="7"/>
      <c r="V10" s="7"/>
      <c r="W10" s="7"/>
      <c r="X10" s="40"/>
    </row>
    <row r="11" spans="2:24" ht="24.95" customHeight="1" x14ac:dyDescent="0.3">
      <c r="B11" s="46"/>
      <c r="C11" s="305" t="s">
        <v>63</v>
      </c>
      <c r="D11" s="305"/>
      <c r="E11" s="305"/>
      <c r="F11" s="305"/>
      <c r="G11" s="305"/>
      <c r="H11" s="305"/>
      <c r="I11" s="305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7"/>
    </row>
    <row r="12" spans="2:24" ht="6" customHeight="1" x14ac:dyDescent="0.3">
      <c r="B12" s="46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7"/>
    </row>
    <row r="13" spans="2:24" ht="20.100000000000001" customHeight="1" x14ac:dyDescent="0.3">
      <c r="B13" s="46"/>
      <c r="C13" s="286" t="s">
        <v>64</v>
      </c>
      <c r="D13" s="287"/>
      <c r="E13" s="287"/>
      <c r="F13" s="287"/>
      <c r="G13" s="288"/>
      <c r="H13" s="289">
        <f>SUM(S63:U134,S135:U206,S207:U278,S279:U350)</f>
        <v>5773019.8284</v>
      </c>
      <c r="I13" s="290"/>
      <c r="J13" s="290"/>
      <c r="K13" s="290"/>
      <c r="L13" s="290"/>
      <c r="M13" s="290"/>
      <c r="N13" s="291"/>
      <c r="O13" s="48"/>
      <c r="P13" s="48"/>
      <c r="Q13" s="48"/>
      <c r="R13" s="48"/>
      <c r="S13" s="48"/>
      <c r="T13" s="48"/>
      <c r="U13" s="48"/>
      <c r="V13" s="43"/>
      <c r="W13" s="43"/>
      <c r="X13" s="47"/>
    </row>
    <row r="14" spans="2:24" ht="20.100000000000001" customHeight="1" x14ac:dyDescent="0.3">
      <c r="B14" s="46"/>
      <c r="C14" s="286" t="s">
        <v>65</v>
      </c>
      <c r="D14" s="287"/>
      <c r="E14" s="287"/>
      <c r="F14" s="287"/>
      <c r="G14" s="288"/>
      <c r="H14" s="289"/>
      <c r="I14" s="290"/>
      <c r="J14" s="290"/>
      <c r="K14" s="290"/>
      <c r="L14" s="290"/>
      <c r="M14" s="290"/>
      <c r="N14" s="291"/>
      <c r="O14" s="48"/>
      <c r="P14" s="48"/>
      <c r="Q14" s="48"/>
      <c r="R14" s="48"/>
      <c r="S14" s="48"/>
      <c r="T14" s="48"/>
      <c r="U14" s="48"/>
      <c r="V14" s="43"/>
      <c r="W14" s="43"/>
      <c r="X14" s="47"/>
    </row>
    <row r="15" spans="2:24" ht="20.100000000000001" customHeight="1" x14ac:dyDescent="0.3">
      <c r="B15" s="46"/>
      <c r="C15" s="286" t="s">
        <v>66</v>
      </c>
      <c r="D15" s="287"/>
      <c r="E15" s="287"/>
      <c r="F15" s="287"/>
      <c r="G15" s="288"/>
      <c r="H15" s="289"/>
      <c r="I15" s="290"/>
      <c r="J15" s="290"/>
      <c r="K15" s="290"/>
      <c r="L15" s="290"/>
      <c r="M15" s="290"/>
      <c r="N15" s="291"/>
      <c r="O15" s="48"/>
      <c r="P15" s="48"/>
      <c r="Q15" s="48"/>
      <c r="R15" s="48"/>
      <c r="S15" s="48"/>
      <c r="T15" s="48"/>
      <c r="U15" s="48"/>
      <c r="V15" s="43"/>
      <c r="W15" s="43"/>
      <c r="X15" s="47"/>
    </row>
    <row r="16" spans="2:24" ht="20.100000000000001" customHeight="1" x14ac:dyDescent="0.3">
      <c r="B16" s="46"/>
      <c r="C16" s="286" t="s">
        <v>67</v>
      </c>
      <c r="D16" s="287"/>
      <c r="E16" s="287"/>
      <c r="F16" s="287"/>
      <c r="G16" s="288"/>
      <c r="H16" s="289"/>
      <c r="I16" s="290"/>
      <c r="J16" s="290"/>
      <c r="K16" s="290"/>
      <c r="L16" s="290"/>
      <c r="M16" s="290"/>
      <c r="N16" s="291"/>
      <c r="O16" s="48"/>
      <c r="P16" s="48"/>
      <c r="Q16" s="48"/>
      <c r="R16" s="48"/>
      <c r="S16" s="48"/>
      <c r="T16" s="48"/>
      <c r="U16" s="48"/>
      <c r="V16" s="43"/>
      <c r="W16" s="43"/>
      <c r="X16" s="47"/>
    </row>
    <row r="17" spans="2:24" ht="20.100000000000001" customHeight="1" x14ac:dyDescent="0.3">
      <c r="B17" s="46"/>
      <c r="C17" s="286" t="s">
        <v>68</v>
      </c>
      <c r="D17" s="287"/>
      <c r="E17" s="287"/>
      <c r="F17" s="287"/>
      <c r="G17" s="288"/>
      <c r="H17" s="289"/>
      <c r="I17" s="290"/>
      <c r="J17" s="290"/>
      <c r="K17" s="290"/>
      <c r="L17" s="290"/>
      <c r="M17" s="290"/>
      <c r="N17" s="291"/>
      <c r="O17" s="48"/>
      <c r="P17" s="48"/>
      <c r="Q17" s="48"/>
      <c r="R17" s="48"/>
      <c r="S17" s="48"/>
      <c r="T17" s="48"/>
      <c r="U17" s="48"/>
      <c r="V17" s="43"/>
      <c r="W17" s="43"/>
      <c r="X17" s="47"/>
    </row>
    <row r="18" spans="2:24" ht="20.100000000000001" customHeight="1" x14ac:dyDescent="0.3">
      <c r="B18" s="46"/>
      <c r="C18" s="286" t="s">
        <v>69</v>
      </c>
      <c r="D18" s="287"/>
      <c r="E18" s="287"/>
      <c r="F18" s="287"/>
      <c r="G18" s="288"/>
      <c r="H18" s="289">
        <f>SUM(H13:N17)</f>
        <v>5773019.8284</v>
      </c>
      <c r="I18" s="290"/>
      <c r="J18" s="290"/>
      <c r="K18" s="290"/>
      <c r="L18" s="290"/>
      <c r="M18" s="290"/>
      <c r="N18" s="291"/>
      <c r="O18" s="48"/>
      <c r="P18" s="48"/>
      <c r="Q18" s="48"/>
      <c r="R18" s="48"/>
      <c r="S18" s="48"/>
      <c r="T18" s="48"/>
      <c r="U18" s="48"/>
      <c r="V18" s="43"/>
      <c r="W18" s="43"/>
      <c r="X18" s="47"/>
    </row>
    <row r="19" spans="2:24" ht="20.100000000000001" customHeight="1" x14ac:dyDescent="0.3">
      <c r="B19" s="46"/>
      <c r="C19" s="286" t="s">
        <v>70</v>
      </c>
      <c r="D19" s="287"/>
      <c r="E19" s="287"/>
      <c r="F19" s="287"/>
      <c r="G19" s="288"/>
      <c r="H19" s="289">
        <f>H18*0.1</f>
        <v>577301.98284000007</v>
      </c>
      <c r="I19" s="290"/>
      <c r="J19" s="290"/>
      <c r="K19" s="290"/>
      <c r="L19" s="290"/>
      <c r="M19" s="290"/>
      <c r="N19" s="291"/>
      <c r="O19" s="48"/>
      <c r="P19" s="48"/>
      <c r="Q19" s="48"/>
      <c r="R19" s="48"/>
      <c r="S19" s="48"/>
      <c r="T19" s="48"/>
      <c r="U19" s="48"/>
      <c r="V19" s="43"/>
      <c r="W19" s="43"/>
      <c r="X19" s="47"/>
    </row>
    <row r="20" spans="2:24" ht="20.100000000000001" customHeight="1" thickBot="1" x14ac:dyDescent="0.35">
      <c r="B20" s="46"/>
      <c r="C20" s="292" t="s">
        <v>71</v>
      </c>
      <c r="D20" s="293"/>
      <c r="E20" s="293"/>
      <c r="F20" s="293"/>
      <c r="G20" s="294"/>
      <c r="H20" s="297">
        <f>H18+H19</f>
        <v>6350321.8112399997</v>
      </c>
      <c r="I20" s="298"/>
      <c r="J20" s="298"/>
      <c r="K20" s="298"/>
      <c r="L20" s="298"/>
      <c r="M20" s="298"/>
      <c r="N20" s="299"/>
      <c r="O20" s="48"/>
      <c r="P20" s="48"/>
      <c r="Q20" s="48"/>
      <c r="R20" s="48"/>
      <c r="S20" s="48"/>
      <c r="T20" s="48"/>
      <c r="U20" s="48"/>
      <c r="V20" s="43"/>
      <c r="W20" s="43"/>
      <c r="X20" s="47"/>
    </row>
    <row r="21" spans="2:24" ht="9.9499999999999993" customHeight="1" thickTop="1" x14ac:dyDescent="0.3">
      <c r="B21" s="46"/>
      <c r="C21" s="49"/>
      <c r="D21" s="49"/>
      <c r="E21" s="50"/>
      <c r="F21" s="50"/>
      <c r="G21" s="50"/>
      <c r="H21" s="51"/>
      <c r="I21" s="51"/>
      <c r="J21" s="51"/>
      <c r="K21" s="51"/>
      <c r="L21" s="51"/>
      <c r="M21" s="51"/>
      <c r="N21" s="44"/>
      <c r="O21" s="48"/>
      <c r="P21" s="48"/>
      <c r="Q21" s="48"/>
      <c r="R21" s="48"/>
      <c r="S21" s="48"/>
      <c r="T21" s="48"/>
      <c r="U21" s="48"/>
      <c r="V21" s="43"/>
      <c r="W21" s="43"/>
      <c r="X21" s="47"/>
    </row>
    <row r="22" spans="2:24" ht="20.100000000000001" customHeight="1" x14ac:dyDescent="0.3">
      <c r="B22" s="46"/>
      <c r="C22" s="281" t="s">
        <v>72</v>
      </c>
      <c r="D22" s="281"/>
      <c r="E22" s="281">
        <f>SUM(O63:O134,O135:O206,O207:O278,O279:O350)</f>
        <v>2</v>
      </c>
      <c r="F22" s="281"/>
      <c r="G22" s="281" t="s">
        <v>73</v>
      </c>
      <c r="H22" s="281"/>
      <c r="I22" s="282">
        <f>입력!W7</f>
        <v>16.399999999999999</v>
      </c>
      <c r="J22" s="282"/>
      <c r="K22" s="281" t="s">
        <v>74</v>
      </c>
      <c r="L22" s="281"/>
      <c r="M22" s="282">
        <f>입력!T7</f>
        <v>71.111111111111114</v>
      </c>
      <c r="N22" s="281"/>
      <c r="O22" s="48"/>
      <c r="P22" s="48"/>
      <c r="Q22" s="48"/>
      <c r="R22" s="48"/>
      <c r="S22" s="48"/>
      <c r="T22" s="48"/>
      <c r="U22" s="48"/>
      <c r="V22" s="43"/>
      <c r="W22" s="43"/>
      <c r="X22" s="47"/>
    </row>
    <row r="23" spans="2:24" ht="9.9499999999999993" customHeight="1" x14ac:dyDescent="0.3">
      <c r="B23" s="46"/>
      <c r="C23" s="52"/>
      <c r="D23" s="52"/>
      <c r="E23" s="52"/>
      <c r="F23" s="52"/>
      <c r="G23" s="52"/>
      <c r="H23" s="52"/>
      <c r="I23" s="53"/>
      <c r="J23" s="53"/>
      <c r="K23" s="53"/>
      <c r="L23" s="53"/>
      <c r="M23" s="53"/>
      <c r="N23" s="53"/>
      <c r="O23" s="48"/>
      <c r="P23" s="48"/>
      <c r="Q23" s="48"/>
      <c r="R23" s="48"/>
      <c r="S23" s="48"/>
      <c r="T23" s="48"/>
      <c r="U23" s="48"/>
      <c r="V23" s="43"/>
      <c r="W23" s="43"/>
      <c r="X23" s="47"/>
    </row>
    <row r="24" spans="2:24" ht="15" customHeight="1" x14ac:dyDescent="0.3">
      <c r="B24" s="46"/>
      <c r="C24" s="306" t="s">
        <v>75</v>
      </c>
      <c r="D24" s="306"/>
      <c r="E24" s="306"/>
      <c r="F24" s="306"/>
      <c r="G24" s="306"/>
      <c r="H24" s="306"/>
      <c r="I24" s="53"/>
      <c r="J24" s="53" t="s">
        <v>76</v>
      </c>
      <c r="K24" s="53"/>
      <c r="L24" s="53"/>
      <c r="M24" s="53"/>
      <c r="N24" s="53"/>
      <c r="O24" s="48"/>
      <c r="P24" s="48"/>
      <c r="Q24" s="48"/>
      <c r="R24" s="48"/>
      <c r="S24" s="48"/>
      <c r="T24" s="48"/>
      <c r="U24" s="48"/>
      <c r="V24" s="43"/>
      <c r="W24" s="43"/>
      <c r="X24" s="47"/>
    </row>
    <row r="25" spans="2:24" ht="15" customHeight="1" x14ac:dyDescent="0.3">
      <c r="B25" s="46"/>
      <c r="C25" s="306" t="s">
        <v>77</v>
      </c>
      <c r="D25" s="306"/>
      <c r="E25" s="306"/>
      <c r="F25" s="306"/>
      <c r="G25" s="306"/>
      <c r="H25" s="306"/>
      <c r="I25" s="53"/>
      <c r="J25" s="53" t="s">
        <v>129</v>
      </c>
      <c r="K25" s="53"/>
      <c r="L25" s="53"/>
      <c r="M25" s="53"/>
      <c r="N25" s="53"/>
      <c r="O25" s="48"/>
      <c r="P25" s="48"/>
      <c r="Q25" s="48"/>
      <c r="R25" s="48"/>
      <c r="S25" s="48"/>
      <c r="T25" s="48"/>
      <c r="U25" s="48"/>
      <c r="V25" s="43"/>
      <c r="W25" s="43"/>
      <c r="X25" s="47"/>
    </row>
    <row r="26" spans="2:24" ht="15" customHeight="1" x14ac:dyDescent="0.3">
      <c r="B26" s="46"/>
      <c r="C26" s="306" t="s">
        <v>78</v>
      </c>
      <c r="D26" s="306"/>
      <c r="E26" s="306"/>
      <c r="F26" s="306"/>
      <c r="G26" s="306"/>
      <c r="H26" s="306"/>
      <c r="I26" s="53"/>
      <c r="J26" s="53" t="s">
        <v>130</v>
      </c>
      <c r="K26" s="53"/>
      <c r="L26" s="53"/>
      <c r="M26" s="53"/>
      <c r="N26" s="53"/>
      <c r="O26" s="48"/>
      <c r="P26" s="48"/>
      <c r="Q26" s="48"/>
      <c r="R26" s="48"/>
      <c r="S26" s="48"/>
      <c r="T26" s="48"/>
      <c r="U26" s="48"/>
      <c r="V26" s="43"/>
      <c r="W26" s="43"/>
      <c r="X26" s="47"/>
    </row>
    <row r="27" spans="2:24" ht="15" customHeight="1" x14ac:dyDescent="0.3">
      <c r="B27" s="46"/>
      <c r="C27" s="306" t="s">
        <v>79</v>
      </c>
      <c r="D27" s="306"/>
      <c r="E27" s="306"/>
      <c r="F27" s="306"/>
      <c r="G27" s="306"/>
      <c r="H27" s="306"/>
      <c r="I27" s="53"/>
      <c r="J27" s="306" t="s">
        <v>80</v>
      </c>
      <c r="K27" s="306"/>
      <c r="L27" s="306"/>
      <c r="M27" s="306"/>
      <c r="N27" s="53"/>
      <c r="O27" s="48"/>
      <c r="P27" s="48"/>
      <c r="Q27" s="48"/>
      <c r="R27" s="48"/>
      <c r="S27" s="48"/>
      <c r="T27" s="48"/>
      <c r="U27" s="48"/>
      <c r="V27" s="43"/>
      <c r="W27" s="43"/>
      <c r="X27" s="47"/>
    </row>
    <row r="28" spans="2:24" ht="15" customHeight="1" x14ac:dyDescent="0.3">
      <c r="B28" s="46"/>
      <c r="C28" s="306" t="s">
        <v>81</v>
      </c>
      <c r="D28" s="306"/>
      <c r="E28" s="306"/>
      <c r="F28" s="306"/>
      <c r="G28" s="306"/>
      <c r="H28" s="306"/>
      <c r="I28" s="53"/>
      <c r="J28" s="53" t="s">
        <v>82</v>
      </c>
      <c r="K28" s="53"/>
      <c r="L28" s="53"/>
      <c r="M28" s="53"/>
      <c r="N28" s="53"/>
      <c r="O28" s="48"/>
      <c r="P28" s="48"/>
      <c r="Q28" s="48"/>
      <c r="R28" s="48"/>
      <c r="S28" s="48"/>
      <c r="T28" s="48"/>
      <c r="U28" s="48"/>
      <c r="V28" s="43"/>
      <c r="W28" s="43"/>
      <c r="X28" s="47"/>
    </row>
    <row r="29" spans="2:24" ht="9.9499999999999993" customHeight="1" x14ac:dyDescent="0.3">
      <c r="B29" s="46"/>
      <c r="C29" s="43"/>
      <c r="D29" s="43"/>
      <c r="E29" s="43"/>
      <c r="F29" s="43"/>
      <c r="G29" s="43"/>
      <c r="H29" s="43"/>
      <c r="I29" s="43"/>
      <c r="J29" s="43"/>
      <c r="K29" s="43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7"/>
    </row>
    <row r="30" spans="2:24" ht="24.95" customHeight="1" x14ac:dyDescent="0.3">
      <c r="B30" s="46"/>
      <c r="C30" s="54" t="s">
        <v>83</v>
      </c>
      <c r="D30" s="54"/>
      <c r="E30" s="54"/>
      <c r="F30" s="54"/>
      <c r="G30" s="54"/>
      <c r="H30" s="54"/>
      <c r="I30" s="54"/>
      <c r="J30" s="43"/>
      <c r="K30" s="43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7"/>
    </row>
    <row r="31" spans="2:24" ht="6" customHeight="1" x14ac:dyDescent="0.3">
      <c r="B31" s="46"/>
      <c r="C31" s="43"/>
      <c r="D31" s="43"/>
      <c r="E31" s="55"/>
      <c r="F31" s="55"/>
      <c r="G31" s="55"/>
      <c r="H31" s="55"/>
      <c r="I31" s="55"/>
      <c r="J31" s="43"/>
      <c r="K31" s="43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7"/>
    </row>
    <row r="32" spans="2:24" ht="20.100000000000001" customHeight="1" x14ac:dyDescent="0.3">
      <c r="B32" s="46"/>
      <c r="C32" s="283" t="s">
        <v>84</v>
      </c>
      <c r="D32" s="283"/>
      <c r="E32" s="283"/>
      <c r="F32" s="283" t="s">
        <v>85</v>
      </c>
      <c r="G32" s="283"/>
      <c r="H32" s="283"/>
      <c r="I32" s="283"/>
      <c r="J32" s="283"/>
      <c r="K32" s="283"/>
      <c r="L32" s="283"/>
      <c r="M32" s="283" t="s">
        <v>86</v>
      </c>
      <c r="N32" s="283"/>
      <c r="O32" s="283" t="s">
        <v>87</v>
      </c>
      <c r="P32" s="283"/>
      <c r="Q32" s="283"/>
      <c r="R32" s="283"/>
      <c r="S32" s="283"/>
      <c r="T32" s="284" t="s">
        <v>88</v>
      </c>
      <c r="U32" s="284"/>
      <c r="V32" s="284"/>
      <c r="W32" s="285"/>
      <c r="X32" s="47"/>
    </row>
    <row r="33" spans="1:24" ht="23.1" customHeight="1" x14ac:dyDescent="0.3">
      <c r="B33" s="46"/>
      <c r="C33" s="262" t="s">
        <v>89</v>
      </c>
      <c r="D33" s="262"/>
      <c r="E33" s="262"/>
      <c r="F33" s="262" t="s">
        <v>90</v>
      </c>
      <c r="G33" s="262"/>
      <c r="H33" s="262"/>
      <c r="I33" s="262"/>
      <c r="J33" s="262"/>
      <c r="K33" s="262"/>
      <c r="L33" s="262"/>
      <c r="M33" s="262" t="s">
        <v>131</v>
      </c>
      <c r="N33" s="262"/>
      <c r="O33" s="262"/>
      <c r="P33" s="262"/>
      <c r="Q33" s="262"/>
      <c r="R33" s="262"/>
      <c r="S33" s="262"/>
      <c r="T33" s="272"/>
      <c r="U33" s="272"/>
      <c r="V33" s="272"/>
      <c r="W33" s="273"/>
      <c r="X33" s="47"/>
    </row>
    <row r="34" spans="1:24" ht="23.1" customHeight="1" thickBot="1" x14ac:dyDescent="0.35">
      <c r="B34" s="46"/>
      <c r="C34" s="262" t="s">
        <v>91</v>
      </c>
      <c r="D34" s="262"/>
      <c r="E34" s="262"/>
      <c r="F34" s="262" t="s">
        <v>92</v>
      </c>
      <c r="G34" s="262"/>
      <c r="H34" s="262"/>
      <c r="I34" s="262"/>
      <c r="J34" s="262"/>
      <c r="K34" s="262"/>
      <c r="L34" s="262"/>
      <c r="M34" s="262" t="s">
        <v>131</v>
      </c>
      <c r="N34" s="262"/>
      <c r="O34" s="280" t="s">
        <v>93</v>
      </c>
      <c r="P34" s="280"/>
      <c r="Q34" s="280"/>
      <c r="R34" s="280"/>
      <c r="S34" s="280"/>
      <c r="T34" s="279"/>
      <c r="U34" s="279"/>
      <c r="V34" s="279"/>
      <c r="W34" s="278"/>
      <c r="X34" s="47"/>
    </row>
    <row r="35" spans="1:24" ht="23.1" customHeight="1" x14ac:dyDescent="0.3">
      <c r="B35" s="46"/>
      <c r="C35" s="271" t="s">
        <v>94</v>
      </c>
      <c r="D35" s="272"/>
      <c r="E35" s="273"/>
      <c r="F35" s="271" t="s">
        <v>95</v>
      </c>
      <c r="G35" s="272"/>
      <c r="H35" s="272"/>
      <c r="I35" s="272"/>
      <c r="J35" s="272"/>
      <c r="K35" s="272"/>
      <c r="L35" s="273"/>
      <c r="M35" s="271" t="s">
        <v>132</v>
      </c>
      <c r="N35" s="272"/>
      <c r="O35" s="56" t="s">
        <v>133</v>
      </c>
      <c r="P35" s="301" t="s">
        <v>134</v>
      </c>
      <c r="Q35" s="301"/>
      <c r="R35" s="301"/>
      <c r="S35" s="302"/>
      <c r="T35" s="272"/>
      <c r="U35" s="272"/>
      <c r="V35" s="272"/>
      <c r="W35" s="273"/>
      <c r="X35" s="47"/>
    </row>
    <row r="36" spans="1:24" ht="23.1" customHeight="1" thickBot="1" x14ac:dyDescent="0.35">
      <c r="B36" s="46"/>
      <c r="C36" s="277"/>
      <c r="D36" s="279"/>
      <c r="E36" s="278"/>
      <c r="F36" s="277"/>
      <c r="G36" s="279"/>
      <c r="H36" s="279"/>
      <c r="I36" s="279"/>
      <c r="J36" s="279"/>
      <c r="K36" s="279"/>
      <c r="L36" s="278"/>
      <c r="M36" s="277"/>
      <c r="N36" s="279"/>
      <c r="O36" s="57" t="s">
        <v>135</v>
      </c>
      <c r="P36" s="303" t="s">
        <v>136</v>
      </c>
      <c r="Q36" s="303"/>
      <c r="R36" s="303"/>
      <c r="S36" s="304"/>
      <c r="T36" s="279"/>
      <c r="U36" s="279"/>
      <c r="V36" s="279"/>
      <c r="W36" s="278"/>
      <c r="X36" s="47"/>
    </row>
    <row r="37" spans="1:24" ht="23.1" customHeight="1" x14ac:dyDescent="0.3">
      <c r="B37" s="46"/>
      <c r="C37" s="262" t="s">
        <v>96</v>
      </c>
      <c r="D37" s="262"/>
      <c r="E37" s="262"/>
      <c r="F37" s="271" t="s">
        <v>97</v>
      </c>
      <c r="G37" s="272"/>
      <c r="H37" s="272"/>
      <c r="I37" s="272"/>
      <c r="J37" s="272"/>
      <c r="K37" s="272"/>
      <c r="L37" s="273"/>
      <c r="M37" s="271" t="s">
        <v>132</v>
      </c>
      <c r="N37" s="273"/>
      <c r="O37" s="270"/>
      <c r="P37" s="270"/>
      <c r="Q37" s="270"/>
      <c r="R37" s="270"/>
      <c r="S37" s="270"/>
      <c r="T37" s="272"/>
      <c r="U37" s="272"/>
      <c r="V37" s="272"/>
      <c r="W37" s="273"/>
      <c r="X37" s="47"/>
    </row>
    <row r="38" spans="1:24" ht="23.1" customHeight="1" thickBot="1" x14ac:dyDescent="0.35">
      <c r="B38" s="46"/>
      <c r="C38" s="262" t="s">
        <v>98</v>
      </c>
      <c r="D38" s="262"/>
      <c r="E38" s="262"/>
      <c r="F38" s="274"/>
      <c r="G38" s="275"/>
      <c r="H38" s="275"/>
      <c r="I38" s="275"/>
      <c r="J38" s="275"/>
      <c r="K38" s="275"/>
      <c r="L38" s="276"/>
      <c r="M38" s="277"/>
      <c r="N38" s="278"/>
      <c r="O38" s="263" t="s">
        <v>99</v>
      </c>
      <c r="P38" s="264"/>
      <c r="Q38" s="264"/>
      <c r="R38" s="264"/>
      <c r="S38" s="265"/>
      <c r="T38" s="277"/>
      <c r="U38" s="279"/>
      <c r="V38" s="279"/>
      <c r="W38" s="278"/>
      <c r="X38" s="47"/>
    </row>
    <row r="39" spans="1:24" ht="23.1" customHeight="1" thickBot="1" x14ac:dyDescent="0.35">
      <c r="B39" s="46"/>
      <c r="C39" s="262" t="s">
        <v>100</v>
      </c>
      <c r="D39" s="262"/>
      <c r="E39" s="263"/>
      <c r="F39" s="267" t="s">
        <v>101</v>
      </c>
      <c r="G39" s="268"/>
      <c r="H39" s="268"/>
      <c r="I39" s="268"/>
      <c r="J39" s="268"/>
      <c r="K39" s="268"/>
      <c r="L39" s="269"/>
      <c r="M39" s="265" t="s">
        <v>137</v>
      </c>
      <c r="N39" s="262"/>
      <c r="O39" s="263" t="s">
        <v>102</v>
      </c>
      <c r="P39" s="264"/>
      <c r="Q39" s="264"/>
      <c r="R39" s="264"/>
      <c r="S39" s="264"/>
      <c r="T39" s="264"/>
      <c r="U39" s="264"/>
      <c r="V39" s="264"/>
      <c r="W39" s="265"/>
      <c r="X39" s="47"/>
    </row>
    <row r="40" spans="1:24" ht="23.1" customHeight="1" x14ac:dyDescent="0.3">
      <c r="B40" s="46"/>
      <c r="C40" s="262" t="s">
        <v>103</v>
      </c>
      <c r="D40" s="262"/>
      <c r="E40" s="262"/>
      <c r="F40" s="270" t="s">
        <v>104</v>
      </c>
      <c r="G40" s="270"/>
      <c r="H40" s="270"/>
      <c r="I40" s="270"/>
      <c r="J40" s="270"/>
      <c r="K40" s="270"/>
      <c r="L40" s="270"/>
      <c r="M40" s="262" t="s">
        <v>137</v>
      </c>
      <c r="N40" s="262"/>
      <c r="O40" s="263" t="s">
        <v>105</v>
      </c>
      <c r="P40" s="264"/>
      <c r="Q40" s="264"/>
      <c r="R40" s="264"/>
      <c r="S40" s="265"/>
      <c r="T40" s="263"/>
      <c r="U40" s="264"/>
      <c r="V40" s="264"/>
      <c r="W40" s="265"/>
      <c r="X40" s="47"/>
    </row>
    <row r="41" spans="1:24" ht="23.1" customHeight="1" x14ac:dyDescent="0.3">
      <c r="B41" s="46"/>
      <c r="C41" s="262" t="s">
        <v>106</v>
      </c>
      <c r="D41" s="262"/>
      <c r="E41" s="262"/>
      <c r="F41" s="262" t="s">
        <v>107</v>
      </c>
      <c r="G41" s="262"/>
      <c r="H41" s="262"/>
      <c r="I41" s="262"/>
      <c r="J41" s="262"/>
      <c r="K41" s="262"/>
      <c r="L41" s="262"/>
      <c r="M41" s="262" t="s">
        <v>108</v>
      </c>
      <c r="N41" s="262"/>
      <c r="O41" s="263"/>
      <c r="P41" s="264"/>
      <c r="Q41" s="264"/>
      <c r="R41" s="264"/>
      <c r="S41" s="265"/>
      <c r="T41" s="263"/>
      <c r="U41" s="264"/>
      <c r="V41" s="264"/>
      <c r="W41" s="265"/>
      <c r="X41" s="47"/>
    </row>
    <row r="42" spans="1:24" ht="23.1" customHeight="1" x14ac:dyDescent="0.3">
      <c r="B42" s="46"/>
      <c r="C42" s="262" t="s">
        <v>109</v>
      </c>
      <c r="D42" s="262"/>
      <c r="E42" s="262"/>
      <c r="F42" s="262" t="s">
        <v>110</v>
      </c>
      <c r="G42" s="262"/>
      <c r="H42" s="262"/>
      <c r="I42" s="262"/>
      <c r="J42" s="262"/>
      <c r="K42" s="262"/>
      <c r="L42" s="262"/>
      <c r="M42" s="262" t="s">
        <v>132</v>
      </c>
      <c r="N42" s="262"/>
      <c r="O42" s="263"/>
      <c r="P42" s="264"/>
      <c r="Q42" s="264"/>
      <c r="R42" s="264"/>
      <c r="S42" s="265"/>
      <c r="T42" s="263"/>
      <c r="U42" s="264"/>
      <c r="V42" s="264"/>
      <c r="W42" s="265"/>
      <c r="X42" s="47"/>
    </row>
    <row r="43" spans="1:24" x14ac:dyDescent="0.3">
      <c r="B43" s="46"/>
      <c r="C43" s="266"/>
      <c r="D43" s="266"/>
      <c r="E43" s="266"/>
      <c r="F43" s="266"/>
      <c r="G43" s="266"/>
      <c r="H43" s="266"/>
      <c r="I43" s="266"/>
      <c r="J43" s="266"/>
      <c r="K43" s="266"/>
      <c r="L43" s="266"/>
      <c r="M43" s="266"/>
      <c r="N43" s="266"/>
      <c r="O43" s="266"/>
      <c r="P43" s="266"/>
      <c r="Q43" s="266"/>
      <c r="R43" s="266"/>
      <c r="S43" s="266"/>
      <c r="T43" s="266"/>
      <c r="U43" s="266"/>
      <c r="V43" s="266"/>
      <c r="W43" s="266"/>
      <c r="X43" s="47"/>
    </row>
    <row r="44" spans="1:24" x14ac:dyDescent="0.3">
      <c r="A44" s="32"/>
      <c r="B44" s="259" t="s">
        <v>111</v>
      </c>
      <c r="C44" s="260"/>
      <c r="D44" s="260"/>
      <c r="E44" s="260"/>
      <c r="F44" s="260"/>
      <c r="G44" s="260"/>
      <c r="H44" s="260"/>
      <c r="I44" s="260"/>
      <c r="J44" s="260"/>
      <c r="K44" s="260"/>
      <c r="L44" s="260"/>
      <c r="M44" s="260"/>
      <c r="N44" s="260"/>
      <c r="O44" s="260"/>
      <c r="P44" s="260"/>
      <c r="Q44" s="260"/>
      <c r="R44" s="260"/>
      <c r="S44" s="260"/>
      <c r="T44" s="260"/>
      <c r="U44" s="260"/>
      <c r="V44" s="260"/>
      <c r="W44" s="260"/>
      <c r="X44" s="261"/>
    </row>
    <row r="45" spans="1:24" ht="9.9499999999999993" customHeight="1" x14ac:dyDescent="0.3">
      <c r="B45" s="46"/>
      <c r="C45" s="43"/>
      <c r="D45" s="43"/>
      <c r="E45" s="43"/>
      <c r="F45" s="43"/>
      <c r="G45" s="43"/>
      <c r="H45" s="43"/>
      <c r="I45" s="43"/>
      <c r="J45" s="43"/>
      <c r="K45" s="43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7"/>
    </row>
    <row r="46" spans="1:24" ht="15" customHeight="1" x14ac:dyDescent="0.3">
      <c r="B46" s="46"/>
      <c r="C46" s="58" t="s">
        <v>112</v>
      </c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43"/>
      <c r="X46" s="47"/>
    </row>
    <row r="47" spans="1:24" ht="15" customHeight="1" x14ac:dyDescent="0.3">
      <c r="B47" s="46"/>
      <c r="C47" s="53" t="s">
        <v>141</v>
      </c>
      <c r="D47" s="53"/>
      <c r="E47" s="53"/>
      <c r="F47" s="53"/>
      <c r="G47" s="53"/>
      <c r="H47" s="53"/>
      <c r="I47" s="53"/>
      <c r="J47" s="53"/>
      <c r="K47" s="53"/>
      <c r="L47" s="53"/>
      <c r="M47" s="53"/>
      <c r="N47" s="53"/>
      <c r="O47" s="53"/>
      <c r="P47" s="53"/>
      <c r="Q47" s="53"/>
      <c r="R47" s="53"/>
      <c r="S47" s="53"/>
      <c r="T47" s="53"/>
      <c r="U47" s="53"/>
      <c r="V47" s="53"/>
      <c r="W47" s="43"/>
      <c r="X47" s="47"/>
    </row>
    <row r="48" spans="1:24" ht="15" customHeight="1" x14ac:dyDescent="0.3">
      <c r="B48" s="46"/>
      <c r="C48" s="53" t="s">
        <v>113</v>
      </c>
      <c r="D48" s="53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43"/>
      <c r="X48" s="47"/>
    </row>
    <row r="49" spans="2:24" ht="15" customHeight="1" x14ac:dyDescent="0.3">
      <c r="B49" s="46"/>
      <c r="C49" s="53" t="s">
        <v>114</v>
      </c>
      <c r="D49" s="53"/>
      <c r="E49" s="53"/>
      <c r="F49" s="53"/>
      <c r="G49" s="53"/>
      <c r="H49" s="53"/>
      <c r="I49" s="53"/>
      <c r="J49" s="53"/>
      <c r="K49" s="53"/>
      <c r="L49" s="53"/>
      <c r="M49" s="53"/>
      <c r="N49" s="53"/>
      <c r="O49" s="53"/>
      <c r="P49" s="53"/>
      <c r="Q49" s="53"/>
      <c r="R49" s="53"/>
      <c r="S49" s="53"/>
      <c r="T49" s="53"/>
      <c r="U49" s="53"/>
      <c r="V49" s="53"/>
      <c r="W49" s="43"/>
      <c r="X49" s="47"/>
    </row>
    <row r="50" spans="2:24" ht="15" customHeight="1" x14ac:dyDescent="0.3">
      <c r="B50" s="46"/>
      <c r="C50" s="53" t="s">
        <v>115</v>
      </c>
      <c r="D50" s="53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/>
      <c r="P50" s="53"/>
      <c r="Q50" s="53"/>
      <c r="R50" s="53"/>
      <c r="S50" s="53"/>
      <c r="T50" s="53"/>
      <c r="U50" s="53"/>
      <c r="V50" s="53"/>
      <c r="W50" s="43"/>
      <c r="X50" s="47"/>
    </row>
    <row r="51" spans="2:24" ht="15" customHeight="1" x14ac:dyDescent="0.3">
      <c r="B51" s="46"/>
      <c r="C51" s="53" t="s">
        <v>116</v>
      </c>
      <c r="D51" s="53"/>
      <c r="E51" s="53"/>
      <c r="F51" s="53"/>
      <c r="G51" s="53"/>
      <c r="H51" s="53"/>
      <c r="I51" s="53"/>
      <c r="J51" s="53"/>
      <c r="K51" s="53"/>
      <c r="L51" s="53"/>
      <c r="M51" s="53"/>
      <c r="N51" s="53"/>
      <c r="O51" s="53"/>
      <c r="P51" s="53"/>
      <c r="Q51" s="53"/>
      <c r="R51" s="53"/>
      <c r="S51" s="53"/>
      <c r="T51" s="53"/>
      <c r="U51" s="53"/>
      <c r="V51" s="53"/>
      <c r="W51" s="43"/>
      <c r="X51" s="47"/>
    </row>
    <row r="52" spans="2:24" ht="15" customHeight="1" x14ac:dyDescent="0.3">
      <c r="B52" s="46"/>
      <c r="C52" s="53" t="s">
        <v>142</v>
      </c>
      <c r="D52" s="53"/>
      <c r="E52" s="53"/>
      <c r="F52" s="53"/>
      <c r="G52" s="53"/>
      <c r="H52" s="53"/>
      <c r="I52" s="53"/>
      <c r="J52" s="53"/>
      <c r="K52" s="53"/>
      <c r="L52" s="53"/>
      <c r="M52" s="53"/>
      <c r="N52" s="53"/>
      <c r="O52" s="53"/>
      <c r="P52" s="53"/>
      <c r="Q52" s="53"/>
      <c r="R52" s="53"/>
      <c r="S52" s="53"/>
      <c r="T52" s="53"/>
      <c r="U52" s="53"/>
      <c r="V52" s="53"/>
      <c r="W52" s="43"/>
      <c r="X52" s="47"/>
    </row>
    <row r="53" spans="2:24" ht="9.9499999999999993" customHeight="1" thickBot="1" x14ac:dyDescent="0.35">
      <c r="B53" s="59"/>
      <c r="C53" s="60"/>
      <c r="D53" s="60"/>
      <c r="E53" s="60"/>
      <c r="F53" s="60"/>
      <c r="G53" s="60"/>
      <c r="H53" s="60"/>
      <c r="I53" s="60"/>
      <c r="J53" s="60"/>
      <c r="K53" s="60"/>
      <c r="L53" s="60"/>
      <c r="M53" s="60"/>
      <c r="N53" s="60"/>
      <c r="O53" s="60"/>
      <c r="P53" s="60"/>
      <c r="Q53" s="60"/>
      <c r="R53" s="60"/>
      <c r="S53" s="60"/>
      <c r="T53" s="60"/>
      <c r="U53" s="60"/>
      <c r="V53" s="60"/>
      <c r="W53" s="60"/>
      <c r="X53" s="61"/>
    </row>
    <row r="58" spans="2:24" ht="16.5" customHeight="1" x14ac:dyDescent="0.3"/>
    <row r="59" spans="2:24" ht="16.5" customHeight="1" x14ac:dyDescent="0.3"/>
    <row r="60" spans="2:24" ht="16.5" customHeight="1" x14ac:dyDescent="0.3"/>
    <row r="61" spans="2:24" ht="17.25" customHeight="1" thickBot="1" x14ac:dyDescent="0.35">
      <c r="H61" s="30"/>
      <c r="I61" s="30"/>
      <c r="J61" s="30"/>
      <c r="K61" s="30"/>
      <c r="L61" s="30"/>
      <c r="M61" s="30"/>
      <c r="N61" s="30"/>
      <c r="O61" s="30"/>
      <c r="P61" s="30"/>
      <c r="Q61" s="30"/>
    </row>
    <row r="62" spans="2:24" ht="17.25" thickBot="1" x14ac:dyDescent="0.35">
      <c r="B62" s="1" t="s">
        <v>0</v>
      </c>
      <c r="C62" s="152" t="s">
        <v>119</v>
      </c>
      <c r="D62" s="153"/>
      <c r="E62" s="157" t="s">
        <v>2</v>
      </c>
      <c r="F62" s="152"/>
      <c r="G62" s="153"/>
      <c r="H62" s="154" t="s">
        <v>5</v>
      </c>
      <c r="I62" s="155"/>
      <c r="J62" s="155"/>
      <c r="K62" s="156"/>
      <c r="L62" s="157" t="s">
        <v>117</v>
      </c>
      <c r="M62" s="152"/>
      <c r="N62" s="153"/>
      <c r="O62" s="3" t="s">
        <v>3</v>
      </c>
      <c r="P62" s="157" t="s">
        <v>40</v>
      </c>
      <c r="Q62" s="152"/>
      <c r="R62" s="152"/>
      <c r="S62" s="157" t="s">
        <v>118</v>
      </c>
      <c r="T62" s="152"/>
      <c r="U62" s="153"/>
      <c r="V62" s="157" t="s">
        <v>4</v>
      </c>
      <c r="W62" s="152"/>
      <c r="X62" s="221"/>
    </row>
    <row r="63" spans="2:24" ht="16.5" customHeight="1" x14ac:dyDescent="0.3">
      <c r="B63" s="105">
        <f>IF(입력!A9="","",입력!A9)</f>
        <v>1</v>
      </c>
      <c r="C63" s="248" t="str">
        <f>IF(입력!B9="","",입력!B9)</f>
        <v>85mm방화</v>
      </c>
      <c r="D63" s="249"/>
      <c r="E63" s="246"/>
      <c r="F63" s="246"/>
      <c r="G63" s="246"/>
      <c r="H63" s="115">
        <f>IF(입력!D9=0,"",입력!D9)</f>
        <v>2000</v>
      </c>
      <c r="I63" s="116"/>
      <c r="J63" s="121">
        <f>IF(입력!F9=0,"",입력!F9)</f>
        <v>1200</v>
      </c>
      <c r="K63" s="122"/>
      <c r="L63" s="115">
        <f>IF(입력!J9=0,"",입력!J9)</f>
        <v>1000</v>
      </c>
      <c r="M63" s="121"/>
      <c r="N63" s="116"/>
      <c r="O63" s="222">
        <f>IF(입력!L9=0,"",입력!L9)</f>
        <v>1</v>
      </c>
      <c r="P63" s="200">
        <f>IF(가격!W25=0,"",가격!W25)</f>
        <v>2655123.6096000001</v>
      </c>
      <c r="Q63" s="201"/>
      <c r="R63" s="201"/>
      <c r="S63" s="206">
        <f>IFERROR(IF(P63*O63=0,"",P63*O63),"")</f>
        <v>2655123.6096000001</v>
      </c>
      <c r="T63" s="201"/>
      <c r="U63" s="207"/>
      <c r="V63" s="212" t="str">
        <f>IF(입력!M9="","",입력!M9)</f>
        <v/>
      </c>
      <c r="W63" s="213"/>
      <c r="X63" s="214"/>
    </row>
    <row r="64" spans="2:24" x14ac:dyDescent="0.3">
      <c r="B64" s="106"/>
      <c r="C64" s="250"/>
      <c r="D64" s="251"/>
      <c r="E64" s="242"/>
      <c r="F64" s="242"/>
      <c r="G64" s="242"/>
      <c r="H64" s="117"/>
      <c r="I64" s="118"/>
      <c r="J64" s="123"/>
      <c r="K64" s="124"/>
      <c r="L64" s="117"/>
      <c r="M64" s="123"/>
      <c r="N64" s="118"/>
      <c r="O64" s="223"/>
      <c r="P64" s="202"/>
      <c r="Q64" s="203"/>
      <c r="R64" s="203"/>
      <c r="S64" s="208"/>
      <c r="T64" s="203"/>
      <c r="U64" s="209"/>
      <c r="V64" s="215"/>
      <c r="W64" s="216"/>
      <c r="X64" s="217"/>
    </row>
    <row r="65" spans="2:24" x14ac:dyDescent="0.3">
      <c r="B65" s="106"/>
      <c r="C65" s="250"/>
      <c r="D65" s="251"/>
      <c r="E65" s="242"/>
      <c r="F65" s="242"/>
      <c r="G65" s="242"/>
      <c r="H65" s="117"/>
      <c r="I65" s="118"/>
      <c r="J65" s="123"/>
      <c r="K65" s="124"/>
      <c r="L65" s="117"/>
      <c r="M65" s="123"/>
      <c r="N65" s="118"/>
      <c r="O65" s="223"/>
      <c r="P65" s="202"/>
      <c r="Q65" s="203"/>
      <c r="R65" s="203"/>
      <c r="S65" s="208"/>
      <c r="T65" s="203"/>
      <c r="U65" s="209"/>
      <c r="V65" s="215"/>
      <c r="W65" s="216"/>
      <c r="X65" s="217"/>
    </row>
    <row r="66" spans="2:24" x14ac:dyDescent="0.3">
      <c r="B66" s="106"/>
      <c r="C66" s="250" t="str">
        <f>IF(입력!B13="","",입력!B13)</f>
        <v>48T</v>
      </c>
      <c r="D66" s="251"/>
      <c r="E66" s="242"/>
      <c r="F66" s="242"/>
      <c r="G66" s="242"/>
      <c r="H66" s="117"/>
      <c r="I66" s="118"/>
      <c r="J66" s="123"/>
      <c r="K66" s="124"/>
      <c r="L66" s="150"/>
      <c r="M66" s="254"/>
      <c r="N66" s="255"/>
      <c r="O66" s="223"/>
      <c r="P66" s="202"/>
      <c r="Q66" s="203"/>
      <c r="R66" s="203"/>
      <c r="S66" s="208"/>
      <c r="T66" s="203"/>
      <c r="U66" s="209"/>
      <c r="V66" s="215"/>
      <c r="W66" s="216"/>
      <c r="X66" s="217"/>
    </row>
    <row r="67" spans="2:24" x14ac:dyDescent="0.3">
      <c r="B67" s="106"/>
      <c r="C67" s="250"/>
      <c r="D67" s="251"/>
      <c r="E67" s="242"/>
      <c r="F67" s="242"/>
      <c r="G67" s="242"/>
      <c r="H67" s="117"/>
      <c r="I67" s="118"/>
      <c r="J67" s="123"/>
      <c r="K67" s="124"/>
      <c r="L67" s="117" t="str">
        <f>IF(입력!J13=0,"",입력!J13)</f>
        <v/>
      </c>
      <c r="M67" s="123"/>
      <c r="N67" s="118"/>
      <c r="O67" s="223"/>
      <c r="P67" s="202"/>
      <c r="Q67" s="203"/>
      <c r="R67" s="203"/>
      <c r="S67" s="208"/>
      <c r="T67" s="203"/>
      <c r="U67" s="209"/>
      <c r="V67" s="215"/>
      <c r="W67" s="216"/>
      <c r="X67" s="217"/>
    </row>
    <row r="68" spans="2:24" x14ac:dyDescent="0.3">
      <c r="B68" s="106"/>
      <c r="C68" s="250" t="str">
        <f>IF(입력!B11="","",입력!B11)</f>
        <v>T/T</v>
      </c>
      <c r="D68" s="251"/>
      <c r="E68" s="242"/>
      <c r="F68" s="242"/>
      <c r="G68" s="242"/>
      <c r="H68" s="117"/>
      <c r="I68" s="118"/>
      <c r="J68" s="123"/>
      <c r="K68" s="124"/>
      <c r="L68" s="117"/>
      <c r="M68" s="123"/>
      <c r="N68" s="118"/>
      <c r="O68" s="223"/>
      <c r="P68" s="202"/>
      <c r="Q68" s="203"/>
      <c r="R68" s="203"/>
      <c r="S68" s="208"/>
      <c r="T68" s="203"/>
      <c r="U68" s="209"/>
      <c r="V68" s="215"/>
      <c r="W68" s="216"/>
      <c r="X68" s="217"/>
    </row>
    <row r="69" spans="2:24" x14ac:dyDescent="0.3">
      <c r="B69" s="106"/>
      <c r="C69" s="250"/>
      <c r="D69" s="251"/>
      <c r="E69" s="242"/>
      <c r="F69" s="242"/>
      <c r="G69" s="242"/>
      <c r="H69" s="117"/>
      <c r="I69" s="118"/>
      <c r="J69" s="123"/>
      <c r="K69" s="124"/>
      <c r="L69" s="117"/>
      <c r="M69" s="123"/>
      <c r="N69" s="118"/>
      <c r="O69" s="223"/>
      <c r="P69" s="202"/>
      <c r="Q69" s="203"/>
      <c r="R69" s="203"/>
      <c r="S69" s="208"/>
      <c r="T69" s="203"/>
      <c r="U69" s="209"/>
      <c r="V69" s="215"/>
      <c r="W69" s="216"/>
      <c r="X69" s="217"/>
    </row>
    <row r="70" spans="2:24" ht="17.25" thickBot="1" x14ac:dyDescent="0.35">
      <c r="B70" s="106"/>
      <c r="C70" s="252"/>
      <c r="D70" s="253"/>
      <c r="E70" s="242"/>
      <c r="F70" s="242"/>
      <c r="G70" s="242"/>
      <c r="H70" s="119"/>
      <c r="I70" s="120"/>
      <c r="J70" s="125"/>
      <c r="K70" s="126"/>
      <c r="L70" s="229"/>
      <c r="M70" s="230"/>
      <c r="N70" s="231"/>
      <c r="O70" s="224"/>
      <c r="P70" s="204"/>
      <c r="Q70" s="205"/>
      <c r="R70" s="205"/>
      <c r="S70" s="210"/>
      <c r="T70" s="205"/>
      <c r="U70" s="211"/>
      <c r="V70" s="218"/>
      <c r="W70" s="219"/>
      <c r="X70" s="220"/>
    </row>
    <row r="71" spans="2:24" ht="16.5" customHeight="1" x14ac:dyDescent="0.3">
      <c r="B71" s="105">
        <f>IF(입력!A17="","",입력!A17)</f>
        <v>2</v>
      </c>
      <c r="C71" s="248" t="str">
        <f>IF(입력!B17="","",입력!B17)</f>
        <v>85mm방화</v>
      </c>
      <c r="D71" s="249"/>
      <c r="E71" s="246"/>
      <c r="F71" s="246"/>
      <c r="G71" s="246"/>
      <c r="H71" s="115">
        <f>IF(입력!D17=0,"",입력!D17)</f>
        <v>4000</v>
      </c>
      <c r="I71" s="116"/>
      <c r="J71" s="121">
        <f>IF(입력!F17=0,"",입력!F17)</f>
        <v>1000</v>
      </c>
      <c r="K71" s="122"/>
      <c r="L71" s="115">
        <f>IF(입력!J17=0,"",입력!J17)</f>
        <v>2000</v>
      </c>
      <c r="M71" s="121"/>
      <c r="N71" s="116"/>
      <c r="O71" s="222">
        <f>IF(입력!L17=0,"",입력!L17)</f>
        <v>1</v>
      </c>
      <c r="P71" s="200">
        <f>IF(가격!W33=0,"",가격!W33)</f>
        <v>3117896.2187999999</v>
      </c>
      <c r="Q71" s="201"/>
      <c r="R71" s="201"/>
      <c r="S71" s="206">
        <f t="shared" ref="S71" si="0">IFERROR(IF(P71*O71=0,"",P71*O71),"")</f>
        <v>3117896.2187999999</v>
      </c>
      <c r="T71" s="201"/>
      <c r="U71" s="207"/>
      <c r="V71" s="212" t="str">
        <f>IF(입력!M17="","",입력!M17)</f>
        <v/>
      </c>
      <c r="W71" s="213"/>
      <c r="X71" s="214"/>
    </row>
    <row r="72" spans="2:24" x14ac:dyDescent="0.3">
      <c r="B72" s="106"/>
      <c r="C72" s="250"/>
      <c r="D72" s="251"/>
      <c r="E72" s="242"/>
      <c r="F72" s="242"/>
      <c r="G72" s="242"/>
      <c r="H72" s="117"/>
      <c r="I72" s="118"/>
      <c r="J72" s="123"/>
      <c r="K72" s="124"/>
      <c r="L72" s="117"/>
      <c r="M72" s="123"/>
      <c r="N72" s="118"/>
      <c r="O72" s="223"/>
      <c r="P72" s="202"/>
      <c r="Q72" s="203"/>
      <c r="R72" s="203"/>
      <c r="S72" s="208"/>
      <c r="T72" s="203"/>
      <c r="U72" s="209"/>
      <c r="V72" s="215"/>
      <c r="W72" s="216"/>
      <c r="X72" s="217"/>
    </row>
    <row r="73" spans="2:24" x14ac:dyDescent="0.3">
      <c r="B73" s="106"/>
      <c r="C73" s="250"/>
      <c r="D73" s="251"/>
      <c r="E73" s="242"/>
      <c r="F73" s="242"/>
      <c r="G73" s="242"/>
      <c r="H73" s="117"/>
      <c r="I73" s="118"/>
      <c r="J73" s="123"/>
      <c r="K73" s="124"/>
      <c r="L73" s="117"/>
      <c r="M73" s="123"/>
      <c r="N73" s="118"/>
      <c r="O73" s="223"/>
      <c r="P73" s="202"/>
      <c r="Q73" s="203"/>
      <c r="R73" s="203"/>
      <c r="S73" s="208"/>
      <c r="T73" s="203"/>
      <c r="U73" s="209"/>
      <c r="V73" s="215"/>
      <c r="W73" s="216"/>
      <c r="X73" s="217"/>
    </row>
    <row r="74" spans="2:24" x14ac:dyDescent="0.3">
      <c r="B74" s="106"/>
      <c r="C74" s="250" t="str">
        <f>IF(입력!B21="","",입력!B21)</f>
        <v>48T</v>
      </c>
      <c r="D74" s="251"/>
      <c r="E74" s="242"/>
      <c r="F74" s="242"/>
      <c r="G74" s="242"/>
      <c r="H74" s="117"/>
      <c r="I74" s="118"/>
      <c r="J74" s="123"/>
      <c r="K74" s="124"/>
      <c r="L74" s="150"/>
      <c r="M74" s="254"/>
      <c r="N74" s="255"/>
      <c r="O74" s="223"/>
      <c r="P74" s="202"/>
      <c r="Q74" s="203"/>
      <c r="R74" s="203"/>
      <c r="S74" s="208"/>
      <c r="T74" s="203"/>
      <c r="U74" s="209"/>
      <c r="V74" s="215"/>
      <c r="W74" s="216"/>
      <c r="X74" s="217"/>
    </row>
    <row r="75" spans="2:24" x14ac:dyDescent="0.3">
      <c r="B75" s="106"/>
      <c r="C75" s="250"/>
      <c r="D75" s="251"/>
      <c r="E75" s="242"/>
      <c r="F75" s="242"/>
      <c r="G75" s="242"/>
      <c r="H75" s="117"/>
      <c r="I75" s="118"/>
      <c r="J75" s="123"/>
      <c r="K75" s="124"/>
      <c r="L75" s="117" t="str">
        <f>IF(입력!J21=0,"",입력!J21)</f>
        <v/>
      </c>
      <c r="M75" s="123"/>
      <c r="N75" s="118"/>
      <c r="O75" s="223"/>
      <c r="P75" s="202"/>
      <c r="Q75" s="203"/>
      <c r="R75" s="203"/>
      <c r="S75" s="208"/>
      <c r="T75" s="203"/>
      <c r="U75" s="209"/>
      <c r="V75" s="215"/>
      <c r="W75" s="216"/>
      <c r="X75" s="217"/>
    </row>
    <row r="76" spans="2:24" x14ac:dyDescent="0.3">
      <c r="B76" s="106"/>
      <c r="C76" s="250" t="str">
        <f>IF(입력!B19="","",입력!B19)</f>
        <v>FIX</v>
      </c>
      <c r="D76" s="251"/>
      <c r="E76" s="242"/>
      <c r="F76" s="242"/>
      <c r="G76" s="242"/>
      <c r="H76" s="117"/>
      <c r="I76" s="118"/>
      <c r="J76" s="123"/>
      <c r="K76" s="124"/>
      <c r="L76" s="117"/>
      <c r="M76" s="123"/>
      <c r="N76" s="118"/>
      <c r="O76" s="223"/>
      <c r="P76" s="202"/>
      <c r="Q76" s="203"/>
      <c r="R76" s="203"/>
      <c r="S76" s="208"/>
      <c r="T76" s="203"/>
      <c r="U76" s="209"/>
      <c r="V76" s="215"/>
      <c r="W76" s="216"/>
      <c r="X76" s="217"/>
    </row>
    <row r="77" spans="2:24" x14ac:dyDescent="0.3">
      <c r="B77" s="106"/>
      <c r="C77" s="250"/>
      <c r="D77" s="251"/>
      <c r="E77" s="242"/>
      <c r="F77" s="242"/>
      <c r="G77" s="242"/>
      <c r="H77" s="117"/>
      <c r="I77" s="118"/>
      <c r="J77" s="123"/>
      <c r="K77" s="124"/>
      <c r="L77" s="117"/>
      <c r="M77" s="123"/>
      <c r="N77" s="118"/>
      <c r="O77" s="223"/>
      <c r="P77" s="202"/>
      <c r="Q77" s="203"/>
      <c r="R77" s="203"/>
      <c r="S77" s="208"/>
      <c r="T77" s="203"/>
      <c r="U77" s="209"/>
      <c r="V77" s="215"/>
      <c r="W77" s="216"/>
      <c r="X77" s="217"/>
    </row>
    <row r="78" spans="2:24" ht="17.25" thickBot="1" x14ac:dyDescent="0.35">
      <c r="B78" s="106"/>
      <c r="C78" s="252"/>
      <c r="D78" s="253"/>
      <c r="E78" s="242"/>
      <c r="F78" s="242"/>
      <c r="G78" s="242"/>
      <c r="H78" s="119"/>
      <c r="I78" s="120"/>
      <c r="J78" s="125"/>
      <c r="K78" s="126"/>
      <c r="L78" s="229"/>
      <c r="M78" s="230"/>
      <c r="N78" s="231"/>
      <c r="O78" s="224"/>
      <c r="P78" s="204"/>
      <c r="Q78" s="205"/>
      <c r="R78" s="205"/>
      <c r="S78" s="210"/>
      <c r="T78" s="205"/>
      <c r="U78" s="211"/>
      <c r="V78" s="218"/>
      <c r="W78" s="219"/>
      <c r="X78" s="220"/>
    </row>
    <row r="79" spans="2:24" ht="16.5" customHeight="1" x14ac:dyDescent="0.3">
      <c r="B79" s="105">
        <f>IF(입력!A25="","",입력!A25)</f>
        <v>3</v>
      </c>
      <c r="C79" s="248" t="str">
        <f>IF(입력!B25="","",입력!B25)</f>
        <v/>
      </c>
      <c r="D79" s="249"/>
      <c r="E79" s="246"/>
      <c r="F79" s="246"/>
      <c r="G79" s="246"/>
      <c r="H79" s="115" t="str">
        <f>IF(입력!D25=0,"",입력!D25)</f>
        <v/>
      </c>
      <c r="I79" s="116"/>
      <c r="J79" s="121" t="str">
        <f>IF(입력!F25=0,"",입력!F25)</f>
        <v/>
      </c>
      <c r="K79" s="122"/>
      <c r="L79" s="115" t="str">
        <f>IF(입력!J25=0,"",입력!J25)</f>
        <v/>
      </c>
      <c r="M79" s="121"/>
      <c r="N79" s="116"/>
      <c r="O79" s="222" t="str">
        <f>IF(입력!L25=0,"",입력!L25)</f>
        <v/>
      </c>
      <c r="P79" s="200" t="str">
        <f>IF(가격!W41=0,"",가격!W41)</f>
        <v/>
      </c>
      <c r="Q79" s="201"/>
      <c r="R79" s="201"/>
      <c r="S79" s="206" t="str">
        <f t="shared" ref="S79" si="1">IFERROR(IF(P79*O79=0,"",P79*O79),"")</f>
        <v/>
      </c>
      <c r="T79" s="201"/>
      <c r="U79" s="207"/>
      <c r="V79" s="212" t="str">
        <f>IF(입력!M25="","",입력!M25)</f>
        <v/>
      </c>
      <c r="W79" s="213"/>
      <c r="X79" s="214"/>
    </row>
    <row r="80" spans="2:24" x14ac:dyDescent="0.3">
      <c r="B80" s="106"/>
      <c r="C80" s="250"/>
      <c r="D80" s="251"/>
      <c r="E80" s="242"/>
      <c r="F80" s="242"/>
      <c r="G80" s="242"/>
      <c r="H80" s="117"/>
      <c r="I80" s="118"/>
      <c r="J80" s="123"/>
      <c r="K80" s="124"/>
      <c r="L80" s="117"/>
      <c r="M80" s="123"/>
      <c r="N80" s="118"/>
      <c r="O80" s="223"/>
      <c r="P80" s="202"/>
      <c r="Q80" s="203"/>
      <c r="R80" s="203"/>
      <c r="S80" s="208"/>
      <c r="T80" s="203"/>
      <c r="U80" s="209"/>
      <c r="V80" s="215"/>
      <c r="W80" s="216"/>
      <c r="X80" s="217"/>
    </row>
    <row r="81" spans="2:24" x14ac:dyDescent="0.3">
      <c r="B81" s="106"/>
      <c r="C81" s="250"/>
      <c r="D81" s="251"/>
      <c r="E81" s="242"/>
      <c r="F81" s="242"/>
      <c r="G81" s="242"/>
      <c r="H81" s="117"/>
      <c r="I81" s="118"/>
      <c r="J81" s="123"/>
      <c r="K81" s="124"/>
      <c r="L81" s="117"/>
      <c r="M81" s="123"/>
      <c r="N81" s="118"/>
      <c r="O81" s="223"/>
      <c r="P81" s="202"/>
      <c r="Q81" s="203"/>
      <c r="R81" s="203"/>
      <c r="S81" s="208"/>
      <c r="T81" s="203"/>
      <c r="U81" s="209"/>
      <c r="V81" s="215"/>
      <c r="W81" s="216"/>
      <c r="X81" s="217"/>
    </row>
    <row r="82" spans="2:24" x14ac:dyDescent="0.3">
      <c r="B82" s="106"/>
      <c r="C82" s="250" t="str">
        <f>IF(입력!B29="","",입력!B29)</f>
        <v/>
      </c>
      <c r="D82" s="251"/>
      <c r="E82" s="242"/>
      <c r="F82" s="242"/>
      <c r="G82" s="242"/>
      <c r="H82" s="117"/>
      <c r="I82" s="118"/>
      <c r="J82" s="123"/>
      <c r="K82" s="124"/>
      <c r="L82" s="150"/>
      <c r="M82" s="254"/>
      <c r="N82" s="255"/>
      <c r="O82" s="223"/>
      <c r="P82" s="202"/>
      <c r="Q82" s="203"/>
      <c r="R82" s="203"/>
      <c r="S82" s="208"/>
      <c r="T82" s="203"/>
      <c r="U82" s="209"/>
      <c r="V82" s="215"/>
      <c r="W82" s="216"/>
      <c r="X82" s="217"/>
    </row>
    <row r="83" spans="2:24" x14ac:dyDescent="0.3">
      <c r="B83" s="106"/>
      <c r="C83" s="250"/>
      <c r="D83" s="251"/>
      <c r="E83" s="242"/>
      <c r="F83" s="242"/>
      <c r="G83" s="242"/>
      <c r="H83" s="117"/>
      <c r="I83" s="118"/>
      <c r="J83" s="123"/>
      <c r="K83" s="124"/>
      <c r="L83" s="117" t="str">
        <f>IF(입력!J29=0,"",입력!J29)</f>
        <v/>
      </c>
      <c r="M83" s="123"/>
      <c r="N83" s="118"/>
      <c r="O83" s="223"/>
      <c r="P83" s="202"/>
      <c r="Q83" s="203"/>
      <c r="R83" s="203"/>
      <c r="S83" s="208"/>
      <c r="T83" s="203"/>
      <c r="U83" s="209"/>
      <c r="V83" s="215"/>
      <c r="W83" s="216"/>
      <c r="X83" s="217"/>
    </row>
    <row r="84" spans="2:24" x14ac:dyDescent="0.3">
      <c r="B84" s="106"/>
      <c r="C84" s="250" t="str">
        <f>IF(입력!B27="","",입력!B27)</f>
        <v/>
      </c>
      <c r="D84" s="251"/>
      <c r="E84" s="242"/>
      <c r="F84" s="242"/>
      <c r="G84" s="242"/>
      <c r="H84" s="117"/>
      <c r="I84" s="118"/>
      <c r="J84" s="123"/>
      <c r="K84" s="124"/>
      <c r="L84" s="117"/>
      <c r="M84" s="123"/>
      <c r="N84" s="118"/>
      <c r="O84" s="223"/>
      <c r="P84" s="202"/>
      <c r="Q84" s="203"/>
      <c r="R84" s="203"/>
      <c r="S84" s="208"/>
      <c r="T84" s="203"/>
      <c r="U84" s="209"/>
      <c r="V84" s="215"/>
      <c r="W84" s="216"/>
      <c r="X84" s="217"/>
    </row>
    <row r="85" spans="2:24" x14ac:dyDescent="0.3">
      <c r="B85" s="106"/>
      <c r="C85" s="250"/>
      <c r="D85" s="251"/>
      <c r="E85" s="242"/>
      <c r="F85" s="242"/>
      <c r="G85" s="242"/>
      <c r="H85" s="117"/>
      <c r="I85" s="118"/>
      <c r="J85" s="123"/>
      <c r="K85" s="124"/>
      <c r="L85" s="117"/>
      <c r="M85" s="123"/>
      <c r="N85" s="118"/>
      <c r="O85" s="223"/>
      <c r="P85" s="202"/>
      <c r="Q85" s="203"/>
      <c r="R85" s="203"/>
      <c r="S85" s="208"/>
      <c r="T85" s="203"/>
      <c r="U85" s="209"/>
      <c r="V85" s="215"/>
      <c r="W85" s="216"/>
      <c r="X85" s="217"/>
    </row>
    <row r="86" spans="2:24" ht="17.25" thickBot="1" x14ac:dyDescent="0.35">
      <c r="B86" s="106"/>
      <c r="C86" s="252"/>
      <c r="D86" s="253"/>
      <c r="E86" s="242"/>
      <c r="F86" s="242"/>
      <c r="G86" s="242"/>
      <c r="H86" s="119"/>
      <c r="I86" s="120"/>
      <c r="J86" s="125"/>
      <c r="K86" s="126"/>
      <c r="L86" s="229"/>
      <c r="M86" s="230"/>
      <c r="N86" s="231"/>
      <c r="O86" s="224"/>
      <c r="P86" s="204"/>
      <c r="Q86" s="205"/>
      <c r="R86" s="205"/>
      <c r="S86" s="210"/>
      <c r="T86" s="205"/>
      <c r="U86" s="211"/>
      <c r="V86" s="218"/>
      <c r="W86" s="219"/>
      <c r="X86" s="220"/>
    </row>
    <row r="87" spans="2:24" ht="16.5" customHeight="1" x14ac:dyDescent="0.3">
      <c r="B87" s="105">
        <f>IF(입력!A33="","",입력!A33)</f>
        <v>4</v>
      </c>
      <c r="C87" s="248" t="str">
        <f>IF(입력!B33="","",입력!B33)</f>
        <v/>
      </c>
      <c r="D87" s="249"/>
      <c r="E87" s="246"/>
      <c r="F87" s="246"/>
      <c r="G87" s="246"/>
      <c r="H87" s="115" t="str">
        <f>IF(입력!D33=0,"",입력!D33)</f>
        <v/>
      </c>
      <c r="I87" s="116"/>
      <c r="J87" s="121" t="str">
        <f>IF(입력!F33=0,"",입력!F33)</f>
        <v/>
      </c>
      <c r="K87" s="122"/>
      <c r="L87" s="115" t="str">
        <f>IF(입력!J33=0,"",입력!J33)</f>
        <v/>
      </c>
      <c r="M87" s="121"/>
      <c r="N87" s="116"/>
      <c r="O87" s="222" t="str">
        <f>IF(입력!L33=0,"",입력!L33)</f>
        <v/>
      </c>
      <c r="P87" s="200" t="str">
        <f>IF(가격!W49=0,"",가격!W49)</f>
        <v/>
      </c>
      <c r="Q87" s="201"/>
      <c r="R87" s="201"/>
      <c r="S87" s="206" t="str">
        <f t="shared" ref="S87" si="2">IFERROR(IF(P87*O87=0,"",P87*O87),"")</f>
        <v/>
      </c>
      <c r="T87" s="201"/>
      <c r="U87" s="207"/>
      <c r="V87" s="212" t="str">
        <f>IF(입력!M33="","",입력!M33)</f>
        <v/>
      </c>
      <c r="W87" s="213"/>
      <c r="X87" s="214"/>
    </row>
    <row r="88" spans="2:24" x14ac:dyDescent="0.3">
      <c r="B88" s="106"/>
      <c r="C88" s="250"/>
      <c r="D88" s="251"/>
      <c r="E88" s="242"/>
      <c r="F88" s="242"/>
      <c r="G88" s="242"/>
      <c r="H88" s="117"/>
      <c r="I88" s="118"/>
      <c r="J88" s="123"/>
      <c r="K88" s="124"/>
      <c r="L88" s="117"/>
      <c r="M88" s="123"/>
      <c r="N88" s="118"/>
      <c r="O88" s="223"/>
      <c r="P88" s="202"/>
      <c r="Q88" s="203"/>
      <c r="R88" s="203"/>
      <c r="S88" s="208"/>
      <c r="T88" s="203"/>
      <c r="U88" s="209"/>
      <c r="V88" s="215"/>
      <c r="W88" s="216"/>
      <c r="X88" s="217"/>
    </row>
    <row r="89" spans="2:24" x14ac:dyDescent="0.3">
      <c r="B89" s="106"/>
      <c r="C89" s="250"/>
      <c r="D89" s="251"/>
      <c r="E89" s="242"/>
      <c r="F89" s="242"/>
      <c r="G89" s="242"/>
      <c r="H89" s="117"/>
      <c r="I89" s="118"/>
      <c r="J89" s="123"/>
      <c r="K89" s="124"/>
      <c r="L89" s="117"/>
      <c r="M89" s="123"/>
      <c r="N89" s="118"/>
      <c r="O89" s="223"/>
      <c r="P89" s="202"/>
      <c r="Q89" s="203"/>
      <c r="R89" s="203"/>
      <c r="S89" s="208"/>
      <c r="T89" s="203"/>
      <c r="U89" s="209"/>
      <c r="V89" s="215"/>
      <c r="W89" s="216"/>
      <c r="X89" s="217"/>
    </row>
    <row r="90" spans="2:24" x14ac:dyDescent="0.3">
      <c r="B90" s="106"/>
      <c r="C90" s="250" t="str">
        <f>IF(입력!B37="","",입력!B37)</f>
        <v/>
      </c>
      <c r="D90" s="251"/>
      <c r="E90" s="242"/>
      <c r="F90" s="242"/>
      <c r="G90" s="242"/>
      <c r="H90" s="117"/>
      <c r="I90" s="118"/>
      <c r="J90" s="123"/>
      <c r="K90" s="124"/>
      <c r="L90" s="150"/>
      <c r="M90" s="254"/>
      <c r="N90" s="255"/>
      <c r="O90" s="223"/>
      <c r="P90" s="202"/>
      <c r="Q90" s="203"/>
      <c r="R90" s="203"/>
      <c r="S90" s="208"/>
      <c r="T90" s="203"/>
      <c r="U90" s="209"/>
      <c r="V90" s="215"/>
      <c r="W90" s="216"/>
      <c r="X90" s="217"/>
    </row>
    <row r="91" spans="2:24" x14ac:dyDescent="0.3">
      <c r="B91" s="106"/>
      <c r="C91" s="250"/>
      <c r="D91" s="251"/>
      <c r="E91" s="242"/>
      <c r="F91" s="242"/>
      <c r="G91" s="242"/>
      <c r="H91" s="117"/>
      <c r="I91" s="118"/>
      <c r="J91" s="123"/>
      <c r="K91" s="124"/>
      <c r="L91" s="117" t="str">
        <f>IF(입력!J37=0,"",입력!J37)</f>
        <v/>
      </c>
      <c r="M91" s="123"/>
      <c r="N91" s="118"/>
      <c r="O91" s="223"/>
      <c r="P91" s="202"/>
      <c r="Q91" s="203"/>
      <c r="R91" s="203"/>
      <c r="S91" s="208"/>
      <c r="T91" s="203"/>
      <c r="U91" s="209"/>
      <c r="V91" s="215"/>
      <c r="W91" s="216"/>
      <c r="X91" s="217"/>
    </row>
    <row r="92" spans="2:24" x14ac:dyDescent="0.3">
      <c r="B92" s="106"/>
      <c r="C92" s="250" t="str">
        <f>IF(입력!B35="","",입력!B35)</f>
        <v/>
      </c>
      <c r="D92" s="251"/>
      <c r="E92" s="242"/>
      <c r="F92" s="242"/>
      <c r="G92" s="242"/>
      <c r="H92" s="117"/>
      <c r="I92" s="118"/>
      <c r="J92" s="123"/>
      <c r="K92" s="124"/>
      <c r="L92" s="117"/>
      <c r="M92" s="123"/>
      <c r="N92" s="118"/>
      <c r="O92" s="223"/>
      <c r="P92" s="202"/>
      <c r="Q92" s="203"/>
      <c r="R92" s="203"/>
      <c r="S92" s="208"/>
      <c r="T92" s="203"/>
      <c r="U92" s="209"/>
      <c r="V92" s="215"/>
      <c r="W92" s="216"/>
      <c r="X92" s="217"/>
    </row>
    <row r="93" spans="2:24" x14ac:dyDescent="0.3">
      <c r="B93" s="106"/>
      <c r="C93" s="250"/>
      <c r="D93" s="251"/>
      <c r="E93" s="242"/>
      <c r="F93" s="242"/>
      <c r="G93" s="242"/>
      <c r="H93" s="117"/>
      <c r="I93" s="118"/>
      <c r="J93" s="123"/>
      <c r="K93" s="124"/>
      <c r="L93" s="117"/>
      <c r="M93" s="123"/>
      <c r="N93" s="118"/>
      <c r="O93" s="223"/>
      <c r="P93" s="202"/>
      <c r="Q93" s="203"/>
      <c r="R93" s="203"/>
      <c r="S93" s="208"/>
      <c r="T93" s="203"/>
      <c r="U93" s="209"/>
      <c r="V93" s="215"/>
      <c r="W93" s="216"/>
      <c r="X93" s="217"/>
    </row>
    <row r="94" spans="2:24" ht="17.25" thickBot="1" x14ac:dyDescent="0.35">
      <c r="B94" s="106"/>
      <c r="C94" s="252"/>
      <c r="D94" s="253"/>
      <c r="E94" s="242"/>
      <c r="F94" s="242"/>
      <c r="G94" s="242"/>
      <c r="H94" s="119"/>
      <c r="I94" s="120"/>
      <c r="J94" s="125"/>
      <c r="K94" s="126"/>
      <c r="L94" s="229"/>
      <c r="M94" s="230"/>
      <c r="N94" s="231"/>
      <c r="O94" s="224"/>
      <c r="P94" s="204"/>
      <c r="Q94" s="205"/>
      <c r="R94" s="205"/>
      <c r="S94" s="210"/>
      <c r="T94" s="205"/>
      <c r="U94" s="211"/>
      <c r="V94" s="218"/>
      <c r="W94" s="219"/>
      <c r="X94" s="220"/>
    </row>
    <row r="95" spans="2:24" ht="16.5" customHeight="1" x14ac:dyDescent="0.3">
      <c r="B95" s="105">
        <f>IF(입력!A41="","",입력!A41)</f>
        <v>5</v>
      </c>
      <c r="C95" s="248" t="str">
        <f>IF(입력!B41="","",입력!B41)</f>
        <v/>
      </c>
      <c r="D95" s="249"/>
      <c r="E95" s="246"/>
      <c r="F95" s="246"/>
      <c r="G95" s="246"/>
      <c r="H95" s="115" t="str">
        <f>IF(입력!D41=0,"",입력!D41)</f>
        <v/>
      </c>
      <c r="I95" s="116"/>
      <c r="J95" s="121" t="str">
        <f>IF(입력!F41=0,"",입력!F41)</f>
        <v/>
      </c>
      <c r="K95" s="122"/>
      <c r="L95" s="115" t="str">
        <f>IF(입력!J41=0,"",입력!J41)</f>
        <v/>
      </c>
      <c r="M95" s="121"/>
      <c r="N95" s="116"/>
      <c r="O95" s="222" t="str">
        <f>IF(입력!L41=0,"",입력!L41)</f>
        <v/>
      </c>
      <c r="P95" s="200" t="str">
        <f>IF(가격!W57=0,"",가격!W57)</f>
        <v/>
      </c>
      <c r="Q95" s="201"/>
      <c r="R95" s="201"/>
      <c r="S95" s="206" t="str">
        <f t="shared" ref="S95" si="3">IFERROR(IF(P95*O95=0,"",P95*O95),"")</f>
        <v/>
      </c>
      <c r="T95" s="201"/>
      <c r="U95" s="207"/>
      <c r="V95" s="212" t="str">
        <f>IF(입력!M41="","",입력!M41)</f>
        <v/>
      </c>
      <c r="W95" s="213"/>
      <c r="X95" s="214"/>
    </row>
    <row r="96" spans="2:24" x14ac:dyDescent="0.3">
      <c r="B96" s="106"/>
      <c r="C96" s="250"/>
      <c r="D96" s="251"/>
      <c r="E96" s="242"/>
      <c r="F96" s="242"/>
      <c r="G96" s="242"/>
      <c r="H96" s="117"/>
      <c r="I96" s="118"/>
      <c r="J96" s="123"/>
      <c r="K96" s="124"/>
      <c r="L96" s="117"/>
      <c r="M96" s="123"/>
      <c r="N96" s="118"/>
      <c r="O96" s="223"/>
      <c r="P96" s="202"/>
      <c r="Q96" s="203"/>
      <c r="R96" s="203"/>
      <c r="S96" s="208"/>
      <c r="T96" s="203"/>
      <c r="U96" s="209"/>
      <c r="V96" s="215"/>
      <c r="W96" s="216"/>
      <c r="X96" s="217"/>
    </row>
    <row r="97" spans="2:24" x14ac:dyDescent="0.3">
      <c r="B97" s="106"/>
      <c r="C97" s="250"/>
      <c r="D97" s="251"/>
      <c r="E97" s="242"/>
      <c r="F97" s="242"/>
      <c r="G97" s="242"/>
      <c r="H97" s="117"/>
      <c r="I97" s="118"/>
      <c r="J97" s="123"/>
      <c r="K97" s="124"/>
      <c r="L97" s="117"/>
      <c r="M97" s="123"/>
      <c r="N97" s="118"/>
      <c r="O97" s="223"/>
      <c r="P97" s="202"/>
      <c r="Q97" s="203"/>
      <c r="R97" s="203"/>
      <c r="S97" s="208"/>
      <c r="T97" s="203"/>
      <c r="U97" s="209"/>
      <c r="V97" s="215"/>
      <c r="W97" s="216"/>
      <c r="X97" s="217"/>
    </row>
    <row r="98" spans="2:24" x14ac:dyDescent="0.3">
      <c r="B98" s="106"/>
      <c r="C98" s="250" t="str">
        <f>IF(입력!B45="","",입력!B45)</f>
        <v/>
      </c>
      <c r="D98" s="251"/>
      <c r="E98" s="242"/>
      <c r="F98" s="242"/>
      <c r="G98" s="242"/>
      <c r="H98" s="117"/>
      <c r="I98" s="118"/>
      <c r="J98" s="123"/>
      <c r="K98" s="124"/>
      <c r="L98" s="150"/>
      <c r="M98" s="254"/>
      <c r="N98" s="255"/>
      <c r="O98" s="223"/>
      <c r="P98" s="202"/>
      <c r="Q98" s="203"/>
      <c r="R98" s="203"/>
      <c r="S98" s="208"/>
      <c r="T98" s="203"/>
      <c r="U98" s="209"/>
      <c r="V98" s="215"/>
      <c r="W98" s="216"/>
      <c r="X98" s="217"/>
    </row>
    <row r="99" spans="2:24" x14ac:dyDescent="0.3">
      <c r="B99" s="106"/>
      <c r="C99" s="250"/>
      <c r="D99" s="251"/>
      <c r="E99" s="242"/>
      <c r="F99" s="242"/>
      <c r="G99" s="242"/>
      <c r="H99" s="117"/>
      <c r="I99" s="118"/>
      <c r="J99" s="123"/>
      <c r="K99" s="124"/>
      <c r="L99" s="117" t="str">
        <f>IF(입력!J45=0,"",입력!J45)</f>
        <v/>
      </c>
      <c r="M99" s="123"/>
      <c r="N99" s="118"/>
      <c r="O99" s="223"/>
      <c r="P99" s="202"/>
      <c r="Q99" s="203"/>
      <c r="R99" s="203"/>
      <c r="S99" s="208"/>
      <c r="T99" s="203"/>
      <c r="U99" s="209"/>
      <c r="V99" s="215"/>
      <c r="W99" s="216"/>
      <c r="X99" s="217"/>
    </row>
    <row r="100" spans="2:24" x14ac:dyDescent="0.3">
      <c r="B100" s="106"/>
      <c r="C100" s="250" t="str">
        <f>IF(입력!B43="","",입력!B43)</f>
        <v/>
      </c>
      <c r="D100" s="251"/>
      <c r="E100" s="242"/>
      <c r="F100" s="242"/>
      <c r="G100" s="242"/>
      <c r="H100" s="117"/>
      <c r="I100" s="118"/>
      <c r="J100" s="123"/>
      <c r="K100" s="124"/>
      <c r="L100" s="117"/>
      <c r="M100" s="123"/>
      <c r="N100" s="118"/>
      <c r="O100" s="223"/>
      <c r="P100" s="202"/>
      <c r="Q100" s="203"/>
      <c r="R100" s="203"/>
      <c r="S100" s="208"/>
      <c r="T100" s="203"/>
      <c r="U100" s="209"/>
      <c r="V100" s="215"/>
      <c r="W100" s="216"/>
      <c r="X100" s="217"/>
    </row>
    <row r="101" spans="2:24" x14ac:dyDescent="0.3">
      <c r="B101" s="106"/>
      <c r="C101" s="250"/>
      <c r="D101" s="251"/>
      <c r="E101" s="242"/>
      <c r="F101" s="242"/>
      <c r="G101" s="242"/>
      <c r="H101" s="117"/>
      <c r="I101" s="118"/>
      <c r="J101" s="123"/>
      <c r="K101" s="124"/>
      <c r="L101" s="117"/>
      <c r="M101" s="123"/>
      <c r="N101" s="118"/>
      <c r="O101" s="223"/>
      <c r="P101" s="202"/>
      <c r="Q101" s="203"/>
      <c r="R101" s="203"/>
      <c r="S101" s="208"/>
      <c r="T101" s="203"/>
      <c r="U101" s="209"/>
      <c r="V101" s="215"/>
      <c r="W101" s="216"/>
      <c r="X101" s="217"/>
    </row>
    <row r="102" spans="2:24" ht="17.25" thickBot="1" x14ac:dyDescent="0.35">
      <c r="B102" s="106"/>
      <c r="C102" s="252"/>
      <c r="D102" s="253"/>
      <c r="E102" s="242"/>
      <c r="F102" s="242"/>
      <c r="G102" s="242"/>
      <c r="H102" s="119"/>
      <c r="I102" s="120"/>
      <c r="J102" s="125"/>
      <c r="K102" s="126"/>
      <c r="L102" s="229"/>
      <c r="M102" s="230"/>
      <c r="N102" s="231"/>
      <c r="O102" s="224"/>
      <c r="P102" s="204"/>
      <c r="Q102" s="205"/>
      <c r="R102" s="205"/>
      <c r="S102" s="210"/>
      <c r="T102" s="205"/>
      <c r="U102" s="211"/>
      <c r="V102" s="218"/>
      <c r="W102" s="219"/>
      <c r="X102" s="220"/>
    </row>
    <row r="103" spans="2:24" ht="16.5" customHeight="1" x14ac:dyDescent="0.3">
      <c r="B103" s="105">
        <f>IF(입력!A49="","",입력!A49)</f>
        <v>6</v>
      </c>
      <c r="C103" s="248" t="str">
        <f>IF(입력!B49="","",입력!B49)</f>
        <v/>
      </c>
      <c r="D103" s="249"/>
      <c r="E103" s="246"/>
      <c r="F103" s="246"/>
      <c r="G103" s="246"/>
      <c r="H103" s="115" t="str">
        <f>IF(입력!D49=0,"",입력!D49)</f>
        <v/>
      </c>
      <c r="I103" s="116"/>
      <c r="J103" s="121" t="str">
        <f>IF(입력!F49=0,"",입력!F49)</f>
        <v/>
      </c>
      <c r="K103" s="122"/>
      <c r="L103" s="115" t="str">
        <f>IF(입력!J49=0,"",입력!J49)</f>
        <v/>
      </c>
      <c r="M103" s="121"/>
      <c r="N103" s="116"/>
      <c r="O103" s="222" t="str">
        <f>IF(입력!L49=0,"",입력!L49)</f>
        <v/>
      </c>
      <c r="P103" s="200" t="str">
        <f>IF(가격!W65=0,"",가격!W65)</f>
        <v/>
      </c>
      <c r="Q103" s="201"/>
      <c r="R103" s="201"/>
      <c r="S103" s="206" t="str">
        <f t="shared" ref="S103" si="4">IFERROR(IF(P103*O103=0,"",P103*O103),"")</f>
        <v/>
      </c>
      <c r="T103" s="201"/>
      <c r="U103" s="207"/>
      <c r="V103" s="212" t="str">
        <f>IF(입력!M49="","",입력!M49)</f>
        <v/>
      </c>
      <c r="W103" s="213"/>
      <c r="X103" s="214"/>
    </row>
    <row r="104" spans="2:24" x14ac:dyDescent="0.3">
      <c r="B104" s="106"/>
      <c r="C104" s="250"/>
      <c r="D104" s="251"/>
      <c r="E104" s="242"/>
      <c r="F104" s="242"/>
      <c r="G104" s="242"/>
      <c r="H104" s="117"/>
      <c r="I104" s="118"/>
      <c r="J104" s="123"/>
      <c r="K104" s="124"/>
      <c r="L104" s="117"/>
      <c r="M104" s="123"/>
      <c r="N104" s="118"/>
      <c r="O104" s="223"/>
      <c r="P104" s="202"/>
      <c r="Q104" s="203"/>
      <c r="R104" s="203"/>
      <c r="S104" s="208"/>
      <c r="T104" s="203"/>
      <c r="U104" s="209"/>
      <c r="V104" s="215"/>
      <c r="W104" s="216"/>
      <c r="X104" s="217"/>
    </row>
    <row r="105" spans="2:24" x14ac:dyDescent="0.3">
      <c r="B105" s="106"/>
      <c r="C105" s="250"/>
      <c r="D105" s="251"/>
      <c r="E105" s="242"/>
      <c r="F105" s="242"/>
      <c r="G105" s="242"/>
      <c r="H105" s="117"/>
      <c r="I105" s="118"/>
      <c r="J105" s="123"/>
      <c r="K105" s="124"/>
      <c r="L105" s="117"/>
      <c r="M105" s="123"/>
      <c r="N105" s="118"/>
      <c r="O105" s="223"/>
      <c r="P105" s="202"/>
      <c r="Q105" s="203"/>
      <c r="R105" s="203"/>
      <c r="S105" s="208"/>
      <c r="T105" s="203"/>
      <c r="U105" s="209"/>
      <c r="V105" s="215"/>
      <c r="W105" s="216"/>
      <c r="X105" s="217"/>
    </row>
    <row r="106" spans="2:24" x14ac:dyDescent="0.3">
      <c r="B106" s="106"/>
      <c r="C106" s="250" t="str">
        <f>IF(입력!B53="","",입력!B53)</f>
        <v/>
      </c>
      <c r="D106" s="251"/>
      <c r="E106" s="242"/>
      <c r="F106" s="242"/>
      <c r="G106" s="242"/>
      <c r="H106" s="117"/>
      <c r="I106" s="118"/>
      <c r="J106" s="123"/>
      <c r="K106" s="124"/>
      <c r="L106" s="150"/>
      <c r="M106" s="254"/>
      <c r="N106" s="255"/>
      <c r="O106" s="223"/>
      <c r="P106" s="202"/>
      <c r="Q106" s="203"/>
      <c r="R106" s="203"/>
      <c r="S106" s="208"/>
      <c r="T106" s="203"/>
      <c r="U106" s="209"/>
      <c r="V106" s="215"/>
      <c r="W106" s="216"/>
      <c r="X106" s="217"/>
    </row>
    <row r="107" spans="2:24" x14ac:dyDescent="0.3">
      <c r="B107" s="106"/>
      <c r="C107" s="250"/>
      <c r="D107" s="251"/>
      <c r="E107" s="242"/>
      <c r="F107" s="242"/>
      <c r="G107" s="242"/>
      <c r="H107" s="117"/>
      <c r="I107" s="118"/>
      <c r="J107" s="123"/>
      <c r="K107" s="124"/>
      <c r="L107" s="117" t="str">
        <f>IF(입력!J53=0,"",입력!J53)</f>
        <v/>
      </c>
      <c r="M107" s="123"/>
      <c r="N107" s="118"/>
      <c r="O107" s="223"/>
      <c r="P107" s="202"/>
      <c r="Q107" s="203"/>
      <c r="R107" s="203"/>
      <c r="S107" s="208"/>
      <c r="T107" s="203"/>
      <c r="U107" s="209"/>
      <c r="V107" s="215"/>
      <c r="W107" s="216"/>
      <c r="X107" s="217"/>
    </row>
    <row r="108" spans="2:24" x14ac:dyDescent="0.3">
      <c r="B108" s="106"/>
      <c r="C108" s="250" t="str">
        <f>IF(입력!B51="","",입력!B51)</f>
        <v/>
      </c>
      <c r="D108" s="251"/>
      <c r="E108" s="242"/>
      <c r="F108" s="242"/>
      <c r="G108" s="242"/>
      <c r="H108" s="117"/>
      <c r="I108" s="118"/>
      <c r="J108" s="123"/>
      <c r="K108" s="124"/>
      <c r="L108" s="117"/>
      <c r="M108" s="123"/>
      <c r="N108" s="118"/>
      <c r="O108" s="223"/>
      <c r="P108" s="202"/>
      <c r="Q108" s="203"/>
      <c r="R108" s="203"/>
      <c r="S108" s="208"/>
      <c r="T108" s="203"/>
      <c r="U108" s="209"/>
      <c r="V108" s="215"/>
      <c r="W108" s="216"/>
      <c r="X108" s="217"/>
    </row>
    <row r="109" spans="2:24" x14ac:dyDescent="0.3">
      <c r="B109" s="106"/>
      <c r="C109" s="250"/>
      <c r="D109" s="251"/>
      <c r="E109" s="242"/>
      <c r="F109" s="242"/>
      <c r="G109" s="242"/>
      <c r="H109" s="117"/>
      <c r="I109" s="118"/>
      <c r="J109" s="123"/>
      <c r="K109" s="124"/>
      <c r="L109" s="117"/>
      <c r="M109" s="123"/>
      <c r="N109" s="118"/>
      <c r="O109" s="223"/>
      <c r="P109" s="202"/>
      <c r="Q109" s="203"/>
      <c r="R109" s="203"/>
      <c r="S109" s="208"/>
      <c r="T109" s="203"/>
      <c r="U109" s="209"/>
      <c r="V109" s="215"/>
      <c r="W109" s="216"/>
      <c r="X109" s="217"/>
    </row>
    <row r="110" spans="2:24" ht="17.25" thickBot="1" x14ac:dyDescent="0.35">
      <c r="B110" s="106"/>
      <c r="C110" s="252"/>
      <c r="D110" s="253"/>
      <c r="E110" s="242"/>
      <c r="F110" s="242"/>
      <c r="G110" s="242"/>
      <c r="H110" s="119"/>
      <c r="I110" s="120"/>
      <c r="J110" s="125"/>
      <c r="K110" s="126"/>
      <c r="L110" s="229"/>
      <c r="M110" s="230"/>
      <c r="N110" s="231"/>
      <c r="O110" s="224"/>
      <c r="P110" s="204"/>
      <c r="Q110" s="205"/>
      <c r="R110" s="205"/>
      <c r="S110" s="210"/>
      <c r="T110" s="205"/>
      <c r="U110" s="211"/>
      <c r="V110" s="218"/>
      <c r="W110" s="219"/>
      <c r="X110" s="220"/>
    </row>
    <row r="111" spans="2:24" ht="16.5" customHeight="1" x14ac:dyDescent="0.3">
      <c r="B111" s="105">
        <f>IF(입력!A57="","",입력!A57)</f>
        <v>7</v>
      </c>
      <c r="C111" s="248" t="str">
        <f>IF(입력!B57="","",입력!B57)</f>
        <v/>
      </c>
      <c r="D111" s="249"/>
      <c r="E111" s="246"/>
      <c r="F111" s="246"/>
      <c r="G111" s="246"/>
      <c r="H111" s="115" t="str">
        <f>IF(입력!D57=0,"",입력!D57)</f>
        <v/>
      </c>
      <c r="I111" s="116"/>
      <c r="J111" s="121" t="str">
        <f>IF(입력!F57=0,"",입력!F57)</f>
        <v/>
      </c>
      <c r="K111" s="122"/>
      <c r="L111" s="115" t="str">
        <f>IF(입력!J57=0,"",입력!J57)</f>
        <v/>
      </c>
      <c r="M111" s="121"/>
      <c r="N111" s="116"/>
      <c r="O111" s="222" t="str">
        <f>IF(입력!L57=0,"",입력!L57)</f>
        <v/>
      </c>
      <c r="P111" s="200" t="str">
        <f>IF(가격!W73=0,"",가격!W73)</f>
        <v/>
      </c>
      <c r="Q111" s="201"/>
      <c r="R111" s="201"/>
      <c r="S111" s="206" t="str">
        <f t="shared" ref="S111" si="5">IFERROR(IF(P111*O111=0,"",P111*O111),"")</f>
        <v/>
      </c>
      <c r="T111" s="201"/>
      <c r="U111" s="207"/>
      <c r="V111" s="212" t="str">
        <f>IF(입력!M57="","",입력!M57)</f>
        <v/>
      </c>
      <c r="W111" s="213"/>
      <c r="X111" s="214"/>
    </row>
    <row r="112" spans="2:24" x14ac:dyDescent="0.3">
      <c r="B112" s="106"/>
      <c r="C112" s="250"/>
      <c r="D112" s="251"/>
      <c r="E112" s="242"/>
      <c r="F112" s="242"/>
      <c r="G112" s="242"/>
      <c r="H112" s="117"/>
      <c r="I112" s="118"/>
      <c r="J112" s="123"/>
      <c r="K112" s="124"/>
      <c r="L112" s="117"/>
      <c r="M112" s="123"/>
      <c r="N112" s="118"/>
      <c r="O112" s="223"/>
      <c r="P112" s="202"/>
      <c r="Q112" s="203"/>
      <c r="R112" s="203"/>
      <c r="S112" s="208"/>
      <c r="T112" s="203"/>
      <c r="U112" s="209"/>
      <c r="V112" s="215"/>
      <c r="W112" s="216"/>
      <c r="X112" s="217"/>
    </row>
    <row r="113" spans="2:24" x14ac:dyDescent="0.3">
      <c r="B113" s="106"/>
      <c r="C113" s="250"/>
      <c r="D113" s="251"/>
      <c r="E113" s="242"/>
      <c r="F113" s="242"/>
      <c r="G113" s="242"/>
      <c r="H113" s="117"/>
      <c r="I113" s="118"/>
      <c r="J113" s="123"/>
      <c r="K113" s="124"/>
      <c r="L113" s="117"/>
      <c r="M113" s="123"/>
      <c r="N113" s="118"/>
      <c r="O113" s="223"/>
      <c r="P113" s="202"/>
      <c r="Q113" s="203"/>
      <c r="R113" s="203"/>
      <c r="S113" s="208"/>
      <c r="T113" s="203"/>
      <c r="U113" s="209"/>
      <c r="V113" s="215"/>
      <c r="W113" s="216"/>
      <c r="X113" s="217"/>
    </row>
    <row r="114" spans="2:24" x14ac:dyDescent="0.3">
      <c r="B114" s="106"/>
      <c r="C114" s="250" t="str">
        <f>IF(입력!B61="","",입력!B61)</f>
        <v/>
      </c>
      <c r="D114" s="251"/>
      <c r="E114" s="242"/>
      <c r="F114" s="242"/>
      <c r="G114" s="242"/>
      <c r="H114" s="117"/>
      <c r="I114" s="118"/>
      <c r="J114" s="123"/>
      <c r="K114" s="124"/>
      <c r="L114" s="150"/>
      <c r="M114" s="254"/>
      <c r="N114" s="255"/>
      <c r="O114" s="223"/>
      <c r="P114" s="202"/>
      <c r="Q114" s="203"/>
      <c r="R114" s="203"/>
      <c r="S114" s="208"/>
      <c r="T114" s="203"/>
      <c r="U114" s="209"/>
      <c r="V114" s="215"/>
      <c r="W114" s="216"/>
      <c r="X114" s="217"/>
    </row>
    <row r="115" spans="2:24" x14ac:dyDescent="0.3">
      <c r="B115" s="106"/>
      <c r="C115" s="250"/>
      <c r="D115" s="251"/>
      <c r="E115" s="242"/>
      <c r="F115" s="242"/>
      <c r="G115" s="242"/>
      <c r="H115" s="117"/>
      <c r="I115" s="118"/>
      <c r="J115" s="123"/>
      <c r="K115" s="124"/>
      <c r="L115" s="117" t="str">
        <f>IF(입력!J61=0,"",입력!J61)</f>
        <v/>
      </c>
      <c r="M115" s="123"/>
      <c r="N115" s="118"/>
      <c r="O115" s="223"/>
      <c r="P115" s="202"/>
      <c r="Q115" s="203"/>
      <c r="R115" s="203"/>
      <c r="S115" s="208"/>
      <c r="T115" s="203"/>
      <c r="U115" s="209"/>
      <c r="V115" s="215"/>
      <c r="W115" s="216"/>
      <c r="X115" s="217"/>
    </row>
    <row r="116" spans="2:24" x14ac:dyDescent="0.3">
      <c r="B116" s="106"/>
      <c r="C116" s="250" t="str">
        <f>IF(입력!B59="","",입력!B59)</f>
        <v/>
      </c>
      <c r="D116" s="251"/>
      <c r="E116" s="242"/>
      <c r="F116" s="242"/>
      <c r="G116" s="242"/>
      <c r="H116" s="117"/>
      <c r="I116" s="118"/>
      <c r="J116" s="123"/>
      <c r="K116" s="124"/>
      <c r="L116" s="117"/>
      <c r="M116" s="123"/>
      <c r="N116" s="118"/>
      <c r="O116" s="223"/>
      <c r="P116" s="202"/>
      <c r="Q116" s="203"/>
      <c r="R116" s="203"/>
      <c r="S116" s="208"/>
      <c r="T116" s="203"/>
      <c r="U116" s="209"/>
      <c r="V116" s="215"/>
      <c r="W116" s="216"/>
      <c r="X116" s="217"/>
    </row>
    <row r="117" spans="2:24" x14ac:dyDescent="0.3">
      <c r="B117" s="106"/>
      <c r="C117" s="250"/>
      <c r="D117" s="251"/>
      <c r="E117" s="242"/>
      <c r="F117" s="242"/>
      <c r="G117" s="242"/>
      <c r="H117" s="117"/>
      <c r="I117" s="118"/>
      <c r="J117" s="123"/>
      <c r="K117" s="124"/>
      <c r="L117" s="117"/>
      <c r="M117" s="123"/>
      <c r="N117" s="118"/>
      <c r="O117" s="223"/>
      <c r="P117" s="202"/>
      <c r="Q117" s="203"/>
      <c r="R117" s="203"/>
      <c r="S117" s="208"/>
      <c r="T117" s="203"/>
      <c r="U117" s="209"/>
      <c r="V117" s="215"/>
      <c r="W117" s="216"/>
      <c r="X117" s="217"/>
    </row>
    <row r="118" spans="2:24" ht="17.25" thickBot="1" x14ac:dyDescent="0.35">
      <c r="B118" s="106"/>
      <c r="C118" s="252"/>
      <c r="D118" s="253"/>
      <c r="E118" s="242"/>
      <c r="F118" s="242"/>
      <c r="G118" s="242"/>
      <c r="H118" s="119"/>
      <c r="I118" s="120"/>
      <c r="J118" s="125"/>
      <c r="K118" s="126"/>
      <c r="L118" s="229"/>
      <c r="M118" s="230"/>
      <c r="N118" s="231"/>
      <c r="O118" s="224"/>
      <c r="P118" s="204"/>
      <c r="Q118" s="205"/>
      <c r="R118" s="205"/>
      <c r="S118" s="210"/>
      <c r="T118" s="205"/>
      <c r="U118" s="211"/>
      <c r="V118" s="218"/>
      <c r="W118" s="219"/>
      <c r="X118" s="220"/>
    </row>
    <row r="119" spans="2:24" ht="16.5" customHeight="1" x14ac:dyDescent="0.3">
      <c r="B119" s="105">
        <f>IF(입력!A65="","",입력!A65)</f>
        <v>8</v>
      </c>
      <c r="C119" s="248" t="str">
        <f>IF(입력!B65="","",입력!B65)</f>
        <v/>
      </c>
      <c r="D119" s="249"/>
      <c r="E119" s="246"/>
      <c r="F119" s="246"/>
      <c r="G119" s="246"/>
      <c r="H119" s="115" t="str">
        <f>IF(입력!D65=0,"",입력!D65)</f>
        <v/>
      </c>
      <c r="I119" s="116"/>
      <c r="J119" s="121" t="str">
        <f>IF(입력!F65=0,"",입력!F65)</f>
        <v/>
      </c>
      <c r="K119" s="122"/>
      <c r="L119" s="115" t="str">
        <f>IF(입력!J65=0,"",입력!J65)</f>
        <v/>
      </c>
      <c r="M119" s="121"/>
      <c r="N119" s="116"/>
      <c r="O119" s="222" t="str">
        <f>IF(입력!L65=0,"",입력!L65)</f>
        <v/>
      </c>
      <c r="P119" s="200" t="str">
        <f>IF(가격!W81=0,"",가격!W81)</f>
        <v/>
      </c>
      <c r="Q119" s="201"/>
      <c r="R119" s="201"/>
      <c r="S119" s="206" t="str">
        <f t="shared" ref="S119" si="6">IFERROR(IF(P119*O119=0,"",P119*O119),"")</f>
        <v/>
      </c>
      <c r="T119" s="201"/>
      <c r="U119" s="207"/>
      <c r="V119" s="212" t="str">
        <f>IF(입력!M65="","",입력!M65)</f>
        <v/>
      </c>
      <c r="W119" s="213"/>
      <c r="X119" s="214"/>
    </row>
    <row r="120" spans="2:24" x14ac:dyDescent="0.3">
      <c r="B120" s="106"/>
      <c r="C120" s="250"/>
      <c r="D120" s="251"/>
      <c r="E120" s="242"/>
      <c r="F120" s="242"/>
      <c r="G120" s="242"/>
      <c r="H120" s="117"/>
      <c r="I120" s="118"/>
      <c r="J120" s="123"/>
      <c r="K120" s="124"/>
      <c r="L120" s="117"/>
      <c r="M120" s="123"/>
      <c r="N120" s="118"/>
      <c r="O120" s="223"/>
      <c r="P120" s="202"/>
      <c r="Q120" s="203"/>
      <c r="R120" s="203"/>
      <c r="S120" s="208"/>
      <c r="T120" s="203"/>
      <c r="U120" s="209"/>
      <c r="V120" s="215"/>
      <c r="W120" s="216"/>
      <c r="X120" s="217"/>
    </row>
    <row r="121" spans="2:24" x14ac:dyDescent="0.3">
      <c r="B121" s="106"/>
      <c r="C121" s="250"/>
      <c r="D121" s="251"/>
      <c r="E121" s="242"/>
      <c r="F121" s="242"/>
      <c r="G121" s="242"/>
      <c r="H121" s="117"/>
      <c r="I121" s="118"/>
      <c r="J121" s="123"/>
      <c r="K121" s="124"/>
      <c r="L121" s="117"/>
      <c r="M121" s="123"/>
      <c r="N121" s="118"/>
      <c r="O121" s="223"/>
      <c r="P121" s="202"/>
      <c r="Q121" s="203"/>
      <c r="R121" s="203"/>
      <c r="S121" s="208"/>
      <c r="T121" s="203"/>
      <c r="U121" s="209"/>
      <c r="V121" s="215"/>
      <c r="W121" s="216"/>
      <c r="X121" s="217"/>
    </row>
    <row r="122" spans="2:24" x14ac:dyDescent="0.3">
      <c r="B122" s="106"/>
      <c r="C122" s="250" t="str">
        <f>IF(입력!B69="","",입력!B69)</f>
        <v/>
      </c>
      <c r="D122" s="251"/>
      <c r="E122" s="242"/>
      <c r="F122" s="242"/>
      <c r="G122" s="242"/>
      <c r="H122" s="117"/>
      <c r="I122" s="118"/>
      <c r="J122" s="123"/>
      <c r="K122" s="124"/>
      <c r="L122" s="150"/>
      <c r="M122" s="254"/>
      <c r="N122" s="255"/>
      <c r="O122" s="223"/>
      <c r="P122" s="202"/>
      <c r="Q122" s="203"/>
      <c r="R122" s="203"/>
      <c r="S122" s="208"/>
      <c r="T122" s="203"/>
      <c r="U122" s="209"/>
      <c r="V122" s="215"/>
      <c r="W122" s="216"/>
      <c r="X122" s="217"/>
    </row>
    <row r="123" spans="2:24" x14ac:dyDescent="0.3">
      <c r="B123" s="106"/>
      <c r="C123" s="250"/>
      <c r="D123" s="251"/>
      <c r="E123" s="242"/>
      <c r="F123" s="242"/>
      <c r="G123" s="242"/>
      <c r="H123" s="117"/>
      <c r="I123" s="118"/>
      <c r="J123" s="123"/>
      <c r="K123" s="124"/>
      <c r="L123" s="117" t="str">
        <f>IF(입력!J69=0,"",입력!J69)</f>
        <v/>
      </c>
      <c r="M123" s="123"/>
      <c r="N123" s="118"/>
      <c r="O123" s="223"/>
      <c r="P123" s="202"/>
      <c r="Q123" s="203"/>
      <c r="R123" s="203"/>
      <c r="S123" s="208"/>
      <c r="T123" s="203"/>
      <c r="U123" s="209"/>
      <c r="V123" s="215"/>
      <c r="W123" s="216"/>
      <c r="X123" s="217"/>
    </row>
    <row r="124" spans="2:24" x14ac:dyDescent="0.3">
      <c r="B124" s="106"/>
      <c r="C124" s="250" t="str">
        <f>IF(입력!B67="","",입력!B67)</f>
        <v/>
      </c>
      <c r="D124" s="251"/>
      <c r="E124" s="242"/>
      <c r="F124" s="242"/>
      <c r="G124" s="242"/>
      <c r="H124" s="117"/>
      <c r="I124" s="118"/>
      <c r="J124" s="123"/>
      <c r="K124" s="124"/>
      <c r="L124" s="117"/>
      <c r="M124" s="123"/>
      <c r="N124" s="118"/>
      <c r="O124" s="223"/>
      <c r="P124" s="202"/>
      <c r="Q124" s="203"/>
      <c r="R124" s="203"/>
      <c r="S124" s="208"/>
      <c r="T124" s="203"/>
      <c r="U124" s="209"/>
      <c r="V124" s="215"/>
      <c r="W124" s="216"/>
      <c r="X124" s="217"/>
    </row>
    <row r="125" spans="2:24" x14ac:dyDescent="0.3">
      <c r="B125" s="106"/>
      <c r="C125" s="250"/>
      <c r="D125" s="251"/>
      <c r="E125" s="242"/>
      <c r="F125" s="242"/>
      <c r="G125" s="242"/>
      <c r="H125" s="117"/>
      <c r="I125" s="118"/>
      <c r="J125" s="123"/>
      <c r="K125" s="124"/>
      <c r="L125" s="117"/>
      <c r="M125" s="123"/>
      <c r="N125" s="118"/>
      <c r="O125" s="223"/>
      <c r="P125" s="202"/>
      <c r="Q125" s="203"/>
      <c r="R125" s="203"/>
      <c r="S125" s="208"/>
      <c r="T125" s="203"/>
      <c r="U125" s="209"/>
      <c r="V125" s="215"/>
      <c r="W125" s="216"/>
      <c r="X125" s="217"/>
    </row>
    <row r="126" spans="2:24" ht="17.25" thickBot="1" x14ac:dyDescent="0.35">
      <c r="B126" s="106"/>
      <c r="C126" s="252"/>
      <c r="D126" s="253"/>
      <c r="E126" s="247"/>
      <c r="F126" s="247"/>
      <c r="G126" s="247"/>
      <c r="H126" s="119"/>
      <c r="I126" s="120"/>
      <c r="J126" s="125"/>
      <c r="K126" s="126"/>
      <c r="L126" s="117"/>
      <c r="M126" s="123"/>
      <c r="N126" s="118"/>
      <c r="O126" s="224"/>
      <c r="P126" s="204"/>
      <c r="Q126" s="205"/>
      <c r="R126" s="205"/>
      <c r="S126" s="210"/>
      <c r="T126" s="205"/>
      <c r="U126" s="211"/>
      <c r="V126" s="218"/>
      <c r="W126" s="219"/>
      <c r="X126" s="220"/>
    </row>
    <row r="127" spans="2:24" ht="16.5" customHeight="1" x14ac:dyDescent="0.3">
      <c r="B127" s="105">
        <f>IF(입력!A73="","",입력!A73)</f>
        <v>9</v>
      </c>
      <c r="C127" s="248" t="str">
        <f>IF(입력!B73="","",입력!B73)</f>
        <v/>
      </c>
      <c r="D127" s="249"/>
      <c r="E127" s="241"/>
      <c r="F127" s="241"/>
      <c r="G127" s="241"/>
      <c r="H127" s="115" t="str">
        <f>IF(입력!D73=0,"",입력!D73)</f>
        <v/>
      </c>
      <c r="I127" s="116"/>
      <c r="J127" s="121" t="str">
        <f>IF(입력!F73=0,"",입력!F73)</f>
        <v/>
      </c>
      <c r="K127" s="122"/>
      <c r="L127" s="225" t="str">
        <f>IF(입력!J73=0,"",입력!J73)</f>
        <v/>
      </c>
      <c r="M127" s="226"/>
      <c r="N127" s="227"/>
      <c r="O127" s="222" t="str">
        <f>IF(입력!L73=0,"",입력!L73)</f>
        <v/>
      </c>
      <c r="P127" s="200" t="str">
        <f>IF(가격!W89=0,"",가격!W89)</f>
        <v/>
      </c>
      <c r="Q127" s="201"/>
      <c r="R127" s="201"/>
      <c r="S127" s="206" t="str">
        <f t="shared" ref="S127" si="7">IFERROR(IF(P127*O127=0,"",P127*O127),"")</f>
        <v/>
      </c>
      <c r="T127" s="201"/>
      <c r="U127" s="207"/>
      <c r="V127" s="212" t="str">
        <f>IF(입력!M73="","",입력!M73)</f>
        <v/>
      </c>
      <c r="W127" s="213"/>
      <c r="X127" s="214"/>
    </row>
    <row r="128" spans="2:24" x14ac:dyDescent="0.3">
      <c r="B128" s="106"/>
      <c r="C128" s="250"/>
      <c r="D128" s="251"/>
      <c r="E128" s="242"/>
      <c r="F128" s="242"/>
      <c r="G128" s="242"/>
      <c r="H128" s="117"/>
      <c r="I128" s="118"/>
      <c r="J128" s="123"/>
      <c r="K128" s="124"/>
      <c r="L128" s="117"/>
      <c r="M128" s="123"/>
      <c r="N128" s="118"/>
      <c r="O128" s="223"/>
      <c r="P128" s="202"/>
      <c r="Q128" s="203"/>
      <c r="R128" s="203"/>
      <c r="S128" s="208"/>
      <c r="T128" s="203"/>
      <c r="U128" s="209"/>
      <c r="V128" s="215"/>
      <c r="W128" s="216"/>
      <c r="X128" s="217"/>
    </row>
    <row r="129" spans="2:24" x14ac:dyDescent="0.3">
      <c r="B129" s="106"/>
      <c r="C129" s="250"/>
      <c r="D129" s="251"/>
      <c r="E129" s="242"/>
      <c r="F129" s="242"/>
      <c r="G129" s="242"/>
      <c r="H129" s="117"/>
      <c r="I129" s="118"/>
      <c r="J129" s="123"/>
      <c r="K129" s="124"/>
      <c r="L129" s="117"/>
      <c r="M129" s="123"/>
      <c r="N129" s="118"/>
      <c r="O129" s="223"/>
      <c r="P129" s="202"/>
      <c r="Q129" s="203"/>
      <c r="R129" s="203"/>
      <c r="S129" s="208"/>
      <c r="T129" s="203"/>
      <c r="U129" s="209"/>
      <c r="V129" s="215"/>
      <c r="W129" s="216"/>
      <c r="X129" s="217"/>
    </row>
    <row r="130" spans="2:24" x14ac:dyDescent="0.3">
      <c r="B130" s="106"/>
      <c r="C130" s="250" t="str">
        <f>IF(입력!B77="","",입력!B77)</f>
        <v/>
      </c>
      <c r="D130" s="251"/>
      <c r="E130" s="242"/>
      <c r="F130" s="242"/>
      <c r="G130" s="242"/>
      <c r="H130" s="117"/>
      <c r="I130" s="118"/>
      <c r="J130" s="123"/>
      <c r="K130" s="124"/>
      <c r="L130" s="150"/>
      <c r="M130" s="254"/>
      <c r="N130" s="255"/>
      <c r="O130" s="223"/>
      <c r="P130" s="202"/>
      <c r="Q130" s="203"/>
      <c r="R130" s="203"/>
      <c r="S130" s="208"/>
      <c r="T130" s="203"/>
      <c r="U130" s="209"/>
      <c r="V130" s="215"/>
      <c r="W130" s="216"/>
      <c r="X130" s="217"/>
    </row>
    <row r="131" spans="2:24" x14ac:dyDescent="0.3">
      <c r="B131" s="106"/>
      <c r="C131" s="250"/>
      <c r="D131" s="251"/>
      <c r="E131" s="242"/>
      <c r="F131" s="242"/>
      <c r="G131" s="242"/>
      <c r="H131" s="117"/>
      <c r="I131" s="118"/>
      <c r="J131" s="123"/>
      <c r="K131" s="124"/>
      <c r="L131" s="117" t="str">
        <f>IF(입력!J77=0,"",입력!J77)</f>
        <v/>
      </c>
      <c r="M131" s="123"/>
      <c r="N131" s="118"/>
      <c r="O131" s="223"/>
      <c r="P131" s="202"/>
      <c r="Q131" s="203"/>
      <c r="R131" s="203"/>
      <c r="S131" s="208"/>
      <c r="T131" s="203"/>
      <c r="U131" s="209"/>
      <c r="V131" s="215"/>
      <c r="W131" s="216"/>
      <c r="X131" s="217"/>
    </row>
    <row r="132" spans="2:24" x14ac:dyDescent="0.3">
      <c r="B132" s="106"/>
      <c r="C132" s="250" t="str">
        <f>IF(입력!B75="","",입력!B75)</f>
        <v/>
      </c>
      <c r="D132" s="251"/>
      <c r="E132" s="242"/>
      <c r="F132" s="242"/>
      <c r="G132" s="242"/>
      <c r="H132" s="117"/>
      <c r="I132" s="118"/>
      <c r="J132" s="123"/>
      <c r="K132" s="124"/>
      <c r="L132" s="117"/>
      <c r="M132" s="123"/>
      <c r="N132" s="118"/>
      <c r="O132" s="223"/>
      <c r="P132" s="202"/>
      <c r="Q132" s="203"/>
      <c r="R132" s="203"/>
      <c r="S132" s="208"/>
      <c r="T132" s="203"/>
      <c r="U132" s="209"/>
      <c r="V132" s="215"/>
      <c r="W132" s="216"/>
      <c r="X132" s="217"/>
    </row>
    <row r="133" spans="2:24" x14ac:dyDescent="0.3">
      <c r="B133" s="106"/>
      <c r="C133" s="250"/>
      <c r="D133" s="251"/>
      <c r="E133" s="242"/>
      <c r="F133" s="242"/>
      <c r="G133" s="242"/>
      <c r="H133" s="117"/>
      <c r="I133" s="118"/>
      <c r="J133" s="123"/>
      <c r="K133" s="124"/>
      <c r="L133" s="117"/>
      <c r="M133" s="123"/>
      <c r="N133" s="118"/>
      <c r="O133" s="223"/>
      <c r="P133" s="202"/>
      <c r="Q133" s="203"/>
      <c r="R133" s="203"/>
      <c r="S133" s="208"/>
      <c r="T133" s="203"/>
      <c r="U133" s="209"/>
      <c r="V133" s="215"/>
      <c r="W133" s="216"/>
      <c r="X133" s="217"/>
    </row>
    <row r="134" spans="2:24" ht="17.25" thickBot="1" x14ac:dyDescent="0.35">
      <c r="B134" s="106"/>
      <c r="C134" s="252"/>
      <c r="D134" s="253"/>
      <c r="E134" s="243"/>
      <c r="F134" s="243"/>
      <c r="G134" s="243"/>
      <c r="H134" s="119"/>
      <c r="I134" s="120"/>
      <c r="J134" s="125"/>
      <c r="K134" s="126"/>
      <c r="L134" s="235"/>
      <c r="M134" s="236"/>
      <c r="N134" s="237"/>
      <c r="O134" s="224"/>
      <c r="P134" s="204"/>
      <c r="Q134" s="205"/>
      <c r="R134" s="205"/>
      <c r="S134" s="210"/>
      <c r="T134" s="205"/>
      <c r="U134" s="211"/>
      <c r="V134" s="218"/>
      <c r="W134" s="219"/>
      <c r="X134" s="220"/>
    </row>
    <row r="135" spans="2:24" ht="16.5" customHeight="1" x14ac:dyDescent="0.3">
      <c r="B135" s="105">
        <f>IF(입력!A81="","",입력!A81)</f>
        <v>10</v>
      </c>
      <c r="C135" s="248" t="str">
        <f>IF(입력!B81="","",입력!B81)</f>
        <v/>
      </c>
      <c r="D135" s="249"/>
      <c r="E135" s="246"/>
      <c r="F135" s="246"/>
      <c r="G135" s="246"/>
      <c r="H135" s="115" t="str">
        <f>IF(입력!D81=0,"",입력!D81)</f>
        <v/>
      </c>
      <c r="I135" s="116"/>
      <c r="J135" s="121" t="str">
        <f>IF(입력!F81=0,"",입력!F81)</f>
        <v/>
      </c>
      <c r="K135" s="122"/>
      <c r="L135" s="115" t="str">
        <f>IF(입력!J81=0,"",입력!J81)</f>
        <v/>
      </c>
      <c r="M135" s="121"/>
      <c r="N135" s="116"/>
      <c r="O135" s="222" t="str">
        <f>IF(입력!L81=0,"",입력!L81)</f>
        <v/>
      </c>
      <c r="P135" s="200" t="str">
        <f>IF(가격!W97=0,"",가격!W97)</f>
        <v/>
      </c>
      <c r="Q135" s="201"/>
      <c r="R135" s="201"/>
      <c r="S135" s="206" t="str">
        <f t="shared" ref="S135" si="8">IFERROR(IF(P135*O135=0,"",P135*O135),"")</f>
        <v/>
      </c>
      <c r="T135" s="201"/>
      <c r="U135" s="207"/>
      <c r="V135" s="212" t="str">
        <f>IF(입력!M81="","",입력!M81)</f>
        <v/>
      </c>
      <c r="W135" s="213"/>
      <c r="X135" s="214"/>
    </row>
    <row r="136" spans="2:24" x14ac:dyDescent="0.3">
      <c r="B136" s="106"/>
      <c r="C136" s="250"/>
      <c r="D136" s="251"/>
      <c r="E136" s="242"/>
      <c r="F136" s="242"/>
      <c r="G136" s="242"/>
      <c r="H136" s="117"/>
      <c r="I136" s="118"/>
      <c r="J136" s="123"/>
      <c r="K136" s="124"/>
      <c r="L136" s="117"/>
      <c r="M136" s="123"/>
      <c r="N136" s="118"/>
      <c r="O136" s="223"/>
      <c r="P136" s="202"/>
      <c r="Q136" s="203"/>
      <c r="R136" s="203"/>
      <c r="S136" s="208"/>
      <c r="T136" s="203"/>
      <c r="U136" s="209"/>
      <c r="V136" s="215"/>
      <c r="W136" s="216"/>
      <c r="X136" s="217"/>
    </row>
    <row r="137" spans="2:24" x14ac:dyDescent="0.3">
      <c r="B137" s="106"/>
      <c r="C137" s="250"/>
      <c r="D137" s="251"/>
      <c r="E137" s="242"/>
      <c r="F137" s="242"/>
      <c r="G137" s="242"/>
      <c r="H137" s="117"/>
      <c r="I137" s="118"/>
      <c r="J137" s="123"/>
      <c r="K137" s="124"/>
      <c r="L137" s="117"/>
      <c r="M137" s="123"/>
      <c r="N137" s="118"/>
      <c r="O137" s="223"/>
      <c r="P137" s="202"/>
      <c r="Q137" s="203"/>
      <c r="R137" s="203"/>
      <c r="S137" s="208"/>
      <c r="T137" s="203"/>
      <c r="U137" s="209"/>
      <c r="V137" s="215"/>
      <c r="W137" s="216"/>
      <c r="X137" s="217"/>
    </row>
    <row r="138" spans="2:24" x14ac:dyDescent="0.3">
      <c r="B138" s="106"/>
      <c r="C138" s="250" t="str">
        <f>IF(입력!B85="","",입력!B85)</f>
        <v/>
      </c>
      <c r="D138" s="251"/>
      <c r="E138" s="242"/>
      <c r="F138" s="242"/>
      <c r="G138" s="242"/>
      <c r="H138" s="117"/>
      <c r="I138" s="118"/>
      <c r="J138" s="123"/>
      <c r="K138" s="124"/>
      <c r="L138" s="150"/>
      <c r="M138" s="254"/>
      <c r="N138" s="255"/>
      <c r="O138" s="223"/>
      <c r="P138" s="202"/>
      <c r="Q138" s="203"/>
      <c r="R138" s="203"/>
      <c r="S138" s="208"/>
      <c r="T138" s="203"/>
      <c r="U138" s="209"/>
      <c r="V138" s="215"/>
      <c r="W138" s="216"/>
      <c r="X138" s="217"/>
    </row>
    <row r="139" spans="2:24" x14ac:dyDescent="0.3">
      <c r="B139" s="106"/>
      <c r="C139" s="250"/>
      <c r="D139" s="251"/>
      <c r="E139" s="242"/>
      <c r="F139" s="242"/>
      <c r="G139" s="242"/>
      <c r="H139" s="117"/>
      <c r="I139" s="118"/>
      <c r="J139" s="123"/>
      <c r="K139" s="124"/>
      <c r="L139" s="117" t="str">
        <f>IF(입력!J85=0,"",입력!J85)</f>
        <v/>
      </c>
      <c r="M139" s="123"/>
      <c r="N139" s="118"/>
      <c r="O139" s="223"/>
      <c r="P139" s="202"/>
      <c r="Q139" s="203"/>
      <c r="R139" s="203"/>
      <c r="S139" s="208"/>
      <c r="T139" s="203"/>
      <c r="U139" s="209"/>
      <c r="V139" s="215"/>
      <c r="W139" s="216"/>
      <c r="X139" s="217"/>
    </row>
    <row r="140" spans="2:24" x14ac:dyDescent="0.3">
      <c r="B140" s="106"/>
      <c r="C140" s="250" t="str">
        <f>IF(입력!B83="","",입력!B83)</f>
        <v/>
      </c>
      <c r="D140" s="251"/>
      <c r="E140" s="242"/>
      <c r="F140" s="242"/>
      <c r="G140" s="242"/>
      <c r="H140" s="117"/>
      <c r="I140" s="118"/>
      <c r="J140" s="123"/>
      <c r="K140" s="124"/>
      <c r="L140" s="117"/>
      <c r="M140" s="123"/>
      <c r="N140" s="118"/>
      <c r="O140" s="223"/>
      <c r="P140" s="202"/>
      <c r="Q140" s="203"/>
      <c r="R140" s="203"/>
      <c r="S140" s="208"/>
      <c r="T140" s="203"/>
      <c r="U140" s="209"/>
      <c r="V140" s="215"/>
      <c r="W140" s="216"/>
      <c r="X140" s="217"/>
    </row>
    <row r="141" spans="2:24" x14ac:dyDescent="0.3">
      <c r="B141" s="106"/>
      <c r="C141" s="250"/>
      <c r="D141" s="251"/>
      <c r="E141" s="242"/>
      <c r="F141" s="242"/>
      <c r="G141" s="242"/>
      <c r="H141" s="117"/>
      <c r="I141" s="118"/>
      <c r="J141" s="123"/>
      <c r="K141" s="124"/>
      <c r="L141" s="117"/>
      <c r="M141" s="123"/>
      <c r="N141" s="118"/>
      <c r="O141" s="223"/>
      <c r="P141" s="202"/>
      <c r="Q141" s="203"/>
      <c r="R141" s="203"/>
      <c r="S141" s="208"/>
      <c r="T141" s="203"/>
      <c r="U141" s="209"/>
      <c r="V141" s="215"/>
      <c r="W141" s="216"/>
      <c r="X141" s="217"/>
    </row>
    <row r="142" spans="2:24" ht="17.25" thickBot="1" x14ac:dyDescent="0.35">
      <c r="B142" s="106"/>
      <c r="C142" s="252"/>
      <c r="D142" s="253"/>
      <c r="E142" s="242"/>
      <c r="F142" s="242"/>
      <c r="G142" s="242"/>
      <c r="H142" s="119"/>
      <c r="I142" s="120"/>
      <c r="J142" s="125"/>
      <c r="K142" s="126"/>
      <c r="L142" s="229"/>
      <c r="M142" s="230"/>
      <c r="N142" s="231"/>
      <c r="O142" s="224"/>
      <c r="P142" s="204"/>
      <c r="Q142" s="205"/>
      <c r="R142" s="205"/>
      <c r="S142" s="210"/>
      <c r="T142" s="205"/>
      <c r="U142" s="211"/>
      <c r="V142" s="218"/>
      <c r="W142" s="219"/>
      <c r="X142" s="220"/>
    </row>
    <row r="143" spans="2:24" ht="16.5" customHeight="1" x14ac:dyDescent="0.3">
      <c r="B143" s="105">
        <f>IF(입력!A89="","",입력!A89)</f>
        <v>11</v>
      </c>
      <c r="C143" s="248" t="str">
        <f>IF(입력!B89="","",입력!B89)</f>
        <v/>
      </c>
      <c r="D143" s="249"/>
      <c r="E143" s="246"/>
      <c r="F143" s="246"/>
      <c r="G143" s="246"/>
      <c r="H143" s="115" t="str">
        <f>IF(입력!D89=0,"",입력!D89)</f>
        <v/>
      </c>
      <c r="I143" s="116"/>
      <c r="J143" s="121" t="str">
        <f>IF(입력!F89=0,"",입력!F89)</f>
        <v/>
      </c>
      <c r="K143" s="122"/>
      <c r="L143" s="115" t="str">
        <f>IF(입력!J89=0,"",입력!J89)</f>
        <v/>
      </c>
      <c r="M143" s="121"/>
      <c r="N143" s="116"/>
      <c r="O143" s="222" t="str">
        <f>IF(입력!L89=0,"",입력!L89)</f>
        <v/>
      </c>
      <c r="P143" s="200" t="str">
        <f>IF(가격!W105=0,"",가격!W105)</f>
        <v/>
      </c>
      <c r="Q143" s="201"/>
      <c r="R143" s="201"/>
      <c r="S143" s="206" t="str">
        <f t="shared" ref="S143" si="9">IFERROR(IF(P143*O143=0,"",P143*O143),"")</f>
        <v/>
      </c>
      <c r="T143" s="201"/>
      <c r="U143" s="207"/>
      <c r="V143" s="212" t="str">
        <f>IF(입력!M89="","",입력!M89)</f>
        <v/>
      </c>
      <c r="W143" s="213"/>
      <c r="X143" s="214"/>
    </row>
    <row r="144" spans="2:24" x14ac:dyDescent="0.3">
      <c r="B144" s="106"/>
      <c r="C144" s="250"/>
      <c r="D144" s="251"/>
      <c r="E144" s="242"/>
      <c r="F144" s="242"/>
      <c r="G144" s="242"/>
      <c r="H144" s="117"/>
      <c r="I144" s="118"/>
      <c r="J144" s="123"/>
      <c r="K144" s="124"/>
      <c r="L144" s="117"/>
      <c r="M144" s="123"/>
      <c r="N144" s="118"/>
      <c r="O144" s="223"/>
      <c r="P144" s="202"/>
      <c r="Q144" s="203"/>
      <c r="R144" s="203"/>
      <c r="S144" s="208"/>
      <c r="T144" s="203"/>
      <c r="U144" s="209"/>
      <c r="V144" s="215"/>
      <c r="W144" s="216"/>
      <c r="X144" s="217"/>
    </row>
    <row r="145" spans="2:24" x14ac:dyDescent="0.3">
      <c r="B145" s="106"/>
      <c r="C145" s="250"/>
      <c r="D145" s="251"/>
      <c r="E145" s="242"/>
      <c r="F145" s="242"/>
      <c r="G145" s="242"/>
      <c r="H145" s="117"/>
      <c r="I145" s="118"/>
      <c r="J145" s="123"/>
      <c r="K145" s="124"/>
      <c r="L145" s="117"/>
      <c r="M145" s="123"/>
      <c r="N145" s="118"/>
      <c r="O145" s="223"/>
      <c r="P145" s="202"/>
      <c r="Q145" s="203"/>
      <c r="R145" s="203"/>
      <c r="S145" s="208"/>
      <c r="T145" s="203"/>
      <c r="U145" s="209"/>
      <c r="V145" s="215"/>
      <c r="W145" s="216"/>
      <c r="X145" s="217"/>
    </row>
    <row r="146" spans="2:24" x14ac:dyDescent="0.3">
      <c r="B146" s="106"/>
      <c r="C146" s="250" t="str">
        <f>IF(입력!B93="","",입력!B93)</f>
        <v/>
      </c>
      <c r="D146" s="251"/>
      <c r="E146" s="242"/>
      <c r="F146" s="242"/>
      <c r="G146" s="242"/>
      <c r="H146" s="117"/>
      <c r="I146" s="118"/>
      <c r="J146" s="123"/>
      <c r="K146" s="124"/>
      <c r="L146" s="150"/>
      <c r="M146" s="254"/>
      <c r="N146" s="255"/>
      <c r="O146" s="223"/>
      <c r="P146" s="202"/>
      <c r="Q146" s="203"/>
      <c r="R146" s="203"/>
      <c r="S146" s="208"/>
      <c r="T146" s="203"/>
      <c r="U146" s="209"/>
      <c r="V146" s="215"/>
      <c r="W146" s="216"/>
      <c r="X146" s="217"/>
    </row>
    <row r="147" spans="2:24" x14ac:dyDescent="0.3">
      <c r="B147" s="106"/>
      <c r="C147" s="250"/>
      <c r="D147" s="251"/>
      <c r="E147" s="242"/>
      <c r="F147" s="242"/>
      <c r="G147" s="242"/>
      <c r="H147" s="117"/>
      <c r="I147" s="118"/>
      <c r="J147" s="123"/>
      <c r="K147" s="124"/>
      <c r="L147" s="256" t="str">
        <f>IF(입력!J93=0,"",입력!J93)</f>
        <v/>
      </c>
      <c r="M147" s="257"/>
      <c r="N147" s="258"/>
      <c r="O147" s="223"/>
      <c r="P147" s="202"/>
      <c r="Q147" s="203"/>
      <c r="R147" s="203"/>
      <c r="S147" s="208"/>
      <c r="T147" s="203"/>
      <c r="U147" s="209"/>
      <c r="V147" s="215"/>
      <c r="W147" s="216"/>
      <c r="X147" s="217"/>
    </row>
    <row r="148" spans="2:24" x14ac:dyDescent="0.3">
      <c r="B148" s="106"/>
      <c r="C148" s="250" t="str">
        <f>IF(입력!B91="","",입력!B91)</f>
        <v/>
      </c>
      <c r="D148" s="251"/>
      <c r="E148" s="242"/>
      <c r="F148" s="242"/>
      <c r="G148" s="242"/>
      <c r="H148" s="117"/>
      <c r="I148" s="118"/>
      <c r="J148" s="123"/>
      <c r="K148" s="124"/>
      <c r="L148" s="117"/>
      <c r="M148" s="228"/>
      <c r="N148" s="118"/>
      <c r="O148" s="223"/>
      <c r="P148" s="202"/>
      <c r="Q148" s="203"/>
      <c r="R148" s="203"/>
      <c r="S148" s="208"/>
      <c r="T148" s="203"/>
      <c r="U148" s="209"/>
      <c r="V148" s="215"/>
      <c r="W148" s="216"/>
      <c r="X148" s="217"/>
    </row>
    <row r="149" spans="2:24" x14ac:dyDescent="0.3">
      <c r="B149" s="106"/>
      <c r="C149" s="250"/>
      <c r="D149" s="251"/>
      <c r="E149" s="242"/>
      <c r="F149" s="242"/>
      <c r="G149" s="242"/>
      <c r="H149" s="117"/>
      <c r="I149" s="118"/>
      <c r="J149" s="123"/>
      <c r="K149" s="124"/>
      <c r="L149" s="117"/>
      <c r="M149" s="123"/>
      <c r="N149" s="118"/>
      <c r="O149" s="223"/>
      <c r="P149" s="202"/>
      <c r="Q149" s="203"/>
      <c r="R149" s="203"/>
      <c r="S149" s="208"/>
      <c r="T149" s="203"/>
      <c r="U149" s="209"/>
      <c r="V149" s="215"/>
      <c r="W149" s="216"/>
      <c r="X149" s="217"/>
    </row>
    <row r="150" spans="2:24" ht="17.25" thickBot="1" x14ac:dyDescent="0.35">
      <c r="B150" s="106"/>
      <c r="C150" s="252"/>
      <c r="D150" s="253"/>
      <c r="E150" s="242"/>
      <c r="F150" s="242"/>
      <c r="G150" s="242"/>
      <c r="H150" s="119"/>
      <c r="I150" s="120"/>
      <c r="J150" s="125"/>
      <c r="K150" s="126"/>
      <c r="L150" s="119"/>
      <c r="M150" s="125"/>
      <c r="N150" s="120"/>
      <c r="O150" s="224"/>
      <c r="P150" s="204"/>
      <c r="Q150" s="205"/>
      <c r="R150" s="205"/>
      <c r="S150" s="210"/>
      <c r="T150" s="205"/>
      <c r="U150" s="211"/>
      <c r="V150" s="218"/>
      <c r="W150" s="219"/>
      <c r="X150" s="220"/>
    </row>
    <row r="151" spans="2:24" ht="16.5" customHeight="1" x14ac:dyDescent="0.3">
      <c r="B151" s="105">
        <f>IF(입력!A97="","",입력!A97)</f>
        <v>12</v>
      </c>
      <c r="C151" s="248" t="str">
        <f>IF(입력!B97="","",입력!B97)</f>
        <v/>
      </c>
      <c r="D151" s="249"/>
      <c r="E151" s="246"/>
      <c r="F151" s="246"/>
      <c r="G151" s="246"/>
      <c r="H151" s="115" t="str">
        <f>IF(입력!D97=0,"",입력!D97)</f>
        <v/>
      </c>
      <c r="I151" s="116"/>
      <c r="J151" s="121" t="str">
        <f>IF(입력!F97=0,"",입력!F97)</f>
        <v/>
      </c>
      <c r="K151" s="122"/>
      <c r="L151" s="115" t="str">
        <f>IF(입력!J97=0,"",입력!J97)</f>
        <v/>
      </c>
      <c r="M151" s="121"/>
      <c r="N151" s="116"/>
      <c r="O151" s="222" t="str">
        <f>IF(입력!L97=0,"",입력!L97)</f>
        <v/>
      </c>
      <c r="P151" s="200" t="str">
        <f>IF(가격!W113=0,"",가격!W113)</f>
        <v/>
      </c>
      <c r="Q151" s="201"/>
      <c r="R151" s="201"/>
      <c r="S151" s="206" t="str">
        <f t="shared" ref="S151" si="10">IFERROR(IF(P151*O151=0,"",P151*O151),"")</f>
        <v/>
      </c>
      <c r="T151" s="201"/>
      <c r="U151" s="207"/>
      <c r="V151" s="212" t="str">
        <f>IF(입력!M97="","",입력!M97)</f>
        <v/>
      </c>
      <c r="W151" s="213"/>
      <c r="X151" s="214"/>
    </row>
    <row r="152" spans="2:24" x14ac:dyDescent="0.3">
      <c r="B152" s="106"/>
      <c r="C152" s="250"/>
      <c r="D152" s="251"/>
      <c r="E152" s="242"/>
      <c r="F152" s="242"/>
      <c r="G152" s="242"/>
      <c r="H152" s="117"/>
      <c r="I152" s="118"/>
      <c r="J152" s="123"/>
      <c r="K152" s="124"/>
      <c r="L152" s="117"/>
      <c r="M152" s="123"/>
      <c r="N152" s="118"/>
      <c r="O152" s="223"/>
      <c r="P152" s="202"/>
      <c r="Q152" s="203"/>
      <c r="R152" s="203"/>
      <c r="S152" s="208"/>
      <c r="T152" s="203"/>
      <c r="U152" s="209"/>
      <c r="V152" s="215"/>
      <c r="W152" s="216"/>
      <c r="X152" s="217"/>
    </row>
    <row r="153" spans="2:24" x14ac:dyDescent="0.3">
      <c r="B153" s="106"/>
      <c r="C153" s="250"/>
      <c r="D153" s="251"/>
      <c r="E153" s="242"/>
      <c r="F153" s="242"/>
      <c r="G153" s="242"/>
      <c r="H153" s="117"/>
      <c r="I153" s="118"/>
      <c r="J153" s="123"/>
      <c r="K153" s="124"/>
      <c r="L153" s="117"/>
      <c r="M153" s="123"/>
      <c r="N153" s="118"/>
      <c r="O153" s="223"/>
      <c r="P153" s="202"/>
      <c r="Q153" s="203"/>
      <c r="R153" s="203"/>
      <c r="S153" s="208"/>
      <c r="T153" s="203"/>
      <c r="U153" s="209"/>
      <c r="V153" s="215"/>
      <c r="W153" s="216"/>
      <c r="X153" s="217"/>
    </row>
    <row r="154" spans="2:24" x14ac:dyDescent="0.3">
      <c r="B154" s="106"/>
      <c r="C154" s="250" t="str">
        <f>IF(입력!B101="","",입력!B101)</f>
        <v/>
      </c>
      <c r="D154" s="251"/>
      <c r="E154" s="242"/>
      <c r="F154" s="242"/>
      <c r="G154" s="242"/>
      <c r="H154" s="117"/>
      <c r="I154" s="118"/>
      <c r="J154" s="123"/>
      <c r="K154" s="124"/>
      <c r="L154" s="150"/>
      <c r="M154" s="254"/>
      <c r="N154" s="255"/>
      <c r="O154" s="223"/>
      <c r="P154" s="202"/>
      <c r="Q154" s="203"/>
      <c r="R154" s="203"/>
      <c r="S154" s="208"/>
      <c r="T154" s="203"/>
      <c r="U154" s="209"/>
      <c r="V154" s="215"/>
      <c r="W154" s="216"/>
      <c r="X154" s="217"/>
    </row>
    <row r="155" spans="2:24" x14ac:dyDescent="0.3">
      <c r="B155" s="106"/>
      <c r="C155" s="250"/>
      <c r="D155" s="251"/>
      <c r="E155" s="242"/>
      <c r="F155" s="242"/>
      <c r="G155" s="242"/>
      <c r="H155" s="117"/>
      <c r="I155" s="118"/>
      <c r="J155" s="123"/>
      <c r="K155" s="124"/>
      <c r="L155" s="117" t="str">
        <f>IF(입력!J101=0,"",입력!J101)</f>
        <v/>
      </c>
      <c r="M155" s="123"/>
      <c r="N155" s="118"/>
      <c r="O155" s="223"/>
      <c r="P155" s="202"/>
      <c r="Q155" s="203"/>
      <c r="R155" s="203"/>
      <c r="S155" s="208"/>
      <c r="T155" s="203"/>
      <c r="U155" s="209"/>
      <c r="V155" s="215"/>
      <c r="W155" s="216"/>
      <c r="X155" s="217"/>
    </row>
    <row r="156" spans="2:24" x14ac:dyDescent="0.3">
      <c r="B156" s="106"/>
      <c r="C156" s="250" t="str">
        <f>IF(입력!B99="","",입력!B99)</f>
        <v/>
      </c>
      <c r="D156" s="251"/>
      <c r="E156" s="242"/>
      <c r="F156" s="242"/>
      <c r="G156" s="242"/>
      <c r="H156" s="117"/>
      <c r="I156" s="118"/>
      <c r="J156" s="123"/>
      <c r="K156" s="124"/>
      <c r="L156" s="117"/>
      <c r="M156" s="123"/>
      <c r="N156" s="118"/>
      <c r="O156" s="223"/>
      <c r="P156" s="202"/>
      <c r="Q156" s="203"/>
      <c r="R156" s="203"/>
      <c r="S156" s="208"/>
      <c r="T156" s="203"/>
      <c r="U156" s="209"/>
      <c r="V156" s="215"/>
      <c r="W156" s="216"/>
      <c r="X156" s="217"/>
    </row>
    <row r="157" spans="2:24" x14ac:dyDescent="0.3">
      <c r="B157" s="106"/>
      <c r="C157" s="250"/>
      <c r="D157" s="251"/>
      <c r="E157" s="242"/>
      <c r="F157" s="242"/>
      <c r="G157" s="242"/>
      <c r="H157" s="117"/>
      <c r="I157" s="118"/>
      <c r="J157" s="123"/>
      <c r="K157" s="124"/>
      <c r="L157" s="117"/>
      <c r="M157" s="123"/>
      <c r="N157" s="118"/>
      <c r="O157" s="223"/>
      <c r="P157" s="202"/>
      <c r="Q157" s="203"/>
      <c r="R157" s="203"/>
      <c r="S157" s="208"/>
      <c r="T157" s="203"/>
      <c r="U157" s="209"/>
      <c r="V157" s="215"/>
      <c r="W157" s="216"/>
      <c r="X157" s="217"/>
    </row>
    <row r="158" spans="2:24" ht="17.25" thickBot="1" x14ac:dyDescent="0.35">
      <c r="B158" s="106"/>
      <c r="C158" s="252"/>
      <c r="D158" s="253"/>
      <c r="E158" s="242"/>
      <c r="F158" s="242"/>
      <c r="G158" s="242"/>
      <c r="H158" s="119"/>
      <c r="I158" s="120"/>
      <c r="J158" s="125"/>
      <c r="K158" s="126"/>
      <c r="L158" s="229"/>
      <c r="M158" s="230"/>
      <c r="N158" s="231"/>
      <c r="O158" s="224"/>
      <c r="P158" s="204"/>
      <c r="Q158" s="205"/>
      <c r="R158" s="205"/>
      <c r="S158" s="210"/>
      <c r="T158" s="205"/>
      <c r="U158" s="211"/>
      <c r="V158" s="218"/>
      <c r="W158" s="219"/>
      <c r="X158" s="220"/>
    </row>
    <row r="159" spans="2:24" ht="16.5" customHeight="1" x14ac:dyDescent="0.3">
      <c r="B159" s="105">
        <f>IF(입력!A105="","",입력!A105)</f>
        <v>13</v>
      </c>
      <c r="C159" s="248" t="str">
        <f>IF(입력!B105="","",입력!B105)</f>
        <v/>
      </c>
      <c r="D159" s="249"/>
      <c r="E159" s="246"/>
      <c r="F159" s="246"/>
      <c r="G159" s="246"/>
      <c r="H159" s="115" t="str">
        <f>IF(입력!D105=0,"",입력!D105)</f>
        <v/>
      </c>
      <c r="I159" s="116"/>
      <c r="J159" s="121" t="str">
        <f>IF(입력!F105=0,"",입력!F105)</f>
        <v/>
      </c>
      <c r="K159" s="122"/>
      <c r="L159" s="115" t="str">
        <f>IF(입력!J105=0,"",입력!J105)</f>
        <v/>
      </c>
      <c r="M159" s="121"/>
      <c r="N159" s="116"/>
      <c r="O159" s="222" t="str">
        <f>IF(입력!L105=0,"",입력!L105)</f>
        <v/>
      </c>
      <c r="P159" s="200" t="str">
        <f>IF(가격!W121=0,"",가격!W121)</f>
        <v/>
      </c>
      <c r="Q159" s="201"/>
      <c r="R159" s="201"/>
      <c r="S159" s="206" t="str">
        <f t="shared" ref="S159" si="11">IFERROR(IF(P159*O159=0,"",P159*O159),"")</f>
        <v/>
      </c>
      <c r="T159" s="201"/>
      <c r="U159" s="207"/>
      <c r="V159" s="212" t="str">
        <f>IF(입력!M105="","",입력!M105)</f>
        <v/>
      </c>
      <c r="W159" s="213"/>
      <c r="X159" s="214"/>
    </row>
    <row r="160" spans="2:24" x14ac:dyDescent="0.3">
      <c r="B160" s="106"/>
      <c r="C160" s="250"/>
      <c r="D160" s="251"/>
      <c r="E160" s="242"/>
      <c r="F160" s="242"/>
      <c r="G160" s="242"/>
      <c r="H160" s="117"/>
      <c r="I160" s="118"/>
      <c r="J160" s="123"/>
      <c r="K160" s="124"/>
      <c r="L160" s="117"/>
      <c r="M160" s="123"/>
      <c r="N160" s="118"/>
      <c r="O160" s="223"/>
      <c r="P160" s="202"/>
      <c r="Q160" s="203"/>
      <c r="R160" s="203"/>
      <c r="S160" s="208"/>
      <c r="T160" s="203"/>
      <c r="U160" s="209"/>
      <c r="V160" s="215"/>
      <c r="W160" s="216"/>
      <c r="X160" s="217"/>
    </row>
    <row r="161" spans="2:24" x14ac:dyDescent="0.3">
      <c r="B161" s="106"/>
      <c r="C161" s="250"/>
      <c r="D161" s="251"/>
      <c r="E161" s="242"/>
      <c r="F161" s="242"/>
      <c r="G161" s="242"/>
      <c r="H161" s="117"/>
      <c r="I161" s="118"/>
      <c r="J161" s="123"/>
      <c r="K161" s="124"/>
      <c r="L161" s="117"/>
      <c r="M161" s="123"/>
      <c r="N161" s="118"/>
      <c r="O161" s="223"/>
      <c r="P161" s="202"/>
      <c r="Q161" s="203"/>
      <c r="R161" s="203"/>
      <c r="S161" s="208"/>
      <c r="T161" s="203"/>
      <c r="U161" s="209"/>
      <c r="V161" s="215"/>
      <c r="W161" s="216"/>
      <c r="X161" s="217"/>
    </row>
    <row r="162" spans="2:24" x14ac:dyDescent="0.3">
      <c r="B162" s="106"/>
      <c r="C162" s="250" t="str">
        <f>IF(입력!B109="","",입력!B109)</f>
        <v/>
      </c>
      <c r="D162" s="251"/>
      <c r="E162" s="242"/>
      <c r="F162" s="242"/>
      <c r="G162" s="242"/>
      <c r="H162" s="117"/>
      <c r="I162" s="118"/>
      <c r="J162" s="123"/>
      <c r="K162" s="124"/>
      <c r="L162" s="150"/>
      <c r="M162" s="254"/>
      <c r="N162" s="255"/>
      <c r="O162" s="223"/>
      <c r="P162" s="202"/>
      <c r="Q162" s="203"/>
      <c r="R162" s="203"/>
      <c r="S162" s="208"/>
      <c r="T162" s="203"/>
      <c r="U162" s="209"/>
      <c r="V162" s="215"/>
      <c r="W162" s="216"/>
      <c r="X162" s="217"/>
    </row>
    <row r="163" spans="2:24" x14ac:dyDescent="0.3">
      <c r="B163" s="106"/>
      <c r="C163" s="250"/>
      <c r="D163" s="251"/>
      <c r="E163" s="242"/>
      <c r="F163" s="242"/>
      <c r="G163" s="242"/>
      <c r="H163" s="117"/>
      <c r="I163" s="118"/>
      <c r="J163" s="123"/>
      <c r="K163" s="124"/>
      <c r="L163" s="117" t="str">
        <f>IF(입력!J109=0,"",입력!J109)</f>
        <v/>
      </c>
      <c r="M163" s="123"/>
      <c r="N163" s="118"/>
      <c r="O163" s="223"/>
      <c r="P163" s="202"/>
      <c r="Q163" s="203"/>
      <c r="R163" s="203"/>
      <c r="S163" s="208"/>
      <c r="T163" s="203"/>
      <c r="U163" s="209"/>
      <c r="V163" s="215"/>
      <c r="W163" s="216"/>
      <c r="X163" s="217"/>
    </row>
    <row r="164" spans="2:24" x14ac:dyDescent="0.3">
      <c r="B164" s="106"/>
      <c r="C164" s="250" t="str">
        <f>IF(입력!B107="","",입력!B107)</f>
        <v/>
      </c>
      <c r="D164" s="251"/>
      <c r="E164" s="242"/>
      <c r="F164" s="242"/>
      <c r="G164" s="242"/>
      <c r="H164" s="117"/>
      <c r="I164" s="118"/>
      <c r="J164" s="123"/>
      <c r="K164" s="124"/>
      <c r="L164" s="117"/>
      <c r="M164" s="123"/>
      <c r="N164" s="118"/>
      <c r="O164" s="223"/>
      <c r="P164" s="202"/>
      <c r="Q164" s="203"/>
      <c r="R164" s="203"/>
      <c r="S164" s="208"/>
      <c r="T164" s="203"/>
      <c r="U164" s="209"/>
      <c r="V164" s="215"/>
      <c r="W164" s="216"/>
      <c r="X164" s="217"/>
    </row>
    <row r="165" spans="2:24" x14ac:dyDescent="0.3">
      <c r="B165" s="106"/>
      <c r="C165" s="250"/>
      <c r="D165" s="251"/>
      <c r="E165" s="242"/>
      <c r="F165" s="242"/>
      <c r="G165" s="242"/>
      <c r="H165" s="117"/>
      <c r="I165" s="118"/>
      <c r="J165" s="123"/>
      <c r="K165" s="124"/>
      <c r="L165" s="117"/>
      <c r="M165" s="123"/>
      <c r="N165" s="118"/>
      <c r="O165" s="223"/>
      <c r="P165" s="202"/>
      <c r="Q165" s="203"/>
      <c r="R165" s="203"/>
      <c r="S165" s="208"/>
      <c r="T165" s="203"/>
      <c r="U165" s="209"/>
      <c r="V165" s="215"/>
      <c r="W165" s="216"/>
      <c r="X165" s="217"/>
    </row>
    <row r="166" spans="2:24" ht="17.25" thickBot="1" x14ac:dyDescent="0.35">
      <c r="B166" s="106"/>
      <c r="C166" s="252"/>
      <c r="D166" s="253"/>
      <c r="E166" s="242"/>
      <c r="F166" s="242"/>
      <c r="G166" s="242"/>
      <c r="H166" s="119"/>
      <c r="I166" s="120"/>
      <c r="J166" s="125"/>
      <c r="K166" s="126"/>
      <c r="L166" s="229"/>
      <c r="M166" s="230"/>
      <c r="N166" s="231"/>
      <c r="O166" s="224"/>
      <c r="P166" s="204"/>
      <c r="Q166" s="205"/>
      <c r="R166" s="205"/>
      <c r="S166" s="210"/>
      <c r="T166" s="205"/>
      <c r="U166" s="211"/>
      <c r="V166" s="218"/>
      <c r="W166" s="219"/>
      <c r="X166" s="220"/>
    </row>
    <row r="167" spans="2:24" ht="16.5" customHeight="1" x14ac:dyDescent="0.3">
      <c r="B167" s="105">
        <f>IF(입력!A113="","",입력!A113)</f>
        <v>14</v>
      </c>
      <c r="C167" s="248" t="str">
        <f>IF(입력!B113="","",입력!B113)</f>
        <v/>
      </c>
      <c r="D167" s="249"/>
      <c r="E167" s="246"/>
      <c r="F167" s="246"/>
      <c r="G167" s="246"/>
      <c r="H167" s="115" t="str">
        <f>IF(입력!D113=0,"",입력!D113)</f>
        <v/>
      </c>
      <c r="I167" s="116"/>
      <c r="J167" s="121" t="str">
        <f>IF(입력!F113=0,"",입력!F113)</f>
        <v/>
      </c>
      <c r="K167" s="122"/>
      <c r="L167" s="115" t="str">
        <f>IF(입력!J113=0,"",입력!J113)</f>
        <v/>
      </c>
      <c r="M167" s="121"/>
      <c r="N167" s="116"/>
      <c r="O167" s="222" t="str">
        <f>IF(입력!L113=0,"",입력!L113)</f>
        <v/>
      </c>
      <c r="P167" s="200" t="str">
        <f>IF(가격!W129=0,"",가격!W129)</f>
        <v/>
      </c>
      <c r="Q167" s="201"/>
      <c r="R167" s="201"/>
      <c r="S167" s="206" t="str">
        <f t="shared" ref="S167" si="12">IFERROR(IF(P167*O167=0,"",P167*O167),"")</f>
        <v/>
      </c>
      <c r="T167" s="201"/>
      <c r="U167" s="207"/>
      <c r="V167" s="212" t="str">
        <f>IF(입력!M113="","",입력!M113)</f>
        <v/>
      </c>
      <c r="W167" s="213"/>
      <c r="X167" s="214"/>
    </row>
    <row r="168" spans="2:24" x14ac:dyDescent="0.3">
      <c r="B168" s="106"/>
      <c r="C168" s="250"/>
      <c r="D168" s="251"/>
      <c r="E168" s="242"/>
      <c r="F168" s="242"/>
      <c r="G168" s="242"/>
      <c r="H168" s="117"/>
      <c r="I168" s="118"/>
      <c r="J168" s="123"/>
      <c r="K168" s="124"/>
      <c r="L168" s="117"/>
      <c r="M168" s="123"/>
      <c r="N168" s="118"/>
      <c r="O168" s="223"/>
      <c r="P168" s="202"/>
      <c r="Q168" s="203"/>
      <c r="R168" s="203"/>
      <c r="S168" s="208"/>
      <c r="T168" s="203"/>
      <c r="U168" s="209"/>
      <c r="V168" s="215"/>
      <c r="W168" s="216"/>
      <c r="X168" s="217"/>
    </row>
    <row r="169" spans="2:24" x14ac:dyDescent="0.3">
      <c r="B169" s="106"/>
      <c r="C169" s="250"/>
      <c r="D169" s="251"/>
      <c r="E169" s="242"/>
      <c r="F169" s="242"/>
      <c r="G169" s="242"/>
      <c r="H169" s="117"/>
      <c r="I169" s="118"/>
      <c r="J169" s="123"/>
      <c r="K169" s="124"/>
      <c r="L169" s="117"/>
      <c r="M169" s="123"/>
      <c r="N169" s="118"/>
      <c r="O169" s="223"/>
      <c r="P169" s="202"/>
      <c r="Q169" s="203"/>
      <c r="R169" s="203"/>
      <c r="S169" s="208"/>
      <c r="T169" s="203"/>
      <c r="U169" s="209"/>
      <c r="V169" s="215"/>
      <c r="W169" s="216"/>
      <c r="X169" s="217"/>
    </row>
    <row r="170" spans="2:24" x14ac:dyDescent="0.3">
      <c r="B170" s="106"/>
      <c r="C170" s="250" t="str">
        <f>IF(입력!B117="","",입력!B117)</f>
        <v/>
      </c>
      <c r="D170" s="251"/>
      <c r="E170" s="242"/>
      <c r="F170" s="242"/>
      <c r="G170" s="242"/>
      <c r="H170" s="117"/>
      <c r="I170" s="118"/>
      <c r="J170" s="123"/>
      <c r="K170" s="124"/>
      <c r="L170" s="150"/>
      <c r="M170" s="254"/>
      <c r="N170" s="255"/>
      <c r="O170" s="223"/>
      <c r="P170" s="202"/>
      <c r="Q170" s="203"/>
      <c r="R170" s="203"/>
      <c r="S170" s="208"/>
      <c r="T170" s="203"/>
      <c r="U170" s="209"/>
      <c r="V170" s="215"/>
      <c r="W170" s="216"/>
      <c r="X170" s="217"/>
    </row>
    <row r="171" spans="2:24" x14ac:dyDescent="0.3">
      <c r="B171" s="106"/>
      <c r="C171" s="250"/>
      <c r="D171" s="251"/>
      <c r="E171" s="242"/>
      <c r="F171" s="242"/>
      <c r="G171" s="242"/>
      <c r="H171" s="117"/>
      <c r="I171" s="118"/>
      <c r="J171" s="123"/>
      <c r="K171" s="124"/>
      <c r="L171" s="256" t="str">
        <f>IF(입력!J117=0,"",입력!J117)</f>
        <v/>
      </c>
      <c r="M171" s="257"/>
      <c r="N171" s="258"/>
      <c r="O171" s="223"/>
      <c r="P171" s="202"/>
      <c r="Q171" s="203"/>
      <c r="R171" s="203"/>
      <c r="S171" s="208"/>
      <c r="T171" s="203"/>
      <c r="U171" s="209"/>
      <c r="V171" s="215"/>
      <c r="W171" s="216"/>
      <c r="X171" s="217"/>
    </row>
    <row r="172" spans="2:24" x14ac:dyDescent="0.3">
      <c r="B172" s="106"/>
      <c r="C172" s="250" t="str">
        <f>IF(입력!B115="","",입력!B115)</f>
        <v/>
      </c>
      <c r="D172" s="251"/>
      <c r="E172" s="242"/>
      <c r="F172" s="242"/>
      <c r="G172" s="242"/>
      <c r="H172" s="117"/>
      <c r="I172" s="118"/>
      <c r="J172" s="123"/>
      <c r="K172" s="124"/>
      <c r="L172" s="117"/>
      <c r="M172" s="228"/>
      <c r="N172" s="118"/>
      <c r="O172" s="223"/>
      <c r="P172" s="202"/>
      <c r="Q172" s="203"/>
      <c r="R172" s="203"/>
      <c r="S172" s="208"/>
      <c r="T172" s="203"/>
      <c r="U172" s="209"/>
      <c r="V172" s="215"/>
      <c r="W172" s="216"/>
      <c r="X172" s="217"/>
    </row>
    <row r="173" spans="2:24" x14ac:dyDescent="0.3">
      <c r="B173" s="106"/>
      <c r="C173" s="250"/>
      <c r="D173" s="251"/>
      <c r="E173" s="242"/>
      <c r="F173" s="242"/>
      <c r="G173" s="242"/>
      <c r="H173" s="117"/>
      <c r="I173" s="118"/>
      <c r="J173" s="123"/>
      <c r="K173" s="124"/>
      <c r="L173" s="117"/>
      <c r="M173" s="228"/>
      <c r="N173" s="118"/>
      <c r="O173" s="223"/>
      <c r="P173" s="202"/>
      <c r="Q173" s="203"/>
      <c r="R173" s="203"/>
      <c r="S173" s="208"/>
      <c r="T173" s="203"/>
      <c r="U173" s="209"/>
      <c r="V173" s="215"/>
      <c r="W173" s="216"/>
      <c r="X173" s="217"/>
    </row>
    <row r="174" spans="2:24" ht="17.25" thickBot="1" x14ac:dyDescent="0.35">
      <c r="B174" s="106"/>
      <c r="C174" s="252"/>
      <c r="D174" s="253"/>
      <c r="E174" s="242"/>
      <c r="F174" s="242"/>
      <c r="G174" s="242"/>
      <c r="H174" s="119"/>
      <c r="I174" s="120"/>
      <c r="J174" s="125"/>
      <c r="K174" s="126"/>
      <c r="L174" s="119"/>
      <c r="M174" s="125"/>
      <c r="N174" s="120"/>
      <c r="O174" s="224"/>
      <c r="P174" s="204"/>
      <c r="Q174" s="205"/>
      <c r="R174" s="205"/>
      <c r="S174" s="210"/>
      <c r="T174" s="205"/>
      <c r="U174" s="211"/>
      <c r="V174" s="218"/>
      <c r="W174" s="219"/>
      <c r="X174" s="220"/>
    </row>
    <row r="175" spans="2:24" ht="16.5" customHeight="1" x14ac:dyDescent="0.3">
      <c r="B175" s="105">
        <f>IF(입력!A121="","",입력!A121)</f>
        <v>15</v>
      </c>
      <c r="C175" s="248" t="str">
        <f>IF(입력!B121="","",입력!B121)</f>
        <v/>
      </c>
      <c r="D175" s="249"/>
      <c r="E175" s="246"/>
      <c r="F175" s="246"/>
      <c r="G175" s="246"/>
      <c r="H175" s="115" t="str">
        <f>IF(입력!D121=0,"",입력!D121)</f>
        <v/>
      </c>
      <c r="I175" s="116"/>
      <c r="J175" s="121" t="str">
        <f>IF(입력!F121=0,"",입력!F121)</f>
        <v/>
      </c>
      <c r="K175" s="122"/>
      <c r="L175" s="115" t="str">
        <f>IF(입력!J121=0,"",입력!J121)</f>
        <v/>
      </c>
      <c r="M175" s="121"/>
      <c r="N175" s="116"/>
      <c r="O175" s="222" t="str">
        <f>IF(입력!L121=0,"",입력!L121)</f>
        <v/>
      </c>
      <c r="P175" s="200" t="str">
        <f>IF(가격!W137=0,"",가격!W137)</f>
        <v/>
      </c>
      <c r="Q175" s="201"/>
      <c r="R175" s="201"/>
      <c r="S175" s="206" t="str">
        <f t="shared" ref="S175" si="13">IFERROR(IF(P175*O175=0,"",P175*O175),"")</f>
        <v/>
      </c>
      <c r="T175" s="201"/>
      <c r="U175" s="207"/>
      <c r="V175" s="212" t="str">
        <f>IF(입력!M121="","",입력!M121)</f>
        <v/>
      </c>
      <c r="W175" s="213"/>
      <c r="X175" s="214"/>
    </row>
    <row r="176" spans="2:24" x14ac:dyDescent="0.3">
      <c r="B176" s="106"/>
      <c r="C176" s="250"/>
      <c r="D176" s="251"/>
      <c r="E176" s="242"/>
      <c r="F176" s="242"/>
      <c r="G176" s="242"/>
      <c r="H176" s="117"/>
      <c r="I176" s="118"/>
      <c r="J176" s="123"/>
      <c r="K176" s="124"/>
      <c r="L176" s="117"/>
      <c r="M176" s="123"/>
      <c r="N176" s="118"/>
      <c r="O176" s="223"/>
      <c r="P176" s="202"/>
      <c r="Q176" s="203"/>
      <c r="R176" s="203"/>
      <c r="S176" s="208"/>
      <c r="T176" s="203"/>
      <c r="U176" s="209"/>
      <c r="V176" s="215"/>
      <c r="W176" s="216"/>
      <c r="X176" s="217"/>
    </row>
    <row r="177" spans="2:24" x14ac:dyDescent="0.3">
      <c r="B177" s="106"/>
      <c r="C177" s="250"/>
      <c r="D177" s="251"/>
      <c r="E177" s="242"/>
      <c r="F177" s="242"/>
      <c r="G177" s="242"/>
      <c r="H177" s="117"/>
      <c r="I177" s="118"/>
      <c r="J177" s="123"/>
      <c r="K177" s="124"/>
      <c r="L177" s="117"/>
      <c r="M177" s="123"/>
      <c r="N177" s="118"/>
      <c r="O177" s="223"/>
      <c r="P177" s="202"/>
      <c r="Q177" s="203"/>
      <c r="R177" s="203"/>
      <c r="S177" s="208"/>
      <c r="T177" s="203"/>
      <c r="U177" s="209"/>
      <c r="V177" s="215"/>
      <c r="W177" s="216"/>
      <c r="X177" s="217"/>
    </row>
    <row r="178" spans="2:24" x14ac:dyDescent="0.3">
      <c r="B178" s="106"/>
      <c r="C178" s="250" t="str">
        <f>IF(입력!B125="","",입력!B125)</f>
        <v/>
      </c>
      <c r="D178" s="251"/>
      <c r="E178" s="242"/>
      <c r="F178" s="242"/>
      <c r="G178" s="242"/>
      <c r="H178" s="117"/>
      <c r="I178" s="118"/>
      <c r="J178" s="123"/>
      <c r="K178" s="124"/>
      <c r="L178" s="150"/>
      <c r="M178" s="254"/>
      <c r="N178" s="255"/>
      <c r="O178" s="223"/>
      <c r="P178" s="202"/>
      <c r="Q178" s="203"/>
      <c r="R178" s="203"/>
      <c r="S178" s="208"/>
      <c r="T178" s="203"/>
      <c r="U178" s="209"/>
      <c r="V178" s="215"/>
      <c r="W178" s="216"/>
      <c r="X178" s="217"/>
    </row>
    <row r="179" spans="2:24" x14ac:dyDescent="0.3">
      <c r="B179" s="106"/>
      <c r="C179" s="250"/>
      <c r="D179" s="251"/>
      <c r="E179" s="242"/>
      <c r="F179" s="242"/>
      <c r="G179" s="242"/>
      <c r="H179" s="117"/>
      <c r="I179" s="118"/>
      <c r="J179" s="123"/>
      <c r="K179" s="124"/>
      <c r="L179" s="117" t="str">
        <f>IF(입력!J125=0,"",입력!J125)</f>
        <v/>
      </c>
      <c r="M179" s="123"/>
      <c r="N179" s="118"/>
      <c r="O179" s="223"/>
      <c r="P179" s="202"/>
      <c r="Q179" s="203"/>
      <c r="R179" s="203"/>
      <c r="S179" s="208"/>
      <c r="T179" s="203"/>
      <c r="U179" s="209"/>
      <c r="V179" s="215"/>
      <c r="W179" s="216"/>
      <c r="X179" s="217"/>
    </row>
    <row r="180" spans="2:24" x14ac:dyDescent="0.3">
      <c r="B180" s="106"/>
      <c r="C180" s="250" t="str">
        <f>IF(입력!B123="","",입력!B123)</f>
        <v/>
      </c>
      <c r="D180" s="251"/>
      <c r="E180" s="242"/>
      <c r="F180" s="242"/>
      <c r="G180" s="242"/>
      <c r="H180" s="117"/>
      <c r="I180" s="118"/>
      <c r="J180" s="123"/>
      <c r="K180" s="124"/>
      <c r="L180" s="117"/>
      <c r="M180" s="123"/>
      <c r="N180" s="118"/>
      <c r="O180" s="223"/>
      <c r="P180" s="202"/>
      <c r="Q180" s="203"/>
      <c r="R180" s="203"/>
      <c r="S180" s="208"/>
      <c r="T180" s="203"/>
      <c r="U180" s="209"/>
      <c r="V180" s="215"/>
      <c r="W180" s="216"/>
      <c r="X180" s="217"/>
    </row>
    <row r="181" spans="2:24" x14ac:dyDescent="0.3">
      <c r="B181" s="106"/>
      <c r="C181" s="250"/>
      <c r="D181" s="251"/>
      <c r="E181" s="242"/>
      <c r="F181" s="242"/>
      <c r="G181" s="242"/>
      <c r="H181" s="117"/>
      <c r="I181" s="118"/>
      <c r="J181" s="123"/>
      <c r="K181" s="124"/>
      <c r="L181" s="117"/>
      <c r="M181" s="123"/>
      <c r="N181" s="118"/>
      <c r="O181" s="223"/>
      <c r="P181" s="202"/>
      <c r="Q181" s="203"/>
      <c r="R181" s="203"/>
      <c r="S181" s="208"/>
      <c r="T181" s="203"/>
      <c r="U181" s="209"/>
      <c r="V181" s="215"/>
      <c r="W181" s="216"/>
      <c r="X181" s="217"/>
    </row>
    <row r="182" spans="2:24" ht="17.25" thickBot="1" x14ac:dyDescent="0.35">
      <c r="B182" s="106"/>
      <c r="C182" s="252"/>
      <c r="D182" s="253"/>
      <c r="E182" s="242"/>
      <c r="F182" s="242"/>
      <c r="G182" s="242"/>
      <c r="H182" s="119"/>
      <c r="I182" s="120"/>
      <c r="J182" s="125"/>
      <c r="K182" s="126"/>
      <c r="L182" s="229"/>
      <c r="M182" s="230"/>
      <c r="N182" s="231"/>
      <c r="O182" s="224"/>
      <c r="P182" s="204"/>
      <c r="Q182" s="205"/>
      <c r="R182" s="205"/>
      <c r="S182" s="210"/>
      <c r="T182" s="205"/>
      <c r="U182" s="211"/>
      <c r="V182" s="218"/>
      <c r="W182" s="219"/>
      <c r="X182" s="220"/>
    </row>
    <row r="183" spans="2:24" ht="16.5" customHeight="1" x14ac:dyDescent="0.3">
      <c r="B183" s="105">
        <f>IF(입력!A129="","",입력!A129)</f>
        <v>16</v>
      </c>
      <c r="C183" s="248" t="str">
        <f>IF(입력!B129="","",입력!B129)</f>
        <v/>
      </c>
      <c r="D183" s="249"/>
      <c r="E183" s="246"/>
      <c r="F183" s="246"/>
      <c r="G183" s="246"/>
      <c r="H183" s="115" t="str">
        <f>IF(입력!D129=0,"",입력!D129)</f>
        <v/>
      </c>
      <c r="I183" s="116"/>
      <c r="J183" s="121" t="str">
        <f>IF(입력!F129=0,"",입력!F129)</f>
        <v/>
      </c>
      <c r="K183" s="122"/>
      <c r="L183" s="115" t="str">
        <f>IF(입력!J129=0,"",입력!J129)</f>
        <v/>
      </c>
      <c r="M183" s="121"/>
      <c r="N183" s="116"/>
      <c r="O183" s="222" t="str">
        <f>IF(입력!L129=0,"",입력!L129)</f>
        <v/>
      </c>
      <c r="P183" s="200" t="str">
        <f>IF(가격!W145=0,"",가격!W145)</f>
        <v/>
      </c>
      <c r="Q183" s="201"/>
      <c r="R183" s="201"/>
      <c r="S183" s="206" t="str">
        <f t="shared" ref="S183" si="14">IFERROR(IF(P183*O183=0,"",P183*O183),"")</f>
        <v/>
      </c>
      <c r="T183" s="201"/>
      <c r="U183" s="207"/>
      <c r="V183" s="212" t="str">
        <f>IF(입력!M129="","",입력!M129)</f>
        <v/>
      </c>
      <c r="W183" s="213"/>
      <c r="X183" s="214"/>
    </row>
    <row r="184" spans="2:24" x14ac:dyDescent="0.3">
      <c r="B184" s="106"/>
      <c r="C184" s="250"/>
      <c r="D184" s="251"/>
      <c r="E184" s="242"/>
      <c r="F184" s="242"/>
      <c r="G184" s="242"/>
      <c r="H184" s="117"/>
      <c r="I184" s="118"/>
      <c r="J184" s="123"/>
      <c r="K184" s="124"/>
      <c r="L184" s="117"/>
      <c r="M184" s="123"/>
      <c r="N184" s="118"/>
      <c r="O184" s="223"/>
      <c r="P184" s="202"/>
      <c r="Q184" s="203"/>
      <c r="R184" s="203"/>
      <c r="S184" s="208"/>
      <c r="T184" s="203"/>
      <c r="U184" s="209"/>
      <c r="V184" s="215"/>
      <c r="W184" s="216"/>
      <c r="X184" s="217"/>
    </row>
    <row r="185" spans="2:24" x14ac:dyDescent="0.3">
      <c r="B185" s="106"/>
      <c r="C185" s="250"/>
      <c r="D185" s="251"/>
      <c r="E185" s="242"/>
      <c r="F185" s="242"/>
      <c r="G185" s="242"/>
      <c r="H185" s="117"/>
      <c r="I185" s="118"/>
      <c r="J185" s="123"/>
      <c r="K185" s="124"/>
      <c r="L185" s="117"/>
      <c r="M185" s="123"/>
      <c r="N185" s="118"/>
      <c r="O185" s="223"/>
      <c r="P185" s="202"/>
      <c r="Q185" s="203"/>
      <c r="R185" s="203"/>
      <c r="S185" s="208"/>
      <c r="T185" s="203"/>
      <c r="U185" s="209"/>
      <c r="V185" s="215"/>
      <c r="W185" s="216"/>
      <c r="X185" s="217"/>
    </row>
    <row r="186" spans="2:24" x14ac:dyDescent="0.3">
      <c r="B186" s="106"/>
      <c r="C186" s="250" t="str">
        <f>IF(입력!B133="","",입력!B133)</f>
        <v/>
      </c>
      <c r="D186" s="251"/>
      <c r="E186" s="242"/>
      <c r="F186" s="242"/>
      <c r="G186" s="242"/>
      <c r="H186" s="117"/>
      <c r="I186" s="118"/>
      <c r="J186" s="123"/>
      <c r="K186" s="124"/>
      <c r="L186" s="150"/>
      <c r="M186" s="254"/>
      <c r="N186" s="255"/>
      <c r="O186" s="223"/>
      <c r="P186" s="202"/>
      <c r="Q186" s="203"/>
      <c r="R186" s="203"/>
      <c r="S186" s="208"/>
      <c r="T186" s="203"/>
      <c r="U186" s="209"/>
      <c r="V186" s="215"/>
      <c r="W186" s="216"/>
      <c r="X186" s="217"/>
    </row>
    <row r="187" spans="2:24" x14ac:dyDescent="0.3">
      <c r="B187" s="106"/>
      <c r="C187" s="250"/>
      <c r="D187" s="251"/>
      <c r="E187" s="242"/>
      <c r="F187" s="242"/>
      <c r="G187" s="242"/>
      <c r="H187" s="117"/>
      <c r="I187" s="118"/>
      <c r="J187" s="123"/>
      <c r="K187" s="124"/>
      <c r="L187" s="117" t="str">
        <f>IF(입력!J133=0,"",입력!J133)</f>
        <v/>
      </c>
      <c r="M187" s="123"/>
      <c r="N187" s="118"/>
      <c r="O187" s="223"/>
      <c r="P187" s="202"/>
      <c r="Q187" s="203"/>
      <c r="R187" s="203"/>
      <c r="S187" s="208"/>
      <c r="T187" s="203"/>
      <c r="U187" s="209"/>
      <c r="V187" s="215"/>
      <c r="W187" s="216"/>
      <c r="X187" s="217"/>
    </row>
    <row r="188" spans="2:24" x14ac:dyDescent="0.3">
      <c r="B188" s="106"/>
      <c r="C188" s="250" t="str">
        <f>IF(입력!B131="","",입력!B131)</f>
        <v/>
      </c>
      <c r="D188" s="251"/>
      <c r="E188" s="242"/>
      <c r="F188" s="242"/>
      <c r="G188" s="242"/>
      <c r="H188" s="117"/>
      <c r="I188" s="118"/>
      <c r="J188" s="123"/>
      <c r="K188" s="124"/>
      <c r="L188" s="117"/>
      <c r="M188" s="123"/>
      <c r="N188" s="118"/>
      <c r="O188" s="223"/>
      <c r="P188" s="202"/>
      <c r="Q188" s="203"/>
      <c r="R188" s="203"/>
      <c r="S188" s="208"/>
      <c r="T188" s="203"/>
      <c r="U188" s="209"/>
      <c r="V188" s="215"/>
      <c r="W188" s="216"/>
      <c r="X188" s="217"/>
    </row>
    <row r="189" spans="2:24" x14ac:dyDescent="0.3">
      <c r="B189" s="106"/>
      <c r="C189" s="250"/>
      <c r="D189" s="251"/>
      <c r="E189" s="242"/>
      <c r="F189" s="242"/>
      <c r="G189" s="242"/>
      <c r="H189" s="117"/>
      <c r="I189" s="118"/>
      <c r="J189" s="123"/>
      <c r="K189" s="124"/>
      <c r="L189" s="117"/>
      <c r="M189" s="123"/>
      <c r="N189" s="118"/>
      <c r="O189" s="223"/>
      <c r="P189" s="202"/>
      <c r="Q189" s="203"/>
      <c r="R189" s="203"/>
      <c r="S189" s="208"/>
      <c r="T189" s="203"/>
      <c r="U189" s="209"/>
      <c r="V189" s="215"/>
      <c r="W189" s="216"/>
      <c r="X189" s="217"/>
    </row>
    <row r="190" spans="2:24" ht="17.25" thickBot="1" x14ac:dyDescent="0.35">
      <c r="B190" s="106"/>
      <c r="C190" s="252"/>
      <c r="D190" s="253"/>
      <c r="E190" s="242"/>
      <c r="F190" s="242"/>
      <c r="G190" s="242"/>
      <c r="H190" s="119"/>
      <c r="I190" s="120"/>
      <c r="J190" s="125"/>
      <c r="K190" s="126"/>
      <c r="L190" s="229"/>
      <c r="M190" s="230"/>
      <c r="N190" s="231"/>
      <c r="O190" s="224"/>
      <c r="P190" s="204"/>
      <c r="Q190" s="205"/>
      <c r="R190" s="205"/>
      <c r="S190" s="210"/>
      <c r="T190" s="205"/>
      <c r="U190" s="211"/>
      <c r="V190" s="218"/>
      <c r="W190" s="219"/>
      <c r="X190" s="220"/>
    </row>
    <row r="191" spans="2:24" x14ac:dyDescent="0.3">
      <c r="B191" s="105">
        <f>IF(입력!A137="","",입력!A137)</f>
        <v>17</v>
      </c>
      <c r="C191" s="248" t="str">
        <f>IF(입력!B137="","",입력!B137)</f>
        <v/>
      </c>
      <c r="D191" s="249"/>
      <c r="E191" s="246"/>
      <c r="F191" s="246"/>
      <c r="G191" s="246"/>
      <c r="H191" s="115" t="str">
        <f>IF(입력!D137=0,"",입력!D137)</f>
        <v/>
      </c>
      <c r="I191" s="116"/>
      <c r="J191" s="121" t="str">
        <f>IF(입력!F137=0,"",입력!F137)</f>
        <v/>
      </c>
      <c r="K191" s="122"/>
      <c r="L191" s="115" t="str">
        <f>IF(입력!J137=0,"",입력!J137)</f>
        <v/>
      </c>
      <c r="M191" s="121"/>
      <c r="N191" s="116"/>
      <c r="O191" s="222" t="str">
        <f>IF(입력!L137=0,"",입력!L137)</f>
        <v/>
      </c>
      <c r="P191" s="200" t="str">
        <f>IF(가격!W153=0,"",가격!W153)</f>
        <v/>
      </c>
      <c r="Q191" s="201"/>
      <c r="R191" s="201"/>
      <c r="S191" s="206" t="str">
        <f t="shared" ref="S191" si="15">IFERROR(IF(P191*O191=0,"",P191*O191),"")</f>
        <v/>
      </c>
      <c r="T191" s="201"/>
      <c r="U191" s="207"/>
      <c r="V191" s="212" t="str">
        <f>IF(입력!M137="","",입력!M137)</f>
        <v/>
      </c>
      <c r="W191" s="213"/>
      <c r="X191" s="214"/>
    </row>
    <row r="192" spans="2:24" x14ac:dyDescent="0.3">
      <c r="B192" s="106"/>
      <c r="C192" s="250"/>
      <c r="D192" s="251"/>
      <c r="E192" s="242"/>
      <c r="F192" s="242"/>
      <c r="G192" s="242"/>
      <c r="H192" s="117"/>
      <c r="I192" s="118"/>
      <c r="J192" s="123"/>
      <c r="K192" s="124"/>
      <c r="L192" s="117"/>
      <c r="M192" s="123"/>
      <c r="N192" s="118"/>
      <c r="O192" s="223"/>
      <c r="P192" s="202"/>
      <c r="Q192" s="203"/>
      <c r="R192" s="203"/>
      <c r="S192" s="208"/>
      <c r="T192" s="203"/>
      <c r="U192" s="209"/>
      <c r="V192" s="215"/>
      <c r="W192" s="216"/>
      <c r="X192" s="217"/>
    </row>
    <row r="193" spans="2:24" x14ac:dyDescent="0.3">
      <c r="B193" s="106"/>
      <c r="C193" s="250"/>
      <c r="D193" s="251"/>
      <c r="E193" s="242"/>
      <c r="F193" s="242"/>
      <c r="G193" s="242"/>
      <c r="H193" s="117"/>
      <c r="I193" s="118"/>
      <c r="J193" s="123"/>
      <c r="K193" s="124"/>
      <c r="L193" s="117"/>
      <c r="M193" s="123"/>
      <c r="N193" s="118"/>
      <c r="O193" s="223"/>
      <c r="P193" s="202"/>
      <c r="Q193" s="203"/>
      <c r="R193" s="203"/>
      <c r="S193" s="208"/>
      <c r="T193" s="203"/>
      <c r="U193" s="209"/>
      <c r="V193" s="215"/>
      <c r="W193" s="216"/>
      <c r="X193" s="217"/>
    </row>
    <row r="194" spans="2:24" x14ac:dyDescent="0.3">
      <c r="B194" s="106"/>
      <c r="C194" s="250" t="str">
        <f>IF(입력!B141="","",입력!B141)</f>
        <v/>
      </c>
      <c r="D194" s="251"/>
      <c r="E194" s="242"/>
      <c r="F194" s="242"/>
      <c r="G194" s="242"/>
      <c r="H194" s="117"/>
      <c r="I194" s="118"/>
      <c r="J194" s="123"/>
      <c r="K194" s="124"/>
      <c r="L194" s="150"/>
      <c r="M194" s="254"/>
      <c r="N194" s="255"/>
      <c r="O194" s="223"/>
      <c r="P194" s="202"/>
      <c r="Q194" s="203"/>
      <c r="R194" s="203"/>
      <c r="S194" s="208"/>
      <c r="T194" s="203"/>
      <c r="U194" s="209"/>
      <c r="V194" s="215"/>
      <c r="W194" s="216"/>
      <c r="X194" s="217"/>
    </row>
    <row r="195" spans="2:24" x14ac:dyDescent="0.3">
      <c r="B195" s="106"/>
      <c r="C195" s="250"/>
      <c r="D195" s="251"/>
      <c r="E195" s="242"/>
      <c r="F195" s="242"/>
      <c r="G195" s="242"/>
      <c r="H195" s="117"/>
      <c r="I195" s="118"/>
      <c r="J195" s="123"/>
      <c r="K195" s="124"/>
      <c r="L195" s="256" t="str">
        <f>IF(입력!J141=0,"",입력!J141)</f>
        <v/>
      </c>
      <c r="M195" s="257"/>
      <c r="N195" s="258"/>
      <c r="O195" s="223"/>
      <c r="P195" s="202"/>
      <c r="Q195" s="203"/>
      <c r="R195" s="203"/>
      <c r="S195" s="208"/>
      <c r="T195" s="203"/>
      <c r="U195" s="209"/>
      <c r="V195" s="215"/>
      <c r="W195" s="216"/>
      <c r="X195" s="217"/>
    </row>
    <row r="196" spans="2:24" x14ac:dyDescent="0.3">
      <c r="B196" s="106"/>
      <c r="C196" s="250" t="str">
        <f>IF(입력!B139="","",입력!B139)</f>
        <v/>
      </c>
      <c r="D196" s="251"/>
      <c r="E196" s="242"/>
      <c r="F196" s="242"/>
      <c r="G196" s="242"/>
      <c r="H196" s="117"/>
      <c r="I196" s="118"/>
      <c r="J196" s="123"/>
      <c r="K196" s="124"/>
      <c r="L196" s="117"/>
      <c r="M196" s="228"/>
      <c r="N196" s="118"/>
      <c r="O196" s="223"/>
      <c r="P196" s="202"/>
      <c r="Q196" s="203"/>
      <c r="R196" s="203"/>
      <c r="S196" s="208"/>
      <c r="T196" s="203"/>
      <c r="U196" s="209"/>
      <c r="V196" s="215"/>
      <c r="W196" s="216"/>
      <c r="X196" s="217"/>
    </row>
    <row r="197" spans="2:24" x14ac:dyDescent="0.3">
      <c r="B197" s="106"/>
      <c r="C197" s="250"/>
      <c r="D197" s="251"/>
      <c r="E197" s="242"/>
      <c r="F197" s="242"/>
      <c r="G197" s="242"/>
      <c r="H197" s="117"/>
      <c r="I197" s="118"/>
      <c r="J197" s="123"/>
      <c r="K197" s="124"/>
      <c r="L197" s="117"/>
      <c r="M197" s="228"/>
      <c r="N197" s="118"/>
      <c r="O197" s="223"/>
      <c r="P197" s="202"/>
      <c r="Q197" s="203"/>
      <c r="R197" s="203"/>
      <c r="S197" s="208"/>
      <c r="T197" s="203"/>
      <c r="U197" s="209"/>
      <c r="V197" s="215"/>
      <c r="W197" s="216"/>
      <c r="X197" s="217"/>
    </row>
    <row r="198" spans="2:24" ht="17.25" thickBot="1" x14ac:dyDescent="0.35">
      <c r="B198" s="106"/>
      <c r="C198" s="252"/>
      <c r="D198" s="253"/>
      <c r="E198" s="247"/>
      <c r="F198" s="247"/>
      <c r="G198" s="247"/>
      <c r="H198" s="119"/>
      <c r="I198" s="120"/>
      <c r="J198" s="125"/>
      <c r="K198" s="126"/>
      <c r="L198" s="235"/>
      <c r="M198" s="236"/>
      <c r="N198" s="237"/>
      <c r="O198" s="224"/>
      <c r="P198" s="204"/>
      <c r="Q198" s="205"/>
      <c r="R198" s="205"/>
      <c r="S198" s="210"/>
      <c r="T198" s="205"/>
      <c r="U198" s="211"/>
      <c r="V198" s="218"/>
      <c r="W198" s="219"/>
      <c r="X198" s="220"/>
    </row>
    <row r="199" spans="2:24" x14ac:dyDescent="0.3">
      <c r="B199" s="105">
        <f>IF(입력!A145="","",입력!A145)</f>
        <v>18</v>
      </c>
      <c r="C199" s="248" t="str">
        <f>IF(입력!B145="","",입력!B145)</f>
        <v/>
      </c>
      <c r="D199" s="249"/>
      <c r="E199" s="241"/>
      <c r="F199" s="241"/>
      <c r="G199" s="241"/>
      <c r="H199" s="115" t="str">
        <f>IF(입력!D145=0,"",입력!D145)</f>
        <v/>
      </c>
      <c r="I199" s="116"/>
      <c r="J199" s="121" t="str">
        <f>IF(입력!F145=0,"",입력!F145)</f>
        <v/>
      </c>
      <c r="K199" s="122"/>
      <c r="L199" s="225" t="str">
        <f>IF(입력!J145=0,"",입력!J145)</f>
        <v/>
      </c>
      <c r="M199" s="226"/>
      <c r="N199" s="227"/>
      <c r="O199" s="222" t="str">
        <f>IF(입력!L145=0,"",입력!L145)</f>
        <v/>
      </c>
      <c r="P199" s="200" t="str">
        <f>IF(가격!W161=0,"",가격!W161)</f>
        <v/>
      </c>
      <c r="Q199" s="201"/>
      <c r="R199" s="201"/>
      <c r="S199" s="206" t="str">
        <f t="shared" ref="S199" si="16">IFERROR(IF(P199*O199=0,"",P199*O199),"")</f>
        <v/>
      </c>
      <c r="T199" s="201"/>
      <c r="U199" s="207"/>
      <c r="V199" s="212" t="str">
        <f>IF(입력!M145="","",입력!M145)</f>
        <v/>
      </c>
      <c r="W199" s="213"/>
      <c r="X199" s="214"/>
    </row>
    <row r="200" spans="2:24" x14ac:dyDescent="0.3">
      <c r="B200" s="106"/>
      <c r="C200" s="250"/>
      <c r="D200" s="251"/>
      <c r="E200" s="242"/>
      <c r="F200" s="242"/>
      <c r="G200" s="242"/>
      <c r="H200" s="117"/>
      <c r="I200" s="118"/>
      <c r="J200" s="123"/>
      <c r="K200" s="124"/>
      <c r="L200" s="117"/>
      <c r="M200" s="123"/>
      <c r="N200" s="118"/>
      <c r="O200" s="223"/>
      <c r="P200" s="202"/>
      <c r="Q200" s="203"/>
      <c r="R200" s="203"/>
      <c r="S200" s="208"/>
      <c r="T200" s="203"/>
      <c r="U200" s="209"/>
      <c r="V200" s="215"/>
      <c r="W200" s="216"/>
      <c r="X200" s="217"/>
    </row>
    <row r="201" spans="2:24" x14ac:dyDescent="0.3">
      <c r="B201" s="106"/>
      <c r="C201" s="250"/>
      <c r="D201" s="251"/>
      <c r="E201" s="242"/>
      <c r="F201" s="242"/>
      <c r="G201" s="242"/>
      <c r="H201" s="117"/>
      <c r="I201" s="118"/>
      <c r="J201" s="123"/>
      <c r="K201" s="124"/>
      <c r="L201" s="117"/>
      <c r="M201" s="123"/>
      <c r="N201" s="118"/>
      <c r="O201" s="223"/>
      <c r="P201" s="202"/>
      <c r="Q201" s="203"/>
      <c r="R201" s="203"/>
      <c r="S201" s="208"/>
      <c r="T201" s="203"/>
      <c r="U201" s="209"/>
      <c r="V201" s="215"/>
      <c r="W201" s="216"/>
      <c r="X201" s="217"/>
    </row>
    <row r="202" spans="2:24" x14ac:dyDescent="0.3">
      <c r="B202" s="106"/>
      <c r="C202" s="250" t="str">
        <f>IF(입력!B149="","",입력!B149)</f>
        <v/>
      </c>
      <c r="D202" s="251"/>
      <c r="E202" s="242"/>
      <c r="F202" s="242"/>
      <c r="G202" s="242"/>
      <c r="H202" s="117"/>
      <c r="I202" s="118"/>
      <c r="J202" s="123"/>
      <c r="K202" s="124"/>
      <c r="L202" s="150"/>
      <c r="M202" s="254"/>
      <c r="N202" s="255"/>
      <c r="O202" s="223"/>
      <c r="P202" s="202"/>
      <c r="Q202" s="203"/>
      <c r="R202" s="203"/>
      <c r="S202" s="208"/>
      <c r="T202" s="203"/>
      <c r="U202" s="209"/>
      <c r="V202" s="215"/>
      <c r="W202" s="216"/>
      <c r="X202" s="217"/>
    </row>
    <row r="203" spans="2:24" x14ac:dyDescent="0.3">
      <c r="B203" s="106"/>
      <c r="C203" s="250"/>
      <c r="D203" s="251"/>
      <c r="E203" s="242"/>
      <c r="F203" s="242"/>
      <c r="G203" s="242"/>
      <c r="H203" s="117"/>
      <c r="I203" s="118"/>
      <c r="J203" s="123"/>
      <c r="K203" s="124"/>
      <c r="L203" s="117" t="str">
        <f>IF(입력!J149=0,"",입력!J149)</f>
        <v/>
      </c>
      <c r="M203" s="123"/>
      <c r="N203" s="118"/>
      <c r="O203" s="223"/>
      <c r="P203" s="202"/>
      <c r="Q203" s="203"/>
      <c r="R203" s="203"/>
      <c r="S203" s="208"/>
      <c r="T203" s="203"/>
      <c r="U203" s="209"/>
      <c r="V203" s="215"/>
      <c r="W203" s="216"/>
      <c r="X203" s="217"/>
    </row>
    <row r="204" spans="2:24" x14ac:dyDescent="0.3">
      <c r="B204" s="106"/>
      <c r="C204" s="250" t="str">
        <f>IF(입력!B147="","",입력!B147)</f>
        <v/>
      </c>
      <c r="D204" s="251"/>
      <c r="E204" s="242"/>
      <c r="F204" s="242"/>
      <c r="G204" s="242"/>
      <c r="H204" s="117"/>
      <c r="I204" s="118"/>
      <c r="J204" s="123"/>
      <c r="K204" s="124"/>
      <c r="L204" s="117"/>
      <c r="M204" s="123"/>
      <c r="N204" s="118"/>
      <c r="O204" s="223"/>
      <c r="P204" s="202"/>
      <c r="Q204" s="203"/>
      <c r="R204" s="203"/>
      <c r="S204" s="208"/>
      <c r="T204" s="203"/>
      <c r="U204" s="209"/>
      <c r="V204" s="215"/>
      <c r="W204" s="216"/>
      <c r="X204" s="217"/>
    </row>
    <row r="205" spans="2:24" x14ac:dyDescent="0.3">
      <c r="B205" s="106"/>
      <c r="C205" s="250"/>
      <c r="D205" s="251"/>
      <c r="E205" s="242"/>
      <c r="F205" s="242"/>
      <c r="G205" s="242"/>
      <c r="H205" s="117"/>
      <c r="I205" s="118"/>
      <c r="J205" s="123"/>
      <c r="K205" s="124"/>
      <c r="L205" s="117"/>
      <c r="M205" s="123"/>
      <c r="N205" s="118"/>
      <c r="O205" s="223"/>
      <c r="P205" s="202"/>
      <c r="Q205" s="203"/>
      <c r="R205" s="203"/>
      <c r="S205" s="208"/>
      <c r="T205" s="203"/>
      <c r="U205" s="209"/>
      <c r="V205" s="215"/>
      <c r="W205" s="216"/>
      <c r="X205" s="217"/>
    </row>
    <row r="206" spans="2:24" ht="17.25" thickBot="1" x14ac:dyDescent="0.35">
      <c r="B206" s="106"/>
      <c r="C206" s="252"/>
      <c r="D206" s="253"/>
      <c r="E206" s="243"/>
      <c r="F206" s="243"/>
      <c r="G206" s="243"/>
      <c r="H206" s="119"/>
      <c r="I206" s="120"/>
      <c r="J206" s="125"/>
      <c r="K206" s="126"/>
      <c r="L206" s="235"/>
      <c r="M206" s="236"/>
      <c r="N206" s="237"/>
      <c r="O206" s="224"/>
      <c r="P206" s="204"/>
      <c r="Q206" s="205"/>
      <c r="R206" s="205"/>
      <c r="S206" s="210"/>
      <c r="T206" s="205"/>
      <c r="U206" s="211"/>
      <c r="V206" s="218"/>
      <c r="W206" s="219"/>
      <c r="X206" s="220"/>
    </row>
    <row r="207" spans="2:24" x14ac:dyDescent="0.3">
      <c r="B207" s="105">
        <f>IF(입력!A153="","",입력!A153)</f>
        <v>19</v>
      </c>
      <c r="C207" s="248" t="str">
        <f>IF(입력!B153="","",입력!B153)</f>
        <v/>
      </c>
      <c r="D207" s="249"/>
      <c r="E207" s="246"/>
      <c r="F207" s="246"/>
      <c r="G207" s="246"/>
      <c r="H207" s="115" t="str">
        <f>IF(입력!D153=0,"",입력!D153)</f>
        <v/>
      </c>
      <c r="I207" s="116"/>
      <c r="J207" s="121" t="str">
        <f>IF(입력!F153=0,"",입력!F153)</f>
        <v/>
      </c>
      <c r="K207" s="122"/>
      <c r="L207" s="115" t="str">
        <f>IF(입력!J153=0,"",입력!J153)</f>
        <v/>
      </c>
      <c r="M207" s="121"/>
      <c r="N207" s="116"/>
      <c r="O207" s="222" t="str">
        <f>IF(입력!L153=0,"",입력!L153)</f>
        <v/>
      </c>
      <c r="P207" s="200" t="str">
        <f>IF(가격!W169=0,"",가격!W169)</f>
        <v/>
      </c>
      <c r="Q207" s="201"/>
      <c r="R207" s="201"/>
      <c r="S207" s="206" t="str">
        <f t="shared" ref="S207" si="17">IFERROR(IF(P207*O207=0,"",P207*O207),"")</f>
        <v/>
      </c>
      <c r="T207" s="201"/>
      <c r="U207" s="207"/>
      <c r="V207" s="212" t="str">
        <f>IF(입력!M153="","",입력!M153)</f>
        <v/>
      </c>
      <c r="W207" s="213"/>
      <c r="X207" s="214"/>
    </row>
    <row r="208" spans="2:24" x14ac:dyDescent="0.3">
      <c r="B208" s="106"/>
      <c r="C208" s="250"/>
      <c r="D208" s="251"/>
      <c r="E208" s="242"/>
      <c r="F208" s="242"/>
      <c r="G208" s="242"/>
      <c r="H208" s="117"/>
      <c r="I208" s="118"/>
      <c r="J208" s="123"/>
      <c r="K208" s="124"/>
      <c r="L208" s="117"/>
      <c r="M208" s="123"/>
      <c r="N208" s="118"/>
      <c r="O208" s="223"/>
      <c r="P208" s="202"/>
      <c r="Q208" s="203"/>
      <c r="R208" s="203"/>
      <c r="S208" s="208"/>
      <c r="T208" s="203"/>
      <c r="U208" s="209"/>
      <c r="V208" s="215"/>
      <c r="W208" s="216"/>
      <c r="X208" s="217"/>
    </row>
    <row r="209" spans="2:24" x14ac:dyDescent="0.3">
      <c r="B209" s="106"/>
      <c r="C209" s="250"/>
      <c r="D209" s="251"/>
      <c r="E209" s="242"/>
      <c r="F209" s="242"/>
      <c r="G209" s="242"/>
      <c r="H209" s="117"/>
      <c r="I209" s="118"/>
      <c r="J209" s="123"/>
      <c r="K209" s="124"/>
      <c r="L209" s="117"/>
      <c r="M209" s="123"/>
      <c r="N209" s="118"/>
      <c r="O209" s="223"/>
      <c r="P209" s="202"/>
      <c r="Q209" s="203"/>
      <c r="R209" s="203"/>
      <c r="S209" s="208"/>
      <c r="T209" s="203"/>
      <c r="U209" s="209"/>
      <c r="V209" s="215"/>
      <c r="W209" s="216"/>
      <c r="X209" s="217"/>
    </row>
    <row r="210" spans="2:24" x14ac:dyDescent="0.3">
      <c r="B210" s="106"/>
      <c r="C210" s="250" t="str">
        <f>IF(입력!B157="","",입력!B157)</f>
        <v/>
      </c>
      <c r="D210" s="251"/>
      <c r="E210" s="242"/>
      <c r="F210" s="242"/>
      <c r="G210" s="242"/>
      <c r="H210" s="117"/>
      <c r="I210" s="118"/>
      <c r="J210" s="123"/>
      <c r="K210" s="124"/>
      <c r="L210" s="150"/>
      <c r="M210" s="254"/>
      <c r="N210" s="255"/>
      <c r="O210" s="223"/>
      <c r="P210" s="202"/>
      <c r="Q210" s="203"/>
      <c r="R210" s="203"/>
      <c r="S210" s="208"/>
      <c r="T210" s="203"/>
      <c r="U210" s="209"/>
      <c r="V210" s="215"/>
      <c r="W210" s="216"/>
      <c r="X210" s="217"/>
    </row>
    <row r="211" spans="2:24" x14ac:dyDescent="0.3">
      <c r="B211" s="106"/>
      <c r="C211" s="250"/>
      <c r="D211" s="251"/>
      <c r="E211" s="242"/>
      <c r="F211" s="242"/>
      <c r="G211" s="242"/>
      <c r="H211" s="117"/>
      <c r="I211" s="118"/>
      <c r="J211" s="123"/>
      <c r="K211" s="124"/>
      <c r="L211" s="117" t="str">
        <f>IF(입력!J157=0,"",입력!J157)</f>
        <v/>
      </c>
      <c r="M211" s="123"/>
      <c r="N211" s="118"/>
      <c r="O211" s="223"/>
      <c r="P211" s="202"/>
      <c r="Q211" s="203"/>
      <c r="R211" s="203"/>
      <c r="S211" s="208"/>
      <c r="T211" s="203"/>
      <c r="U211" s="209"/>
      <c r="V211" s="215"/>
      <c r="W211" s="216"/>
      <c r="X211" s="217"/>
    </row>
    <row r="212" spans="2:24" x14ac:dyDescent="0.3">
      <c r="B212" s="106"/>
      <c r="C212" s="250" t="str">
        <f>IF(입력!B155="","",입력!B155)</f>
        <v/>
      </c>
      <c r="D212" s="251"/>
      <c r="E212" s="242"/>
      <c r="F212" s="242"/>
      <c r="G212" s="242"/>
      <c r="H212" s="117"/>
      <c r="I212" s="118"/>
      <c r="J212" s="123"/>
      <c r="K212" s="124"/>
      <c r="L212" s="117"/>
      <c r="M212" s="123"/>
      <c r="N212" s="118"/>
      <c r="O212" s="223"/>
      <c r="P212" s="202"/>
      <c r="Q212" s="203"/>
      <c r="R212" s="203"/>
      <c r="S212" s="208"/>
      <c r="T212" s="203"/>
      <c r="U212" s="209"/>
      <c r="V212" s="215"/>
      <c r="W212" s="216"/>
      <c r="X212" s="217"/>
    </row>
    <row r="213" spans="2:24" x14ac:dyDescent="0.3">
      <c r="B213" s="106"/>
      <c r="C213" s="250"/>
      <c r="D213" s="251"/>
      <c r="E213" s="242"/>
      <c r="F213" s="242"/>
      <c r="G213" s="242"/>
      <c r="H213" s="117"/>
      <c r="I213" s="118"/>
      <c r="J213" s="123"/>
      <c r="K213" s="124"/>
      <c r="L213" s="117"/>
      <c r="M213" s="123"/>
      <c r="N213" s="118"/>
      <c r="O213" s="223"/>
      <c r="P213" s="202"/>
      <c r="Q213" s="203"/>
      <c r="R213" s="203"/>
      <c r="S213" s="208"/>
      <c r="T213" s="203"/>
      <c r="U213" s="209"/>
      <c r="V213" s="215"/>
      <c r="W213" s="216"/>
      <c r="X213" s="217"/>
    </row>
    <row r="214" spans="2:24" ht="17.25" thickBot="1" x14ac:dyDescent="0.35">
      <c r="B214" s="106"/>
      <c r="C214" s="252"/>
      <c r="D214" s="253"/>
      <c r="E214" s="242"/>
      <c r="F214" s="242"/>
      <c r="G214" s="242"/>
      <c r="H214" s="119"/>
      <c r="I214" s="120"/>
      <c r="J214" s="125"/>
      <c r="K214" s="126"/>
      <c r="L214" s="229"/>
      <c r="M214" s="230"/>
      <c r="N214" s="231"/>
      <c r="O214" s="224"/>
      <c r="P214" s="204"/>
      <c r="Q214" s="205"/>
      <c r="R214" s="205"/>
      <c r="S214" s="210"/>
      <c r="T214" s="205"/>
      <c r="U214" s="211"/>
      <c r="V214" s="218"/>
      <c r="W214" s="219"/>
      <c r="X214" s="220"/>
    </row>
    <row r="215" spans="2:24" x14ac:dyDescent="0.3">
      <c r="B215" s="105">
        <f>IF(입력!A161="","",입력!A161)</f>
        <v>20</v>
      </c>
      <c r="C215" s="248" t="str">
        <f>IF(입력!B161="","",입력!B161)</f>
        <v/>
      </c>
      <c r="D215" s="249"/>
      <c r="E215" s="246"/>
      <c r="F215" s="246"/>
      <c r="G215" s="246"/>
      <c r="H215" s="115" t="str">
        <f>IF(입력!D161=0,"",입력!D161)</f>
        <v/>
      </c>
      <c r="I215" s="116"/>
      <c r="J215" s="121" t="str">
        <f>IF(입력!F161=0,"",입력!F161)</f>
        <v/>
      </c>
      <c r="K215" s="122"/>
      <c r="L215" s="115" t="str">
        <f>IF(입력!J161=0,"",입력!J161)</f>
        <v/>
      </c>
      <c r="M215" s="121"/>
      <c r="N215" s="116"/>
      <c r="O215" s="222" t="str">
        <f>IF(입력!L161=0,"",입력!L161)</f>
        <v/>
      </c>
      <c r="P215" s="200" t="str">
        <f>IF(가격!W177=0,"",가격!W177)</f>
        <v/>
      </c>
      <c r="Q215" s="201"/>
      <c r="R215" s="201"/>
      <c r="S215" s="206" t="str">
        <f t="shared" ref="S215" si="18">IFERROR(IF(P215*O215=0,"",P215*O215),"")</f>
        <v/>
      </c>
      <c r="T215" s="201"/>
      <c r="U215" s="207"/>
      <c r="V215" s="212" t="str">
        <f>IF(입력!M161="","",입력!M161)</f>
        <v/>
      </c>
      <c r="W215" s="213"/>
      <c r="X215" s="214"/>
    </row>
    <row r="216" spans="2:24" x14ac:dyDescent="0.3">
      <c r="B216" s="106"/>
      <c r="C216" s="250"/>
      <c r="D216" s="251"/>
      <c r="E216" s="242"/>
      <c r="F216" s="242"/>
      <c r="G216" s="242"/>
      <c r="H216" s="117"/>
      <c r="I216" s="118"/>
      <c r="J216" s="123"/>
      <c r="K216" s="124"/>
      <c r="L216" s="117"/>
      <c r="M216" s="123"/>
      <c r="N216" s="118"/>
      <c r="O216" s="223"/>
      <c r="P216" s="202"/>
      <c r="Q216" s="203"/>
      <c r="R216" s="203"/>
      <c r="S216" s="208"/>
      <c r="T216" s="203"/>
      <c r="U216" s="209"/>
      <c r="V216" s="215"/>
      <c r="W216" s="216"/>
      <c r="X216" s="217"/>
    </row>
    <row r="217" spans="2:24" x14ac:dyDescent="0.3">
      <c r="B217" s="106"/>
      <c r="C217" s="250"/>
      <c r="D217" s="251"/>
      <c r="E217" s="242"/>
      <c r="F217" s="242"/>
      <c r="G217" s="242"/>
      <c r="H217" s="117"/>
      <c r="I217" s="118"/>
      <c r="J217" s="123"/>
      <c r="K217" s="124"/>
      <c r="L217" s="117"/>
      <c r="M217" s="123"/>
      <c r="N217" s="118"/>
      <c r="O217" s="223"/>
      <c r="P217" s="202"/>
      <c r="Q217" s="203"/>
      <c r="R217" s="203"/>
      <c r="S217" s="208"/>
      <c r="T217" s="203"/>
      <c r="U217" s="209"/>
      <c r="V217" s="215"/>
      <c r="W217" s="216"/>
      <c r="X217" s="217"/>
    </row>
    <row r="218" spans="2:24" x14ac:dyDescent="0.3">
      <c r="B218" s="106"/>
      <c r="C218" s="250" t="str">
        <f>IF(입력!B165="","",입력!B165)</f>
        <v/>
      </c>
      <c r="D218" s="251"/>
      <c r="E218" s="242"/>
      <c r="F218" s="242"/>
      <c r="G218" s="242"/>
      <c r="H218" s="117"/>
      <c r="I218" s="118"/>
      <c r="J218" s="123"/>
      <c r="K218" s="124"/>
      <c r="L218" s="150"/>
      <c r="M218" s="254"/>
      <c r="N218" s="255"/>
      <c r="O218" s="223"/>
      <c r="P218" s="202"/>
      <c r="Q218" s="203"/>
      <c r="R218" s="203"/>
      <c r="S218" s="208"/>
      <c r="T218" s="203"/>
      <c r="U218" s="209"/>
      <c r="V218" s="215"/>
      <c r="W218" s="216"/>
      <c r="X218" s="217"/>
    </row>
    <row r="219" spans="2:24" x14ac:dyDescent="0.3">
      <c r="B219" s="106"/>
      <c r="C219" s="250"/>
      <c r="D219" s="251"/>
      <c r="E219" s="242"/>
      <c r="F219" s="242"/>
      <c r="G219" s="242"/>
      <c r="H219" s="117"/>
      <c r="I219" s="118"/>
      <c r="J219" s="123"/>
      <c r="K219" s="124"/>
      <c r="L219" s="117" t="str">
        <f>IF(입력!J165=0,"",입력!J165)</f>
        <v/>
      </c>
      <c r="M219" s="123"/>
      <c r="N219" s="118"/>
      <c r="O219" s="223"/>
      <c r="P219" s="202"/>
      <c r="Q219" s="203"/>
      <c r="R219" s="203"/>
      <c r="S219" s="208"/>
      <c r="T219" s="203"/>
      <c r="U219" s="209"/>
      <c r="V219" s="215"/>
      <c r="W219" s="216"/>
      <c r="X219" s="217"/>
    </row>
    <row r="220" spans="2:24" x14ac:dyDescent="0.3">
      <c r="B220" s="106"/>
      <c r="C220" s="250" t="str">
        <f>IF(입력!B163="","",입력!B163)</f>
        <v/>
      </c>
      <c r="D220" s="251"/>
      <c r="E220" s="242"/>
      <c r="F220" s="242"/>
      <c r="G220" s="242"/>
      <c r="H220" s="117"/>
      <c r="I220" s="118"/>
      <c r="J220" s="123"/>
      <c r="K220" s="124"/>
      <c r="L220" s="117"/>
      <c r="M220" s="123"/>
      <c r="N220" s="118"/>
      <c r="O220" s="223"/>
      <c r="P220" s="202"/>
      <c r="Q220" s="203"/>
      <c r="R220" s="203"/>
      <c r="S220" s="208"/>
      <c r="T220" s="203"/>
      <c r="U220" s="209"/>
      <c r="V220" s="215"/>
      <c r="W220" s="216"/>
      <c r="X220" s="217"/>
    </row>
    <row r="221" spans="2:24" x14ac:dyDescent="0.3">
      <c r="B221" s="106"/>
      <c r="C221" s="250"/>
      <c r="D221" s="251"/>
      <c r="E221" s="242"/>
      <c r="F221" s="242"/>
      <c r="G221" s="242"/>
      <c r="H221" s="117"/>
      <c r="I221" s="118"/>
      <c r="J221" s="123"/>
      <c r="K221" s="124"/>
      <c r="L221" s="117"/>
      <c r="M221" s="123"/>
      <c r="N221" s="118"/>
      <c r="O221" s="223"/>
      <c r="P221" s="202"/>
      <c r="Q221" s="203"/>
      <c r="R221" s="203"/>
      <c r="S221" s="208"/>
      <c r="T221" s="203"/>
      <c r="U221" s="209"/>
      <c r="V221" s="215"/>
      <c r="W221" s="216"/>
      <c r="X221" s="217"/>
    </row>
    <row r="222" spans="2:24" ht="17.25" thickBot="1" x14ac:dyDescent="0.35">
      <c r="B222" s="106"/>
      <c r="C222" s="252"/>
      <c r="D222" s="253"/>
      <c r="E222" s="242"/>
      <c r="F222" s="242"/>
      <c r="G222" s="242"/>
      <c r="H222" s="119"/>
      <c r="I222" s="120"/>
      <c r="J222" s="125"/>
      <c r="K222" s="126"/>
      <c r="L222" s="229"/>
      <c r="M222" s="230"/>
      <c r="N222" s="231"/>
      <c r="O222" s="224"/>
      <c r="P222" s="204"/>
      <c r="Q222" s="205"/>
      <c r="R222" s="205"/>
      <c r="S222" s="210"/>
      <c r="T222" s="205"/>
      <c r="U222" s="211"/>
      <c r="V222" s="218"/>
      <c r="W222" s="219"/>
      <c r="X222" s="220"/>
    </row>
    <row r="223" spans="2:24" ht="16.5" customHeight="1" x14ac:dyDescent="0.3">
      <c r="B223" s="105">
        <f>IF(입력!A169="","",입력!A169)</f>
        <v>21</v>
      </c>
      <c r="C223" s="248" t="str">
        <f>IF(입력!B169="","",입력!B169)</f>
        <v/>
      </c>
      <c r="D223" s="249"/>
      <c r="E223" s="246"/>
      <c r="F223" s="246"/>
      <c r="G223" s="246"/>
      <c r="H223" s="115" t="str">
        <f>IF(입력!D169=0,"",입력!D169)</f>
        <v/>
      </c>
      <c r="I223" s="116"/>
      <c r="J223" s="121" t="str">
        <f>IF(입력!F169=0,"",입력!F169)</f>
        <v/>
      </c>
      <c r="K223" s="122"/>
      <c r="L223" s="115" t="str">
        <f>IF(입력!J169=0,"",입력!J169)</f>
        <v/>
      </c>
      <c r="M223" s="121"/>
      <c r="N223" s="116"/>
      <c r="O223" s="222" t="str">
        <f>IF(입력!L169=0,"",입력!L169)</f>
        <v/>
      </c>
      <c r="P223" s="200" t="str">
        <f>IF(가격!W185=0,"",가격!W185)</f>
        <v/>
      </c>
      <c r="Q223" s="201"/>
      <c r="R223" s="201"/>
      <c r="S223" s="206" t="str">
        <f t="shared" ref="S223" si="19">IFERROR(IF(P223*O223=0,"",P223*O223),"")</f>
        <v/>
      </c>
      <c r="T223" s="201"/>
      <c r="U223" s="207"/>
      <c r="V223" s="212" t="str">
        <f>IF(입력!M169="","",입력!M169)</f>
        <v/>
      </c>
      <c r="W223" s="213"/>
      <c r="X223" s="214"/>
    </row>
    <row r="224" spans="2:24" x14ac:dyDescent="0.3">
      <c r="B224" s="106"/>
      <c r="C224" s="250"/>
      <c r="D224" s="251"/>
      <c r="E224" s="242"/>
      <c r="F224" s="242"/>
      <c r="G224" s="242"/>
      <c r="H224" s="117"/>
      <c r="I224" s="118"/>
      <c r="J224" s="123"/>
      <c r="K224" s="124"/>
      <c r="L224" s="117"/>
      <c r="M224" s="123"/>
      <c r="N224" s="118"/>
      <c r="O224" s="223"/>
      <c r="P224" s="202"/>
      <c r="Q224" s="203"/>
      <c r="R224" s="203"/>
      <c r="S224" s="208"/>
      <c r="T224" s="203"/>
      <c r="U224" s="209"/>
      <c r="V224" s="215"/>
      <c r="W224" s="216"/>
      <c r="X224" s="217"/>
    </row>
    <row r="225" spans="2:24" x14ac:dyDescent="0.3">
      <c r="B225" s="106"/>
      <c r="C225" s="250"/>
      <c r="D225" s="251"/>
      <c r="E225" s="242"/>
      <c r="F225" s="242"/>
      <c r="G225" s="242"/>
      <c r="H225" s="117"/>
      <c r="I225" s="118"/>
      <c r="J225" s="123"/>
      <c r="K225" s="124"/>
      <c r="L225" s="117"/>
      <c r="M225" s="123"/>
      <c r="N225" s="118"/>
      <c r="O225" s="223"/>
      <c r="P225" s="202"/>
      <c r="Q225" s="203"/>
      <c r="R225" s="203"/>
      <c r="S225" s="208"/>
      <c r="T225" s="203"/>
      <c r="U225" s="209"/>
      <c r="V225" s="215"/>
      <c r="W225" s="216"/>
      <c r="X225" s="217"/>
    </row>
    <row r="226" spans="2:24" x14ac:dyDescent="0.3">
      <c r="B226" s="106"/>
      <c r="C226" s="250" t="str">
        <f>IF(입력!B173="","",입력!B173)</f>
        <v/>
      </c>
      <c r="D226" s="251"/>
      <c r="E226" s="242"/>
      <c r="F226" s="242"/>
      <c r="G226" s="242"/>
      <c r="H226" s="117"/>
      <c r="I226" s="118"/>
      <c r="J226" s="123"/>
      <c r="K226" s="124"/>
      <c r="L226" s="150"/>
      <c r="M226" s="254"/>
      <c r="N226" s="255"/>
      <c r="O226" s="223"/>
      <c r="P226" s="202"/>
      <c r="Q226" s="203"/>
      <c r="R226" s="203"/>
      <c r="S226" s="208"/>
      <c r="T226" s="203"/>
      <c r="U226" s="209"/>
      <c r="V226" s="215"/>
      <c r="W226" s="216"/>
      <c r="X226" s="217"/>
    </row>
    <row r="227" spans="2:24" x14ac:dyDescent="0.3">
      <c r="B227" s="106"/>
      <c r="C227" s="250"/>
      <c r="D227" s="251"/>
      <c r="E227" s="242"/>
      <c r="F227" s="242"/>
      <c r="G227" s="242"/>
      <c r="H227" s="117"/>
      <c r="I227" s="118"/>
      <c r="J227" s="123"/>
      <c r="K227" s="124"/>
      <c r="L227" s="117" t="str">
        <f>IF(입력!J173=0,"",입력!J173)</f>
        <v/>
      </c>
      <c r="M227" s="123"/>
      <c r="N227" s="118"/>
      <c r="O227" s="223"/>
      <c r="P227" s="202"/>
      <c r="Q227" s="203"/>
      <c r="R227" s="203"/>
      <c r="S227" s="208"/>
      <c r="T227" s="203"/>
      <c r="U227" s="209"/>
      <c r="V227" s="215"/>
      <c r="W227" s="216"/>
      <c r="X227" s="217"/>
    </row>
    <row r="228" spans="2:24" x14ac:dyDescent="0.3">
      <c r="B228" s="106"/>
      <c r="C228" s="250" t="str">
        <f>IF(입력!B171="","",입력!B171)</f>
        <v/>
      </c>
      <c r="D228" s="251"/>
      <c r="E228" s="242"/>
      <c r="F228" s="242"/>
      <c r="G228" s="242"/>
      <c r="H228" s="117"/>
      <c r="I228" s="118"/>
      <c r="J228" s="123"/>
      <c r="K228" s="124"/>
      <c r="L228" s="117"/>
      <c r="M228" s="123"/>
      <c r="N228" s="118"/>
      <c r="O228" s="223"/>
      <c r="P228" s="202"/>
      <c r="Q228" s="203"/>
      <c r="R228" s="203"/>
      <c r="S228" s="208"/>
      <c r="T228" s="203"/>
      <c r="U228" s="209"/>
      <c r="V228" s="215"/>
      <c r="W228" s="216"/>
      <c r="X228" s="217"/>
    </row>
    <row r="229" spans="2:24" x14ac:dyDescent="0.3">
      <c r="B229" s="106"/>
      <c r="C229" s="250"/>
      <c r="D229" s="251"/>
      <c r="E229" s="242"/>
      <c r="F229" s="242"/>
      <c r="G229" s="242"/>
      <c r="H229" s="117"/>
      <c r="I229" s="118"/>
      <c r="J229" s="123"/>
      <c r="K229" s="124"/>
      <c r="L229" s="117"/>
      <c r="M229" s="123"/>
      <c r="N229" s="118"/>
      <c r="O229" s="223"/>
      <c r="P229" s="202"/>
      <c r="Q229" s="203"/>
      <c r="R229" s="203"/>
      <c r="S229" s="208"/>
      <c r="T229" s="203"/>
      <c r="U229" s="209"/>
      <c r="V229" s="215"/>
      <c r="W229" s="216"/>
      <c r="X229" s="217"/>
    </row>
    <row r="230" spans="2:24" ht="17.25" thickBot="1" x14ac:dyDescent="0.35">
      <c r="B230" s="106"/>
      <c r="C230" s="252"/>
      <c r="D230" s="253"/>
      <c r="E230" s="242"/>
      <c r="F230" s="242"/>
      <c r="G230" s="242"/>
      <c r="H230" s="119"/>
      <c r="I230" s="120"/>
      <c r="J230" s="125"/>
      <c r="K230" s="126"/>
      <c r="L230" s="229"/>
      <c r="M230" s="230"/>
      <c r="N230" s="231"/>
      <c r="O230" s="224"/>
      <c r="P230" s="204"/>
      <c r="Q230" s="205"/>
      <c r="R230" s="205"/>
      <c r="S230" s="210"/>
      <c r="T230" s="205"/>
      <c r="U230" s="211"/>
      <c r="V230" s="218"/>
      <c r="W230" s="219"/>
      <c r="X230" s="220"/>
    </row>
    <row r="231" spans="2:24" x14ac:dyDescent="0.3">
      <c r="B231" s="105">
        <f>IF(입력!A177="","",입력!A177)</f>
        <v>22</v>
      </c>
      <c r="C231" s="248" t="str">
        <f>IF(입력!B177="","",입력!B177)</f>
        <v/>
      </c>
      <c r="D231" s="249"/>
      <c r="E231" s="246"/>
      <c r="F231" s="246"/>
      <c r="G231" s="246"/>
      <c r="H231" s="115" t="str">
        <f>IF(입력!D177=0,"",입력!D177)</f>
        <v/>
      </c>
      <c r="I231" s="116"/>
      <c r="J231" s="121" t="str">
        <f>IF(입력!F177=0,"",입력!F177)</f>
        <v/>
      </c>
      <c r="K231" s="122"/>
      <c r="L231" s="115" t="str">
        <f>IF(입력!J177=0,"",입력!J177)</f>
        <v/>
      </c>
      <c r="M231" s="121"/>
      <c r="N231" s="116"/>
      <c r="O231" s="222" t="str">
        <f>IF(입력!L177=0,"",입력!L177)</f>
        <v/>
      </c>
      <c r="P231" s="200" t="str">
        <f>IF(가격!W193=0,"",가격!W193)</f>
        <v/>
      </c>
      <c r="Q231" s="201"/>
      <c r="R231" s="201"/>
      <c r="S231" s="206" t="str">
        <f t="shared" ref="S231" si="20">IFERROR(IF(P231*O231=0,"",P231*O231),"")</f>
        <v/>
      </c>
      <c r="T231" s="201"/>
      <c r="U231" s="207"/>
      <c r="V231" s="212" t="str">
        <f>IF(입력!M177="","",입력!M177)</f>
        <v/>
      </c>
      <c r="W231" s="213"/>
      <c r="X231" s="214"/>
    </row>
    <row r="232" spans="2:24" x14ac:dyDescent="0.3">
      <c r="B232" s="106"/>
      <c r="C232" s="250"/>
      <c r="D232" s="251"/>
      <c r="E232" s="242"/>
      <c r="F232" s="242"/>
      <c r="G232" s="242"/>
      <c r="H232" s="117"/>
      <c r="I232" s="118"/>
      <c r="J232" s="123"/>
      <c r="K232" s="124"/>
      <c r="L232" s="117"/>
      <c r="M232" s="123"/>
      <c r="N232" s="118"/>
      <c r="O232" s="223"/>
      <c r="P232" s="202"/>
      <c r="Q232" s="203"/>
      <c r="R232" s="203"/>
      <c r="S232" s="208"/>
      <c r="T232" s="203"/>
      <c r="U232" s="209"/>
      <c r="V232" s="215"/>
      <c r="W232" s="216"/>
      <c r="X232" s="217"/>
    </row>
    <row r="233" spans="2:24" x14ac:dyDescent="0.3">
      <c r="B233" s="106"/>
      <c r="C233" s="250"/>
      <c r="D233" s="251"/>
      <c r="E233" s="242"/>
      <c r="F233" s="242"/>
      <c r="G233" s="242"/>
      <c r="H233" s="117"/>
      <c r="I233" s="118"/>
      <c r="J233" s="123"/>
      <c r="K233" s="124"/>
      <c r="L233" s="117"/>
      <c r="M233" s="123"/>
      <c r="N233" s="118"/>
      <c r="O233" s="223"/>
      <c r="P233" s="202"/>
      <c r="Q233" s="203"/>
      <c r="R233" s="203"/>
      <c r="S233" s="208"/>
      <c r="T233" s="203"/>
      <c r="U233" s="209"/>
      <c r="V233" s="215"/>
      <c r="W233" s="216"/>
      <c r="X233" s="217"/>
    </row>
    <row r="234" spans="2:24" x14ac:dyDescent="0.3">
      <c r="B234" s="106"/>
      <c r="C234" s="250" t="str">
        <f>IF(입력!B181="","",입력!B181)</f>
        <v/>
      </c>
      <c r="D234" s="251"/>
      <c r="E234" s="242"/>
      <c r="F234" s="242"/>
      <c r="G234" s="242"/>
      <c r="H234" s="117"/>
      <c r="I234" s="118"/>
      <c r="J234" s="123"/>
      <c r="K234" s="124"/>
      <c r="L234" s="150"/>
      <c r="M234" s="254"/>
      <c r="N234" s="255"/>
      <c r="O234" s="223"/>
      <c r="P234" s="202"/>
      <c r="Q234" s="203"/>
      <c r="R234" s="203"/>
      <c r="S234" s="208"/>
      <c r="T234" s="203"/>
      <c r="U234" s="209"/>
      <c r="V234" s="215"/>
      <c r="W234" s="216"/>
      <c r="X234" s="217"/>
    </row>
    <row r="235" spans="2:24" x14ac:dyDescent="0.3">
      <c r="B235" s="106"/>
      <c r="C235" s="250"/>
      <c r="D235" s="251"/>
      <c r="E235" s="242"/>
      <c r="F235" s="242"/>
      <c r="G235" s="242"/>
      <c r="H235" s="117"/>
      <c r="I235" s="118"/>
      <c r="J235" s="123"/>
      <c r="K235" s="124"/>
      <c r="L235" s="117" t="str">
        <f>IF(입력!J181=0,"",입력!J181)</f>
        <v/>
      </c>
      <c r="M235" s="123"/>
      <c r="N235" s="118"/>
      <c r="O235" s="223"/>
      <c r="P235" s="202"/>
      <c r="Q235" s="203"/>
      <c r="R235" s="203"/>
      <c r="S235" s="208"/>
      <c r="T235" s="203"/>
      <c r="U235" s="209"/>
      <c r="V235" s="215"/>
      <c r="W235" s="216"/>
      <c r="X235" s="217"/>
    </row>
    <row r="236" spans="2:24" x14ac:dyDescent="0.3">
      <c r="B236" s="106"/>
      <c r="C236" s="250" t="str">
        <f>IF(입력!B179="","",입력!B179)</f>
        <v/>
      </c>
      <c r="D236" s="251"/>
      <c r="E236" s="242"/>
      <c r="F236" s="242"/>
      <c r="G236" s="242"/>
      <c r="H236" s="117"/>
      <c r="I236" s="118"/>
      <c r="J236" s="123"/>
      <c r="K236" s="124"/>
      <c r="L236" s="117"/>
      <c r="M236" s="123"/>
      <c r="N236" s="118"/>
      <c r="O236" s="223"/>
      <c r="P236" s="202"/>
      <c r="Q236" s="203"/>
      <c r="R236" s="203"/>
      <c r="S236" s="208"/>
      <c r="T236" s="203"/>
      <c r="U236" s="209"/>
      <c r="V236" s="215"/>
      <c r="W236" s="216"/>
      <c r="X236" s="217"/>
    </row>
    <row r="237" spans="2:24" x14ac:dyDescent="0.3">
      <c r="B237" s="106"/>
      <c r="C237" s="250"/>
      <c r="D237" s="251"/>
      <c r="E237" s="242"/>
      <c r="F237" s="242"/>
      <c r="G237" s="242"/>
      <c r="H237" s="117"/>
      <c r="I237" s="118"/>
      <c r="J237" s="123"/>
      <c r="K237" s="124"/>
      <c r="L237" s="117"/>
      <c r="M237" s="123"/>
      <c r="N237" s="118"/>
      <c r="O237" s="223"/>
      <c r="P237" s="202"/>
      <c r="Q237" s="203"/>
      <c r="R237" s="203"/>
      <c r="S237" s="208"/>
      <c r="T237" s="203"/>
      <c r="U237" s="209"/>
      <c r="V237" s="215"/>
      <c r="W237" s="216"/>
      <c r="X237" s="217"/>
    </row>
    <row r="238" spans="2:24" ht="17.25" thickBot="1" x14ac:dyDescent="0.35">
      <c r="B238" s="106"/>
      <c r="C238" s="252"/>
      <c r="D238" s="253"/>
      <c r="E238" s="242"/>
      <c r="F238" s="242"/>
      <c r="G238" s="242"/>
      <c r="H238" s="119"/>
      <c r="I238" s="120"/>
      <c r="J238" s="125"/>
      <c r="K238" s="126"/>
      <c r="L238" s="229"/>
      <c r="M238" s="230"/>
      <c r="N238" s="231"/>
      <c r="O238" s="224"/>
      <c r="P238" s="204"/>
      <c r="Q238" s="205"/>
      <c r="R238" s="205"/>
      <c r="S238" s="210"/>
      <c r="T238" s="205"/>
      <c r="U238" s="211"/>
      <c r="V238" s="218"/>
      <c r="W238" s="219"/>
      <c r="X238" s="220"/>
    </row>
    <row r="239" spans="2:24" x14ac:dyDescent="0.3">
      <c r="B239" s="105">
        <f>IF(입력!A185="","",입력!A185)</f>
        <v>23</v>
      </c>
      <c r="C239" s="248" t="str">
        <f>IF(입력!B185="","",입력!B185)</f>
        <v/>
      </c>
      <c r="D239" s="249"/>
      <c r="E239" s="246"/>
      <c r="F239" s="246"/>
      <c r="G239" s="246"/>
      <c r="H239" s="115" t="str">
        <f>IF(입력!D185=0,"",입력!D185)</f>
        <v/>
      </c>
      <c r="I239" s="116"/>
      <c r="J239" s="121" t="str">
        <f>IF(입력!F185=0,"",입력!F185)</f>
        <v/>
      </c>
      <c r="K239" s="122"/>
      <c r="L239" s="115" t="str">
        <f>IF(입력!J185=0,"",입력!J185)</f>
        <v/>
      </c>
      <c r="M239" s="121"/>
      <c r="N239" s="116"/>
      <c r="O239" s="222" t="str">
        <f>IF(입력!L185=0,"",입력!L185)</f>
        <v/>
      </c>
      <c r="P239" s="200" t="str">
        <f>IF(가격!W201=0,"",가격!W201)</f>
        <v/>
      </c>
      <c r="Q239" s="201"/>
      <c r="R239" s="201"/>
      <c r="S239" s="206" t="str">
        <f t="shared" ref="S239" si="21">IFERROR(IF(P239*O239=0,"",P239*O239),"")</f>
        <v/>
      </c>
      <c r="T239" s="201"/>
      <c r="U239" s="207"/>
      <c r="V239" s="212" t="str">
        <f>IF(입력!M185="","",입력!M185)</f>
        <v/>
      </c>
      <c r="W239" s="213"/>
      <c r="X239" s="214"/>
    </row>
    <row r="240" spans="2:24" x14ac:dyDescent="0.3">
      <c r="B240" s="106"/>
      <c r="C240" s="250"/>
      <c r="D240" s="251"/>
      <c r="E240" s="242"/>
      <c r="F240" s="242"/>
      <c r="G240" s="242"/>
      <c r="H240" s="117"/>
      <c r="I240" s="118"/>
      <c r="J240" s="123"/>
      <c r="K240" s="124"/>
      <c r="L240" s="117"/>
      <c r="M240" s="123"/>
      <c r="N240" s="118"/>
      <c r="O240" s="223"/>
      <c r="P240" s="202"/>
      <c r="Q240" s="203"/>
      <c r="R240" s="203"/>
      <c r="S240" s="208"/>
      <c r="T240" s="203"/>
      <c r="U240" s="209"/>
      <c r="V240" s="215"/>
      <c r="W240" s="216"/>
      <c r="X240" s="217"/>
    </row>
    <row r="241" spans="2:24" x14ac:dyDescent="0.3">
      <c r="B241" s="106"/>
      <c r="C241" s="250"/>
      <c r="D241" s="251"/>
      <c r="E241" s="242"/>
      <c r="F241" s="242"/>
      <c r="G241" s="242"/>
      <c r="H241" s="117"/>
      <c r="I241" s="118"/>
      <c r="J241" s="123"/>
      <c r="K241" s="124"/>
      <c r="L241" s="117"/>
      <c r="M241" s="123"/>
      <c r="N241" s="118"/>
      <c r="O241" s="223"/>
      <c r="P241" s="202"/>
      <c r="Q241" s="203"/>
      <c r="R241" s="203"/>
      <c r="S241" s="208"/>
      <c r="T241" s="203"/>
      <c r="U241" s="209"/>
      <c r="V241" s="215"/>
      <c r="W241" s="216"/>
      <c r="X241" s="217"/>
    </row>
    <row r="242" spans="2:24" x14ac:dyDescent="0.3">
      <c r="B242" s="106"/>
      <c r="C242" s="250" t="str">
        <f>IF(입력!B189="","",입력!B189)</f>
        <v/>
      </c>
      <c r="D242" s="251"/>
      <c r="E242" s="242"/>
      <c r="F242" s="242"/>
      <c r="G242" s="242"/>
      <c r="H242" s="117"/>
      <c r="I242" s="118"/>
      <c r="J242" s="123"/>
      <c r="K242" s="124"/>
      <c r="L242" s="150"/>
      <c r="M242" s="254"/>
      <c r="N242" s="255"/>
      <c r="O242" s="223"/>
      <c r="P242" s="202"/>
      <c r="Q242" s="203"/>
      <c r="R242" s="203"/>
      <c r="S242" s="208"/>
      <c r="T242" s="203"/>
      <c r="U242" s="209"/>
      <c r="V242" s="215"/>
      <c r="W242" s="216"/>
      <c r="X242" s="217"/>
    </row>
    <row r="243" spans="2:24" x14ac:dyDescent="0.3">
      <c r="B243" s="106"/>
      <c r="C243" s="250"/>
      <c r="D243" s="251"/>
      <c r="E243" s="242"/>
      <c r="F243" s="242"/>
      <c r="G243" s="242"/>
      <c r="H243" s="117"/>
      <c r="I243" s="118"/>
      <c r="J243" s="123"/>
      <c r="K243" s="124"/>
      <c r="L243" s="117" t="str">
        <f>IF(입력!J189=0,"",입력!J189)</f>
        <v/>
      </c>
      <c r="M243" s="123"/>
      <c r="N243" s="118"/>
      <c r="O243" s="223"/>
      <c r="P243" s="202"/>
      <c r="Q243" s="203"/>
      <c r="R243" s="203"/>
      <c r="S243" s="208"/>
      <c r="T243" s="203"/>
      <c r="U243" s="209"/>
      <c r="V243" s="215"/>
      <c r="W243" s="216"/>
      <c r="X243" s="217"/>
    </row>
    <row r="244" spans="2:24" x14ac:dyDescent="0.3">
      <c r="B244" s="106"/>
      <c r="C244" s="250" t="str">
        <f>IF(입력!B187="","",입력!B187)</f>
        <v/>
      </c>
      <c r="D244" s="251"/>
      <c r="E244" s="242"/>
      <c r="F244" s="242"/>
      <c r="G244" s="242"/>
      <c r="H244" s="117"/>
      <c r="I244" s="118"/>
      <c r="J244" s="123"/>
      <c r="K244" s="124"/>
      <c r="L244" s="117"/>
      <c r="M244" s="123"/>
      <c r="N244" s="118"/>
      <c r="O244" s="223"/>
      <c r="P244" s="202"/>
      <c r="Q244" s="203"/>
      <c r="R244" s="203"/>
      <c r="S244" s="208"/>
      <c r="T244" s="203"/>
      <c r="U244" s="209"/>
      <c r="V244" s="215"/>
      <c r="W244" s="216"/>
      <c r="X244" s="217"/>
    </row>
    <row r="245" spans="2:24" x14ac:dyDescent="0.3">
      <c r="B245" s="106"/>
      <c r="C245" s="250"/>
      <c r="D245" s="251"/>
      <c r="E245" s="242"/>
      <c r="F245" s="242"/>
      <c r="G245" s="242"/>
      <c r="H245" s="117"/>
      <c r="I245" s="118"/>
      <c r="J245" s="123"/>
      <c r="K245" s="124"/>
      <c r="L245" s="117"/>
      <c r="M245" s="123"/>
      <c r="N245" s="118"/>
      <c r="O245" s="223"/>
      <c r="P245" s="202"/>
      <c r="Q245" s="203"/>
      <c r="R245" s="203"/>
      <c r="S245" s="208"/>
      <c r="T245" s="203"/>
      <c r="U245" s="209"/>
      <c r="V245" s="215"/>
      <c r="W245" s="216"/>
      <c r="X245" s="217"/>
    </row>
    <row r="246" spans="2:24" ht="17.25" thickBot="1" x14ac:dyDescent="0.35">
      <c r="B246" s="106"/>
      <c r="C246" s="252"/>
      <c r="D246" s="253"/>
      <c r="E246" s="242"/>
      <c r="F246" s="242"/>
      <c r="G246" s="242"/>
      <c r="H246" s="119"/>
      <c r="I246" s="120"/>
      <c r="J246" s="125"/>
      <c r="K246" s="126"/>
      <c r="L246" s="229"/>
      <c r="M246" s="230"/>
      <c r="N246" s="231"/>
      <c r="O246" s="224"/>
      <c r="P246" s="204"/>
      <c r="Q246" s="205"/>
      <c r="R246" s="205"/>
      <c r="S246" s="210"/>
      <c r="T246" s="205"/>
      <c r="U246" s="211"/>
      <c r="V246" s="218"/>
      <c r="W246" s="219"/>
      <c r="X246" s="220"/>
    </row>
    <row r="247" spans="2:24" x14ac:dyDescent="0.3">
      <c r="B247" s="105">
        <f>IF(입력!A193="","",입력!A193)</f>
        <v>24</v>
      </c>
      <c r="C247" s="248" t="str">
        <f>IF(입력!B193="","",입력!B193)</f>
        <v/>
      </c>
      <c r="D247" s="249"/>
      <c r="E247" s="246"/>
      <c r="F247" s="246"/>
      <c r="G247" s="246"/>
      <c r="H247" s="115" t="str">
        <f>IF(입력!D193=0,"",입력!D193)</f>
        <v/>
      </c>
      <c r="I247" s="116"/>
      <c r="J247" s="121" t="str">
        <f>IF(입력!F193=0,"",입력!F193)</f>
        <v/>
      </c>
      <c r="K247" s="122"/>
      <c r="L247" s="115" t="str">
        <f>IF(입력!J193=0,"",입력!J193)</f>
        <v/>
      </c>
      <c r="M247" s="121"/>
      <c r="N247" s="116"/>
      <c r="O247" s="222" t="str">
        <f>IF(입력!L193=0,"",입력!L193)</f>
        <v/>
      </c>
      <c r="P247" s="200" t="str">
        <f>IF(가격!W209=0,"",가격!W209)</f>
        <v/>
      </c>
      <c r="Q247" s="201"/>
      <c r="R247" s="201"/>
      <c r="S247" s="206" t="str">
        <f t="shared" ref="S247" si="22">IFERROR(IF(P247*O247=0,"",P247*O247),"")</f>
        <v/>
      </c>
      <c r="T247" s="201"/>
      <c r="U247" s="207"/>
      <c r="V247" s="212" t="str">
        <f>IF(입력!M193="","",입력!M193)</f>
        <v/>
      </c>
      <c r="W247" s="213"/>
      <c r="X247" s="214"/>
    </row>
    <row r="248" spans="2:24" x14ac:dyDescent="0.3">
      <c r="B248" s="106"/>
      <c r="C248" s="250"/>
      <c r="D248" s="251"/>
      <c r="E248" s="242"/>
      <c r="F248" s="242"/>
      <c r="G248" s="242"/>
      <c r="H248" s="117"/>
      <c r="I248" s="118"/>
      <c r="J248" s="123"/>
      <c r="K248" s="124"/>
      <c r="L248" s="117"/>
      <c r="M248" s="123"/>
      <c r="N248" s="118"/>
      <c r="O248" s="223"/>
      <c r="P248" s="202"/>
      <c r="Q248" s="203"/>
      <c r="R248" s="203"/>
      <c r="S248" s="208"/>
      <c r="T248" s="203"/>
      <c r="U248" s="209"/>
      <c r="V248" s="215"/>
      <c r="W248" s="216"/>
      <c r="X248" s="217"/>
    </row>
    <row r="249" spans="2:24" x14ac:dyDescent="0.3">
      <c r="B249" s="106"/>
      <c r="C249" s="250"/>
      <c r="D249" s="251"/>
      <c r="E249" s="242"/>
      <c r="F249" s="242"/>
      <c r="G249" s="242"/>
      <c r="H249" s="117"/>
      <c r="I249" s="118"/>
      <c r="J249" s="123"/>
      <c r="K249" s="124"/>
      <c r="L249" s="117"/>
      <c r="M249" s="123"/>
      <c r="N249" s="118"/>
      <c r="O249" s="223"/>
      <c r="P249" s="202"/>
      <c r="Q249" s="203"/>
      <c r="R249" s="203"/>
      <c r="S249" s="208"/>
      <c r="T249" s="203"/>
      <c r="U249" s="209"/>
      <c r="V249" s="215"/>
      <c r="W249" s="216"/>
      <c r="X249" s="217"/>
    </row>
    <row r="250" spans="2:24" x14ac:dyDescent="0.3">
      <c r="B250" s="106"/>
      <c r="C250" s="250" t="str">
        <f>IF(입력!B197="","",입력!B197)</f>
        <v/>
      </c>
      <c r="D250" s="251"/>
      <c r="E250" s="242"/>
      <c r="F250" s="242"/>
      <c r="G250" s="242"/>
      <c r="H250" s="117"/>
      <c r="I250" s="118"/>
      <c r="J250" s="123"/>
      <c r="K250" s="124"/>
      <c r="L250" s="150"/>
      <c r="M250" s="254"/>
      <c r="N250" s="255"/>
      <c r="O250" s="223"/>
      <c r="P250" s="202"/>
      <c r="Q250" s="203"/>
      <c r="R250" s="203"/>
      <c r="S250" s="208"/>
      <c r="T250" s="203"/>
      <c r="U250" s="209"/>
      <c r="V250" s="215"/>
      <c r="W250" s="216"/>
      <c r="X250" s="217"/>
    </row>
    <row r="251" spans="2:24" x14ac:dyDescent="0.3">
      <c r="B251" s="106"/>
      <c r="C251" s="250"/>
      <c r="D251" s="251"/>
      <c r="E251" s="242"/>
      <c r="F251" s="242"/>
      <c r="G251" s="242"/>
      <c r="H251" s="117"/>
      <c r="I251" s="118"/>
      <c r="J251" s="123"/>
      <c r="K251" s="124"/>
      <c r="L251" s="117" t="str">
        <f>IF(입력!J197=0,"",입력!J197)</f>
        <v/>
      </c>
      <c r="M251" s="123"/>
      <c r="N251" s="118"/>
      <c r="O251" s="223"/>
      <c r="P251" s="202"/>
      <c r="Q251" s="203"/>
      <c r="R251" s="203"/>
      <c r="S251" s="208"/>
      <c r="T251" s="203"/>
      <c r="U251" s="209"/>
      <c r="V251" s="215"/>
      <c r="W251" s="216"/>
      <c r="X251" s="217"/>
    </row>
    <row r="252" spans="2:24" x14ac:dyDescent="0.3">
      <c r="B252" s="106"/>
      <c r="C252" s="250" t="str">
        <f>IF(입력!B195="","",입력!B195)</f>
        <v/>
      </c>
      <c r="D252" s="251"/>
      <c r="E252" s="242"/>
      <c r="F252" s="242"/>
      <c r="G252" s="242"/>
      <c r="H252" s="117"/>
      <c r="I252" s="118"/>
      <c r="J252" s="123"/>
      <c r="K252" s="124"/>
      <c r="L252" s="117"/>
      <c r="M252" s="123"/>
      <c r="N252" s="118"/>
      <c r="O252" s="223"/>
      <c r="P252" s="202"/>
      <c r="Q252" s="203"/>
      <c r="R252" s="203"/>
      <c r="S252" s="208"/>
      <c r="T252" s="203"/>
      <c r="U252" s="209"/>
      <c r="V252" s="215"/>
      <c r="W252" s="216"/>
      <c r="X252" s="217"/>
    </row>
    <row r="253" spans="2:24" x14ac:dyDescent="0.3">
      <c r="B253" s="106"/>
      <c r="C253" s="250"/>
      <c r="D253" s="251"/>
      <c r="E253" s="242"/>
      <c r="F253" s="242"/>
      <c r="G253" s="242"/>
      <c r="H253" s="117"/>
      <c r="I253" s="118"/>
      <c r="J253" s="123"/>
      <c r="K253" s="124"/>
      <c r="L253" s="117"/>
      <c r="M253" s="123"/>
      <c r="N253" s="118"/>
      <c r="O253" s="223"/>
      <c r="P253" s="202"/>
      <c r="Q253" s="203"/>
      <c r="R253" s="203"/>
      <c r="S253" s="208"/>
      <c r="T253" s="203"/>
      <c r="U253" s="209"/>
      <c r="V253" s="215"/>
      <c r="W253" s="216"/>
      <c r="X253" s="217"/>
    </row>
    <row r="254" spans="2:24" ht="17.25" thickBot="1" x14ac:dyDescent="0.35">
      <c r="B254" s="106"/>
      <c r="C254" s="252"/>
      <c r="D254" s="253"/>
      <c r="E254" s="242"/>
      <c r="F254" s="242"/>
      <c r="G254" s="242"/>
      <c r="H254" s="119"/>
      <c r="I254" s="120"/>
      <c r="J254" s="125"/>
      <c r="K254" s="126"/>
      <c r="L254" s="229"/>
      <c r="M254" s="230"/>
      <c r="N254" s="231"/>
      <c r="O254" s="224"/>
      <c r="P254" s="204"/>
      <c r="Q254" s="205"/>
      <c r="R254" s="205"/>
      <c r="S254" s="210"/>
      <c r="T254" s="205"/>
      <c r="U254" s="211"/>
      <c r="V254" s="218"/>
      <c r="W254" s="219"/>
      <c r="X254" s="220"/>
    </row>
    <row r="255" spans="2:24" x14ac:dyDescent="0.3">
      <c r="B255" s="105">
        <f>IF(입력!A201="","",입력!A201)</f>
        <v>25</v>
      </c>
      <c r="C255" s="248" t="str">
        <f>IF(입력!B201="","",입력!B201)</f>
        <v/>
      </c>
      <c r="D255" s="249"/>
      <c r="E255" s="246"/>
      <c r="F255" s="246"/>
      <c r="G255" s="246"/>
      <c r="H255" s="115" t="str">
        <f>IF(입력!D201=0,"",입력!D201)</f>
        <v/>
      </c>
      <c r="I255" s="116"/>
      <c r="J255" s="121" t="str">
        <f>IF(입력!F201=0,"",입력!F201)</f>
        <v/>
      </c>
      <c r="K255" s="122"/>
      <c r="L255" s="115" t="str">
        <f>IF(입력!J201=0,"",입력!J201)</f>
        <v/>
      </c>
      <c r="M255" s="121"/>
      <c r="N255" s="116"/>
      <c r="O255" s="222" t="str">
        <f>IF(입력!L201=0,"",입력!L201)</f>
        <v/>
      </c>
      <c r="P255" s="200" t="str">
        <f>IF(가격!W217=0,"",가격!W217)</f>
        <v/>
      </c>
      <c r="Q255" s="201"/>
      <c r="R255" s="201"/>
      <c r="S255" s="206" t="str">
        <f t="shared" ref="S255" si="23">IFERROR(IF(P255*O255=0,"",P255*O255),"")</f>
        <v/>
      </c>
      <c r="T255" s="201"/>
      <c r="U255" s="207"/>
      <c r="V255" s="212" t="str">
        <f>IF(입력!M201="","",입력!M201)</f>
        <v/>
      </c>
      <c r="W255" s="213"/>
      <c r="X255" s="214"/>
    </row>
    <row r="256" spans="2:24" x14ac:dyDescent="0.3">
      <c r="B256" s="106"/>
      <c r="C256" s="250"/>
      <c r="D256" s="251"/>
      <c r="E256" s="242"/>
      <c r="F256" s="242"/>
      <c r="G256" s="242"/>
      <c r="H256" s="117"/>
      <c r="I256" s="118"/>
      <c r="J256" s="123"/>
      <c r="K256" s="124"/>
      <c r="L256" s="117"/>
      <c r="M256" s="123"/>
      <c r="N256" s="118"/>
      <c r="O256" s="223"/>
      <c r="P256" s="202"/>
      <c r="Q256" s="203"/>
      <c r="R256" s="203"/>
      <c r="S256" s="208"/>
      <c r="T256" s="203"/>
      <c r="U256" s="209"/>
      <c r="V256" s="215"/>
      <c r="W256" s="216"/>
      <c r="X256" s="217"/>
    </row>
    <row r="257" spans="2:24" x14ac:dyDescent="0.3">
      <c r="B257" s="106"/>
      <c r="C257" s="250"/>
      <c r="D257" s="251"/>
      <c r="E257" s="242"/>
      <c r="F257" s="242"/>
      <c r="G257" s="242"/>
      <c r="H257" s="117"/>
      <c r="I257" s="118"/>
      <c r="J257" s="123"/>
      <c r="K257" s="124"/>
      <c r="L257" s="117"/>
      <c r="M257" s="123"/>
      <c r="N257" s="118"/>
      <c r="O257" s="223"/>
      <c r="P257" s="202"/>
      <c r="Q257" s="203"/>
      <c r="R257" s="203"/>
      <c r="S257" s="208"/>
      <c r="T257" s="203"/>
      <c r="U257" s="209"/>
      <c r="V257" s="215"/>
      <c r="W257" s="216"/>
      <c r="X257" s="217"/>
    </row>
    <row r="258" spans="2:24" x14ac:dyDescent="0.3">
      <c r="B258" s="106"/>
      <c r="C258" s="250" t="str">
        <f>IF(입력!B205="","",입력!B205)</f>
        <v/>
      </c>
      <c r="D258" s="251"/>
      <c r="E258" s="242"/>
      <c r="F258" s="242"/>
      <c r="G258" s="242"/>
      <c r="H258" s="117"/>
      <c r="I258" s="118"/>
      <c r="J258" s="123"/>
      <c r="K258" s="124"/>
      <c r="L258" s="150"/>
      <c r="M258" s="254"/>
      <c r="N258" s="255"/>
      <c r="O258" s="223"/>
      <c r="P258" s="202"/>
      <c r="Q258" s="203"/>
      <c r="R258" s="203"/>
      <c r="S258" s="208"/>
      <c r="T258" s="203"/>
      <c r="U258" s="209"/>
      <c r="V258" s="215"/>
      <c r="W258" s="216"/>
      <c r="X258" s="217"/>
    </row>
    <row r="259" spans="2:24" x14ac:dyDescent="0.3">
      <c r="B259" s="106"/>
      <c r="C259" s="250"/>
      <c r="D259" s="251"/>
      <c r="E259" s="242"/>
      <c r="F259" s="242"/>
      <c r="G259" s="242"/>
      <c r="H259" s="117"/>
      <c r="I259" s="118"/>
      <c r="J259" s="123"/>
      <c r="K259" s="124"/>
      <c r="L259" s="117" t="str">
        <f>IF(입력!J205=0,"",입력!J205)</f>
        <v/>
      </c>
      <c r="M259" s="123"/>
      <c r="N259" s="118"/>
      <c r="O259" s="223"/>
      <c r="P259" s="202"/>
      <c r="Q259" s="203"/>
      <c r="R259" s="203"/>
      <c r="S259" s="208"/>
      <c r="T259" s="203"/>
      <c r="U259" s="209"/>
      <c r="V259" s="215"/>
      <c r="W259" s="216"/>
      <c r="X259" s="217"/>
    </row>
    <row r="260" spans="2:24" x14ac:dyDescent="0.3">
      <c r="B260" s="106"/>
      <c r="C260" s="250" t="str">
        <f>IF(입력!B203="","",입력!B203)</f>
        <v/>
      </c>
      <c r="D260" s="251"/>
      <c r="E260" s="242"/>
      <c r="F260" s="242"/>
      <c r="G260" s="242"/>
      <c r="H260" s="117"/>
      <c r="I260" s="118"/>
      <c r="J260" s="123"/>
      <c r="K260" s="124"/>
      <c r="L260" s="117"/>
      <c r="M260" s="123"/>
      <c r="N260" s="118"/>
      <c r="O260" s="223"/>
      <c r="P260" s="202"/>
      <c r="Q260" s="203"/>
      <c r="R260" s="203"/>
      <c r="S260" s="208"/>
      <c r="T260" s="203"/>
      <c r="U260" s="209"/>
      <c r="V260" s="215"/>
      <c r="W260" s="216"/>
      <c r="X260" s="217"/>
    </row>
    <row r="261" spans="2:24" x14ac:dyDescent="0.3">
      <c r="B261" s="106"/>
      <c r="C261" s="250"/>
      <c r="D261" s="251"/>
      <c r="E261" s="242"/>
      <c r="F261" s="242"/>
      <c r="G261" s="242"/>
      <c r="H261" s="117"/>
      <c r="I261" s="118"/>
      <c r="J261" s="123"/>
      <c r="K261" s="124"/>
      <c r="L261" s="117"/>
      <c r="M261" s="123"/>
      <c r="N261" s="118"/>
      <c r="O261" s="223"/>
      <c r="P261" s="202"/>
      <c r="Q261" s="203"/>
      <c r="R261" s="203"/>
      <c r="S261" s="208"/>
      <c r="T261" s="203"/>
      <c r="U261" s="209"/>
      <c r="V261" s="215"/>
      <c r="W261" s="216"/>
      <c r="X261" s="217"/>
    </row>
    <row r="262" spans="2:24" ht="17.25" thickBot="1" x14ac:dyDescent="0.35">
      <c r="B262" s="106"/>
      <c r="C262" s="252"/>
      <c r="D262" s="253"/>
      <c r="E262" s="242"/>
      <c r="F262" s="242"/>
      <c r="G262" s="242"/>
      <c r="H262" s="119"/>
      <c r="I262" s="120"/>
      <c r="J262" s="125"/>
      <c r="K262" s="126"/>
      <c r="L262" s="229"/>
      <c r="M262" s="230"/>
      <c r="N262" s="231"/>
      <c r="O262" s="224"/>
      <c r="P262" s="204"/>
      <c r="Q262" s="205"/>
      <c r="R262" s="205"/>
      <c r="S262" s="210"/>
      <c r="T262" s="205"/>
      <c r="U262" s="211"/>
      <c r="V262" s="218"/>
      <c r="W262" s="219"/>
      <c r="X262" s="220"/>
    </row>
    <row r="263" spans="2:24" x14ac:dyDescent="0.3">
      <c r="B263" s="105">
        <f>IF(입력!A209="","",입력!A209)</f>
        <v>26</v>
      </c>
      <c r="C263" s="248" t="str">
        <f>IF(입력!B209="","",입력!B209)</f>
        <v/>
      </c>
      <c r="D263" s="249"/>
      <c r="E263" s="246"/>
      <c r="F263" s="246"/>
      <c r="G263" s="246"/>
      <c r="H263" s="115" t="str">
        <f>IF(입력!D209=0,"",입력!D209)</f>
        <v/>
      </c>
      <c r="I263" s="116"/>
      <c r="J263" s="121" t="str">
        <f>IF(입력!F209=0,"",입력!F209)</f>
        <v/>
      </c>
      <c r="K263" s="122"/>
      <c r="L263" s="115" t="str">
        <f>IF(입력!J209=0,"",입력!J209)</f>
        <v/>
      </c>
      <c r="M263" s="121"/>
      <c r="N263" s="116"/>
      <c r="O263" s="222" t="str">
        <f>IF(입력!L209=0,"",입력!L209)</f>
        <v/>
      </c>
      <c r="P263" s="200" t="str">
        <f>IF(가격!W225=0,"",가격!W225)</f>
        <v/>
      </c>
      <c r="Q263" s="201"/>
      <c r="R263" s="201"/>
      <c r="S263" s="206" t="str">
        <f t="shared" ref="S263" si="24">IFERROR(IF(P263*O263=0,"",P263*O263),"")</f>
        <v/>
      </c>
      <c r="T263" s="201"/>
      <c r="U263" s="207"/>
      <c r="V263" s="212" t="str">
        <f>IF(입력!M209="","",입력!M209)</f>
        <v/>
      </c>
      <c r="W263" s="213"/>
      <c r="X263" s="214"/>
    </row>
    <row r="264" spans="2:24" x14ac:dyDescent="0.3">
      <c r="B264" s="106"/>
      <c r="C264" s="250"/>
      <c r="D264" s="251"/>
      <c r="E264" s="242"/>
      <c r="F264" s="242"/>
      <c r="G264" s="242"/>
      <c r="H264" s="117"/>
      <c r="I264" s="118"/>
      <c r="J264" s="123"/>
      <c r="K264" s="124"/>
      <c r="L264" s="117"/>
      <c r="M264" s="123"/>
      <c r="N264" s="118"/>
      <c r="O264" s="223"/>
      <c r="P264" s="202"/>
      <c r="Q264" s="203"/>
      <c r="R264" s="203"/>
      <c r="S264" s="208"/>
      <c r="T264" s="203"/>
      <c r="U264" s="209"/>
      <c r="V264" s="215"/>
      <c r="W264" s="216"/>
      <c r="X264" s="217"/>
    </row>
    <row r="265" spans="2:24" x14ac:dyDescent="0.3">
      <c r="B265" s="106"/>
      <c r="C265" s="250"/>
      <c r="D265" s="251"/>
      <c r="E265" s="242"/>
      <c r="F265" s="242"/>
      <c r="G265" s="242"/>
      <c r="H265" s="117"/>
      <c r="I265" s="118"/>
      <c r="J265" s="123"/>
      <c r="K265" s="124"/>
      <c r="L265" s="117"/>
      <c r="M265" s="123"/>
      <c r="N265" s="118"/>
      <c r="O265" s="223"/>
      <c r="P265" s="202"/>
      <c r="Q265" s="203"/>
      <c r="R265" s="203"/>
      <c r="S265" s="208"/>
      <c r="T265" s="203"/>
      <c r="U265" s="209"/>
      <c r="V265" s="215"/>
      <c r="W265" s="216"/>
      <c r="X265" s="217"/>
    </row>
    <row r="266" spans="2:24" x14ac:dyDescent="0.3">
      <c r="B266" s="106"/>
      <c r="C266" s="250" t="str">
        <f>IF(입력!B213="","",입력!B213)</f>
        <v/>
      </c>
      <c r="D266" s="251"/>
      <c r="E266" s="242"/>
      <c r="F266" s="242"/>
      <c r="G266" s="242"/>
      <c r="H266" s="117"/>
      <c r="I266" s="118"/>
      <c r="J266" s="123"/>
      <c r="K266" s="124"/>
      <c r="L266" s="150"/>
      <c r="M266" s="254"/>
      <c r="N266" s="255"/>
      <c r="O266" s="223"/>
      <c r="P266" s="202"/>
      <c r="Q266" s="203"/>
      <c r="R266" s="203"/>
      <c r="S266" s="208"/>
      <c r="T266" s="203"/>
      <c r="U266" s="209"/>
      <c r="V266" s="215"/>
      <c r="W266" s="216"/>
      <c r="X266" s="217"/>
    </row>
    <row r="267" spans="2:24" x14ac:dyDescent="0.3">
      <c r="B267" s="106"/>
      <c r="C267" s="250"/>
      <c r="D267" s="251"/>
      <c r="E267" s="242"/>
      <c r="F267" s="242"/>
      <c r="G267" s="242"/>
      <c r="H267" s="117"/>
      <c r="I267" s="118"/>
      <c r="J267" s="123"/>
      <c r="K267" s="124"/>
      <c r="L267" s="117" t="str">
        <f>IF(입력!J213=0,"",입력!J213)</f>
        <v/>
      </c>
      <c r="M267" s="123"/>
      <c r="N267" s="118"/>
      <c r="O267" s="223"/>
      <c r="P267" s="202"/>
      <c r="Q267" s="203"/>
      <c r="R267" s="203"/>
      <c r="S267" s="208"/>
      <c r="T267" s="203"/>
      <c r="U267" s="209"/>
      <c r="V267" s="215"/>
      <c r="W267" s="216"/>
      <c r="X267" s="217"/>
    </row>
    <row r="268" spans="2:24" x14ac:dyDescent="0.3">
      <c r="B268" s="106"/>
      <c r="C268" s="250" t="str">
        <f>IF(입력!B211="","",입력!B211)</f>
        <v/>
      </c>
      <c r="D268" s="251"/>
      <c r="E268" s="242"/>
      <c r="F268" s="242"/>
      <c r="G268" s="242"/>
      <c r="H268" s="117"/>
      <c r="I268" s="118"/>
      <c r="J268" s="123"/>
      <c r="K268" s="124"/>
      <c r="L268" s="117"/>
      <c r="M268" s="123"/>
      <c r="N268" s="118"/>
      <c r="O268" s="223"/>
      <c r="P268" s="202"/>
      <c r="Q268" s="203"/>
      <c r="R268" s="203"/>
      <c r="S268" s="208"/>
      <c r="T268" s="203"/>
      <c r="U268" s="209"/>
      <c r="V268" s="215"/>
      <c r="W268" s="216"/>
      <c r="X268" s="217"/>
    </row>
    <row r="269" spans="2:24" x14ac:dyDescent="0.3">
      <c r="B269" s="106"/>
      <c r="C269" s="250"/>
      <c r="D269" s="251"/>
      <c r="E269" s="242"/>
      <c r="F269" s="242"/>
      <c r="G269" s="242"/>
      <c r="H269" s="117"/>
      <c r="I269" s="118"/>
      <c r="J269" s="123"/>
      <c r="K269" s="124"/>
      <c r="L269" s="117"/>
      <c r="M269" s="123"/>
      <c r="N269" s="118"/>
      <c r="O269" s="223"/>
      <c r="P269" s="202"/>
      <c r="Q269" s="203"/>
      <c r="R269" s="203"/>
      <c r="S269" s="208"/>
      <c r="T269" s="203"/>
      <c r="U269" s="209"/>
      <c r="V269" s="215"/>
      <c r="W269" s="216"/>
      <c r="X269" s="217"/>
    </row>
    <row r="270" spans="2:24" ht="17.25" thickBot="1" x14ac:dyDescent="0.35">
      <c r="B270" s="106"/>
      <c r="C270" s="252"/>
      <c r="D270" s="253"/>
      <c r="E270" s="247"/>
      <c r="F270" s="247"/>
      <c r="G270" s="247"/>
      <c r="H270" s="119"/>
      <c r="I270" s="120"/>
      <c r="J270" s="125"/>
      <c r="K270" s="126"/>
      <c r="L270" s="117"/>
      <c r="M270" s="123"/>
      <c r="N270" s="118"/>
      <c r="O270" s="224"/>
      <c r="P270" s="204"/>
      <c r="Q270" s="205"/>
      <c r="R270" s="205"/>
      <c r="S270" s="210"/>
      <c r="T270" s="205"/>
      <c r="U270" s="211"/>
      <c r="V270" s="218"/>
      <c r="W270" s="219"/>
      <c r="X270" s="220"/>
    </row>
    <row r="271" spans="2:24" x14ac:dyDescent="0.3">
      <c r="B271" s="105">
        <f>IF(입력!A217="","",입력!A217)</f>
        <v>27</v>
      </c>
      <c r="C271" s="248" t="str">
        <f>IF(입력!B217="","",입력!B217)</f>
        <v/>
      </c>
      <c r="D271" s="249"/>
      <c r="E271" s="241"/>
      <c r="F271" s="241"/>
      <c r="G271" s="241"/>
      <c r="H271" s="115" t="str">
        <f>IF(입력!D217=0,"",입력!D217)</f>
        <v/>
      </c>
      <c r="I271" s="116"/>
      <c r="J271" s="121" t="str">
        <f>IF(입력!F217=0,"",입력!F217)</f>
        <v/>
      </c>
      <c r="K271" s="122"/>
      <c r="L271" s="225" t="str">
        <f>IF(입력!J217=0,"",입력!J217)</f>
        <v/>
      </c>
      <c r="M271" s="226"/>
      <c r="N271" s="227"/>
      <c r="O271" s="222" t="str">
        <f>IF(입력!L217=0,"",입력!L217)</f>
        <v/>
      </c>
      <c r="P271" s="200" t="str">
        <f>IF(가격!W233=0,"",가격!W233)</f>
        <v/>
      </c>
      <c r="Q271" s="201"/>
      <c r="R271" s="201"/>
      <c r="S271" s="206" t="str">
        <f t="shared" ref="S271" si="25">IFERROR(IF(P271*O271=0,"",P271*O271),"")</f>
        <v/>
      </c>
      <c r="T271" s="201"/>
      <c r="U271" s="207"/>
      <c r="V271" s="212" t="str">
        <f>IF(입력!M217="","",입력!M217)</f>
        <v/>
      </c>
      <c r="W271" s="213"/>
      <c r="X271" s="214"/>
    </row>
    <row r="272" spans="2:24" x14ac:dyDescent="0.3">
      <c r="B272" s="106"/>
      <c r="C272" s="250"/>
      <c r="D272" s="251"/>
      <c r="E272" s="242"/>
      <c r="F272" s="242"/>
      <c r="G272" s="242"/>
      <c r="H272" s="117"/>
      <c r="I272" s="118"/>
      <c r="J272" s="123"/>
      <c r="K272" s="124"/>
      <c r="L272" s="117"/>
      <c r="M272" s="123"/>
      <c r="N272" s="118"/>
      <c r="O272" s="223"/>
      <c r="P272" s="202"/>
      <c r="Q272" s="203"/>
      <c r="R272" s="203"/>
      <c r="S272" s="208"/>
      <c r="T272" s="203"/>
      <c r="U272" s="209"/>
      <c r="V272" s="215"/>
      <c r="W272" s="216"/>
      <c r="X272" s="217"/>
    </row>
    <row r="273" spans="2:24" x14ac:dyDescent="0.3">
      <c r="B273" s="106"/>
      <c r="C273" s="250"/>
      <c r="D273" s="251"/>
      <c r="E273" s="242"/>
      <c r="F273" s="242"/>
      <c r="G273" s="242"/>
      <c r="H273" s="117"/>
      <c r="I273" s="118"/>
      <c r="J273" s="123"/>
      <c r="K273" s="124"/>
      <c r="L273" s="117"/>
      <c r="M273" s="123"/>
      <c r="N273" s="118"/>
      <c r="O273" s="223"/>
      <c r="P273" s="202"/>
      <c r="Q273" s="203"/>
      <c r="R273" s="203"/>
      <c r="S273" s="208"/>
      <c r="T273" s="203"/>
      <c r="U273" s="209"/>
      <c r="V273" s="215"/>
      <c r="W273" s="216"/>
      <c r="X273" s="217"/>
    </row>
    <row r="274" spans="2:24" x14ac:dyDescent="0.3">
      <c r="B274" s="106"/>
      <c r="C274" s="250" t="str">
        <f>IF(입력!B221="","",입력!B221)</f>
        <v/>
      </c>
      <c r="D274" s="251"/>
      <c r="E274" s="242"/>
      <c r="F274" s="242"/>
      <c r="G274" s="242"/>
      <c r="H274" s="117"/>
      <c r="I274" s="118"/>
      <c r="J274" s="123"/>
      <c r="K274" s="124"/>
      <c r="L274" s="150"/>
      <c r="M274" s="254"/>
      <c r="N274" s="255"/>
      <c r="O274" s="223"/>
      <c r="P274" s="202"/>
      <c r="Q274" s="203"/>
      <c r="R274" s="203"/>
      <c r="S274" s="208"/>
      <c r="T274" s="203"/>
      <c r="U274" s="209"/>
      <c r="V274" s="215"/>
      <c r="W274" s="216"/>
      <c r="X274" s="217"/>
    </row>
    <row r="275" spans="2:24" x14ac:dyDescent="0.3">
      <c r="B275" s="106"/>
      <c r="C275" s="250"/>
      <c r="D275" s="251"/>
      <c r="E275" s="242"/>
      <c r="F275" s="242"/>
      <c r="G275" s="242"/>
      <c r="H275" s="117"/>
      <c r="I275" s="118"/>
      <c r="J275" s="123"/>
      <c r="K275" s="124"/>
      <c r="L275" s="117" t="str">
        <f>IF(입력!J221=0,"",입력!J221)</f>
        <v/>
      </c>
      <c r="M275" s="123"/>
      <c r="N275" s="118"/>
      <c r="O275" s="223"/>
      <c r="P275" s="202"/>
      <c r="Q275" s="203"/>
      <c r="R275" s="203"/>
      <c r="S275" s="208"/>
      <c r="T275" s="203"/>
      <c r="U275" s="209"/>
      <c r="V275" s="215"/>
      <c r="W275" s="216"/>
      <c r="X275" s="217"/>
    </row>
    <row r="276" spans="2:24" x14ac:dyDescent="0.3">
      <c r="B276" s="106"/>
      <c r="C276" s="250" t="str">
        <f>IF(입력!B219="","",입력!B219)</f>
        <v/>
      </c>
      <c r="D276" s="251"/>
      <c r="E276" s="242"/>
      <c r="F276" s="242"/>
      <c r="G276" s="242"/>
      <c r="H276" s="117"/>
      <c r="I276" s="118"/>
      <c r="J276" s="123"/>
      <c r="K276" s="124"/>
      <c r="L276" s="117"/>
      <c r="M276" s="123"/>
      <c r="N276" s="118"/>
      <c r="O276" s="223"/>
      <c r="P276" s="202"/>
      <c r="Q276" s="203"/>
      <c r="R276" s="203"/>
      <c r="S276" s="208"/>
      <c r="T276" s="203"/>
      <c r="U276" s="209"/>
      <c r="V276" s="215"/>
      <c r="W276" s="216"/>
      <c r="X276" s="217"/>
    </row>
    <row r="277" spans="2:24" x14ac:dyDescent="0.3">
      <c r="B277" s="106"/>
      <c r="C277" s="250"/>
      <c r="D277" s="251"/>
      <c r="E277" s="242"/>
      <c r="F277" s="242"/>
      <c r="G277" s="242"/>
      <c r="H277" s="117"/>
      <c r="I277" s="118"/>
      <c r="J277" s="123"/>
      <c r="K277" s="124"/>
      <c r="L277" s="117"/>
      <c r="M277" s="123"/>
      <c r="N277" s="118"/>
      <c r="O277" s="223"/>
      <c r="P277" s="202"/>
      <c r="Q277" s="203"/>
      <c r="R277" s="203"/>
      <c r="S277" s="208"/>
      <c r="T277" s="203"/>
      <c r="U277" s="209"/>
      <c r="V277" s="215"/>
      <c r="W277" s="216"/>
      <c r="X277" s="217"/>
    </row>
    <row r="278" spans="2:24" ht="17.25" thickBot="1" x14ac:dyDescent="0.35">
      <c r="B278" s="106"/>
      <c r="C278" s="252"/>
      <c r="D278" s="253"/>
      <c r="E278" s="243"/>
      <c r="F278" s="243"/>
      <c r="G278" s="243"/>
      <c r="H278" s="119"/>
      <c r="I278" s="120"/>
      <c r="J278" s="125"/>
      <c r="K278" s="126"/>
      <c r="L278" s="235"/>
      <c r="M278" s="236"/>
      <c r="N278" s="237"/>
      <c r="O278" s="224"/>
      <c r="P278" s="204"/>
      <c r="Q278" s="205"/>
      <c r="R278" s="205"/>
      <c r="S278" s="210"/>
      <c r="T278" s="205"/>
      <c r="U278" s="211"/>
      <c r="V278" s="218"/>
      <c r="W278" s="219"/>
      <c r="X278" s="220"/>
    </row>
    <row r="279" spans="2:24" x14ac:dyDescent="0.3">
      <c r="B279" s="105">
        <f>IF(입력!A225="","",입력!A225)</f>
        <v>28</v>
      </c>
      <c r="C279" s="248" t="str">
        <f>IF(입력!B225="","",입력!B225)</f>
        <v/>
      </c>
      <c r="D279" s="249"/>
      <c r="E279" s="246"/>
      <c r="F279" s="246"/>
      <c r="G279" s="246"/>
      <c r="H279" s="115" t="str">
        <f>IF(입력!D225=0,"",입력!D225)</f>
        <v/>
      </c>
      <c r="I279" s="116"/>
      <c r="J279" s="121" t="str">
        <f>IF(입력!F225=0,"",입력!F225)</f>
        <v/>
      </c>
      <c r="K279" s="122"/>
      <c r="L279" s="115" t="str">
        <f>IF(입력!J225=0,"",입력!J225)</f>
        <v/>
      </c>
      <c r="M279" s="121"/>
      <c r="N279" s="116"/>
      <c r="O279" s="222" t="str">
        <f>IF(입력!L225=0,"",입력!L225)</f>
        <v/>
      </c>
      <c r="P279" s="200" t="str">
        <f>IF(가격!W241=0,"",가격!W241)</f>
        <v/>
      </c>
      <c r="Q279" s="201"/>
      <c r="R279" s="201"/>
      <c r="S279" s="206" t="str">
        <f t="shared" ref="S279" si="26">IFERROR(IF(P279*O279=0,"",P279*O279),"")</f>
        <v/>
      </c>
      <c r="T279" s="201"/>
      <c r="U279" s="207"/>
      <c r="V279" s="212" t="str">
        <f>IF(입력!M225="","",입력!M225)</f>
        <v/>
      </c>
      <c r="W279" s="213"/>
      <c r="X279" s="214"/>
    </row>
    <row r="280" spans="2:24" x14ac:dyDescent="0.3">
      <c r="B280" s="106"/>
      <c r="C280" s="250"/>
      <c r="D280" s="251"/>
      <c r="E280" s="242"/>
      <c r="F280" s="242"/>
      <c r="G280" s="242"/>
      <c r="H280" s="117"/>
      <c r="I280" s="118"/>
      <c r="J280" s="123"/>
      <c r="K280" s="124"/>
      <c r="L280" s="117"/>
      <c r="M280" s="123"/>
      <c r="N280" s="118"/>
      <c r="O280" s="223"/>
      <c r="P280" s="202"/>
      <c r="Q280" s="203"/>
      <c r="R280" s="203"/>
      <c r="S280" s="208"/>
      <c r="T280" s="203"/>
      <c r="U280" s="209"/>
      <c r="V280" s="215"/>
      <c r="W280" s="216"/>
      <c r="X280" s="217"/>
    </row>
    <row r="281" spans="2:24" x14ac:dyDescent="0.3">
      <c r="B281" s="106"/>
      <c r="C281" s="250"/>
      <c r="D281" s="251"/>
      <c r="E281" s="242"/>
      <c r="F281" s="242"/>
      <c r="G281" s="242"/>
      <c r="H281" s="117"/>
      <c r="I281" s="118"/>
      <c r="J281" s="123"/>
      <c r="K281" s="124"/>
      <c r="L281" s="117"/>
      <c r="M281" s="123"/>
      <c r="N281" s="118"/>
      <c r="O281" s="223"/>
      <c r="P281" s="202"/>
      <c r="Q281" s="203"/>
      <c r="R281" s="203"/>
      <c r="S281" s="208"/>
      <c r="T281" s="203"/>
      <c r="U281" s="209"/>
      <c r="V281" s="215"/>
      <c r="W281" s="216"/>
      <c r="X281" s="217"/>
    </row>
    <row r="282" spans="2:24" x14ac:dyDescent="0.3">
      <c r="B282" s="106"/>
      <c r="C282" s="250" t="str">
        <f>IF(입력!B229="","",입력!B229)</f>
        <v/>
      </c>
      <c r="D282" s="251"/>
      <c r="E282" s="242"/>
      <c r="F282" s="242"/>
      <c r="G282" s="242"/>
      <c r="H282" s="117"/>
      <c r="I282" s="118"/>
      <c r="J282" s="123"/>
      <c r="K282" s="124"/>
      <c r="L282" s="229"/>
      <c r="M282" s="230"/>
      <c r="N282" s="231"/>
      <c r="O282" s="223"/>
      <c r="P282" s="202"/>
      <c r="Q282" s="203"/>
      <c r="R282" s="203"/>
      <c r="S282" s="208"/>
      <c r="T282" s="203"/>
      <c r="U282" s="209"/>
      <c r="V282" s="215"/>
      <c r="W282" s="216"/>
      <c r="X282" s="217"/>
    </row>
    <row r="283" spans="2:24" x14ac:dyDescent="0.3">
      <c r="B283" s="106"/>
      <c r="C283" s="250"/>
      <c r="D283" s="251"/>
      <c r="E283" s="242"/>
      <c r="F283" s="242"/>
      <c r="G283" s="242"/>
      <c r="H283" s="117"/>
      <c r="I283" s="118"/>
      <c r="J283" s="123"/>
      <c r="K283" s="124"/>
      <c r="L283" s="232" t="str">
        <f>IF(입력!J229=0,"",입력!J229)</f>
        <v/>
      </c>
      <c r="M283" s="233"/>
      <c r="N283" s="234"/>
      <c r="O283" s="223"/>
      <c r="P283" s="202"/>
      <c r="Q283" s="203"/>
      <c r="R283" s="203"/>
      <c r="S283" s="208"/>
      <c r="T283" s="203"/>
      <c r="U283" s="209"/>
      <c r="V283" s="215"/>
      <c r="W283" s="216"/>
      <c r="X283" s="217"/>
    </row>
    <row r="284" spans="2:24" x14ac:dyDescent="0.3">
      <c r="B284" s="106"/>
      <c r="C284" s="250" t="str">
        <f>IF(입력!B227="","",입력!B227)</f>
        <v/>
      </c>
      <c r="D284" s="251"/>
      <c r="E284" s="242"/>
      <c r="F284" s="242"/>
      <c r="G284" s="242"/>
      <c r="H284" s="117"/>
      <c r="I284" s="118"/>
      <c r="J284" s="123"/>
      <c r="K284" s="124"/>
      <c r="L284" s="117"/>
      <c r="M284" s="228"/>
      <c r="N284" s="118"/>
      <c r="O284" s="223"/>
      <c r="P284" s="202"/>
      <c r="Q284" s="203"/>
      <c r="R284" s="203"/>
      <c r="S284" s="208"/>
      <c r="T284" s="203"/>
      <c r="U284" s="209"/>
      <c r="V284" s="215"/>
      <c r="W284" s="216"/>
      <c r="X284" s="217"/>
    </row>
    <row r="285" spans="2:24" x14ac:dyDescent="0.3">
      <c r="B285" s="106"/>
      <c r="C285" s="250"/>
      <c r="D285" s="251"/>
      <c r="E285" s="242"/>
      <c r="F285" s="242"/>
      <c r="G285" s="242"/>
      <c r="H285" s="117"/>
      <c r="I285" s="118"/>
      <c r="J285" s="123"/>
      <c r="K285" s="124"/>
      <c r="L285" s="117"/>
      <c r="M285" s="123"/>
      <c r="N285" s="118"/>
      <c r="O285" s="223"/>
      <c r="P285" s="202"/>
      <c r="Q285" s="203"/>
      <c r="R285" s="203"/>
      <c r="S285" s="208"/>
      <c r="T285" s="203"/>
      <c r="U285" s="209"/>
      <c r="V285" s="215"/>
      <c r="W285" s="216"/>
      <c r="X285" s="217"/>
    </row>
    <row r="286" spans="2:24" ht="17.25" thickBot="1" x14ac:dyDescent="0.35">
      <c r="B286" s="106"/>
      <c r="C286" s="252"/>
      <c r="D286" s="253"/>
      <c r="E286" s="242"/>
      <c r="F286" s="242"/>
      <c r="G286" s="242"/>
      <c r="H286" s="119"/>
      <c r="I286" s="120"/>
      <c r="J286" s="125"/>
      <c r="K286" s="126"/>
      <c r="L286" s="119"/>
      <c r="M286" s="125"/>
      <c r="N286" s="120"/>
      <c r="O286" s="224"/>
      <c r="P286" s="204"/>
      <c r="Q286" s="205"/>
      <c r="R286" s="205"/>
      <c r="S286" s="210"/>
      <c r="T286" s="205"/>
      <c r="U286" s="211"/>
      <c r="V286" s="218"/>
      <c r="W286" s="219"/>
      <c r="X286" s="220"/>
    </row>
    <row r="287" spans="2:24" x14ac:dyDescent="0.3">
      <c r="B287" s="105">
        <f>IF(입력!A233="","",입력!A233)</f>
        <v>29</v>
      </c>
      <c r="C287" s="248" t="str">
        <f>IF(입력!B233="","",입력!B233)</f>
        <v/>
      </c>
      <c r="D287" s="249"/>
      <c r="E287" s="246"/>
      <c r="F287" s="246"/>
      <c r="G287" s="246"/>
      <c r="H287" s="115" t="str">
        <f>IF(입력!D233=0,"",입력!D233)</f>
        <v/>
      </c>
      <c r="I287" s="116"/>
      <c r="J287" s="121" t="str">
        <f>IF(입력!F233=0,"",입력!F233)</f>
        <v/>
      </c>
      <c r="K287" s="122"/>
      <c r="L287" s="115" t="str">
        <f>IF(입력!J233=0,"",입력!J233)</f>
        <v/>
      </c>
      <c r="M287" s="121"/>
      <c r="N287" s="116"/>
      <c r="O287" s="222" t="str">
        <f>IF(입력!L233=0,"",입력!L233)</f>
        <v/>
      </c>
      <c r="P287" s="200" t="str">
        <f>IF(가격!W249=0,"",가격!W249)</f>
        <v/>
      </c>
      <c r="Q287" s="201"/>
      <c r="R287" s="201"/>
      <c r="S287" s="206" t="str">
        <f t="shared" ref="S287" si="27">IFERROR(IF(P287*O287=0,"",P287*O287),"")</f>
        <v/>
      </c>
      <c r="T287" s="201"/>
      <c r="U287" s="207"/>
      <c r="V287" s="212" t="str">
        <f>IF(입력!M233="","",입력!M233)</f>
        <v/>
      </c>
      <c r="W287" s="213"/>
      <c r="X287" s="214"/>
    </row>
    <row r="288" spans="2:24" x14ac:dyDescent="0.3">
      <c r="B288" s="106"/>
      <c r="C288" s="250"/>
      <c r="D288" s="251"/>
      <c r="E288" s="242"/>
      <c r="F288" s="242"/>
      <c r="G288" s="242"/>
      <c r="H288" s="117"/>
      <c r="I288" s="118"/>
      <c r="J288" s="123"/>
      <c r="K288" s="124"/>
      <c r="L288" s="117"/>
      <c r="M288" s="123"/>
      <c r="N288" s="118"/>
      <c r="O288" s="223"/>
      <c r="P288" s="202"/>
      <c r="Q288" s="203"/>
      <c r="R288" s="203"/>
      <c r="S288" s="208"/>
      <c r="T288" s="203"/>
      <c r="U288" s="209"/>
      <c r="V288" s="215"/>
      <c r="W288" s="216"/>
      <c r="X288" s="217"/>
    </row>
    <row r="289" spans="2:24" x14ac:dyDescent="0.3">
      <c r="B289" s="106"/>
      <c r="C289" s="250"/>
      <c r="D289" s="251"/>
      <c r="E289" s="242"/>
      <c r="F289" s="242"/>
      <c r="G289" s="242"/>
      <c r="H289" s="117"/>
      <c r="I289" s="118"/>
      <c r="J289" s="123"/>
      <c r="K289" s="124"/>
      <c r="L289" s="117"/>
      <c r="M289" s="123"/>
      <c r="N289" s="118"/>
      <c r="O289" s="223"/>
      <c r="P289" s="202"/>
      <c r="Q289" s="203"/>
      <c r="R289" s="203"/>
      <c r="S289" s="208"/>
      <c r="T289" s="203"/>
      <c r="U289" s="209"/>
      <c r="V289" s="215"/>
      <c r="W289" s="216"/>
      <c r="X289" s="217"/>
    </row>
    <row r="290" spans="2:24" x14ac:dyDescent="0.3">
      <c r="B290" s="106"/>
      <c r="C290" s="250" t="str">
        <f>IF(입력!B237="","",입력!B237)</f>
        <v/>
      </c>
      <c r="D290" s="251"/>
      <c r="E290" s="242"/>
      <c r="F290" s="242"/>
      <c r="G290" s="242"/>
      <c r="H290" s="117"/>
      <c r="I290" s="118"/>
      <c r="J290" s="123"/>
      <c r="K290" s="124"/>
      <c r="L290" s="229"/>
      <c r="M290" s="230"/>
      <c r="N290" s="231"/>
      <c r="O290" s="223"/>
      <c r="P290" s="202"/>
      <c r="Q290" s="203"/>
      <c r="R290" s="203"/>
      <c r="S290" s="208"/>
      <c r="T290" s="203"/>
      <c r="U290" s="209"/>
      <c r="V290" s="215"/>
      <c r="W290" s="216"/>
      <c r="X290" s="217"/>
    </row>
    <row r="291" spans="2:24" x14ac:dyDescent="0.3">
      <c r="B291" s="106"/>
      <c r="C291" s="250"/>
      <c r="D291" s="251"/>
      <c r="E291" s="242"/>
      <c r="F291" s="242"/>
      <c r="G291" s="242"/>
      <c r="H291" s="117"/>
      <c r="I291" s="118"/>
      <c r="J291" s="123"/>
      <c r="K291" s="124"/>
      <c r="L291" s="232" t="str">
        <f>IF(입력!J237=0,"",입력!J237)</f>
        <v/>
      </c>
      <c r="M291" s="233"/>
      <c r="N291" s="234"/>
      <c r="O291" s="223"/>
      <c r="P291" s="202"/>
      <c r="Q291" s="203"/>
      <c r="R291" s="203"/>
      <c r="S291" s="208"/>
      <c r="T291" s="203"/>
      <c r="U291" s="209"/>
      <c r="V291" s="215"/>
      <c r="W291" s="216"/>
      <c r="X291" s="217"/>
    </row>
    <row r="292" spans="2:24" x14ac:dyDescent="0.3">
      <c r="B292" s="106"/>
      <c r="C292" s="250" t="str">
        <f>IF(입력!B235="","",입력!B235)</f>
        <v/>
      </c>
      <c r="D292" s="251"/>
      <c r="E292" s="242"/>
      <c r="F292" s="242"/>
      <c r="G292" s="242"/>
      <c r="H292" s="117"/>
      <c r="I292" s="118"/>
      <c r="J292" s="123"/>
      <c r="K292" s="124"/>
      <c r="L292" s="117"/>
      <c r="M292" s="228"/>
      <c r="N292" s="118"/>
      <c r="O292" s="223"/>
      <c r="P292" s="202"/>
      <c r="Q292" s="203"/>
      <c r="R292" s="203"/>
      <c r="S292" s="208"/>
      <c r="T292" s="203"/>
      <c r="U292" s="209"/>
      <c r="V292" s="215"/>
      <c r="W292" s="216"/>
      <c r="X292" s="217"/>
    </row>
    <row r="293" spans="2:24" x14ac:dyDescent="0.3">
      <c r="B293" s="106"/>
      <c r="C293" s="250"/>
      <c r="D293" s="251"/>
      <c r="E293" s="242"/>
      <c r="F293" s="242"/>
      <c r="G293" s="242"/>
      <c r="H293" s="117"/>
      <c r="I293" s="118"/>
      <c r="J293" s="123"/>
      <c r="K293" s="124"/>
      <c r="L293" s="117"/>
      <c r="M293" s="123"/>
      <c r="N293" s="118"/>
      <c r="O293" s="223"/>
      <c r="P293" s="202"/>
      <c r="Q293" s="203"/>
      <c r="R293" s="203"/>
      <c r="S293" s="208"/>
      <c r="T293" s="203"/>
      <c r="U293" s="209"/>
      <c r="V293" s="215"/>
      <c r="W293" s="216"/>
      <c r="X293" s="217"/>
    </row>
    <row r="294" spans="2:24" ht="17.25" thickBot="1" x14ac:dyDescent="0.35">
      <c r="B294" s="106"/>
      <c r="C294" s="252"/>
      <c r="D294" s="253"/>
      <c r="E294" s="242"/>
      <c r="F294" s="242"/>
      <c r="G294" s="242"/>
      <c r="H294" s="119"/>
      <c r="I294" s="120"/>
      <c r="J294" s="125"/>
      <c r="K294" s="126"/>
      <c r="L294" s="119"/>
      <c r="M294" s="125"/>
      <c r="N294" s="120"/>
      <c r="O294" s="224"/>
      <c r="P294" s="204"/>
      <c r="Q294" s="205"/>
      <c r="R294" s="205"/>
      <c r="S294" s="210"/>
      <c r="T294" s="205"/>
      <c r="U294" s="211"/>
      <c r="V294" s="218"/>
      <c r="W294" s="219"/>
      <c r="X294" s="220"/>
    </row>
    <row r="295" spans="2:24" x14ac:dyDescent="0.3">
      <c r="B295" s="105">
        <f>IF(입력!A241="","",입력!A241)</f>
        <v>30</v>
      </c>
      <c r="C295" s="248" t="str">
        <f>IF(입력!B241="","",입력!B241)</f>
        <v/>
      </c>
      <c r="D295" s="249"/>
      <c r="E295" s="246"/>
      <c r="F295" s="246"/>
      <c r="G295" s="246"/>
      <c r="H295" s="115" t="str">
        <f>IF(입력!D241=0,"",입력!D241)</f>
        <v/>
      </c>
      <c r="I295" s="116"/>
      <c r="J295" s="121" t="str">
        <f>IF(입력!F241=0,"",입력!F241)</f>
        <v/>
      </c>
      <c r="K295" s="122"/>
      <c r="L295" s="115" t="str">
        <f>IF(입력!J241=0,"",입력!J241)</f>
        <v/>
      </c>
      <c r="M295" s="121"/>
      <c r="N295" s="116"/>
      <c r="O295" s="222" t="str">
        <f>IF(입력!L241=0,"",입력!L241)</f>
        <v/>
      </c>
      <c r="P295" s="200" t="str">
        <f>IF(가격!W257=0,"",가격!W257)</f>
        <v/>
      </c>
      <c r="Q295" s="201"/>
      <c r="R295" s="201"/>
      <c r="S295" s="206" t="str">
        <f t="shared" ref="S295" si="28">IFERROR(IF(P295*O295=0,"",P295*O295),"")</f>
        <v/>
      </c>
      <c r="T295" s="201"/>
      <c r="U295" s="207"/>
      <c r="V295" s="212" t="str">
        <f>IF(입력!M241="","",입력!M241)</f>
        <v/>
      </c>
      <c r="W295" s="213"/>
      <c r="X295" s="214"/>
    </row>
    <row r="296" spans="2:24" x14ac:dyDescent="0.3">
      <c r="B296" s="106"/>
      <c r="C296" s="250"/>
      <c r="D296" s="251"/>
      <c r="E296" s="242"/>
      <c r="F296" s="242"/>
      <c r="G296" s="242"/>
      <c r="H296" s="117"/>
      <c r="I296" s="118"/>
      <c r="J296" s="123"/>
      <c r="K296" s="124"/>
      <c r="L296" s="117"/>
      <c r="M296" s="123"/>
      <c r="N296" s="118"/>
      <c r="O296" s="223"/>
      <c r="P296" s="202"/>
      <c r="Q296" s="203"/>
      <c r="R296" s="203"/>
      <c r="S296" s="208"/>
      <c r="T296" s="203"/>
      <c r="U296" s="209"/>
      <c r="V296" s="215"/>
      <c r="W296" s="216"/>
      <c r="X296" s="217"/>
    </row>
    <row r="297" spans="2:24" x14ac:dyDescent="0.3">
      <c r="B297" s="106"/>
      <c r="C297" s="250"/>
      <c r="D297" s="251"/>
      <c r="E297" s="242"/>
      <c r="F297" s="242"/>
      <c r="G297" s="242"/>
      <c r="H297" s="117"/>
      <c r="I297" s="118"/>
      <c r="J297" s="123"/>
      <c r="K297" s="124"/>
      <c r="L297" s="117"/>
      <c r="M297" s="123"/>
      <c r="N297" s="118"/>
      <c r="O297" s="223"/>
      <c r="P297" s="202"/>
      <c r="Q297" s="203"/>
      <c r="R297" s="203"/>
      <c r="S297" s="208"/>
      <c r="T297" s="203"/>
      <c r="U297" s="209"/>
      <c r="V297" s="215"/>
      <c r="W297" s="216"/>
      <c r="X297" s="217"/>
    </row>
    <row r="298" spans="2:24" x14ac:dyDescent="0.3">
      <c r="B298" s="106"/>
      <c r="C298" s="250" t="str">
        <f>IF(입력!B245="","",입력!B245)</f>
        <v/>
      </c>
      <c r="D298" s="251"/>
      <c r="E298" s="242"/>
      <c r="F298" s="242"/>
      <c r="G298" s="242"/>
      <c r="H298" s="117"/>
      <c r="I298" s="118"/>
      <c r="J298" s="123"/>
      <c r="K298" s="124"/>
      <c r="L298" s="229"/>
      <c r="M298" s="230"/>
      <c r="N298" s="231"/>
      <c r="O298" s="223"/>
      <c r="P298" s="202"/>
      <c r="Q298" s="203"/>
      <c r="R298" s="203"/>
      <c r="S298" s="208"/>
      <c r="T298" s="203"/>
      <c r="U298" s="209"/>
      <c r="V298" s="215"/>
      <c r="W298" s="216"/>
      <c r="X298" s="217"/>
    </row>
    <row r="299" spans="2:24" x14ac:dyDescent="0.3">
      <c r="B299" s="106"/>
      <c r="C299" s="250"/>
      <c r="D299" s="251"/>
      <c r="E299" s="242"/>
      <c r="F299" s="242"/>
      <c r="G299" s="242"/>
      <c r="H299" s="117"/>
      <c r="I299" s="118"/>
      <c r="J299" s="123"/>
      <c r="K299" s="124"/>
      <c r="L299" s="232" t="str">
        <f>IF(입력!J245=0,"",입력!J245)</f>
        <v/>
      </c>
      <c r="M299" s="233"/>
      <c r="N299" s="234"/>
      <c r="O299" s="223"/>
      <c r="P299" s="202"/>
      <c r="Q299" s="203"/>
      <c r="R299" s="203"/>
      <c r="S299" s="208"/>
      <c r="T299" s="203"/>
      <c r="U299" s="209"/>
      <c r="V299" s="215"/>
      <c r="W299" s="216"/>
      <c r="X299" s="217"/>
    </row>
    <row r="300" spans="2:24" x14ac:dyDescent="0.3">
      <c r="B300" s="106"/>
      <c r="C300" s="250" t="str">
        <f>IF(입력!B243="","",입력!B243)</f>
        <v/>
      </c>
      <c r="D300" s="251"/>
      <c r="E300" s="242"/>
      <c r="F300" s="242"/>
      <c r="G300" s="242"/>
      <c r="H300" s="117"/>
      <c r="I300" s="118"/>
      <c r="J300" s="123"/>
      <c r="K300" s="124"/>
      <c r="L300" s="117"/>
      <c r="M300" s="228"/>
      <c r="N300" s="118"/>
      <c r="O300" s="223"/>
      <c r="P300" s="202"/>
      <c r="Q300" s="203"/>
      <c r="R300" s="203"/>
      <c r="S300" s="208"/>
      <c r="T300" s="203"/>
      <c r="U300" s="209"/>
      <c r="V300" s="215"/>
      <c r="W300" s="216"/>
      <c r="X300" s="217"/>
    </row>
    <row r="301" spans="2:24" x14ac:dyDescent="0.3">
      <c r="B301" s="106"/>
      <c r="C301" s="250"/>
      <c r="D301" s="251"/>
      <c r="E301" s="242"/>
      <c r="F301" s="242"/>
      <c r="G301" s="242"/>
      <c r="H301" s="117"/>
      <c r="I301" s="118"/>
      <c r="J301" s="123"/>
      <c r="K301" s="124"/>
      <c r="L301" s="117"/>
      <c r="M301" s="123"/>
      <c r="N301" s="118"/>
      <c r="O301" s="223"/>
      <c r="P301" s="202"/>
      <c r="Q301" s="203"/>
      <c r="R301" s="203"/>
      <c r="S301" s="208"/>
      <c r="T301" s="203"/>
      <c r="U301" s="209"/>
      <c r="V301" s="215"/>
      <c r="W301" s="216"/>
      <c r="X301" s="217"/>
    </row>
    <row r="302" spans="2:24" ht="17.25" thickBot="1" x14ac:dyDescent="0.35">
      <c r="B302" s="106"/>
      <c r="C302" s="252"/>
      <c r="D302" s="253"/>
      <c r="E302" s="242"/>
      <c r="F302" s="242"/>
      <c r="G302" s="242"/>
      <c r="H302" s="119"/>
      <c r="I302" s="120"/>
      <c r="J302" s="125"/>
      <c r="K302" s="126"/>
      <c r="L302" s="119"/>
      <c r="M302" s="125"/>
      <c r="N302" s="120"/>
      <c r="O302" s="224"/>
      <c r="P302" s="204"/>
      <c r="Q302" s="205"/>
      <c r="R302" s="205"/>
      <c r="S302" s="210"/>
      <c r="T302" s="205"/>
      <c r="U302" s="211"/>
      <c r="V302" s="218"/>
      <c r="W302" s="219"/>
      <c r="X302" s="220"/>
    </row>
    <row r="303" spans="2:24" x14ac:dyDescent="0.3">
      <c r="B303" s="105">
        <f>IF(입력!A249="","",입력!A249)</f>
        <v>31</v>
      </c>
      <c r="C303" s="248" t="str">
        <f>IF(입력!B249="","",입력!B249)</f>
        <v/>
      </c>
      <c r="D303" s="249"/>
      <c r="E303" s="246"/>
      <c r="F303" s="246"/>
      <c r="G303" s="246"/>
      <c r="H303" s="115" t="str">
        <f>IF(입력!D249=0,"",입력!D249)</f>
        <v/>
      </c>
      <c r="I303" s="116"/>
      <c r="J303" s="121" t="str">
        <f>IF(입력!F249=0,"",입력!F249)</f>
        <v/>
      </c>
      <c r="K303" s="122"/>
      <c r="L303" s="115" t="str">
        <f>IF(입력!J249=0,"",입력!J249)</f>
        <v/>
      </c>
      <c r="M303" s="121"/>
      <c r="N303" s="116"/>
      <c r="O303" s="222" t="str">
        <f>IF(입력!L249=0,"",입력!L249)</f>
        <v/>
      </c>
      <c r="P303" s="200" t="str">
        <f>IF(가격!W265=0,"",가격!W265)</f>
        <v/>
      </c>
      <c r="Q303" s="201"/>
      <c r="R303" s="201"/>
      <c r="S303" s="206" t="str">
        <f t="shared" ref="S303" si="29">IFERROR(IF(P303*O303=0,"",P303*O303),"")</f>
        <v/>
      </c>
      <c r="T303" s="201"/>
      <c r="U303" s="207"/>
      <c r="V303" s="212" t="str">
        <f>IF(입력!M249="","",입력!M249)</f>
        <v/>
      </c>
      <c r="W303" s="213"/>
      <c r="X303" s="214"/>
    </row>
    <row r="304" spans="2:24" x14ac:dyDescent="0.3">
      <c r="B304" s="106"/>
      <c r="C304" s="250"/>
      <c r="D304" s="251"/>
      <c r="E304" s="242"/>
      <c r="F304" s="242"/>
      <c r="G304" s="242"/>
      <c r="H304" s="117"/>
      <c r="I304" s="118"/>
      <c r="J304" s="123"/>
      <c r="K304" s="124"/>
      <c r="L304" s="117"/>
      <c r="M304" s="123"/>
      <c r="N304" s="118"/>
      <c r="O304" s="223"/>
      <c r="P304" s="202"/>
      <c r="Q304" s="203"/>
      <c r="R304" s="203"/>
      <c r="S304" s="208"/>
      <c r="T304" s="203"/>
      <c r="U304" s="209"/>
      <c r="V304" s="215"/>
      <c r="W304" s="216"/>
      <c r="X304" s="217"/>
    </row>
    <row r="305" spans="2:24" x14ac:dyDescent="0.3">
      <c r="B305" s="106"/>
      <c r="C305" s="250"/>
      <c r="D305" s="251"/>
      <c r="E305" s="242"/>
      <c r="F305" s="242"/>
      <c r="G305" s="242"/>
      <c r="H305" s="117"/>
      <c r="I305" s="118"/>
      <c r="J305" s="123"/>
      <c r="K305" s="124"/>
      <c r="L305" s="117"/>
      <c r="M305" s="123"/>
      <c r="N305" s="118"/>
      <c r="O305" s="223"/>
      <c r="P305" s="202"/>
      <c r="Q305" s="203"/>
      <c r="R305" s="203"/>
      <c r="S305" s="208"/>
      <c r="T305" s="203"/>
      <c r="U305" s="209"/>
      <c r="V305" s="215"/>
      <c r="W305" s="216"/>
      <c r="X305" s="217"/>
    </row>
    <row r="306" spans="2:24" x14ac:dyDescent="0.3">
      <c r="B306" s="106"/>
      <c r="C306" s="250" t="str">
        <f>IF(입력!B253="","",입력!B253)</f>
        <v/>
      </c>
      <c r="D306" s="251"/>
      <c r="E306" s="242"/>
      <c r="F306" s="242"/>
      <c r="G306" s="242"/>
      <c r="H306" s="117"/>
      <c r="I306" s="118"/>
      <c r="J306" s="123"/>
      <c r="K306" s="124"/>
      <c r="L306" s="229"/>
      <c r="M306" s="230"/>
      <c r="N306" s="231"/>
      <c r="O306" s="223"/>
      <c r="P306" s="202"/>
      <c r="Q306" s="203"/>
      <c r="R306" s="203"/>
      <c r="S306" s="208"/>
      <c r="T306" s="203"/>
      <c r="U306" s="209"/>
      <c r="V306" s="215"/>
      <c r="W306" s="216"/>
      <c r="X306" s="217"/>
    </row>
    <row r="307" spans="2:24" x14ac:dyDescent="0.3">
      <c r="B307" s="106"/>
      <c r="C307" s="250"/>
      <c r="D307" s="251"/>
      <c r="E307" s="242"/>
      <c r="F307" s="242"/>
      <c r="G307" s="242"/>
      <c r="H307" s="117"/>
      <c r="I307" s="118"/>
      <c r="J307" s="123"/>
      <c r="K307" s="124"/>
      <c r="L307" s="232" t="str">
        <f>IF(입력!J253=0,"",입력!J253)</f>
        <v/>
      </c>
      <c r="M307" s="233"/>
      <c r="N307" s="234"/>
      <c r="O307" s="223"/>
      <c r="P307" s="202"/>
      <c r="Q307" s="203"/>
      <c r="R307" s="203"/>
      <c r="S307" s="208"/>
      <c r="T307" s="203"/>
      <c r="U307" s="209"/>
      <c r="V307" s="215"/>
      <c r="W307" s="216"/>
      <c r="X307" s="217"/>
    </row>
    <row r="308" spans="2:24" x14ac:dyDescent="0.3">
      <c r="B308" s="106"/>
      <c r="C308" s="250" t="str">
        <f>IF(입력!B251="","",입력!B251)</f>
        <v/>
      </c>
      <c r="D308" s="251"/>
      <c r="E308" s="242"/>
      <c r="F308" s="242"/>
      <c r="G308" s="242"/>
      <c r="H308" s="117"/>
      <c r="I308" s="118"/>
      <c r="J308" s="123"/>
      <c r="K308" s="124"/>
      <c r="L308" s="117"/>
      <c r="M308" s="228"/>
      <c r="N308" s="118"/>
      <c r="O308" s="223"/>
      <c r="P308" s="202"/>
      <c r="Q308" s="203"/>
      <c r="R308" s="203"/>
      <c r="S308" s="208"/>
      <c r="T308" s="203"/>
      <c r="U308" s="209"/>
      <c r="V308" s="215"/>
      <c r="W308" s="216"/>
      <c r="X308" s="217"/>
    </row>
    <row r="309" spans="2:24" x14ac:dyDescent="0.3">
      <c r="B309" s="106"/>
      <c r="C309" s="250"/>
      <c r="D309" s="251"/>
      <c r="E309" s="242"/>
      <c r="F309" s="242"/>
      <c r="G309" s="242"/>
      <c r="H309" s="117"/>
      <c r="I309" s="118"/>
      <c r="J309" s="123"/>
      <c r="K309" s="124"/>
      <c r="L309" s="117"/>
      <c r="M309" s="123"/>
      <c r="N309" s="118"/>
      <c r="O309" s="223"/>
      <c r="P309" s="202"/>
      <c r="Q309" s="203"/>
      <c r="R309" s="203"/>
      <c r="S309" s="208"/>
      <c r="T309" s="203"/>
      <c r="U309" s="209"/>
      <c r="V309" s="215"/>
      <c r="W309" s="216"/>
      <c r="X309" s="217"/>
    </row>
    <row r="310" spans="2:24" ht="17.25" thickBot="1" x14ac:dyDescent="0.35">
      <c r="B310" s="106"/>
      <c r="C310" s="252"/>
      <c r="D310" s="253"/>
      <c r="E310" s="242"/>
      <c r="F310" s="242"/>
      <c r="G310" s="242"/>
      <c r="H310" s="119"/>
      <c r="I310" s="120"/>
      <c r="J310" s="125"/>
      <c r="K310" s="126"/>
      <c r="L310" s="119"/>
      <c r="M310" s="125"/>
      <c r="N310" s="120"/>
      <c r="O310" s="224"/>
      <c r="P310" s="204"/>
      <c r="Q310" s="205"/>
      <c r="R310" s="205"/>
      <c r="S310" s="210"/>
      <c r="T310" s="205"/>
      <c r="U310" s="211"/>
      <c r="V310" s="218"/>
      <c r="W310" s="219"/>
      <c r="X310" s="220"/>
    </row>
    <row r="311" spans="2:24" x14ac:dyDescent="0.3">
      <c r="B311" s="105">
        <f>IF(입력!A257="","",입력!A257)</f>
        <v>32</v>
      </c>
      <c r="C311" s="248" t="str">
        <f>IF(입력!B257="","",입력!B257)</f>
        <v/>
      </c>
      <c r="D311" s="249"/>
      <c r="E311" s="246"/>
      <c r="F311" s="246"/>
      <c r="G311" s="246"/>
      <c r="H311" s="115" t="str">
        <f>IF(입력!D257=0,"",입력!D257)</f>
        <v/>
      </c>
      <c r="I311" s="116"/>
      <c r="J311" s="121" t="str">
        <f>IF(입력!F257=0,"",입력!F257)</f>
        <v/>
      </c>
      <c r="K311" s="122"/>
      <c r="L311" s="115" t="str">
        <f>IF(입력!J257=0,"",입력!J257)</f>
        <v/>
      </c>
      <c r="M311" s="121"/>
      <c r="N311" s="116"/>
      <c r="O311" s="222" t="str">
        <f>IF(입력!L257=0,"",입력!L257)</f>
        <v/>
      </c>
      <c r="P311" s="200" t="str">
        <f>IF(가격!W273=0,"",가격!W273)</f>
        <v/>
      </c>
      <c r="Q311" s="201"/>
      <c r="R311" s="201"/>
      <c r="S311" s="206" t="str">
        <f t="shared" ref="S311" si="30">IFERROR(IF(P311*O311=0,"",P311*O311),"")</f>
        <v/>
      </c>
      <c r="T311" s="201"/>
      <c r="U311" s="207"/>
      <c r="V311" s="212" t="str">
        <f>IF(입력!M257="","",입력!M257)</f>
        <v/>
      </c>
      <c r="W311" s="213"/>
      <c r="X311" s="214"/>
    </row>
    <row r="312" spans="2:24" x14ac:dyDescent="0.3">
      <c r="B312" s="106"/>
      <c r="C312" s="250"/>
      <c r="D312" s="251"/>
      <c r="E312" s="242"/>
      <c r="F312" s="242"/>
      <c r="G312" s="242"/>
      <c r="H312" s="117"/>
      <c r="I312" s="118"/>
      <c r="J312" s="123"/>
      <c r="K312" s="124"/>
      <c r="L312" s="117"/>
      <c r="M312" s="123"/>
      <c r="N312" s="118"/>
      <c r="O312" s="223"/>
      <c r="P312" s="202"/>
      <c r="Q312" s="203"/>
      <c r="R312" s="203"/>
      <c r="S312" s="208"/>
      <c r="T312" s="203"/>
      <c r="U312" s="209"/>
      <c r="V312" s="215"/>
      <c r="W312" s="216"/>
      <c r="X312" s="217"/>
    </row>
    <row r="313" spans="2:24" x14ac:dyDescent="0.3">
      <c r="B313" s="106"/>
      <c r="C313" s="250"/>
      <c r="D313" s="251"/>
      <c r="E313" s="242"/>
      <c r="F313" s="242"/>
      <c r="G313" s="242"/>
      <c r="H313" s="117"/>
      <c r="I313" s="118"/>
      <c r="J313" s="123"/>
      <c r="K313" s="124"/>
      <c r="L313" s="117"/>
      <c r="M313" s="123"/>
      <c r="N313" s="118"/>
      <c r="O313" s="223"/>
      <c r="P313" s="202"/>
      <c r="Q313" s="203"/>
      <c r="R313" s="203"/>
      <c r="S313" s="208"/>
      <c r="T313" s="203"/>
      <c r="U313" s="209"/>
      <c r="V313" s="215"/>
      <c r="W313" s="216"/>
      <c r="X313" s="217"/>
    </row>
    <row r="314" spans="2:24" x14ac:dyDescent="0.3">
      <c r="B314" s="106"/>
      <c r="C314" s="250" t="str">
        <f>IF(입력!B261="","",입력!B261)</f>
        <v/>
      </c>
      <c r="D314" s="251"/>
      <c r="E314" s="242"/>
      <c r="F314" s="242"/>
      <c r="G314" s="242"/>
      <c r="H314" s="117"/>
      <c r="I314" s="118"/>
      <c r="J314" s="123"/>
      <c r="K314" s="124"/>
      <c r="L314" s="229"/>
      <c r="M314" s="230"/>
      <c r="N314" s="231"/>
      <c r="O314" s="223"/>
      <c r="P314" s="202"/>
      <c r="Q314" s="203"/>
      <c r="R314" s="203"/>
      <c r="S314" s="208"/>
      <c r="T314" s="203"/>
      <c r="U314" s="209"/>
      <c r="V314" s="215"/>
      <c r="W314" s="216"/>
      <c r="X314" s="217"/>
    </row>
    <row r="315" spans="2:24" x14ac:dyDescent="0.3">
      <c r="B315" s="106"/>
      <c r="C315" s="250"/>
      <c r="D315" s="251"/>
      <c r="E315" s="242"/>
      <c r="F315" s="242"/>
      <c r="G315" s="242"/>
      <c r="H315" s="117"/>
      <c r="I315" s="118"/>
      <c r="J315" s="123"/>
      <c r="K315" s="124"/>
      <c r="L315" s="232" t="str">
        <f>IF(입력!J261=0,"",입력!J261)</f>
        <v/>
      </c>
      <c r="M315" s="233"/>
      <c r="N315" s="234"/>
      <c r="O315" s="223"/>
      <c r="P315" s="202"/>
      <c r="Q315" s="203"/>
      <c r="R315" s="203"/>
      <c r="S315" s="208"/>
      <c r="T315" s="203"/>
      <c r="U315" s="209"/>
      <c r="V315" s="215"/>
      <c r="W315" s="216"/>
      <c r="X315" s="217"/>
    </row>
    <row r="316" spans="2:24" x14ac:dyDescent="0.3">
      <c r="B316" s="106"/>
      <c r="C316" s="250" t="str">
        <f>IF(입력!B259="","",입력!B259)</f>
        <v/>
      </c>
      <c r="D316" s="251"/>
      <c r="E316" s="242"/>
      <c r="F316" s="242"/>
      <c r="G316" s="242"/>
      <c r="H316" s="117"/>
      <c r="I316" s="118"/>
      <c r="J316" s="123"/>
      <c r="K316" s="124"/>
      <c r="L316" s="117"/>
      <c r="M316" s="228"/>
      <c r="N316" s="118"/>
      <c r="O316" s="223"/>
      <c r="P316" s="202"/>
      <c r="Q316" s="203"/>
      <c r="R316" s="203"/>
      <c r="S316" s="208"/>
      <c r="T316" s="203"/>
      <c r="U316" s="209"/>
      <c r="V316" s="215"/>
      <c r="W316" s="216"/>
      <c r="X316" s="217"/>
    </row>
    <row r="317" spans="2:24" x14ac:dyDescent="0.3">
      <c r="B317" s="106"/>
      <c r="C317" s="250"/>
      <c r="D317" s="251"/>
      <c r="E317" s="242"/>
      <c r="F317" s="242"/>
      <c r="G317" s="242"/>
      <c r="H317" s="117"/>
      <c r="I317" s="118"/>
      <c r="J317" s="123"/>
      <c r="K317" s="124"/>
      <c r="L317" s="117"/>
      <c r="M317" s="123"/>
      <c r="N317" s="118"/>
      <c r="O317" s="223"/>
      <c r="P317" s="202"/>
      <c r="Q317" s="203"/>
      <c r="R317" s="203"/>
      <c r="S317" s="208"/>
      <c r="T317" s="203"/>
      <c r="U317" s="209"/>
      <c r="V317" s="215"/>
      <c r="W317" s="216"/>
      <c r="X317" s="217"/>
    </row>
    <row r="318" spans="2:24" ht="17.25" thickBot="1" x14ac:dyDescent="0.35">
      <c r="B318" s="106"/>
      <c r="C318" s="252"/>
      <c r="D318" s="253"/>
      <c r="E318" s="242"/>
      <c r="F318" s="242"/>
      <c r="G318" s="242"/>
      <c r="H318" s="119"/>
      <c r="I318" s="120"/>
      <c r="J318" s="125"/>
      <c r="K318" s="126"/>
      <c r="L318" s="119"/>
      <c r="M318" s="125"/>
      <c r="N318" s="120"/>
      <c r="O318" s="224"/>
      <c r="P318" s="204"/>
      <c r="Q318" s="205"/>
      <c r="R318" s="205"/>
      <c r="S318" s="210"/>
      <c r="T318" s="205"/>
      <c r="U318" s="211"/>
      <c r="V318" s="218"/>
      <c r="W318" s="219"/>
      <c r="X318" s="220"/>
    </row>
    <row r="319" spans="2:24" x14ac:dyDescent="0.3">
      <c r="B319" s="105">
        <f>IF(입력!A265="","",입력!A265)</f>
        <v>33</v>
      </c>
      <c r="C319" s="248" t="str">
        <f>IF(입력!B265="","",입력!B265)</f>
        <v/>
      </c>
      <c r="D319" s="249"/>
      <c r="E319" s="246"/>
      <c r="F319" s="246"/>
      <c r="G319" s="246"/>
      <c r="H319" s="115" t="str">
        <f>IF(입력!D265=0,"",입력!D265)</f>
        <v/>
      </c>
      <c r="I319" s="116"/>
      <c r="J319" s="121" t="str">
        <f>IF(입력!F265=0,"",입력!F265)</f>
        <v/>
      </c>
      <c r="K319" s="122"/>
      <c r="L319" s="115" t="str">
        <f>IF(입력!J265=0,"",입력!J265)</f>
        <v/>
      </c>
      <c r="M319" s="121"/>
      <c r="N319" s="116"/>
      <c r="O319" s="222" t="str">
        <f>IF(입력!L265=0,"",입력!L265)</f>
        <v/>
      </c>
      <c r="P319" s="200" t="str">
        <f>IF(가격!W281=0,"",가격!W281)</f>
        <v/>
      </c>
      <c r="Q319" s="201"/>
      <c r="R319" s="201"/>
      <c r="S319" s="206" t="str">
        <f t="shared" ref="S319" si="31">IFERROR(IF(P319*O319=0,"",P319*O319),"")</f>
        <v/>
      </c>
      <c r="T319" s="201"/>
      <c r="U319" s="207"/>
      <c r="V319" s="212" t="str">
        <f>IF(입력!M265="","",입력!M265)</f>
        <v/>
      </c>
      <c r="W319" s="213"/>
      <c r="X319" s="214"/>
    </row>
    <row r="320" spans="2:24" x14ac:dyDescent="0.3">
      <c r="B320" s="106"/>
      <c r="C320" s="250"/>
      <c r="D320" s="251"/>
      <c r="E320" s="242"/>
      <c r="F320" s="242"/>
      <c r="G320" s="242"/>
      <c r="H320" s="117"/>
      <c r="I320" s="118"/>
      <c r="J320" s="123"/>
      <c r="K320" s="124"/>
      <c r="L320" s="117"/>
      <c r="M320" s="123"/>
      <c r="N320" s="118"/>
      <c r="O320" s="223"/>
      <c r="P320" s="202"/>
      <c r="Q320" s="203"/>
      <c r="R320" s="203"/>
      <c r="S320" s="208"/>
      <c r="T320" s="203"/>
      <c r="U320" s="209"/>
      <c r="V320" s="215"/>
      <c r="W320" s="216"/>
      <c r="X320" s="217"/>
    </row>
    <row r="321" spans="2:24" x14ac:dyDescent="0.3">
      <c r="B321" s="106"/>
      <c r="C321" s="250"/>
      <c r="D321" s="251"/>
      <c r="E321" s="242"/>
      <c r="F321" s="242"/>
      <c r="G321" s="242"/>
      <c r="H321" s="117"/>
      <c r="I321" s="118"/>
      <c r="J321" s="123"/>
      <c r="K321" s="124"/>
      <c r="L321" s="117"/>
      <c r="M321" s="123"/>
      <c r="N321" s="118"/>
      <c r="O321" s="223"/>
      <c r="P321" s="202"/>
      <c r="Q321" s="203"/>
      <c r="R321" s="203"/>
      <c r="S321" s="208"/>
      <c r="T321" s="203"/>
      <c r="U321" s="209"/>
      <c r="V321" s="215"/>
      <c r="W321" s="216"/>
      <c r="X321" s="217"/>
    </row>
    <row r="322" spans="2:24" x14ac:dyDescent="0.3">
      <c r="B322" s="106"/>
      <c r="C322" s="250" t="str">
        <f>IF(입력!B269="","",입력!B269)</f>
        <v/>
      </c>
      <c r="D322" s="251"/>
      <c r="E322" s="242"/>
      <c r="F322" s="242"/>
      <c r="G322" s="242"/>
      <c r="H322" s="117"/>
      <c r="I322" s="118"/>
      <c r="J322" s="123"/>
      <c r="K322" s="124"/>
      <c r="L322" s="229"/>
      <c r="M322" s="230"/>
      <c r="N322" s="231"/>
      <c r="O322" s="223"/>
      <c r="P322" s="202"/>
      <c r="Q322" s="203"/>
      <c r="R322" s="203"/>
      <c r="S322" s="208"/>
      <c r="T322" s="203"/>
      <c r="U322" s="209"/>
      <c r="V322" s="215"/>
      <c r="W322" s="216"/>
      <c r="X322" s="217"/>
    </row>
    <row r="323" spans="2:24" x14ac:dyDescent="0.3">
      <c r="B323" s="106"/>
      <c r="C323" s="250"/>
      <c r="D323" s="251"/>
      <c r="E323" s="242"/>
      <c r="F323" s="242"/>
      <c r="G323" s="242"/>
      <c r="H323" s="117"/>
      <c r="I323" s="118"/>
      <c r="J323" s="123"/>
      <c r="K323" s="124"/>
      <c r="L323" s="232" t="str">
        <f>IF(입력!J269=0,"",입력!J269)</f>
        <v/>
      </c>
      <c r="M323" s="233"/>
      <c r="N323" s="234"/>
      <c r="O323" s="223"/>
      <c r="P323" s="202"/>
      <c r="Q323" s="203"/>
      <c r="R323" s="203"/>
      <c r="S323" s="208"/>
      <c r="T323" s="203"/>
      <c r="U323" s="209"/>
      <c r="V323" s="215"/>
      <c r="W323" s="216"/>
      <c r="X323" s="217"/>
    </row>
    <row r="324" spans="2:24" x14ac:dyDescent="0.3">
      <c r="B324" s="106"/>
      <c r="C324" s="250" t="str">
        <f>IF(입력!B267="","",입력!B267)</f>
        <v/>
      </c>
      <c r="D324" s="251"/>
      <c r="E324" s="242"/>
      <c r="F324" s="242"/>
      <c r="G324" s="242"/>
      <c r="H324" s="117"/>
      <c r="I324" s="118"/>
      <c r="J324" s="123"/>
      <c r="K324" s="124"/>
      <c r="L324" s="117"/>
      <c r="M324" s="228"/>
      <c r="N324" s="118"/>
      <c r="O324" s="223"/>
      <c r="P324" s="202"/>
      <c r="Q324" s="203"/>
      <c r="R324" s="203"/>
      <c r="S324" s="208"/>
      <c r="T324" s="203"/>
      <c r="U324" s="209"/>
      <c r="V324" s="215"/>
      <c r="W324" s="216"/>
      <c r="X324" s="217"/>
    </row>
    <row r="325" spans="2:24" x14ac:dyDescent="0.3">
      <c r="B325" s="106"/>
      <c r="C325" s="250"/>
      <c r="D325" s="251"/>
      <c r="E325" s="242"/>
      <c r="F325" s="242"/>
      <c r="G325" s="242"/>
      <c r="H325" s="117"/>
      <c r="I325" s="118"/>
      <c r="J325" s="123"/>
      <c r="K325" s="124"/>
      <c r="L325" s="117"/>
      <c r="M325" s="123"/>
      <c r="N325" s="118"/>
      <c r="O325" s="223"/>
      <c r="P325" s="202"/>
      <c r="Q325" s="203"/>
      <c r="R325" s="203"/>
      <c r="S325" s="208"/>
      <c r="T325" s="203"/>
      <c r="U325" s="209"/>
      <c r="V325" s="215"/>
      <c r="W325" s="216"/>
      <c r="X325" s="217"/>
    </row>
    <row r="326" spans="2:24" ht="17.25" thickBot="1" x14ac:dyDescent="0.35">
      <c r="B326" s="106"/>
      <c r="C326" s="252"/>
      <c r="D326" s="253"/>
      <c r="E326" s="242"/>
      <c r="F326" s="242"/>
      <c r="G326" s="242"/>
      <c r="H326" s="119"/>
      <c r="I326" s="120"/>
      <c r="J326" s="125"/>
      <c r="K326" s="126"/>
      <c r="L326" s="119"/>
      <c r="M326" s="125"/>
      <c r="N326" s="120"/>
      <c r="O326" s="224"/>
      <c r="P326" s="204"/>
      <c r="Q326" s="205"/>
      <c r="R326" s="205"/>
      <c r="S326" s="210"/>
      <c r="T326" s="205"/>
      <c r="U326" s="211"/>
      <c r="V326" s="218"/>
      <c r="W326" s="219"/>
      <c r="X326" s="220"/>
    </row>
    <row r="327" spans="2:24" x14ac:dyDescent="0.3">
      <c r="B327" s="105">
        <f>IF(입력!A273="","",입력!A273)</f>
        <v>34</v>
      </c>
      <c r="C327" s="248" t="str">
        <f>IF(입력!B273="","",입력!B273)</f>
        <v/>
      </c>
      <c r="D327" s="249"/>
      <c r="E327" s="246"/>
      <c r="F327" s="246"/>
      <c r="G327" s="246"/>
      <c r="H327" s="115" t="str">
        <f>IF(입력!D273=0,"",입력!D273)</f>
        <v/>
      </c>
      <c r="I327" s="116"/>
      <c r="J327" s="121" t="str">
        <f>IF(입력!F273=0,"",입력!F273)</f>
        <v/>
      </c>
      <c r="K327" s="122"/>
      <c r="L327" s="115" t="str">
        <f>IF(입력!J273=0,"",입력!J273)</f>
        <v/>
      </c>
      <c r="M327" s="121"/>
      <c r="N327" s="116"/>
      <c r="O327" s="222" t="str">
        <f>IF(입력!L273=0,"",입력!L273)</f>
        <v/>
      </c>
      <c r="P327" s="200" t="str">
        <f>IF(가격!W289=0,"",가격!W289)</f>
        <v/>
      </c>
      <c r="Q327" s="201"/>
      <c r="R327" s="201"/>
      <c r="S327" s="206" t="str">
        <f t="shared" ref="S327" si="32">IFERROR(IF(P327*O327=0,"",P327*O327),"")</f>
        <v/>
      </c>
      <c r="T327" s="201"/>
      <c r="U327" s="207"/>
      <c r="V327" s="212" t="str">
        <f>IF(입력!M273="","",입력!M273)</f>
        <v/>
      </c>
      <c r="W327" s="213"/>
      <c r="X327" s="214"/>
    </row>
    <row r="328" spans="2:24" x14ac:dyDescent="0.3">
      <c r="B328" s="106"/>
      <c r="C328" s="250"/>
      <c r="D328" s="251"/>
      <c r="E328" s="242"/>
      <c r="F328" s="242"/>
      <c r="G328" s="242"/>
      <c r="H328" s="117"/>
      <c r="I328" s="118"/>
      <c r="J328" s="123"/>
      <c r="K328" s="124"/>
      <c r="L328" s="117"/>
      <c r="M328" s="123"/>
      <c r="N328" s="118"/>
      <c r="O328" s="223"/>
      <c r="P328" s="202"/>
      <c r="Q328" s="203"/>
      <c r="R328" s="203"/>
      <c r="S328" s="208"/>
      <c r="T328" s="203"/>
      <c r="U328" s="209"/>
      <c r="V328" s="215"/>
      <c r="W328" s="216"/>
      <c r="X328" s="217"/>
    </row>
    <row r="329" spans="2:24" x14ac:dyDescent="0.3">
      <c r="B329" s="106"/>
      <c r="C329" s="250"/>
      <c r="D329" s="251"/>
      <c r="E329" s="242"/>
      <c r="F329" s="242"/>
      <c r="G329" s="242"/>
      <c r="H329" s="117"/>
      <c r="I329" s="118"/>
      <c r="J329" s="123"/>
      <c r="K329" s="124"/>
      <c r="L329" s="117"/>
      <c r="M329" s="123"/>
      <c r="N329" s="118"/>
      <c r="O329" s="223"/>
      <c r="P329" s="202"/>
      <c r="Q329" s="203"/>
      <c r="R329" s="203"/>
      <c r="S329" s="208"/>
      <c r="T329" s="203"/>
      <c r="U329" s="209"/>
      <c r="V329" s="215"/>
      <c r="W329" s="216"/>
      <c r="X329" s="217"/>
    </row>
    <row r="330" spans="2:24" x14ac:dyDescent="0.3">
      <c r="B330" s="106"/>
      <c r="C330" s="250" t="str">
        <f>IF(입력!B277="","",입력!B277)</f>
        <v/>
      </c>
      <c r="D330" s="251"/>
      <c r="E330" s="242"/>
      <c r="F330" s="242"/>
      <c r="G330" s="242"/>
      <c r="H330" s="117"/>
      <c r="I330" s="118"/>
      <c r="J330" s="123"/>
      <c r="K330" s="124"/>
      <c r="L330" s="229"/>
      <c r="M330" s="230"/>
      <c r="N330" s="231"/>
      <c r="O330" s="223"/>
      <c r="P330" s="202"/>
      <c r="Q330" s="203"/>
      <c r="R330" s="203"/>
      <c r="S330" s="208"/>
      <c r="T330" s="203"/>
      <c r="U330" s="209"/>
      <c r="V330" s="215"/>
      <c r="W330" s="216"/>
      <c r="X330" s="217"/>
    </row>
    <row r="331" spans="2:24" x14ac:dyDescent="0.3">
      <c r="B331" s="106"/>
      <c r="C331" s="250"/>
      <c r="D331" s="251"/>
      <c r="E331" s="242"/>
      <c r="F331" s="242"/>
      <c r="G331" s="242"/>
      <c r="H331" s="117"/>
      <c r="I331" s="118"/>
      <c r="J331" s="123"/>
      <c r="K331" s="124"/>
      <c r="L331" s="232" t="str">
        <f>IF(입력!J277=0,"",입력!J277)</f>
        <v/>
      </c>
      <c r="M331" s="233"/>
      <c r="N331" s="234"/>
      <c r="O331" s="223"/>
      <c r="P331" s="202"/>
      <c r="Q331" s="203"/>
      <c r="R331" s="203"/>
      <c r="S331" s="208"/>
      <c r="T331" s="203"/>
      <c r="U331" s="209"/>
      <c r="V331" s="215"/>
      <c r="W331" s="216"/>
      <c r="X331" s="217"/>
    </row>
    <row r="332" spans="2:24" x14ac:dyDescent="0.3">
      <c r="B332" s="106"/>
      <c r="C332" s="250" t="str">
        <f>IF(입력!B275="","",입력!B275)</f>
        <v/>
      </c>
      <c r="D332" s="251"/>
      <c r="E332" s="242"/>
      <c r="F332" s="242"/>
      <c r="G332" s="242"/>
      <c r="H332" s="117"/>
      <c r="I332" s="118"/>
      <c r="J332" s="123"/>
      <c r="K332" s="124"/>
      <c r="L332" s="117"/>
      <c r="M332" s="228"/>
      <c r="N332" s="118"/>
      <c r="O332" s="223"/>
      <c r="P332" s="202"/>
      <c r="Q332" s="203"/>
      <c r="R332" s="203"/>
      <c r="S332" s="208"/>
      <c r="T332" s="203"/>
      <c r="U332" s="209"/>
      <c r="V332" s="215"/>
      <c r="W332" s="216"/>
      <c r="X332" s="217"/>
    </row>
    <row r="333" spans="2:24" x14ac:dyDescent="0.3">
      <c r="B333" s="106"/>
      <c r="C333" s="250"/>
      <c r="D333" s="251"/>
      <c r="E333" s="242"/>
      <c r="F333" s="242"/>
      <c r="G333" s="242"/>
      <c r="H333" s="117"/>
      <c r="I333" s="118"/>
      <c r="J333" s="123"/>
      <c r="K333" s="124"/>
      <c r="L333" s="117"/>
      <c r="M333" s="123"/>
      <c r="N333" s="118"/>
      <c r="O333" s="223"/>
      <c r="P333" s="202"/>
      <c r="Q333" s="203"/>
      <c r="R333" s="203"/>
      <c r="S333" s="208"/>
      <c r="T333" s="203"/>
      <c r="U333" s="209"/>
      <c r="V333" s="215"/>
      <c r="W333" s="216"/>
      <c r="X333" s="217"/>
    </row>
    <row r="334" spans="2:24" ht="17.25" thickBot="1" x14ac:dyDescent="0.35">
      <c r="B334" s="106"/>
      <c r="C334" s="252"/>
      <c r="D334" s="253"/>
      <c r="E334" s="242"/>
      <c r="F334" s="242"/>
      <c r="G334" s="242"/>
      <c r="H334" s="119"/>
      <c r="I334" s="120"/>
      <c r="J334" s="125"/>
      <c r="K334" s="126"/>
      <c r="L334" s="119"/>
      <c r="M334" s="125"/>
      <c r="N334" s="120"/>
      <c r="O334" s="224"/>
      <c r="P334" s="204"/>
      <c r="Q334" s="205"/>
      <c r="R334" s="205"/>
      <c r="S334" s="210"/>
      <c r="T334" s="205"/>
      <c r="U334" s="211"/>
      <c r="V334" s="218"/>
      <c r="W334" s="219"/>
      <c r="X334" s="220"/>
    </row>
    <row r="335" spans="2:24" x14ac:dyDescent="0.3">
      <c r="B335" s="105">
        <f>IF(입력!A281="","",입력!A281)</f>
        <v>35</v>
      </c>
      <c r="C335" s="248" t="str">
        <f>IF(입력!B281="","",입력!B281)</f>
        <v/>
      </c>
      <c r="D335" s="249"/>
      <c r="E335" s="246"/>
      <c r="F335" s="246"/>
      <c r="G335" s="246"/>
      <c r="H335" s="115" t="str">
        <f>IF(입력!D281=0,"",입력!D281)</f>
        <v/>
      </c>
      <c r="I335" s="116"/>
      <c r="J335" s="121" t="str">
        <f>IF(입력!F281=0,"",입력!F281)</f>
        <v/>
      </c>
      <c r="K335" s="122"/>
      <c r="L335" s="115" t="str">
        <f>IF(입력!J281=0,"",입력!J281)</f>
        <v/>
      </c>
      <c r="M335" s="121"/>
      <c r="N335" s="116"/>
      <c r="O335" s="222" t="str">
        <f>IF(입력!L281=0,"",입력!L281)</f>
        <v/>
      </c>
      <c r="P335" s="200" t="str">
        <f>IF(가격!W297=0,"",가격!W297)</f>
        <v/>
      </c>
      <c r="Q335" s="201"/>
      <c r="R335" s="201"/>
      <c r="S335" s="206" t="str">
        <f t="shared" ref="S335" si="33">IFERROR(IF(P335*O335=0,"",P335*O335),"")</f>
        <v/>
      </c>
      <c r="T335" s="201"/>
      <c r="U335" s="207"/>
      <c r="V335" s="212" t="str">
        <f>IF(입력!M281="","",입력!M281)</f>
        <v/>
      </c>
      <c r="W335" s="213"/>
      <c r="X335" s="214"/>
    </row>
    <row r="336" spans="2:24" x14ac:dyDescent="0.3">
      <c r="B336" s="106"/>
      <c r="C336" s="250"/>
      <c r="D336" s="251"/>
      <c r="E336" s="242"/>
      <c r="F336" s="242"/>
      <c r="G336" s="242"/>
      <c r="H336" s="117"/>
      <c r="I336" s="118"/>
      <c r="J336" s="123"/>
      <c r="K336" s="124"/>
      <c r="L336" s="117"/>
      <c r="M336" s="123"/>
      <c r="N336" s="118"/>
      <c r="O336" s="223"/>
      <c r="P336" s="202"/>
      <c r="Q336" s="203"/>
      <c r="R336" s="203"/>
      <c r="S336" s="208"/>
      <c r="T336" s="203"/>
      <c r="U336" s="209"/>
      <c r="V336" s="215"/>
      <c r="W336" s="216"/>
      <c r="X336" s="217"/>
    </row>
    <row r="337" spans="2:24" x14ac:dyDescent="0.3">
      <c r="B337" s="106"/>
      <c r="C337" s="250"/>
      <c r="D337" s="251"/>
      <c r="E337" s="242"/>
      <c r="F337" s="242"/>
      <c r="G337" s="242"/>
      <c r="H337" s="117"/>
      <c r="I337" s="118"/>
      <c r="J337" s="123"/>
      <c r="K337" s="124"/>
      <c r="L337" s="117"/>
      <c r="M337" s="123"/>
      <c r="N337" s="118"/>
      <c r="O337" s="223"/>
      <c r="P337" s="202"/>
      <c r="Q337" s="203"/>
      <c r="R337" s="203"/>
      <c r="S337" s="208"/>
      <c r="T337" s="203"/>
      <c r="U337" s="209"/>
      <c r="V337" s="215"/>
      <c r="W337" s="216"/>
      <c r="X337" s="217"/>
    </row>
    <row r="338" spans="2:24" x14ac:dyDescent="0.3">
      <c r="B338" s="106"/>
      <c r="C338" s="250" t="str">
        <f>IF(입력!B285="","",입력!B285)</f>
        <v/>
      </c>
      <c r="D338" s="251"/>
      <c r="E338" s="242"/>
      <c r="F338" s="242"/>
      <c r="G338" s="242"/>
      <c r="H338" s="117"/>
      <c r="I338" s="118"/>
      <c r="J338" s="123"/>
      <c r="K338" s="124"/>
      <c r="L338" s="229"/>
      <c r="M338" s="230"/>
      <c r="N338" s="231"/>
      <c r="O338" s="223"/>
      <c r="P338" s="202"/>
      <c r="Q338" s="203"/>
      <c r="R338" s="203"/>
      <c r="S338" s="208"/>
      <c r="T338" s="203"/>
      <c r="U338" s="209"/>
      <c r="V338" s="215"/>
      <c r="W338" s="216"/>
      <c r="X338" s="217"/>
    </row>
    <row r="339" spans="2:24" x14ac:dyDescent="0.3">
      <c r="B339" s="106"/>
      <c r="C339" s="250"/>
      <c r="D339" s="251"/>
      <c r="E339" s="242"/>
      <c r="F339" s="242"/>
      <c r="G339" s="242"/>
      <c r="H339" s="117"/>
      <c r="I339" s="118"/>
      <c r="J339" s="123"/>
      <c r="K339" s="124"/>
      <c r="L339" s="232" t="str">
        <f>IF(입력!J285=0,"",입력!J285)</f>
        <v/>
      </c>
      <c r="M339" s="233"/>
      <c r="N339" s="234"/>
      <c r="O339" s="223"/>
      <c r="P339" s="202"/>
      <c r="Q339" s="203"/>
      <c r="R339" s="203"/>
      <c r="S339" s="208"/>
      <c r="T339" s="203"/>
      <c r="U339" s="209"/>
      <c r="V339" s="215"/>
      <c r="W339" s="216"/>
      <c r="X339" s="217"/>
    </row>
    <row r="340" spans="2:24" x14ac:dyDescent="0.3">
      <c r="B340" s="106"/>
      <c r="C340" s="250" t="str">
        <f>IF(입력!B283="","",입력!B283)</f>
        <v/>
      </c>
      <c r="D340" s="251"/>
      <c r="E340" s="242"/>
      <c r="F340" s="242"/>
      <c r="G340" s="242"/>
      <c r="H340" s="117"/>
      <c r="I340" s="118"/>
      <c r="J340" s="123"/>
      <c r="K340" s="124"/>
      <c r="L340" s="117"/>
      <c r="M340" s="228"/>
      <c r="N340" s="118"/>
      <c r="O340" s="223"/>
      <c r="P340" s="202"/>
      <c r="Q340" s="203"/>
      <c r="R340" s="203"/>
      <c r="S340" s="208"/>
      <c r="T340" s="203"/>
      <c r="U340" s="209"/>
      <c r="V340" s="215"/>
      <c r="W340" s="216"/>
      <c r="X340" s="217"/>
    </row>
    <row r="341" spans="2:24" x14ac:dyDescent="0.3">
      <c r="B341" s="106"/>
      <c r="C341" s="250"/>
      <c r="D341" s="251"/>
      <c r="E341" s="242"/>
      <c r="F341" s="242"/>
      <c r="G341" s="242"/>
      <c r="H341" s="117"/>
      <c r="I341" s="118"/>
      <c r="J341" s="123"/>
      <c r="K341" s="124"/>
      <c r="L341" s="117"/>
      <c r="M341" s="123"/>
      <c r="N341" s="118"/>
      <c r="O341" s="223"/>
      <c r="P341" s="202"/>
      <c r="Q341" s="203"/>
      <c r="R341" s="203"/>
      <c r="S341" s="208"/>
      <c r="T341" s="203"/>
      <c r="U341" s="209"/>
      <c r="V341" s="215"/>
      <c r="W341" s="216"/>
      <c r="X341" s="217"/>
    </row>
    <row r="342" spans="2:24" ht="17.25" thickBot="1" x14ac:dyDescent="0.35">
      <c r="B342" s="186"/>
      <c r="C342" s="252"/>
      <c r="D342" s="253"/>
      <c r="E342" s="247"/>
      <c r="F342" s="247"/>
      <c r="G342" s="247"/>
      <c r="H342" s="117"/>
      <c r="I342" s="118"/>
      <c r="J342" s="228"/>
      <c r="K342" s="124"/>
      <c r="L342" s="117"/>
      <c r="M342" s="228"/>
      <c r="N342" s="118"/>
      <c r="O342" s="224"/>
      <c r="P342" s="204"/>
      <c r="Q342" s="205"/>
      <c r="R342" s="205"/>
      <c r="S342" s="210"/>
      <c r="T342" s="205"/>
      <c r="U342" s="211"/>
      <c r="V342" s="218"/>
      <c r="W342" s="219"/>
      <c r="X342" s="220"/>
    </row>
    <row r="343" spans="2:24" x14ac:dyDescent="0.3">
      <c r="B343" s="238">
        <f>IF(입력!A289="","",입력!A289)</f>
        <v>36</v>
      </c>
      <c r="C343" s="248" t="str">
        <f>IF(입력!B289="","",입력!B289)</f>
        <v/>
      </c>
      <c r="D343" s="249"/>
      <c r="E343" s="241"/>
      <c r="F343" s="241"/>
      <c r="G343" s="241"/>
      <c r="H343" s="225" t="str">
        <f>IF(입력!D289=0,"",입력!D289)</f>
        <v/>
      </c>
      <c r="I343" s="227"/>
      <c r="J343" s="226" t="str">
        <f>IF(입력!F289=0,"",입력!F289)</f>
        <v/>
      </c>
      <c r="K343" s="244"/>
      <c r="L343" s="225" t="str">
        <f>IF(입력!J289=0,"",입력!J289)</f>
        <v/>
      </c>
      <c r="M343" s="226"/>
      <c r="N343" s="227"/>
      <c r="O343" s="222" t="str">
        <f>IF(입력!L289=0,"",입력!L289)</f>
        <v/>
      </c>
      <c r="P343" s="200" t="str">
        <f>IF(가격!W305=0,"",가격!W305)</f>
        <v/>
      </c>
      <c r="Q343" s="201"/>
      <c r="R343" s="201"/>
      <c r="S343" s="206" t="str">
        <f t="shared" ref="S343" si="34">IFERROR(IF(P343*O343=0,"",P343*O343),"")</f>
        <v/>
      </c>
      <c r="T343" s="201"/>
      <c r="U343" s="207"/>
      <c r="V343" s="212" t="str">
        <f>IF(입력!M289="","",입력!M289)</f>
        <v/>
      </c>
      <c r="W343" s="213"/>
      <c r="X343" s="214"/>
    </row>
    <row r="344" spans="2:24" x14ac:dyDescent="0.3">
      <c r="B344" s="239"/>
      <c r="C344" s="250"/>
      <c r="D344" s="251"/>
      <c r="E344" s="242"/>
      <c r="F344" s="242"/>
      <c r="G344" s="242"/>
      <c r="H344" s="117"/>
      <c r="I344" s="118"/>
      <c r="J344" s="228"/>
      <c r="K344" s="124"/>
      <c r="L344" s="117"/>
      <c r="M344" s="228"/>
      <c r="N344" s="118"/>
      <c r="O344" s="223"/>
      <c r="P344" s="202"/>
      <c r="Q344" s="203"/>
      <c r="R344" s="203"/>
      <c r="S344" s="208"/>
      <c r="T344" s="203"/>
      <c r="U344" s="209"/>
      <c r="V344" s="215"/>
      <c r="W344" s="216"/>
      <c r="X344" s="217"/>
    </row>
    <row r="345" spans="2:24" x14ac:dyDescent="0.3">
      <c r="B345" s="239"/>
      <c r="C345" s="250"/>
      <c r="D345" s="251"/>
      <c r="E345" s="242"/>
      <c r="F345" s="242"/>
      <c r="G345" s="242"/>
      <c r="H345" s="117"/>
      <c r="I345" s="118"/>
      <c r="J345" s="228"/>
      <c r="K345" s="124"/>
      <c r="L345" s="117"/>
      <c r="M345" s="228"/>
      <c r="N345" s="118"/>
      <c r="O345" s="223"/>
      <c r="P345" s="202"/>
      <c r="Q345" s="203"/>
      <c r="R345" s="203"/>
      <c r="S345" s="208"/>
      <c r="T345" s="203"/>
      <c r="U345" s="209"/>
      <c r="V345" s="215"/>
      <c r="W345" s="216"/>
      <c r="X345" s="217"/>
    </row>
    <row r="346" spans="2:24" x14ac:dyDescent="0.3">
      <c r="B346" s="239"/>
      <c r="C346" s="250" t="str">
        <f>IF(입력!B293="","",입력!B293)</f>
        <v/>
      </c>
      <c r="D346" s="251"/>
      <c r="E346" s="242"/>
      <c r="F346" s="242"/>
      <c r="G346" s="242"/>
      <c r="H346" s="117"/>
      <c r="I346" s="118"/>
      <c r="J346" s="228"/>
      <c r="K346" s="124"/>
      <c r="L346" s="229"/>
      <c r="M346" s="230"/>
      <c r="N346" s="231"/>
      <c r="O346" s="223"/>
      <c r="P346" s="202"/>
      <c r="Q346" s="203"/>
      <c r="R346" s="203"/>
      <c r="S346" s="208"/>
      <c r="T346" s="203"/>
      <c r="U346" s="209"/>
      <c r="V346" s="215"/>
      <c r="W346" s="216"/>
      <c r="X346" s="217"/>
    </row>
    <row r="347" spans="2:24" x14ac:dyDescent="0.3">
      <c r="B347" s="239"/>
      <c r="C347" s="250"/>
      <c r="D347" s="251"/>
      <c r="E347" s="242"/>
      <c r="F347" s="242"/>
      <c r="G347" s="242"/>
      <c r="H347" s="117"/>
      <c r="I347" s="118"/>
      <c r="J347" s="228"/>
      <c r="K347" s="124"/>
      <c r="L347" s="232" t="str">
        <f>IF(입력!J293=0,"",입력!J293)</f>
        <v/>
      </c>
      <c r="M347" s="233"/>
      <c r="N347" s="234"/>
      <c r="O347" s="223"/>
      <c r="P347" s="202"/>
      <c r="Q347" s="203"/>
      <c r="R347" s="203"/>
      <c r="S347" s="208"/>
      <c r="T347" s="203"/>
      <c r="U347" s="209"/>
      <c r="V347" s="215"/>
      <c r="W347" s="216"/>
      <c r="X347" s="217"/>
    </row>
    <row r="348" spans="2:24" x14ac:dyDescent="0.3">
      <c r="B348" s="239"/>
      <c r="C348" s="250" t="str">
        <f>IF(입력!B291="","",입력!B291)</f>
        <v/>
      </c>
      <c r="D348" s="251"/>
      <c r="E348" s="242"/>
      <c r="F348" s="242"/>
      <c r="G348" s="242"/>
      <c r="H348" s="117"/>
      <c r="I348" s="118"/>
      <c r="J348" s="228"/>
      <c r="K348" s="124"/>
      <c r="L348" s="117"/>
      <c r="M348" s="228"/>
      <c r="N348" s="118"/>
      <c r="O348" s="223"/>
      <c r="P348" s="202"/>
      <c r="Q348" s="203"/>
      <c r="R348" s="203"/>
      <c r="S348" s="208"/>
      <c r="T348" s="203"/>
      <c r="U348" s="209"/>
      <c r="V348" s="215"/>
      <c r="W348" s="216"/>
      <c r="X348" s="217"/>
    </row>
    <row r="349" spans="2:24" x14ac:dyDescent="0.3">
      <c r="B349" s="239"/>
      <c r="C349" s="250"/>
      <c r="D349" s="251"/>
      <c r="E349" s="242"/>
      <c r="F349" s="242"/>
      <c r="G349" s="242"/>
      <c r="H349" s="117"/>
      <c r="I349" s="118"/>
      <c r="J349" s="228"/>
      <c r="K349" s="124"/>
      <c r="L349" s="117"/>
      <c r="M349" s="228"/>
      <c r="N349" s="118"/>
      <c r="O349" s="223"/>
      <c r="P349" s="202"/>
      <c r="Q349" s="203"/>
      <c r="R349" s="203"/>
      <c r="S349" s="208"/>
      <c r="T349" s="203"/>
      <c r="U349" s="209"/>
      <c r="V349" s="215"/>
      <c r="W349" s="216"/>
      <c r="X349" s="217"/>
    </row>
    <row r="350" spans="2:24" ht="17.25" thickBot="1" x14ac:dyDescent="0.35">
      <c r="B350" s="240"/>
      <c r="C350" s="252"/>
      <c r="D350" s="253"/>
      <c r="E350" s="243"/>
      <c r="F350" s="243"/>
      <c r="G350" s="243"/>
      <c r="H350" s="235"/>
      <c r="I350" s="237"/>
      <c r="J350" s="236"/>
      <c r="K350" s="245"/>
      <c r="L350" s="235"/>
      <c r="M350" s="236"/>
      <c r="N350" s="237"/>
      <c r="O350" s="224"/>
      <c r="P350" s="204"/>
      <c r="Q350" s="205"/>
      <c r="R350" s="205"/>
      <c r="S350" s="210"/>
      <c r="T350" s="205"/>
      <c r="U350" s="211"/>
      <c r="V350" s="218"/>
      <c r="W350" s="219"/>
      <c r="X350" s="220"/>
    </row>
    <row r="351" spans="2:24" x14ac:dyDescent="0.3">
      <c r="W351" s="300"/>
      <c r="X351" s="300"/>
    </row>
  </sheetData>
  <mergeCells count="572">
    <mergeCell ref="C119:D121"/>
    <mergeCell ref="C122:D123"/>
    <mergeCell ref="C124:D126"/>
    <mergeCell ref="C127:D129"/>
    <mergeCell ref="C130:D131"/>
    <mergeCell ref="C132:D134"/>
    <mergeCell ref="C135:D137"/>
    <mergeCell ref="C138:D139"/>
    <mergeCell ref="C140:D142"/>
    <mergeCell ref="W351:X351"/>
    <mergeCell ref="O9:P9"/>
    <mergeCell ref="Q9:W9"/>
    <mergeCell ref="P35:S35"/>
    <mergeCell ref="P36:S36"/>
    <mergeCell ref="C11:I11"/>
    <mergeCell ref="C13:G13"/>
    <mergeCell ref="C24:H24"/>
    <mergeCell ref="C25:H25"/>
    <mergeCell ref="C26:H26"/>
    <mergeCell ref="C27:H27"/>
    <mergeCell ref="J27:M27"/>
    <mergeCell ref="C28:H28"/>
    <mergeCell ref="C32:E32"/>
    <mergeCell ref="F32:L32"/>
    <mergeCell ref="C16:G16"/>
    <mergeCell ref="H16:N16"/>
    <mergeCell ref="C17:G17"/>
    <mergeCell ref="H17:N17"/>
    <mergeCell ref="C18:G18"/>
    <mergeCell ref="H18:N18"/>
    <mergeCell ref="H13:N13"/>
    <mergeCell ref="C14:G14"/>
    <mergeCell ref="H14:N14"/>
    <mergeCell ref="C15:G15"/>
    <mergeCell ref="H15:N15"/>
    <mergeCell ref="C19:G19"/>
    <mergeCell ref="H19:N19"/>
    <mergeCell ref="C20:G20"/>
    <mergeCell ref="C3:L4"/>
    <mergeCell ref="C6:C9"/>
    <mergeCell ref="N6:N9"/>
    <mergeCell ref="D6:E6"/>
    <mergeCell ref="F6:L6"/>
    <mergeCell ref="D9:E9"/>
    <mergeCell ref="H20:N20"/>
    <mergeCell ref="F9:L9"/>
    <mergeCell ref="O6:P6"/>
    <mergeCell ref="Q6:W6"/>
    <mergeCell ref="D7:E7"/>
    <mergeCell ref="F7:L7"/>
    <mergeCell ref="O7:P7"/>
    <mergeCell ref="Q7:W7"/>
    <mergeCell ref="D8:E8"/>
    <mergeCell ref="F8:L8"/>
    <mergeCell ref="O8:P8"/>
    <mergeCell ref="Q8:W8"/>
    <mergeCell ref="C22:D22"/>
    <mergeCell ref="E22:F22"/>
    <mergeCell ref="G22:H22"/>
    <mergeCell ref="I22:J22"/>
    <mergeCell ref="K22:L22"/>
    <mergeCell ref="M22:N22"/>
    <mergeCell ref="M32:N32"/>
    <mergeCell ref="O32:S32"/>
    <mergeCell ref="T32:W32"/>
    <mergeCell ref="C33:E33"/>
    <mergeCell ref="F33:L33"/>
    <mergeCell ref="M33:N33"/>
    <mergeCell ref="O33:S33"/>
    <mergeCell ref="T33:W34"/>
    <mergeCell ref="C34:E34"/>
    <mergeCell ref="F34:L34"/>
    <mergeCell ref="M34:N34"/>
    <mergeCell ref="O34:S34"/>
    <mergeCell ref="C37:E37"/>
    <mergeCell ref="F37:L38"/>
    <mergeCell ref="M37:N38"/>
    <mergeCell ref="O37:S37"/>
    <mergeCell ref="T37:W38"/>
    <mergeCell ref="C38:E38"/>
    <mergeCell ref="O38:S38"/>
    <mergeCell ref="C35:E36"/>
    <mergeCell ref="F35:L36"/>
    <mergeCell ref="M35:N36"/>
    <mergeCell ref="T35:W36"/>
    <mergeCell ref="C39:E39"/>
    <mergeCell ref="F39:L39"/>
    <mergeCell ref="M39:N39"/>
    <mergeCell ref="O39:W39"/>
    <mergeCell ref="C40:E40"/>
    <mergeCell ref="F40:L40"/>
    <mergeCell ref="M40:N40"/>
    <mergeCell ref="O40:S40"/>
    <mergeCell ref="T40:W40"/>
    <mergeCell ref="B44:X44"/>
    <mergeCell ref="C42:E42"/>
    <mergeCell ref="F42:L42"/>
    <mergeCell ref="M42:N42"/>
    <mergeCell ref="O42:S42"/>
    <mergeCell ref="T42:W42"/>
    <mergeCell ref="C41:E41"/>
    <mergeCell ref="F41:L41"/>
    <mergeCell ref="M41:N41"/>
    <mergeCell ref="O41:S41"/>
    <mergeCell ref="T41:W41"/>
    <mergeCell ref="C43:W43"/>
    <mergeCell ref="L71:N74"/>
    <mergeCell ref="L75:N78"/>
    <mergeCell ref="B71:B78"/>
    <mergeCell ref="E71:G78"/>
    <mergeCell ref="H71:I78"/>
    <mergeCell ref="O71:O78"/>
    <mergeCell ref="C71:D73"/>
    <mergeCell ref="C74:D75"/>
    <mergeCell ref="C76:D78"/>
    <mergeCell ref="C95:D97"/>
    <mergeCell ref="C98:D99"/>
    <mergeCell ref="C100:D102"/>
    <mergeCell ref="B79:B86"/>
    <mergeCell ref="E79:G86"/>
    <mergeCell ref="H79:I86"/>
    <mergeCell ref="O79:O86"/>
    <mergeCell ref="P79:R86"/>
    <mergeCell ref="S79:U86"/>
    <mergeCell ref="C79:D81"/>
    <mergeCell ref="C82:D83"/>
    <mergeCell ref="C84:D86"/>
    <mergeCell ref="B87:B94"/>
    <mergeCell ref="E87:G94"/>
    <mergeCell ref="H87:I94"/>
    <mergeCell ref="O87:O94"/>
    <mergeCell ref="P87:R94"/>
    <mergeCell ref="S87:U94"/>
    <mergeCell ref="C87:D89"/>
    <mergeCell ref="C90:D91"/>
    <mergeCell ref="C92:D94"/>
    <mergeCell ref="O111:O118"/>
    <mergeCell ref="P111:R118"/>
    <mergeCell ref="J103:K110"/>
    <mergeCell ref="L103:N106"/>
    <mergeCell ref="L107:N110"/>
    <mergeCell ref="B103:B110"/>
    <mergeCell ref="E103:G110"/>
    <mergeCell ref="H103:I110"/>
    <mergeCell ref="O103:O110"/>
    <mergeCell ref="P103:R110"/>
    <mergeCell ref="C103:D105"/>
    <mergeCell ref="C106:D107"/>
    <mergeCell ref="C108:D110"/>
    <mergeCell ref="C111:D113"/>
    <mergeCell ref="C114:D115"/>
    <mergeCell ref="C116:D118"/>
    <mergeCell ref="C62:D62"/>
    <mergeCell ref="E62:G62"/>
    <mergeCell ref="H62:K62"/>
    <mergeCell ref="J87:K94"/>
    <mergeCell ref="J79:K86"/>
    <mergeCell ref="J71:K78"/>
    <mergeCell ref="L62:N62"/>
    <mergeCell ref="P62:R62"/>
    <mergeCell ref="J95:K102"/>
    <mergeCell ref="L95:N98"/>
    <mergeCell ref="L99:N102"/>
    <mergeCell ref="L79:N82"/>
    <mergeCell ref="L83:N86"/>
    <mergeCell ref="L67:N70"/>
    <mergeCell ref="O63:O70"/>
    <mergeCell ref="L63:N66"/>
    <mergeCell ref="E63:G70"/>
    <mergeCell ref="C63:D65"/>
    <mergeCell ref="C66:D67"/>
    <mergeCell ref="C68:D70"/>
    <mergeCell ref="E95:G102"/>
    <mergeCell ref="H95:I102"/>
    <mergeCell ref="O95:O102"/>
    <mergeCell ref="P95:R102"/>
    <mergeCell ref="L127:N130"/>
    <mergeCell ref="L131:N134"/>
    <mergeCell ref="B127:B134"/>
    <mergeCell ref="E127:G134"/>
    <mergeCell ref="H127:I134"/>
    <mergeCell ref="J127:K134"/>
    <mergeCell ref="B63:B70"/>
    <mergeCell ref="H63:I70"/>
    <mergeCell ref="J63:K70"/>
    <mergeCell ref="J119:K126"/>
    <mergeCell ref="L119:N122"/>
    <mergeCell ref="L123:N126"/>
    <mergeCell ref="B119:B126"/>
    <mergeCell ref="E119:G126"/>
    <mergeCell ref="H119:I126"/>
    <mergeCell ref="J111:K118"/>
    <mergeCell ref="L111:N114"/>
    <mergeCell ref="L115:N118"/>
    <mergeCell ref="B111:B118"/>
    <mergeCell ref="E111:G118"/>
    <mergeCell ref="H111:I118"/>
    <mergeCell ref="B95:B102"/>
    <mergeCell ref="L87:N90"/>
    <mergeCell ref="L91:N94"/>
    <mergeCell ref="L135:N138"/>
    <mergeCell ref="L139:N142"/>
    <mergeCell ref="P135:R142"/>
    <mergeCell ref="S135:U142"/>
    <mergeCell ref="V135:X142"/>
    <mergeCell ref="B135:B142"/>
    <mergeCell ref="E135:G142"/>
    <mergeCell ref="H135:I142"/>
    <mergeCell ref="J135:K142"/>
    <mergeCell ref="L143:N146"/>
    <mergeCell ref="L147:N150"/>
    <mergeCell ref="P143:R150"/>
    <mergeCell ref="S143:U150"/>
    <mergeCell ref="V143:X150"/>
    <mergeCell ref="B143:B150"/>
    <mergeCell ref="E143:G150"/>
    <mergeCell ref="H143:I150"/>
    <mergeCell ref="J143:K150"/>
    <mergeCell ref="C143:D145"/>
    <mergeCell ref="C146:D147"/>
    <mergeCell ref="C148:D150"/>
    <mergeCell ref="L151:N154"/>
    <mergeCell ref="L155:N158"/>
    <mergeCell ref="P151:R158"/>
    <mergeCell ref="S151:U158"/>
    <mergeCell ref="V151:X158"/>
    <mergeCell ref="B151:B158"/>
    <mergeCell ref="E151:G158"/>
    <mergeCell ref="H151:I158"/>
    <mergeCell ref="J151:K158"/>
    <mergeCell ref="C151:D153"/>
    <mergeCell ref="C154:D155"/>
    <mergeCell ref="C156:D158"/>
    <mergeCell ref="L159:N162"/>
    <mergeCell ref="L163:N166"/>
    <mergeCell ref="O159:O166"/>
    <mergeCell ref="P159:R166"/>
    <mergeCell ref="S159:U166"/>
    <mergeCell ref="V159:X166"/>
    <mergeCell ref="B159:B166"/>
    <mergeCell ref="H159:I166"/>
    <mergeCell ref="J159:K166"/>
    <mergeCell ref="E159:G166"/>
    <mergeCell ref="C159:D161"/>
    <mergeCell ref="C162:D163"/>
    <mergeCell ref="C164:D166"/>
    <mergeCell ref="L167:N170"/>
    <mergeCell ref="O167:O174"/>
    <mergeCell ref="P167:R174"/>
    <mergeCell ref="S167:U174"/>
    <mergeCell ref="V167:X174"/>
    <mergeCell ref="B167:B174"/>
    <mergeCell ref="E167:G174"/>
    <mergeCell ref="H167:I174"/>
    <mergeCell ref="J167:K174"/>
    <mergeCell ref="L171:N174"/>
    <mergeCell ref="C167:D169"/>
    <mergeCell ref="C170:D171"/>
    <mergeCell ref="C172:D174"/>
    <mergeCell ref="L175:N178"/>
    <mergeCell ref="L179:N182"/>
    <mergeCell ref="O175:O182"/>
    <mergeCell ref="P175:R182"/>
    <mergeCell ref="S175:U182"/>
    <mergeCell ref="V175:X182"/>
    <mergeCell ref="B175:B182"/>
    <mergeCell ref="E175:G182"/>
    <mergeCell ref="H175:I182"/>
    <mergeCell ref="J175:K182"/>
    <mergeCell ref="C175:D177"/>
    <mergeCell ref="C178:D179"/>
    <mergeCell ref="C180:D182"/>
    <mergeCell ref="L183:N186"/>
    <mergeCell ref="L187:N190"/>
    <mergeCell ref="O183:O190"/>
    <mergeCell ref="P183:R190"/>
    <mergeCell ref="S183:U190"/>
    <mergeCell ref="V183:X190"/>
    <mergeCell ref="B183:B190"/>
    <mergeCell ref="E183:G190"/>
    <mergeCell ref="H183:I190"/>
    <mergeCell ref="J183:K190"/>
    <mergeCell ref="C183:D185"/>
    <mergeCell ref="C186:D187"/>
    <mergeCell ref="C188:D190"/>
    <mergeCell ref="L191:N194"/>
    <mergeCell ref="O191:O198"/>
    <mergeCell ref="P191:R198"/>
    <mergeCell ref="S191:U198"/>
    <mergeCell ref="V191:X198"/>
    <mergeCell ref="B191:B198"/>
    <mergeCell ref="E191:G198"/>
    <mergeCell ref="H191:I198"/>
    <mergeCell ref="J191:K198"/>
    <mergeCell ref="L195:N198"/>
    <mergeCell ref="C191:D193"/>
    <mergeCell ref="C194:D195"/>
    <mergeCell ref="C196:D198"/>
    <mergeCell ref="L199:N202"/>
    <mergeCell ref="L203:N206"/>
    <mergeCell ref="O199:O206"/>
    <mergeCell ref="P199:R206"/>
    <mergeCell ref="S199:U206"/>
    <mergeCell ref="V199:X206"/>
    <mergeCell ref="B199:B206"/>
    <mergeCell ref="E199:G206"/>
    <mergeCell ref="H199:I206"/>
    <mergeCell ref="J199:K206"/>
    <mergeCell ref="C199:D201"/>
    <mergeCell ref="C202:D203"/>
    <mergeCell ref="C204:D206"/>
    <mergeCell ref="L207:N210"/>
    <mergeCell ref="L211:N214"/>
    <mergeCell ref="O207:O214"/>
    <mergeCell ref="P207:R214"/>
    <mergeCell ref="S207:U214"/>
    <mergeCell ref="V207:X214"/>
    <mergeCell ref="B207:B214"/>
    <mergeCell ref="E207:G214"/>
    <mergeCell ref="H207:I214"/>
    <mergeCell ref="J207:K214"/>
    <mergeCell ref="C207:D209"/>
    <mergeCell ref="C210:D211"/>
    <mergeCell ref="C212:D214"/>
    <mergeCell ref="L215:N218"/>
    <mergeCell ref="L219:N222"/>
    <mergeCell ref="O215:O222"/>
    <mergeCell ref="P215:R222"/>
    <mergeCell ref="S215:U222"/>
    <mergeCell ref="V215:X222"/>
    <mergeCell ref="B215:B222"/>
    <mergeCell ref="E215:G222"/>
    <mergeCell ref="H215:I222"/>
    <mergeCell ref="J215:K222"/>
    <mergeCell ref="C215:D217"/>
    <mergeCell ref="C218:D219"/>
    <mergeCell ref="C220:D222"/>
    <mergeCell ref="L223:N226"/>
    <mergeCell ref="L227:N230"/>
    <mergeCell ref="O223:O230"/>
    <mergeCell ref="P223:R230"/>
    <mergeCell ref="S223:U230"/>
    <mergeCell ref="V223:X230"/>
    <mergeCell ref="B223:B230"/>
    <mergeCell ref="E223:G230"/>
    <mergeCell ref="H223:I230"/>
    <mergeCell ref="J223:K230"/>
    <mergeCell ref="C223:D225"/>
    <mergeCell ref="C226:D227"/>
    <mergeCell ref="C228:D230"/>
    <mergeCell ref="L231:N234"/>
    <mergeCell ref="L235:N238"/>
    <mergeCell ref="O231:O238"/>
    <mergeCell ref="P231:R238"/>
    <mergeCell ref="S231:U238"/>
    <mergeCell ref="V231:X238"/>
    <mergeCell ref="B231:B238"/>
    <mergeCell ref="E231:G238"/>
    <mergeCell ref="H231:I238"/>
    <mergeCell ref="J231:K238"/>
    <mergeCell ref="C231:D233"/>
    <mergeCell ref="C234:D235"/>
    <mergeCell ref="C236:D238"/>
    <mergeCell ref="L239:N242"/>
    <mergeCell ref="L243:N246"/>
    <mergeCell ref="O239:O246"/>
    <mergeCell ref="P239:R246"/>
    <mergeCell ref="S239:U246"/>
    <mergeCell ref="V239:X246"/>
    <mergeCell ref="B239:B246"/>
    <mergeCell ref="E239:G246"/>
    <mergeCell ref="H239:I246"/>
    <mergeCell ref="J239:K246"/>
    <mergeCell ref="C239:D241"/>
    <mergeCell ref="C242:D243"/>
    <mergeCell ref="C244:D246"/>
    <mergeCell ref="L247:N250"/>
    <mergeCell ref="L251:N254"/>
    <mergeCell ref="O247:O254"/>
    <mergeCell ref="P247:R254"/>
    <mergeCell ref="S247:U254"/>
    <mergeCell ref="V247:X254"/>
    <mergeCell ref="B247:B254"/>
    <mergeCell ref="E247:G254"/>
    <mergeCell ref="H247:I254"/>
    <mergeCell ref="J247:K254"/>
    <mergeCell ref="C247:D249"/>
    <mergeCell ref="C250:D251"/>
    <mergeCell ref="C252:D254"/>
    <mergeCell ref="L255:N258"/>
    <mergeCell ref="L259:N262"/>
    <mergeCell ref="O255:O262"/>
    <mergeCell ref="P255:R262"/>
    <mergeCell ref="S255:U262"/>
    <mergeCell ref="V255:X262"/>
    <mergeCell ref="B255:B262"/>
    <mergeCell ref="E255:G262"/>
    <mergeCell ref="H255:I262"/>
    <mergeCell ref="J255:K262"/>
    <mergeCell ref="C255:D257"/>
    <mergeCell ref="C258:D259"/>
    <mergeCell ref="C260:D262"/>
    <mergeCell ref="L263:N266"/>
    <mergeCell ref="L267:N270"/>
    <mergeCell ref="O263:O270"/>
    <mergeCell ref="P263:R270"/>
    <mergeCell ref="S263:U270"/>
    <mergeCell ref="V263:X270"/>
    <mergeCell ref="B263:B270"/>
    <mergeCell ref="E263:G270"/>
    <mergeCell ref="H263:I270"/>
    <mergeCell ref="J263:K270"/>
    <mergeCell ref="C263:D265"/>
    <mergeCell ref="C266:D267"/>
    <mergeCell ref="C268:D270"/>
    <mergeCell ref="P279:R286"/>
    <mergeCell ref="S279:U286"/>
    <mergeCell ref="V279:X286"/>
    <mergeCell ref="B279:B286"/>
    <mergeCell ref="E279:G286"/>
    <mergeCell ref="H279:I286"/>
    <mergeCell ref="J279:K286"/>
    <mergeCell ref="L271:N274"/>
    <mergeCell ref="L275:N278"/>
    <mergeCell ref="O271:O278"/>
    <mergeCell ref="P271:R278"/>
    <mergeCell ref="S271:U278"/>
    <mergeCell ref="V271:X278"/>
    <mergeCell ref="B271:B278"/>
    <mergeCell ref="E271:G278"/>
    <mergeCell ref="H271:I278"/>
    <mergeCell ref="J271:K278"/>
    <mergeCell ref="C271:D273"/>
    <mergeCell ref="C274:D275"/>
    <mergeCell ref="C276:D278"/>
    <mergeCell ref="C279:D281"/>
    <mergeCell ref="C282:D283"/>
    <mergeCell ref="C284:D286"/>
    <mergeCell ref="S295:U302"/>
    <mergeCell ref="V295:X302"/>
    <mergeCell ref="B295:B302"/>
    <mergeCell ref="E295:G302"/>
    <mergeCell ref="H295:I302"/>
    <mergeCell ref="J295:K302"/>
    <mergeCell ref="L287:N290"/>
    <mergeCell ref="L291:N294"/>
    <mergeCell ref="O287:O294"/>
    <mergeCell ref="P287:R294"/>
    <mergeCell ref="S287:U294"/>
    <mergeCell ref="V287:X294"/>
    <mergeCell ref="B287:B294"/>
    <mergeCell ref="E287:G294"/>
    <mergeCell ref="H287:I294"/>
    <mergeCell ref="J287:K294"/>
    <mergeCell ref="C287:D289"/>
    <mergeCell ref="C290:D291"/>
    <mergeCell ref="C292:D294"/>
    <mergeCell ref="C295:D297"/>
    <mergeCell ref="C298:D299"/>
    <mergeCell ref="C300:D302"/>
    <mergeCell ref="S311:U318"/>
    <mergeCell ref="V311:X318"/>
    <mergeCell ref="B311:B318"/>
    <mergeCell ref="E311:G318"/>
    <mergeCell ref="H311:I318"/>
    <mergeCell ref="J311:K318"/>
    <mergeCell ref="L303:N306"/>
    <mergeCell ref="L307:N310"/>
    <mergeCell ref="O303:O310"/>
    <mergeCell ref="P303:R310"/>
    <mergeCell ref="S303:U310"/>
    <mergeCell ref="V303:X310"/>
    <mergeCell ref="B303:B310"/>
    <mergeCell ref="E303:G310"/>
    <mergeCell ref="H303:I310"/>
    <mergeCell ref="J303:K310"/>
    <mergeCell ref="C308:D310"/>
    <mergeCell ref="C311:D313"/>
    <mergeCell ref="C314:D315"/>
    <mergeCell ref="C316:D318"/>
    <mergeCell ref="C303:D305"/>
    <mergeCell ref="C306:D307"/>
    <mergeCell ref="S327:U334"/>
    <mergeCell ref="V327:X334"/>
    <mergeCell ref="B327:B334"/>
    <mergeCell ref="E327:G334"/>
    <mergeCell ref="H327:I334"/>
    <mergeCell ref="J327:K334"/>
    <mergeCell ref="L319:N322"/>
    <mergeCell ref="L323:N326"/>
    <mergeCell ref="O319:O326"/>
    <mergeCell ref="P319:R326"/>
    <mergeCell ref="S319:U326"/>
    <mergeCell ref="V319:X326"/>
    <mergeCell ref="B319:B326"/>
    <mergeCell ref="E319:G326"/>
    <mergeCell ref="H319:I326"/>
    <mergeCell ref="J319:K326"/>
    <mergeCell ref="C319:D321"/>
    <mergeCell ref="C322:D323"/>
    <mergeCell ref="C324:D326"/>
    <mergeCell ref="C327:D329"/>
    <mergeCell ref="C330:D331"/>
    <mergeCell ref="C332:D334"/>
    <mergeCell ref="S343:U350"/>
    <mergeCell ref="V343:X350"/>
    <mergeCell ref="B343:B350"/>
    <mergeCell ref="E343:G350"/>
    <mergeCell ref="H343:I350"/>
    <mergeCell ref="J343:K350"/>
    <mergeCell ref="L335:N338"/>
    <mergeCell ref="L339:N342"/>
    <mergeCell ref="O335:O342"/>
    <mergeCell ref="P335:R342"/>
    <mergeCell ref="S335:U342"/>
    <mergeCell ref="V335:X342"/>
    <mergeCell ref="B335:B342"/>
    <mergeCell ref="E335:G342"/>
    <mergeCell ref="H335:I342"/>
    <mergeCell ref="J335:K342"/>
    <mergeCell ref="C335:D337"/>
    <mergeCell ref="C338:D339"/>
    <mergeCell ref="C340:D342"/>
    <mergeCell ref="C343:D345"/>
    <mergeCell ref="C346:D347"/>
    <mergeCell ref="C348:D350"/>
    <mergeCell ref="O119:O126"/>
    <mergeCell ref="O127:O134"/>
    <mergeCell ref="O135:O142"/>
    <mergeCell ref="O143:O150"/>
    <mergeCell ref="O151:O158"/>
    <mergeCell ref="L343:N346"/>
    <mergeCell ref="L347:N350"/>
    <mergeCell ref="O343:O350"/>
    <mergeCell ref="P343:R350"/>
    <mergeCell ref="L327:N330"/>
    <mergeCell ref="L331:N334"/>
    <mergeCell ref="O327:O334"/>
    <mergeCell ref="P327:R334"/>
    <mergeCell ref="L311:N314"/>
    <mergeCell ref="L315:N318"/>
    <mergeCell ref="O311:O318"/>
    <mergeCell ref="P311:R318"/>
    <mergeCell ref="L295:N298"/>
    <mergeCell ref="L299:N302"/>
    <mergeCell ref="O295:O302"/>
    <mergeCell ref="P295:R302"/>
    <mergeCell ref="L279:N282"/>
    <mergeCell ref="L283:N286"/>
    <mergeCell ref="O279:O286"/>
    <mergeCell ref="P119:R126"/>
    <mergeCell ref="S119:U126"/>
    <mergeCell ref="V119:X126"/>
    <mergeCell ref="P127:R134"/>
    <mergeCell ref="S127:U134"/>
    <mergeCell ref="V127:X134"/>
    <mergeCell ref="S62:U62"/>
    <mergeCell ref="S63:U70"/>
    <mergeCell ref="V62:X62"/>
    <mergeCell ref="V63:X70"/>
    <mergeCell ref="P71:R78"/>
    <mergeCell ref="S71:U78"/>
    <mergeCell ref="V71:X78"/>
    <mergeCell ref="S111:U118"/>
    <mergeCell ref="V111:X118"/>
    <mergeCell ref="V87:X94"/>
    <mergeCell ref="V79:X86"/>
    <mergeCell ref="P63:R70"/>
    <mergeCell ref="S103:U110"/>
    <mergeCell ref="V103:X110"/>
    <mergeCell ref="S95:U102"/>
    <mergeCell ref="V95:X102"/>
  </mergeCells>
  <phoneticPr fontId="2" type="noConversion"/>
  <pageMargins left="0.7" right="0.7" top="0.75" bottom="0.75" header="0.3" footer="0.3"/>
  <pageSetup paperSize="9" scale="6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G312"/>
  <sheetViews>
    <sheetView zoomScale="70" zoomScaleNormal="70" workbookViewId="0">
      <pane xSplit="25" ySplit="24" topLeftCell="Z25" activePane="bottomRight" state="frozen"/>
      <selection activeCell="C71" sqref="C71:D73"/>
      <selection pane="topRight" activeCell="C71" sqref="C71:D73"/>
      <selection pane="bottomLeft" activeCell="C71" sqref="C71:D73"/>
      <selection pane="bottomRight" activeCell="W33" sqref="W33:Y40"/>
    </sheetView>
  </sheetViews>
  <sheetFormatPr defaultColWidth="11" defaultRowHeight="16.5" x14ac:dyDescent="0.3"/>
  <cols>
    <col min="1" max="1" width="6.375" bestFit="1" customWidth="1"/>
    <col min="3" max="3" width="11" customWidth="1"/>
    <col min="5" max="6" width="13.875" customWidth="1"/>
  </cols>
  <sheetData>
    <row r="1" spans="13:22" ht="17.25" hidden="1" thickBot="1" x14ac:dyDescent="0.35">
      <c r="M1" s="347" t="s">
        <v>125</v>
      </c>
      <c r="N1" s="348"/>
      <c r="O1" s="348" t="s">
        <v>121</v>
      </c>
      <c r="P1" s="348"/>
      <c r="Q1" s="348" t="s">
        <v>122</v>
      </c>
      <c r="R1" s="348"/>
      <c r="S1" s="348" t="s">
        <v>123</v>
      </c>
      <c r="T1" s="348"/>
      <c r="U1" s="348" t="s">
        <v>124</v>
      </c>
      <c r="V1" s="348"/>
    </row>
    <row r="2" spans="13:22" ht="17.25" hidden="1" thickBot="1" x14ac:dyDescent="0.35">
      <c r="M2" s="348"/>
      <c r="N2" s="348"/>
      <c r="O2" s="348"/>
      <c r="P2" s="348"/>
      <c r="Q2" s="348"/>
      <c r="R2" s="348"/>
      <c r="S2" s="348"/>
      <c r="T2" s="348"/>
      <c r="U2" s="348"/>
      <c r="V2" s="348"/>
    </row>
    <row r="3" spans="13:22" ht="17.25" hidden="1" thickBot="1" x14ac:dyDescent="0.35">
      <c r="M3" s="349">
        <v>0</v>
      </c>
      <c r="N3" s="350"/>
      <c r="O3" s="349">
        <v>0</v>
      </c>
      <c r="P3" s="350"/>
      <c r="Q3" s="349"/>
      <c r="R3" s="350"/>
      <c r="S3" s="349"/>
      <c r="T3" s="350"/>
      <c r="U3" s="349">
        <v>0</v>
      </c>
      <c r="V3" s="350"/>
    </row>
    <row r="4" spans="13:22" ht="17.25" hidden="1" thickBot="1" x14ac:dyDescent="0.35">
      <c r="M4" s="350"/>
      <c r="N4" s="350"/>
      <c r="O4" s="350"/>
      <c r="P4" s="350"/>
      <c r="Q4" s="350"/>
      <c r="R4" s="350"/>
      <c r="S4" s="350"/>
      <c r="T4" s="350"/>
      <c r="U4" s="350"/>
      <c r="V4" s="350"/>
    </row>
    <row r="5" spans="13:22" ht="17.25" hidden="1" customHeight="1" thickBot="1" x14ac:dyDescent="0.35">
      <c r="M5" s="347" t="s">
        <v>126</v>
      </c>
      <c r="N5" s="348"/>
      <c r="U5" s="348" t="s">
        <v>138</v>
      </c>
      <c r="V5" s="348"/>
    </row>
    <row r="6" spans="13:22" ht="17.25" hidden="1" customHeight="1" thickBot="1" x14ac:dyDescent="0.35">
      <c r="M6" s="348"/>
      <c r="N6" s="348"/>
      <c r="U6" s="348"/>
      <c r="V6" s="348"/>
    </row>
    <row r="7" spans="13:22" ht="17.25" hidden="1" thickBot="1" x14ac:dyDescent="0.35">
      <c r="M7" s="349">
        <v>0</v>
      </c>
      <c r="N7" s="350"/>
      <c r="U7" s="349">
        <v>0</v>
      </c>
      <c r="V7" s="350"/>
    </row>
    <row r="8" spans="13:22" ht="17.25" hidden="1" thickBot="1" x14ac:dyDescent="0.35">
      <c r="M8" s="350"/>
      <c r="N8" s="350"/>
      <c r="U8" s="350"/>
      <c r="V8" s="350"/>
    </row>
    <row r="9" spans="13:22" hidden="1" x14ac:dyDescent="0.3"/>
    <row r="10" spans="13:22" hidden="1" x14ac:dyDescent="0.3"/>
    <row r="11" spans="13:22" hidden="1" x14ac:dyDescent="0.3"/>
    <row r="23" spans="1:33" ht="17.25" thickBot="1" x14ac:dyDescent="0.35"/>
    <row r="24" spans="1:33" ht="17.25" thickBot="1" x14ac:dyDescent="0.35">
      <c r="A24" s="5" t="s">
        <v>7</v>
      </c>
      <c r="B24" s="83" t="s">
        <v>146</v>
      </c>
      <c r="C24" s="343" t="s">
        <v>41</v>
      </c>
      <c r="D24" s="344"/>
      <c r="E24" s="344"/>
      <c r="F24" s="345"/>
      <c r="G24" s="343" t="s">
        <v>42</v>
      </c>
      <c r="H24" s="344"/>
      <c r="I24" s="344"/>
      <c r="J24" s="345"/>
      <c r="K24" s="343" t="s">
        <v>15</v>
      </c>
      <c r="L24" s="344"/>
      <c r="M24" s="344"/>
      <c r="N24" s="345"/>
      <c r="O24" s="343" t="s">
        <v>14</v>
      </c>
      <c r="P24" s="344"/>
      <c r="Q24" s="344"/>
      <c r="R24" s="345"/>
      <c r="S24" s="343" t="s">
        <v>16</v>
      </c>
      <c r="T24" s="344"/>
      <c r="U24" s="344"/>
      <c r="V24" s="346"/>
      <c r="W24" s="340" t="s">
        <v>43</v>
      </c>
      <c r="X24" s="341"/>
      <c r="Y24" s="342"/>
      <c r="Z24" s="4"/>
      <c r="AA24" s="4"/>
      <c r="AB24" s="29"/>
      <c r="AC24" s="29"/>
      <c r="AD24" s="29"/>
      <c r="AE24" s="29"/>
      <c r="AF24" s="29"/>
      <c r="AG24" s="29"/>
    </row>
    <row r="25" spans="1:33" ht="11.25" customHeight="1" thickBot="1" x14ac:dyDescent="0.35">
      <c r="A25" s="334">
        <f>IF(입력!A9="","",입력!A9)</f>
        <v>1</v>
      </c>
      <c r="B25" s="309" t="str">
        <f>IF(입력!B9="","",입력!B9)</f>
        <v>85mm방화</v>
      </c>
      <c r="C25" s="337">
        <f>'프로파일 사용량 계산기'!B9</f>
        <v>474111.51999999996</v>
      </c>
      <c r="D25" s="314"/>
      <c r="E25" s="328">
        <f>C25+(C25*IF(OR(입력!B9="T/T",입력!B9="T/O",입력!B9="T/S",입력!B9="FIX",입력!B9="PJ"),$M$3,IF(OR(입력!B9="ES",입력!B9="ID",입력!B9="OD"),가격!$M$7,0)))</f>
        <v>474111.51999999996</v>
      </c>
      <c r="F25" s="329"/>
      <c r="G25" s="313">
        <f>IF(OR(입력!B11="T/T"),IF(OR(입력!H13="W",입력!H13="H"),190000,97000),IF(OR(입력!B11="T/O"),IF(OR(입력!H13="W",입력!H13="H"),92000,46000),IF(OR(입력!B11="PJ"),IF(OR(입력!H13="W",입력!H13="H"),900000,45000),IF(OR(입력!B11="ES"),IF(OR(입력!H13="W",입력!H13="H"),800000,400000),IF(OR(입력!B11="OD"),IF(OR(입력!H13="W",입력!H13="H"),900000,450000),0)))))</f>
        <v>97000</v>
      </c>
      <c r="H25" s="314"/>
      <c r="I25" s="328">
        <v>120000</v>
      </c>
      <c r="J25" s="329"/>
      <c r="K25" s="313">
        <f>IF(OR(B25="60mm단열",B25="60mm방화"),'유리 사이즈'!P7,IF(OR(B25="85mm단열",B25="85mm방화"),'유리 사이즈'!AP7,'유리 사이즈'!BP7))</f>
        <v>558514</v>
      </c>
      <c r="L25" s="314"/>
      <c r="M25" s="328">
        <f>K25+(K25*$Q$3)</f>
        <v>558514</v>
      </c>
      <c r="N25" s="329"/>
      <c r="O25" s="313">
        <f>IF(입력!B11="FIX",IF(OR(입력!H9="W",입력!H9="H"),'임가공 단가표'!$C$4,'임가공 단가표'!$C$3),IF(OR(입력!B11="T/T",입력!B11="T/O"),IF(AND(OR(입력!H9="W",입력!H9="H"),OR(입력!H13="W",입력!H13="H")),'임가공 단가표'!$C$11,IF(OR(입력!H9="W",입력!H9="H"),'임가공 단가표'!$C$10,'임가공 단가표'!$C$5)),IF(입력!B11="ID",IF(AND(OR(입력!H9="W",입력!H9="H"),OR(입력!H13="W",입력!H13="H")),'임가공 단가표'!$C$15,IF(OR(입력!H9="W",입력!H9="H"),'임가공 단가표'!$C$9,'임가공 단가표'!$C$7)),IF(입력!B11="OD",IF(AND(OR(입력!H9="W",입력!H9="H"),OR(입력!H13="W",입력!H13="H")),'임가공 단가표'!$C$16,IF(OR(입력!H9="W",입력!H9="H"),'임가공 단가표'!$C$8,'임가공 단가표'!$C$7)),IF(입력!B11="ES",IF(AND(입력!H9="W",입력!H13="W"),'임가공 단가표'!$C$12,'임가공 단가표'!$C$6),IF(입력!B11="PJ",IF(AND(OR(입력!H9="W",입력!H9="H"),OR(입력!H13="W",입력!H13="H")),'임가공 단가표'!$C$17,IF(OR(입력!H9="W",입력!H9="H"),'임가공 단가표'!$C$14,'임가공 단가표'!$C$13)),IF(입력!B11="T/S",IF(AND(OR(입력!H9="W",입력!H9="H"),OR(입력!H13="W",입력!H13="H")),'임가공 단가표'!$C$19,'임가공 단가표'!$C$18),0)))))))</f>
        <v>100000</v>
      </c>
      <c r="P25" s="314"/>
      <c r="Q25" s="328">
        <v>150000</v>
      </c>
      <c r="R25" s="329"/>
      <c r="S25" s="313">
        <f>'방충망 사이즈'!L9</f>
        <v>38346</v>
      </c>
      <c r="T25" s="314"/>
      <c r="U25" s="328">
        <f>IF(OR(입력!B9="ES",입력!B9="OD",입력!B9="ID",입력!B9="T/S"),S25,IF(AND(입력!B9="T/T",NOT(OR(입력!H9="W",입력!H9="H"))),S25+(S25*가격!$U$7),S25+(S25*$U$3)))</f>
        <v>38346</v>
      </c>
      <c r="V25" s="329"/>
      <c r="W25" s="319">
        <f>SUM(E25,I25,M25,Q25,U25)*1.98+IF(입력!B15="소방창",6000,0)</f>
        <v>2655123.6096000001</v>
      </c>
      <c r="X25" s="320"/>
      <c r="Y25" s="321"/>
      <c r="Z25" s="4"/>
      <c r="AA25" s="310" t="s">
        <v>120</v>
      </c>
      <c r="AB25" s="310"/>
      <c r="AC25" s="310"/>
      <c r="AD25" s="310"/>
      <c r="AE25" s="29"/>
      <c r="AF25" s="29"/>
      <c r="AG25" s="29"/>
    </row>
    <row r="26" spans="1:33" ht="11.25" customHeight="1" thickBot="1" x14ac:dyDescent="0.35">
      <c r="A26" s="335"/>
      <c r="B26" s="308"/>
      <c r="C26" s="338"/>
      <c r="D26" s="316"/>
      <c r="E26" s="330"/>
      <c r="F26" s="331"/>
      <c r="G26" s="315"/>
      <c r="H26" s="316"/>
      <c r="I26" s="330"/>
      <c r="J26" s="331"/>
      <c r="K26" s="315"/>
      <c r="L26" s="316"/>
      <c r="M26" s="330"/>
      <c r="N26" s="331"/>
      <c r="O26" s="315"/>
      <c r="P26" s="316"/>
      <c r="Q26" s="330"/>
      <c r="R26" s="331"/>
      <c r="S26" s="315"/>
      <c r="T26" s="316"/>
      <c r="U26" s="330"/>
      <c r="V26" s="331"/>
      <c r="W26" s="322"/>
      <c r="X26" s="323"/>
      <c r="Y26" s="324"/>
      <c r="Z26" s="4"/>
      <c r="AA26" s="310"/>
      <c r="AB26" s="310"/>
      <c r="AC26" s="310"/>
      <c r="AD26" s="310"/>
      <c r="AE26" s="29"/>
      <c r="AF26" s="29"/>
      <c r="AG26" s="29"/>
    </row>
    <row r="27" spans="1:33" ht="11.25" customHeight="1" thickBot="1" x14ac:dyDescent="0.35">
      <c r="A27" s="335"/>
      <c r="B27" s="309" t="str">
        <f>IF(입력!B13="","",입력!B13)</f>
        <v>48T</v>
      </c>
      <c r="C27" s="338"/>
      <c r="D27" s="316"/>
      <c r="E27" s="330"/>
      <c r="F27" s="331"/>
      <c r="G27" s="315"/>
      <c r="H27" s="316"/>
      <c r="I27" s="330"/>
      <c r="J27" s="331"/>
      <c r="K27" s="315"/>
      <c r="L27" s="316"/>
      <c r="M27" s="330"/>
      <c r="N27" s="331"/>
      <c r="O27" s="315"/>
      <c r="P27" s="316"/>
      <c r="Q27" s="330"/>
      <c r="R27" s="331"/>
      <c r="S27" s="315"/>
      <c r="T27" s="316"/>
      <c r="U27" s="330"/>
      <c r="V27" s="331"/>
      <c r="W27" s="322"/>
      <c r="X27" s="323"/>
      <c r="Y27" s="324"/>
      <c r="Z27" s="4"/>
      <c r="AA27" s="311">
        <f>SUM(W25:Y96,W97:Y168,W169:Y240,W241:Y312)</f>
        <v>5773019.8284</v>
      </c>
      <c r="AB27" s="312"/>
      <c r="AC27" s="312"/>
      <c r="AD27" s="312"/>
      <c r="AE27" s="29"/>
      <c r="AF27" s="29"/>
      <c r="AG27" s="29"/>
    </row>
    <row r="28" spans="1:33" ht="11.25" customHeight="1" thickBot="1" x14ac:dyDescent="0.35">
      <c r="A28" s="335"/>
      <c r="B28" s="308"/>
      <c r="C28" s="338"/>
      <c r="D28" s="316"/>
      <c r="E28" s="330"/>
      <c r="F28" s="331"/>
      <c r="G28" s="315"/>
      <c r="H28" s="316"/>
      <c r="I28" s="330"/>
      <c r="J28" s="331"/>
      <c r="K28" s="315"/>
      <c r="L28" s="316"/>
      <c r="M28" s="330"/>
      <c r="N28" s="331"/>
      <c r="O28" s="315"/>
      <c r="P28" s="316"/>
      <c r="Q28" s="330"/>
      <c r="R28" s="331"/>
      <c r="S28" s="315"/>
      <c r="T28" s="316"/>
      <c r="U28" s="330"/>
      <c r="V28" s="331"/>
      <c r="W28" s="322"/>
      <c r="X28" s="323"/>
      <c r="Y28" s="324"/>
      <c r="Z28" s="4"/>
      <c r="AA28" s="311"/>
      <c r="AB28" s="312"/>
      <c r="AC28" s="312"/>
      <c r="AD28" s="312"/>
      <c r="AE28" s="29"/>
      <c r="AF28" s="29"/>
      <c r="AG28" s="29"/>
    </row>
    <row r="29" spans="1:33" ht="11.25" customHeight="1" thickBot="1" x14ac:dyDescent="0.35">
      <c r="A29" s="335"/>
      <c r="B29" s="309" t="str">
        <f>IF(입력!B11="","",입력!B11)</f>
        <v>T/T</v>
      </c>
      <c r="C29" s="338"/>
      <c r="D29" s="316"/>
      <c r="E29" s="330"/>
      <c r="F29" s="331"/>
      <c r="G29" s="315"/>
      <c r="H29" s="316"/>
      <c r="I29" s="330"/>
      <c r="J29" s="331"/>
      <c r="K29" s="315"/>
      <c r="L29" s="316"/>
      <c r="M29" s="330"/>
      <c r="N29" s="331"/>
      <c r="O29" s="315"/>
      <c r="P29" s="316"/>
      <c r="Q29" s="330"/>
      <c r="R29" s="331"/>
      <c r="S29" s="315"/>
      <c r="T29" s="316"/>
      <c r="U29" s="330"/>
      <c r="V29" s="331"/>
      <c r="W29" s="322"/>
      <c r="X29" s="323"/>
      <c r="Y29" s="324"/>
      <c r="Z29" s="4"/>
      <c r="AA29" s="311"/>
      <c r="AB29" s="312"/>
      <c r="AC29" s="312"/>
      <c r="AD29" s="312"/>
      <c r="AE29" s="29"/>
      <c r="AF29" s="29"/>
      <c r="AG29" s="29"/>
    </row>
    <row r="30" spans="1:33" ht="11.25" customHeight="1" thickBot="1" x14ac:dyDescent="0.35">
      <c r="A30" s="335"/>
      <c r="B30" s="308"/>
      <c r="C30" s="338"/>
      <c r="D30" s="316"/>
      <c r="E30" s="330"/>
      <c r="F30" s="331"/>
      <c r="G30" s="315"/>
      <c r="H30" s="316"/>
      <c r="I30" s="330"/>
      <c r="J30" s="331"/>
      <c r="K30" s="315"/>
      <c r="L30" s="316"/>
      <c r="M30" s="330"/>
      <c r="N30" s="331"/>
      <c r="O30" s="315"/>
      <c r="P30" s="316"/>
      <c r="Q30" s="330"/>
      <c r="R30" s="331"/>
      <c r="S30" s="315"/>
      <c r="T30" s="316"/>
      <c r="U30" s="330"/>
      <c r="V30" s="331"/>
      <c r="W30" s="322"/>
      <c r="X30" s="323"/>
      <c r="Y30" s="324"/>
      <c r="Z30" s="4"/>
      <c r="AA30" s="312"/>
      <c r="AB30" s="312"/>
      <c r="AC30" s="312"/>
      <c r="AD30" s="312"/>
      <c r="AE30" s="29"/>
      <c r="AF30" s="29"/>
      <c r="AG30" s="29"/>
    </row>
    <row r="31" spans="1:33" ht="11.25" customHeight="1" thickBot="1" x14ac:dyDescent="0.35">
      <c r="A31" s="335"/>
      <c r="B31" s="307"/>
      <c r="C31" s="338"/>
      <c r="D31" s="316"/>
      <c r="E31" s="330"/>
      <c r="F31" s="331"/>
      <c r="G31" s="315"/>
      <c r="H31" s="316"/>
      <c r="I31" s="330"/>
      <c r="J31" s="331"/>
      <c r="K31" s="315"/>
      <c r="L31" s="316"/>
      <c r="M31" s="330"/>
      <c r="N31" s="331"/>
      <c r="O31" s="315"/>
      <c r="P31" s="316"/>
      <c r="Q31" s="330"/>
      <c r="R31" s="331"/>
      <c r="S31" s="315"/>
      <c r="T31" s="316"/>
      <c r="U31" s="330"/>
      <c r="V31" s="331"/>
      <c r="W31" s="322"/>
      <c r="X31" s="323"/>
      <c r="Y31" s="324"/>
      <c r="Z31" s="4"/>
      <c r="AA31" s="312"/>
      <c r="AB31" s="312"/>
      <c r="AC31" s="312"/>
      <c r="AD31" s="312"/>
      <c r="AE31" s="29"/>
      <c r="AF31" s="29"/>
      <c r="AG31" s="29"/>
    </row>
    <row r="32" spans="1:33" ht="11.25" customHeight="1" thickBot="1" x14ac:dyDescent="0.35">
      <c r="A32" s="336"/>
      <c r="B32" s="308"/>
      <c r="C32" s="339"/>
      <c r="D32" s="318"/>
      <c r="E32" s="332"/>
      <c r="F32" s="333"/>
      <c r="G32" s="317"/>
      <c r="H32" s="318"/>
      <c r="I32" s="332"/>
      <c r="J32" s="333"/>
      <c r="K32" s="317"/>
      <c r="L32" s="318"/>
      <c r="M32" s="332"/>
      <c r="N32" s="333"/>
      <c r="O32" s="317"/>
      <c r="P32" s="318"/>
      <c r="Q32" s="332"/>
      <c r="R32" s="333"/>
      <c r="S32" s="317"/>
      <c r="T32" s="318"/>
      <c r="U32" s="332"/>
      <c r="V32" s="333"/>
      <c r="W32" s="325"/>
      <c r="X32" s="326"/>
      <c r="Y32" s="327"/>
      <c r="Z32" s="4"/>
      <c r="AA32" s="4"/>
      <c r="AB32" s="29"/>
      <c r="AC32" s="29"/>
      <c r="AD32" s="29"/>
      <c r="AE32" s="29"/>
      <c r="AF32" s="29"/>
      <c r="AG32" s="29"/>
    </row>
    <row r="33" spans="1:33" ht="11.25" customHeight="1" x14ac:dyDescent="0.3">
      <c r="A33" s="334">
        <f>IF(입력!A17="","",입력!A17)</f>
        <v>2</v>
      </c>
      <c r="B33" s="309" t="str">
        <f>IF(입력!B17="","",입력!B17)</f>
        <v>85mm방화</v>
      </c>
      <c r="C33" s="337">
        <f>'프로파일 사용량 계산기'!B17</f>
        <v>424794.06</v>
      </c>
      <c r="D33" s="314"/>
      <c r="E33" s="328">
        <f>C33+(C33*IF(OR(입력!B17="T/T",입력!B17="T/O",입력!B17="T/S",입력!B17="FIX",입력!B17="PJ"),$M$3,IF(OR(입력!B17="ES",입력!B17="ID",입력!B17="OD"),가격!$M$7,0)))</f>
        <v>424794.06</v>
      </c>
      <c r="F33" s="329"/>
      <c r="G33" s="313">
        <f>IF(OR(입력!B19="T/T"),IF(OR(입력!H21="W",입력!H21="H"),190000,97000),IF(OR(입력!B19="T/O"),IF(OR(입력!H21="W",입력!H21="H"),92000,46000),IF(OR(입력!B19="PJ"),IF(OR(입력!H21="W",입력!H21="H"),900000,45000),IF(OR(입력!B19="ES"),IF(OR(입력!H21="W",입력!H21="H"),800000,400000),IF(OR(입력!B19="OD"),IF(OR(입력!H21="W",입력!H21="H"),900000,450000),0)))))</f>
        <v>0</v>
      </c>
      <c r="H33" s="314"/>
      <c r="I33" s="328">
        <f t="shared" ref="I33" si="0">G33</f>
        <v>0</v>
      </c>
      <c r="J33" s="329"/>
      <c r="K33" s="313">
        <f>IF(OR(B33="60mm단열",B33="60mm방화"),'유리 사이즈'!P15,IF(OR(B33="85mm단열",B33="85mm방화"),'유리 사이즈'!AP15,'유리 사이즈'!BP15))</f>
        <v>1049901</v>
      </c>
      <c r="L33" s="314"/>
      <c r="M33" s="328">
        <f t="shared" ref="M33" si="1">K33+(K33*$Q$3)</f>
        <v>1049901</v>
      </c>
      <c r="N33" s="329"/>
      <c r="O33" s="313">
        <f>IF(입력!B19="FIX",IF(OR(입력!H17="W",입력!H17="H"),'임가공 단가표'!$C$4,'임가공 단가표'!$C$3),IF(OR(입력!B19="T/T",입력!B19="T/O"),IF(AND(OR(입력!H17="W",입력!H17="H"),OR(입력!H21="W",입력!H21="H")),'임가공 단가표'!$C$11,IF(OR(입력!H17="W",입력!H17="H"),'임가공 단가표'!$C$10,'임가공 단가표'!$C$5)),IF(입력!B19="ID",IF(AND(OR(입력!H17="W",입력!H17="H"),OR(입력!H21="W",입력!H21="H")),'임가공 단가표'!$C$15,IF(OR(입력!H17="W",입력!H17="H"),'임가공 단가표'!$C$9,'임가공 단가표'!$C$7)),IF(입력!B19="OD",IF(AND(OR(입력!H17="W",입력!H17="H"),OR(입력!H21="W",입력!H21="H")),'임가공 단가표'!$C$16,IF(OR(입력!H17="W",입력!H17="H"),'임가공 단가표'!$C$8,'임가공 단가표'!$C$7)),IF(입력!B19="ES",IF(AND(입력!H17="W",입력!H21="W"),'임가공 단가표'!$C$12,'임가공 단가표'!$C$6),IF(입력!B19="PJ",IF(AND(OR(입력!H17="W",입력!H17="H"),OR(입력!H21="W",입력!H21="H")),'임가공 단가표'!$C$17,IF(OR(입력!H17="W",입력!H17="H"),'임가공 단가표'!$C$14,'임가공 단가표'!$C$13)),IF(입력!B19="T/S",IF(AND(OR(입력!H17="W",입력!H17="H"),OR(입력!H21="W",입력!H21="H")),'임가공 단가표'!$C$19,'임가공 단가표'!$C$18),0)))))))</f>
        <v>60000</v>
      </c>
      <c r="P33" s="314"/>
      <c r="Q33" s="328">
        <v>100000</v>
      </c>
      <c r="R33" s="329"/>
      <c r="S33" s="313">
        <f>'방충망 사이즈'!L17</f>
        <v>0</v>
      </c>
      <c r="T33" s="314"/>
      <c r="U33" s="328">
        <f>IF(OR(입력!B17="ES",입력!B17="OD",입력!B17="ID",입력!B17="T/S"),S33,IF(AND(입력!B17="T/T",NOT(OR(입력!H17="W",입력!H17="H"))),S33+(S33*가격!$U$7),S33+(S33*$U$3)))</f>
        <v>0</v>
      </c>
      <c r="V33" s="329"/>
      <c r="W33" s="319">
        <f>SUM(E33,I33,M33,Q33,U33)*1.98+IF(입력!B23="소방창",6000,0)</f>
        <v>3117896.2187999999</v>
      </c>
      <c r="X33" s="320"/>
      <c r="Y33" s="321"/>
      <c r="Z33" s="4"/>
      <c r="AA33" s="4"/>
      <c r="AB33" s="29"/>
      <c r="AC33" s="29"/>
      <c r="AD33" s="29"/>
      <c r="AE33" s="29"/>
      <c r="AF33" s="29"/>
      <c r="AG33" s="29"/>
    </row>
    <row r="34" spans="1:33" ht="11.25" customHeight="1" thickBot="1" x14ac:dyDescent="0.35">
      <c r="A34" s="335"/>
      <c r="B34" s="308"/>
      <c r="C34" s="338"/>
      <c r="D34" s="316"/>
      <c r="E34" s="330"/>
      <c r="F34" s="331"/>
      <c r="G34" s="315"/>
      <c r="H34" s="316"/>
      <c r="I34" s="330"/>
      <c r="J34" s="331"/>
      <c r="K34" s="315"/>
      <c r="L34" s="316"/>
      <c r="M34" s="330"/>
      <c r="N34" s="331"/>
      <c r="O34" s="315"/>
      <c r="P34" s="316"/>
      <c r="Q34" s="330"/>
      <c r="R34" s="331"/>
      <c r="S34" s="315"/>
      <c r="T34" s="316"/>
      <c r="U34" s="330"/>
      <c r="V34" s="331"/>
      <c r="W34" s="322"/>
      <c r="X34" s="323"/>
      <c r="Y34" s="324"/>
      <c r="Z34" s="4"/>
      <c r="AA34" s="4"/>
      <c r="AB34" s="29"/>
      <c r="AC34" s="29"/>
      <c r="AD34" s="29"/>
      <c r="AE34" s="29"/>
      <c r="AF34" s="29"/>
      <c r="AG34" s="29"/>
    </row>
    <row r="35" spans="1:33" ht="11.25" customHeight="1" x14ac:dyDescent="0.3">
      <c r="A35" s="335"/>
      <c r="B35" s="309" t="str">
        <f>IF(입력!B21="","",입력!B21)</f>
        <v>48T</v>
      </c>
      <c r="C35" s="338"/>
      <c r="D35" s="316"/>
      <c r="E35" s="330"/>
      <c r="F35" s="331"/>
      <c r="G35" s="315"/>
      <c r="H35" s="316"/>
      <c r="I35" s="330"/>
      <c r="J35" s="331"/>
      <c r="K35" s="315"/>
      <c r="L35" s="316"/>
      <c r="M35" s="330"/>
      <c r="N35" s="331"/>
      <c r="O35" s="315"/>
      <c r="P35" s="316"/>
      <c r="Q35" s="330"/>
      <c r="R35" s="331"/>
      <c r="S35" s="315"/>
      <c r="T35" s="316"/>
      <c r="U35" s="330"/>
      <c r="V35" s="331"/>
      <c r="W35" s="322"/>
      <c r="X35" s="323"/>
      <c r="Y35" s="324"/>
      <c r="Z35" s="4"/>
      <c r="AA35" s="4"/>
      <c r="AB35" s="29"/>
      <c r="AC35" s="29"/>
      <c r="AD35" s="29"/>
      <c r="AE35" s="29"/>
      <c r="AF35" s="29"/>
      <c r="AG35" s="29"/>
    </row>
    <row r="36" spans="1:33" ht="11.25" customHeight="1" thickBot="1" x14ac:dyDescent="0.35">
      <c r="A36" s="335"/>
      <c r="B36" s="308"/>
      <c r="C36" s="338"/>
      <c r="D36" s="316"/>
      <c r="E36" s="330"/>
      <c r="F36" s="331"/>
      <c r="G36" s="315"/>
      <c r="H36" s="316"/>
      <c r="I36" s="330"/>
      <c r="J36" s="331"/>
      <c r="K36" s="315"/>
      <c r="L36" s="316"/>
      <c r="M36" s="330"/>
      <c r="N36" s="331"/>
      <c r="O36" s="315"/>
      <c r="P36" s="316"/>
      <c r="Q36" s="330"/>
      <c r="R36" s="331"/>
      <c r="S36" s="315"/>
      <c r="T36" s="316"/>
      <c r="U36" s="330"/>
      <c r="V36" s="331"/>
      <c r="W36" s="322"/>
      <c r="X36" s="323"/>
      <c r="Y36" s="324"/>
      <c r="Z36" s="4"/>
      <c r="AA36" s="4"/>
      <c r="AB36" s="29"/>
      <c r="AC36" s="29"/>
      <c r="AD36" s="29"/>
      <c r="AE36" s="29"/>
      <c r="AF36" s="29"/>
      <c r="AG36" s="29"/>
    </row>
    <row r="37" spans="1:33" ht="11.25" customHeight="1" x14ac:dyDescent="0.3">
      <c r="A37" s="335"/>
      <c r="B37" s="309" t="str">
        <f>IF(입력!B19="","",입력!B19)</f>
        <v>FIX</v>
      </c>
      <c r="C37" s="338"/>
      <c r="D37" s="316"/>
      <c r="E37" s="330"/>
      <c r="F37" s="331"/>
      <c r="G37" s="315"/>
      <c r="H37" s="316"/>
      <c r="I37" s="330"/>
      <c r="J37" s="331"/>
      <c r="K37" s="315"/>
      <c r="L37" s="316"/>
      <c r="M37" s="330"/>
      <c r="N37" s="331"/>
      <c r="O37" s="315"/>
      <c r="P37" s="316"/>
      <c r="Q37" s="330"/>
      <c r="R37" s="331"/>
      <c r="S37" s="315"/>
      <c r="T37" s="316"/>
      <c r="U37" s="330"/>
      <c r="V37" s="331"/>
      <c r="W37" s="322"/>
      <c r="X37" s="323"/>
      <c r="Y37" s="324"/>
      <c r="Z37" s="4"/>
      <c r="AA37" s="4"/>
      <c r="AB37" s="4"/>
      <c r="AC37" s="4"/>
      <c r="AD37" s="4"/>
      <c r="AE37" s="4"/>
      <c r="AF37" s="4"/>
      <c r="AG37" s="4"/>
    </row>
    <row r="38" spans="1:33" ht="11.25" customHeight="1" thickBot="1" x14ac:dyDescent="0.35">
      <c r="A38" s="335"/>
      <c r="B38" s="308"/>
      <c r="C38" s="338"/>
      <c r="D38" s="316"/>
      <c r="E38" s="330"/>
      <c r="F38" s="331"/>
      <c r="G38" s="315"/>
      <c r="H38" s="316"/>
      <c r="I38" s="330"/>
      <c r="J38" s="331"/>
      <c r="K38" s="315"/>
      <c r="L38" s="316"/>
      <c r="M38" s="330"/>
      <c r="N38" s="331"/>
      <c r="O38" s="315"/>
      <c r="P38" s="316"/>
      <c r="Q38" s="330"/>
      <c r="R38" s="331"/>
      <c r="S38" s="315"/>
      <c r="T38" s="316"/>
      <c r="U38" s="330"/>
      <c r="V38" s="331"/>
      <c r="W38" s="322"/>
      <c r="X38" s="323"/>
      <c r="Y38" s="324"/>
      <c r="Z38" s="4"/>
      <c r="AA38" s="4"/>
      <c r="AB38" s="4"/>
      <c r="AC38" s="4"/>
      <c r="AD38" s="4"/>
      <c r="AE38" s="4"/>
      <c r="AF38" s="4"/>
      <c r="AG38" s="4"/>
    </row>
    <row r="39" spans="1:33" ht="11.25" customHeight="1" x14ac:dyDescent="0.3">
      <c r="A39" s="335"/>
      <c r="B39" s="307"/>
      <c r="C39" s="338"/>
      <c r="D39" s="316"/>
      <c r="E39" s="330"/>
      <c r="F39" s="331"/>
      <c r="G39" s="315"/>
      <c r="H39" s="316"/>
      <c r="I39" s="330"/>
      <c r="J39" s="331"/>
      <c r="K39" s="315"/>
      <c r="L39" s="316"/>
      <c r="M39" s="330"/>
      <c r="N39" s="331"/>
      <c r="O39" s="315"/>
      <c r="P39" s="316"/>
      <c r="Q39" s="330"/>
      <c r="R39" s="331"/>
      <c r="S39" s="315"/>
      <c r="T39" s="316"/>
      <c r="U39" s="330"/>
      <c r="V39" s="331"/>
      <c r="W39" s="322"/>
      <c r="X39" s="323"/>
      <c r="Y39" s="324"/>
      <c r="Z39" s="4"/>
      <c r="AA39" s="4"/>
      <c r="AB39" s="4"/>
      <c r="AC39" s="4"/>
      <c r="AD39" s="4"/>
      <c r="AE39" s="4"/>
      <c r="AF39" s="4"/>
      <c r="AG39" s="4"/>
    </row>
    <row r="40" spans="1:33" ht="11.25" customHeight="1" thickBot="1" x14ac:dyDescent="0.35">
      <c r="A40" s="336"/>
      <c r="B40" s="308"/>
      <c r="C40" s="339"/>
      <c r="D40" s="318"/>
      <c r="E40" s="332"/>
      <c r="F40" s="333"/>
      <c r="G40" s="317"/>
      <c r="H40" s="318"/>
      <c r="I40" s="332"/>
      <c r="J40" s="333"/>
      <c r="K40" s="317"/>
      <c r="L40" s="318"/>
      <c r="M40" s="332"/>
      <c r="N40" s="333"/>
      <c r="O40" s="317"/>
      <c r="P40" s="318"/>
      <c r="Q40" s="332"/>
      <c r="R40" s="333"/>
      <c r="S40" s="317"/>
      <c r="T40" s="318"/>
      <c r="U40" s="332"/>
      <c r="V40" s="333"/>
      <c r="W40" s="325"/>
      <c r="X40" s="326"/>
      <c r="Y40" s="327"/>
      <c r="Z40" s="4"/>
      <c r="AA40" s="4"/>
      <c r="AB40" s="4"/>
      <c r="AC40" s="4"/>
      <c r="AD40" s="4"/>
      <c r="AE40" s="4"/>
      <c r="AF40" s="4"/>
      <c r="AG40" s="4"/>
    </row>
    <row r="41" spans="1:33" ht="11.25" customHeight="1" x14ac:dyDescent="0.3">
      <c r="A41" s="334">
        <f>IF(입력!A25="","",입력!A25)</f>
        <v>3</v>
      </c>
      <c r="B41" s="309" t="str">
        <f>IF(입력!B25="","",입력!B25)</f>
        <v/>
      </c>
      <c r="C41" s="337">
        <f>'프로파일 사용량 계산기'!B25</f>
        <v>0</v>
      </c>
      <c r="D41" s="314"/>
      <c r="E41" s="328">
        <f>C41+(C41*IF(OR(입력!B25="T/T",입력!B25="T/O",입력!B25="T/S",입력!B25="FIX",입력!B25="PJ"),$M$3,IF(OR(입력!B25="ES",입력!B25="ID",입력!B25="OD"),가격!$M$7,0)))</f>
        <v>0</v>
      </c>
      <c r="F41" s="329"/>
      <c r="G41" s="313">
        <f>IF(OR(입력!B27="T/T"),IF(OR(입력!H29="W",입력!H29="H"),190000,97000),IF(OR(입력!B27="T/O"),IF(OR(입력!H29="W",입력!H29="H"),92000,46000),IF(OR(입력!B27="PJ"),IF(OR(입력!H29="W",입력!H29="H"),900000,45000),IF(OR(입력!B27="ES"),IF(OR(입력!H29="W",입력!H29="H"),800000,400000),IF(OR(입력!B27="OD"),IF(OR(입력!H29="W",입력!H29="H"),900000,450000),0)))))</f>
        <v>0</v>
      </c>
      <c r="H41" s="314"/>
      <c r="I41" s="328">
        <f t="shared" ref="I41" si="2">G41</f>
        <v>0</v>
      </c>
      <c r="J41" s="329"/>
      <c r="K41" s="313">
        <f>IF(OR(B41="60mm단열",B41="60mm방화"),'유리 사이즈'!P23,IF(OR(B41="85mm단열",B41="85mm방화"),'유리 사이즈'!AP23,'유리 사이즈'!BP23))</f>
        <v>0</v>
      </c>
      <c r="L41" s="314"/>
      <c r="M41" s="328">
        <f t="shared" ref="M41" si="3">K41+(K41*$Q$3)</f>
        <v>0</v>
      </c>
      <c r="N41" s="329"/>
      <c r="O41" s="313">
        <f>IF(입력!B27="FIX",IF(OR(입력!H25="W",입력!H25="H"),'임가공 단가표'!$C$4,'임가공 단가표'!$C$3),IF(OR(입력!B27="T/T",입력!B27="T/O"),IF(AND(OR(입력!H25="W",입력!H25="H"),OR(입력!H29="W",입력!H29="H")),'임가공 단가표'!$C$11,IF(OR(입력!H25="W",입력!H25="H"),'임가공 단가표'!$C$10,'임가공 단가표'!$C$5)),IF(입력!B27="ID",IF(AND(OR(입력!H25="W",입력!H25="H"),OR(입력!H29="W",입력!H29="H")),'임가공 단가표'!$C$15,IF(OR(입력!H25="W",입력!H25="H"),'임가공 단가표'!$C$9,'임가공 단가표'!$C$7)),IF(입력!B27="OD",IF(AND(OR(입력!H25="W",입력!H25="H"),OR(입력!H29="W",입력!H29="H")),'임가공 단가표'!$C$16,IF(OR(입력!H25="W",입력!H25="H"),'임가공 단가표'!$C$8,'임가공 단가표'!$C$7)),IF(입력!B27="ES",IF(AND(입력!H25="W",입력!H29="W"),'임가공 단가표'!$C$12,'임가공 단가표'!$C$6),IF(입력!B27="PJ",IF(AND(OR(입력!H25="W",입력!H25="H"),OR(입력!H29="W",입력!H29="H")),'임가공 단가표'!$C$17,IF(OR(입력!H25="W",입력!H25="H"),'임가공 단가표'!$C$14,'임가공 단가표'!$C$13)),IF(입력!B27="T/S",IF(AND(OR(입력!H25="W",입력!H25="H"),OR(입력!H29="W",입력!H29="H")),'임가공 단가표'!$C$19,'임가공 단가표'!$C$18),0)))))))</f>
        <v>0</v>
      </c>
      <c r="P41" s="314"/>
      <c r="Q41" s="328">
        <f t="shared" ref="Q41" si="4">O41+(O41*$S$3)</f>
        <v>0</v>
      </c>
      <c r="R41" s="329"/>
      <c r="S41" s="313">
        <f>'방충망 사이즈'!L25</f>
        <v>0</v>
      </c>
      <c r="T41" s="314"/>
      <c r="U41" s="328">
        <f>IF(OR(입력!B25="ES",입력!B25="OD",입력!B25="ID",입력!B25="T/S"),S41,IF(AND(입력!B25="T/T",NOT(OR(입력!H25="W",입력!H25="H"))),S41+(S41*가격!$U$7),S41+(S41*$U$3)))</f>
        <v>0</v>
      </c>
      <c r="V41" s="329"/>
      <c r="W41" s="319">
        <f>SUM(E41,I41,M41,Q41,U41)*1.98+IF(입력!B31="소방창",6000,0)</f>
        <v>0</v>
      </c>
      <c r="X41" s="320"/>
      <c r="Y41" s="321"/>
      <c r="Z41" s="4"/>
      <c r="AA41" s="4"/>
      <c r="AB41" s="4"/>
      <c r="AC41" s="4"/>
      <c r="AD41" s="4"/>
      <c r="AE41" s="4"/>
      <c r="AF41" s="4"/>
      <c r="AG41" s="4"/>
    </row>
    <row r="42" spans="1:33" ht="11.25" customHeight="1" thickBot="1" x14ac:dyDescent="0.35">
      <c r="A42" s="335"/>
      <c r="B42" s="308"/>
      <c r="C42" s="338"/>
      <c r="D42" s="316"/>
      <c r="E42" s="330"/>
      <c r="F42" s="331"/>
      <c r="G42" s="315"/>
      <c r="H42" s="316"/>
      <c r="I42" s="330"/>
      <c r="J42" s="331"/>
      <c r="K42" s="315"/>
      <c r="L42" s="316"/>
      <c r="M42" s="330"/>
      <c r="N42" s="331"/>
      <c r="O42" s="315"/>
      <c r="P42" s="316"/>
      <c r="Q42" s="330"/>
      <c r="R42" s="331"/>
      <c r="S42" s="315"/>
      <c r="T42" s="316"/>
      <c r="U42" s="330"/>
      <c r="V42" s="331"/>
      <c r="W42" s="322"/>
      <c r="X42" s="323"/>
      <c r="Y42" s="324"/>
      <c r="Z42" s="4"/>
      <c r="AA42" s="4"/>
      <c r="AB42" s="4"/>
      <c r="AC42" s="4"/>
      <c r="AD42" s="4"/>
      <c r="AE42" s="4"/>
      <c r="AF42" s="4"/>
      <c r="AG42" s="4"/>
    </row>
    <row r="43" spans="1:33" ht="11.25" customHeight="1" x14ac:dyDescent="0.3">
      <c r="A43" s="335"/>
      <c r="B43" s="309" t="str">
        <f>IF(입력!B29="","",입력!B29)</f>
        <v/>
      </c>
      <c r="C43" s="338"/>
      <c r="D43" s="316"/>
      <c r="E43" s="330"/>
      <c r="F43" s="331"/>
      <c r="G43" s="315"/>
      <c r="H43" s="316"/>
      <c r="I43" s="330"/>
      <c r="J43" s="331"/>
      <c r="K43" s="315"/>
      <c r="L43" s="316"/>
      <c r="M43" s="330"/>
      <c r="N43" s="331"/>
      <c r="O43" s="315"/>
      <c r="P43" s="316"/>
      <c r="Q43" s="330"/>
      <c r="R43" s="331"/>
      <c r="S43" s="315"/>
      <c r="T43" s="316"/>
      <c r="U43" s="330"/>
      <c r="V43" s="331"/>
      <c r="W43" s="322"/>
      <c r="X43" s="323"/>
      <c r="Y43" s="324"/>
      <c r="Z43" s="4"/>
      <c r="AA43" s="4"/>
      <c r="AB43" s="4"/>
      <c r="AC43" s="4"/>
      <c r="AD43" s="4"/>
      <c r="AE43" s="4"/>
      <c r="AF43" s="4"/>
      <c r="AG43" s="4"/>
    </row>
    <row r="44" spans="1:33" ht="11.25" customHeight="1" thickBot="1" x14ac:dyDescent="0.35">
      <c r="A44" s="335"/>
      <c r="B44" s="308"/>
      <c r="C44" s="338"/>
      <c r="D44" s="316"/>
      <c r="E44" s="330"/>
      <c r="F44" s="331"/>
      <c r="G44" s="315"/>
      <c r="H44" s="316"/>
      <c r="I44" s="330"/>
      <c r="J44" s="331"/>
      <c r="K44" s="315"/>
      <c r="L44" s="316"/>
      <c r="M44" s="330"/>
      <c r="N44" s="331"/>
      <c r="O44" s="315"/>
      <c r="P44" s="316"/>
      <c r="Q44" s="330"/>
      <c r="R44" s="331"/>
      <c r="S44" s="315"/>
      <c r="T44" s="316"/>
      <c r="U44" s="330"/>
      <c r="V44" s="331"/>
      <c r="W44" s="322"/>
      <c r="X44" s="323"/>
      <c r="Y44" s="324"/>
      <c r="Z44" s="4"/>
      <c r="AA44" s="4"/>
      <c r="AB44" s="4"/>
      <c r="AC44" s="4"/>
      <c r="AD44" s="4"/>
      <c r="AE44" s="4"/>
      <c r="AF44" s="4"/>
      <c r="AG44" s="4"/>
    </row>
    <row r="45" spans="1:33" ht="11.25" customHeight="1" x14ac:dyDescent="0.3">
      <c r="A45" s="335"/>
      <c r="B45" s="309" t="str">
        <f>IF(입력!B27="","",입력!B27)</f>
        <v/>
      </c>
      <c r="C45" s="338"/>
      <c r="D45" s="316"/>
      <c r="E45" s="330"/>
      <c r="F45" s="331"/>
      <c r="G45" s="315"/>
      <c r="H45" s="316"/>
      <c r="I45" s="330"/>
      <c r="J45" s="331"/>
      <c r="K45" s="315"/>
      <c r="L45" s="316"/>
      <c r="M45" s="330"/>
      <c r="N45" s="331"/>
      <c r="O45" s="315"/>
      <c r="P45" s="316"/>
      <c r="Q45" s="330"/>
      <c r="R45" s="331"/>
      <c r="S45" s="315"/>
      <c r="T45" s="316"/>
      <c r="U45" s="330"/>
      <c r="V45" s="331"/>
      <c r="W45" s="322"/>
      <c r="X45" s="323"/>
      <c r="Y45" s="324"/>
      <c r="Z45" s="4"/>
      <c r="AA45" s="4"/>
      <c r="AB45" s="4"/>
      <c r="AC45" s="4"/>
      <c r="AD45" s="4"/>
      <c r="AE45" s="4"/>
      <c r="AF45" s="4"/>
      <c r="AG45" s="4"/>
    </row>
    <row r="46" spans="1:33" ht="11.25" customHeight="1" thickBot="1" x14ac:dyDescent="0.35">
      <c r="A46" s="335"/>
      <c r="B46" s="308"/>
      <c r="C46" s="338"/>
      <c r="D46" s="316"/>
      <c r="E46" s="330"/>
      <c r="F46" s="331"/>
      <c r="G46" s="315"/>
      <c r="H46" s="316"/>
      <c r="I46" s="330"/>
      <c r="J46" s="331"/>
      <c r="K46" s="315"/>
      <c r="L46" s="316"/>
      <c r="M46" s="330"/>
      <c r="N46" s="331"/>
      <c r="O46" s="315"/>
      <c r="P46" s="316"/>
      <c r="Q46" s="330"/>
      <c r="R46" s="331"/>
      <c r="S46" s="315"/>
      <c r="T46" s="316"/>
      <c r="U46" s="330"/>
      <c r="V46" s="331"/>
      <c r="W46" s="322"/>
      <c r="X46" s="323"/>
      <c r="Y46" s="324"/>
      <c r="Z46" s="4"/>
      <c r="AA46" s="4"/>
      <c r="AB46" s="4"/>
      <c r="AC46" s="4"/>
      <c r="AD46" s="4"/>
      <c r="AE46" s="4"/>
      <c r="AF46" s="4"/>
      <c r="AG46" s="4"/>
    </row>
    <row r="47" spans="1:33" ht="11.25" customHeight="1" x14ac:dyDescent="0.3">
      <c r="A47" s="335"/>
      <c r="B47" s="307"/>
      <c r="C47" s="338"/>
      <c r="D47" s="316"/>
      <c r="E47" s="330"/>
      <c r="F47" s="331"/>
      <c r="G47" s="315"/>
      <c r="H47" s="316"/>
      <c r="I47" s="330"/>
      <c r="J47" s="331"/>
      <c r="K47" s="315"/>
      <c r="L47" s="316"/>
      <c r="M47" s="330"/>
      <c r="N47" s="331"/>
      <c r="O47" s="315"/>
      <c r="P47" s="316"/>
      <c r="Q47" s="330"/>
      <c r="R47" s="331"/>
      <c r="S47" s="315"/>
      <c r="T47" s="316"/>
      <c r="U47" s="330"/>
      <c r="V47" s="331"/>
      <c r="W47" s="322"/>
      <c r="X47" s="323"/>
      <c r="Y47" s="324"/>
      <c r="Z47" s="4"/>
      <c r="AA47" s="4"/>
      <c r="AB47" s="4"/>
      <c r="AC47" s="4"/>
      <c r="AD47" s="4"/>
      <c r="AE47" s="4"/>
      <c r="AF47" s="4"/>
      <c r="AG47" s="4"/>
    </row>
    <row r="48" spans="1:33" ht="11.25" customHeight="1" thickBot="1" x14ac:dyDescent="0.35">
      <c r="A48" s="336"/>
      <c r="B48" s="308"/>
      <c r="C48" s="339"/>
      <c r="D48" s="318"/>
      <c r="E48" s="332"/>
      <c r="F48" s="333"/>
      <c r="G48" s="317"/>
      <c r="H48" s="318"/>
      <c r="I48" s="332"/>
      <c r="J48" s="333"/>
      <c r="K48" s="317"/>
      <c r="L48" s="318"/>
      <c r="M48" s="332"/>
      <c r="N48" s="333"/>
      <c r="O48" s="317"/>
      <c r="P48" s="318"/>
      <c r="Q48" s="332"/>
      <c r="R48" s="333"/>
      <c r="S48" s="317"/>
      <c r="T48" s="318"/>
      <c r="U48" s="332"/>
      <c r="V48" s="333"/>
      <c r="W48" s="325"/>
      <c r="X48" s="326"/>
      <c r="Y48" s="327"/>
      <c r="Z48" s="4"/>
      <c r="AA48" s="4"/>
      <c r="AB48" s="4"/>
      <c r="AC48" s="4"/>
      <c r="AD48" s="4"/>
      <c r="AE48" s="4"/>
      <c r="AF48" s="4"/>
      <c r="AG48" s="4"/>
    </row>
    <row r="49" spans="1:33" ht="11.25" customHeight="1" x14ac:dyDescent="0.3">
      <c r="A49" s="334">
        <f>IF(입력!A33="","",입력!A33)</f>
        <v>4</v>
      </c>
      <c r="B49" s="309" t="str">
        <f>IF(입력!B33="","",입력!B33)</f>
        <v/>
      </c>
      <c r="C49" s="337">
        <f>'프로파일 사용량 계산기'!B33</f>
        <v>0</v>
      </c>
      <c r="D49" s="314"/>
      <c r="E49" s="328">
        <f>C49+(C49*IF(OR(입력!B33="T/T",입력!B33="T/O",입력!B33="T/S",입력!B33="FIX",입력!B33="PJ"),$M$3,IF(OR(입력!B33="ES",입력!B33="ID",입력!B33="OD"),가격!$M$7,0)))</f>
        <v>0</v>
      </c>
      <c r="F49" s="329"/>
      <c r="G49" s="313">
        <f>IF(OR(입력!B35="T/T"),IF(OR(입력!H37="W",입력!H37="H"),190000,97000),IF(OR(입력!B35="T/O"),IF(OR(입력!H37="W",입력!H37="H"),92000,46000),IF(OR(입력!B35="PJ"),IF(OR(입력!H37="W",입력!H37="H"),900000,45000),IF(OR(입력!B35="ES"),IF(OR(입력!H37="W",입력!H37="H"),800000,400000),IF(OR(입력!B35="OD"),IF(OR(입력!H37="W",입력!H37="H"),900000,450000),0)))))</f>
        <v>0</v>
      </c>
      <c r="H49" s="314"/>
      <c r="I49" s="328">
        <f t="shared" ref="I49" si="5">G49</f>
        <v>0</v>
      </c>
      <c r="J49" s="329"/>
      <c r="K49" s="313">
        <f>IF(OR(B49="60mm단열",B49="60mm방화"),'유리 사이즈'!P31,IF(OR(B49="85mm단열",B49="85mm방화"),'유리 사이즈'!AP31,'유리 사이즈'!BP31))</f>
        <v>0</v>
      </c>
      <c r="L49" s="314"/>
      <c r="M49" s="328">
        <f t="shared" ref="M49" si="6">K49+(K49*$Q$3)</f>
        <v>0</v>
      </c>
      <c r="N49" s="329"/>
      <c r="O49" s="313">
        <f>IF(입력!B35="FIX",IF(OR(입력!H33="W",입력!H33="H"),'임가공 단가표'!$C$4,'임가공 단가표'!$C$3),IF(OR(입력!B35="T/T",입력!B35="T/O"),IF(AND(OR(입력!H33="W",입력!H33="H"),OR(입력!H37="W",입력!H37="H")),'임가공 단가표'!$C$11,IF(OR(입력!H33="W",입력!H33="H"),'임가공 단가표'!$C$10,'임가공 단가표'!$C$5)),IF(입력!B35="ID",IF(AND(OR(입력!H33="W",입력!H33="H"),OR(입력!H37="W",입력!H37="H")),'임가공 단가표'!$C$15,IF(OR(입력!H33="W",입력!H33="H"),'임가공 단가표'!$C$9,'임가공 단가표'!$C$7)),IF(입력!B35="OD",IF(AND(OR(입력!H33="W",입력!H33="H"),OR(입력!H37="W",입력!H37="H")),'임가공 단가표'!$C$16,IF(OR(입력!H33="W",입력!H33="H"),'임가공 단가표'!$C$8,'임가공 단가표'!$C$7)),IF(입력!B35="ES",IF(AND(입력!H33="W",입력!H37="W"),'임가공 단가표'!$C$12,'임가공 단가표'!$C$6),IF(입력!B35="PJ",IF(AND(OR(입력!H33="W",입력!H33="H"),OR(입력!H37="W",입력!H37="H")),'임가공 단가표'!$C$17,IF(OR(입력!H33="W",입력!H33="H"),'임가공 단가표'!$C$14,'임가공 단가표'!$C$13)),IF(입력!B35="T/S",IF(AND(OR(입력!H33="W",입력!H33="H"),OR(입력!H37="W",입력!H37="H")),'임가공 단가표'!$C$19,'임가공 단가표'!$C$18),0)))))))</f>
        <v>0</v>
      </c>
      <c r="P49" s="314"/>
      <c r="Q49" s="328">
        <f t="shared" ref="Q49" si="7">O49+(O49*$S$3)</f>
        <v>0</v>
      </c>
      <c r="R49" s="329"/>
      <c r="S49" s="313">
        <f>'방충망 사이즈'!L33</f>
        <v>0</v>
      </c>
      <c r="T49" s="314"/>
      <c r="U49" s="328">
        <f>IF(OR(입력!B33="ES",입력!B33="OD",입력!B33="ID",입력!B33="T/S"),S49,IF(AND(입력!B33="T/T",NOT(OR(입력!H33="W",입력!H33="H"))),S49+(S49*가격!$U$7),S49+(S49*$U$3)))</f>
        <v>0</v>
      </c>
      <c r="V49" s="329"/>
      <c r="W49" s="319">
        <f>SUM(E49,I49,M49,Q49,U49)*1.98+IF(입력!B39="소방창",6000,0)</f>
        <v>0</v>
      </c>
      <c r="X49" s="320"/>
      <c r="Y49" s="321"/>
      <c r="Z49" s="4"/>
      <c r="AA49" s="4"/>
      <c r="AB49" s="4"/>
      <c r="AC49" s="4"/>
      <c r="AD49" s="4"/>
      <c r="AE49" s="4"/>
      <c r="AF49" s="4"/>
      <c r="AG49" s="4"/>
    </row>
    <row r="50" spans="1:33" ht="11.25" customHeight="1" thickBot="1" x14ac:dyDescent="0.35">
      <c r="A50" s="335"/>
      <c r="B50" s="308"/>
      <c r="C50" s="338"/>
      <c r="D50" s="316"/>
      <c r="E50" s="330"/>
      <c r="F50" s="331"/>
      <c r="G50" s="315"/>
      <c r="H50" s="316"/>
      <c r="I50" s="330"/>
      <c r="J50" s="331"/>
      <c r="K50" s="315"/>
      <c r="L50" s="316"/>
      <c r="M50" s="330"/>
      <c r="N50" s="331"/>
      <c r="O50" s="315"/>
      <c r="P50" s="316"/>
      <c r="Q50" s="330"/>
      <c r="R50" s="331"/>
      <c r="S50" s="315"/>
      <c r="T50" s="316"/>
      <c r="U50" s="330"/>
      <c r="V50" s="331"/>
      <c r="W50" s="322"/>
      <c r="X50" s="323"/>
      <c r="Y50" s="324"/>
      <c r="Z50" s="4"/>
      <c r="AA50" s="4"/>
      <c r="AB50" s="4"/>
      <c r="AC50" s="4"/>
      <c r="AD50" s="4"/>
      <c r="AE50" s="4"/>
      <c r="AF50" s="4"/>
      <c r="AG50" s="4"/>
    </row>
    <row r="51" spans="1:33" ht="11.25" customHeight="1" x14ac:dyDescent="0.3">
      <c r="A51" s="335"/>
      <c r="B51" s="309" t="str">
        <f>IF(입력!B37="","",입력!B37)</f>
        <v/>
      </c>
      <c r="C51" s="338"/>
      <c r="D51" s="316"/>
      <c r="E51" s="330"/>
      <c r="F51" s="331"/>
      <c r="G51" s="315"/>
      <c r="H51" s="316"/>
      <c r="I51" s="330"/>
      <c r="J51" s="331"/>
      <c r="K51" s="315"/>
      <c r="L51" s="316"/>
      <c r="M51" s="330"/>
      <c r="N51" s="331"/>
      <c r="O51" s="315"/>
      <c r="P51" s="316"/>
      <c r="Q51" s="330"/>
      <c r="R51" s="331"/>
      <c r="S51" s="315"/>
      <c r="T51" s="316"/>
      <c r="U51" s="330"/>
      <c r="V51" s="331"/>
      <c r="W51" s="322"/>
      <c r="X51" s="323"/>
      <c r="Y51" s="324"/>
      <c r="Z51" s="4"/>
      <c r="AA51" s="4"/>
      <c r="AB51" s="4"/>
      <c r="AC51" s="4"/>
      <c r="AD51" s="4"/>
      <c r="AE51" s="4"/>
      <c r="AF51" s="4"/>
      <c r="AG51" s="4"/>
    </row>
    <row r="52" spans="1:33" ht="11.25" customHeight="1" thickBot="1" x14ac:dyDescent="0.35">
      <c r="A52" s="335"/>
      <c r="B52" s="308"/>
      <c r="C52" s="338"/>
      <c r="D52" s="316"/>
      <c r="E52" s="330"/>
      <c r="F52" s="331"/>
      <c r="G52" s="315"/>
      <c r="H52" s="316"/>
      <c r="I52" s="330"/>
      <c r="J52" s="331"/>
      <c r="K52" s="315"/>
      <c r="L52" s="316"/>
      <c r="M52" s="330"/>
      <c r="N52" s="331"/>
      <c r="O52" s="315"/>
      <c r="P52" s="316"/>
      <c r="Q52" s="330"/>
      <c r="R52" s="331"/>
      <c r="S52" s="315"/>
      <c r="T52" s="316"/>
      <c r="U52" s="330"/>
      <c r="V52" s="331"/>
      <c r="W52" s="322"/>
      <c r="X52" s="323"/>
      <c r="Y52" s="324"/>
      <c r="Z52" s="4"/>
      <c r="AA52" s="4"/>
      <c r="AB52" s="4"/>
      <c r="AC52" s="4"/>
      <c r="AD52" s="4"/>
      <c r="AE52" s="4"/>
      <c r="AF52" s="4"/>
      <c r="AG52" s="4"/>
    </row>
    <row r="53" spans="1:33" ht="11.25" customHeight="1" x14ac:dyDescent="0.3">
      <c r="A53" s="335"/>
      <c r="B53" s="309" t="str">
        <f>IF(입력!B35="","",입력!B35)</f>
        <v/>
      </c>
      <c r="C53" s="338"/>
      <c r="D53" s="316"/>
      <c r="E53" s="330"/>
      <c r="F53" s="331"/>
      <c r="G53" s="315"/>
      <c r="H53" s="316"/>
      <c r="I53" s="330"/>
      <c r="J53" s="331"/>
      <c r="K53" s="315"/>
      <c r="L53" s="316"/>
      <c r="M53" s="330"/>
      <c r="N53" s="331"/>
      <c r="O53" s="315"/>
      <c r="P53" s="316"/>
      <c r="Q53" s="330"/>
      <c r="R53" s="331"/>
      <c r="S53" s="315"/>
      <c r="T53" s="316"/>
      <c r="U53" s="330"/>
      <c r="V53" s="331"/>
      <c r="W53" s="322"/>
      <c r="X53" s="323"/>
      <c r="Y53" s="324"/>
      <c r="Z53" s="4"/>
      <c r="AA53" s="4"/>
      <c r="AB53" s="4"/>
      <c r="AC53" s="4"/>
      <c r="AD53" s="4"/>
      <c r="AE53" s="4"/>
      <c r="AF53" s="4"/>
      <c r="AG53" s="4"/>
    </row>
    <row r="54" spans="1:33" ht="11.25" customHeight="1" thickBot="1" x14ac:dyDescent="0.35">
      <c r="A54" s="335"/>
      <c r="B54" s="308"/>
      <c r="C54" s="338"/>
      <c r="D54" s="316"/>
      <c r="E54" s="330"/>
      <c r="F54" s="331"/>
      <c r="G54" s="315"/>
      <c r="H54" s="316"/>
      <c r="I54" s="330"/>
      <c r="J54" s="331"/>
      <c r="K54" s="315"/>
      <c r="L54" s="316"/>
      <c r="M54" s="330"/>
      <c r="N54" s="331"/>
      <c r="O54" s="315"/>
      <c r="P54" s="316"/>
      <c r="Q54" s="330"/>
      <c r="R54" s="331"/>
      <c r="S54" s="315"/>
      <c r="T54" s="316"/>
      <c r="U54" s="330"/>
      <c r="V54" s="331"/>
      <c r="W54" s="322"/>
      <c r="X54" s="323"/>
      <c r="Y54" s="324"/>
      <c r="Z54" s="4"/>
      <c r="AA54" s="4"/>
      <c r="AB54" s="4"/>
      <c r="AC54" s="4"/>
      <c r="AD54" s="4"/>
      <c r="AE54" s="4"/>
      <c r="AF54" s="4"/>
      <c r="AG54" s="4"/>
    </row>
    <row r="55" spans="1:33" ht="11.25" customHeight="1" x14ac:dyDescent="0.3">
      <c r="A55" s="335"/>
      <c r="B55" s="307"/>
      <c r="C55" s="338"/>
      <c r="D55" s="316"/>
      <c r="E55" s="330"/>
      <c r="F55" s="331"/>
      <c r="G55" s="315"/>
      <c r="H55" s="316"/>
      <c r="I55" s="330"/>
      <c r="J55" s="331"/>
      <c r="K55" s="315"/>
      <c r="L55" s="316"/>
      <c r="M55" s="330"/>
      <c r="N55" s="331"/>
      <c r="O55" s="315"/>
      <c r="P55" s="316"/>
      <c r="Q55" s="330"/>
      <c r="R55" s="331"/>
      <c r="S55" s="315"/>
      <c r="T55" s="316"/>
      <c r="U55" s="330"/>
      <c r="V55" s="331"/>
      <c r="W55" s="322"/>
      <c r="X55" s="323"/>
      <c r="Y55" s="324"/>
      <c r="Z55" s="4"/>
      <c r="AA55" s="4"/>
      <c r="AB55" s="4"/>
      <c r="AC55" s="4"/>
      <c r="AD55" s="4"/>
      <c r="AE55" s="4"/>
      <c r="AF55" s="4"/>
      <c r="AG55" s="4"/>
    </row>
    <row r="56" spans="1:33" ht="11.25" customHeight="1" thickBot="1" x14ac:dyDescent="0.35">
      <c r="A56" s="336"/>
      <c r="B56" s="308"/>
      <c r="C56" s="339"/>
      <c r="D56" s="318"/>
      <c r="E56" s="332"/>
      <c r="F56" s="333"/>
      <c r="G56" s="317"/>
      <c r="H56" s="318"/>
      <c r="I56" s="332"/>
      <c r="J56" s="333"/>
      <c r="K56" s="317"/>
      <c r="L56" s="318"/>
      <c r="M56" s="332"/>
      <c r="N56" s="333"/>
      <c r="O56" s="317"/>
      <c r="P56" s="318"/>
      <c r="Q56" s="332"/>
      <c r="R56" s="333"/>
      <c r="S56" s="317"/>
      <c r="T56" s="318"/>
      <c r="U56" s="332"/>
      <c r="V56" s="333"/>
      <c r="W56" s="325"/>
      <c r="X56" s="326"/>
      <c r="Y56" s="327"/>
      <c r="Z56" s="4"/>
      <c r="AA56" s="4"/>
      <c r="AB56" s="4"/>
      <c r="AC56" s="4"/>
      <c r="AD56" s="4"/>
      <c r="AE56" s="4"/>
      <c r="AF56" s="4"/>
      <c r="AG56" s="4"/>
    </row>
    <row r="57" spans="1:33" ht="11.25" customHeight="1" x14ac:dyDescent="0.3">
      <c r="A57" s="334">
        <f>IF(입력!A41="","",입력!A41)</f>
        <v>5</v>
      </c>
      <c r="B57" s="309" t="str">
        <f>IF(입력!B41="","",입력!B41)</f>
        <v/>
      </c>
      <c r="C57" s="337">
        <f>'프로파일 사용량 계산기'!B41</f>
        <v>0</v>
      </c>
      <c r="D57" s="314"/>
      <c r="E57" s="328">
        <f>C57+(C57*IF(OR(입력!B41="T/T",입력!B41="T/O",입력!B41="T/S",입력!B41="FIX",입력!B41="PJ"),$M$3,IF(OR(입력!B41="ES",입력!B41="ID",입력!B41="OD"),가격!$M$7,0)))</f>
        <v>0</v>
      </c>
      <c r="F57" s="329"/>
      <c r="G57" s="313">
        <f>IF(OR(입력!B43="T/T"),IF(OR(입력!H45="W",입력!H45="H"),190000,97000),IF(OR(입력!B43="T/O"),IF(OR(입력!H45="W",입력!H45="H"),92000,46000),IF(OR(입력!B43="PJ"),IF(OR(입력!H45="W",입력!H45="H"),900000,45000),IF(OR(입력!B43="ES"),IF(OR(입력!H45="W",입력!H45="H"),800000,400000),IF(OR(입력!B43="OD"),IF(OR(입력!H45="W",입력!H45="H"),900000,450000),0)))))</f>
        <v>0</v>
      </c>
      <c r="H57" s="314"/>
      <c r="I57" s="328">
        <f t="shared" ref="I57" si="8">G57</f>
        <v>0</v>
      </c>
      <c r="J57" s="329"/>
      <c r="K57" s="313">
        <f>IF(OR(B57="60mm단열",B57="60mm방화"),'유리 사이즈'!P39,IF(OR(B57="85mm단열",B57="85mm방화"),'유리 사이즈'!AP39,'유리 사이즈'!BP39))</f>
        <v>0</v>
      </c>
      <c r="L57" s="314"/>
      <c r="M57" s="328">
        <f t="shared" ref="M57" si="9">K57+(K57*$Q$3)</f>
        <v>0</v>
      </c>
      <c r="N57" s="329"/>
      <c r="O57" s="313">
        <f>IF(입력!B43="FIX",IF(OR(입력!H41="W",입력!H41="H"),'임가공 단가표'!$C$4,'임가공 단가표'!$C$3),IF(OR(입력!B43="T/T",입력!B43="T/O"),IF(AND(OR(입력!H41="W",입력!H41="H"),OR(입력!H45="W",입력!H45="H")),'임가공 단가표'!$C$11,IF(OR(입력!H41="W",입력!H41="H"),'임가공 단가표'!$C$10,'임가공 단가표'!$C$5)),IF(입력!B43="ID",IF(AND(OR(입력!H41="W",입력!H41="H"),OR(입력!H45="W",입력!H45="H")),'임가공 단가표'!$C$15,IF(OR(입력!H41="W",입력!H41="H"),'임가공 단가표'!$C$9,'임가공 단가표'!$C$7)),IF(입력!B43="OD",IF(AND(OR(입력!H41="W",입력!H41="H"),OR(입력!H45="W",입력!H45="H")),'임가공 단가표'!$C$16,IF(OR(입력!H41="W",입력!H41="H"),'임가공 단가표'!$C$8,'임가공 단가표'!$C$7)),IF(입력!B43="ES",IF(AND(입력!H41="W",입력!H45="W"),'임가공 단가표'!$C$12,'임가공 단가표'!$C$6),IF(입력!B43="PJ",IF(AND(OR(입력!H41="W",입력!H41="H"),OR(입력!H45="W",입력!H45="H")),'임가공 단가표'!$C$17,IF(OR(입력!H41="W",입력!H41="H"),'임가공 단가표'!$C$14,'임가공 단가표'!$C$13)),IF(입력!B43="T/S",IF(AND(OR(입력!H41="W",입력!H41="H"),OR(입력!H45="W",입력!H45="H")),'임가공 단가표'!$C$19,'임가공 단가표'!$C$18),0)))))))</f>
        <v>0</v>
      </c>
      <c r="P57" s="314"/>
      <c r="Q57" s="328">
        <f t="shared" ref="Q57" si="10">O57+(O57*$S$3)</f>
        <v>0</v>
      </c>
      <c r="R57" s="329"/>
      <c r="S57" s="313">
        <f>'방충망 사이즈'!L41</f>
        <v>0</v>
      </c>
      <c r="T57" s="314"/>
      <c r="U57" s="328">
        <f>IF(OR(입력!B41="ES",입력!B41="OD",입력!B41="ID",입력!B41="T/S"),S57,IF(AND(입력!B41="T/T",NOT(OR(입력!H41="W",입력!H41="H"))),S57+(S57*가격!$U$7),S57+(S57*$U$3)))</f>
        <v>0</v>
      </c>
      <c r="V57" s="329"/>
      <c r="W57" s="319">
        <f>SUM(E57,I57,M57,Q57,U57)*1.98+IF(입력!B47="소방창",6000,0)</f>
        <v>0</v>
      </c>
      <c r="X57" s="320"/>
      <c r="Y57" s="321"/>
      <c r="Z57" s="4"/>
      <c r="AA57" s="4"/>
      <c r="AB57" s="4"/>
      <c r="AC57" s="4"/>
      <c r="AD57" s="4"/>
      <c r="AE57" s="4"/>
      <c r="AF57" s="4"/>
      <c r="AG57" s="4"/>
    </row>
    <row r="58" spans="1:33" ht="11.25" customHeight="1" thickBot="1" x14ac:dyDescent="0.35">
      <c r="A58" s="335"/>
      <c r="B58" s="308"/>
      <c r="C58" s="338"/>
      <c r="D58" s="316"/>
      <c r="E58" s="330"/>
      <c r="F58" s="331"/>
      <c r="G58" s="315"/>
      <c r="H58" s="316"/>
      <c r="I58" s="330"/>
      <c r="J58" s="331"/>
      <c r="K58" s="315"/>
      <c r="L58" s="316"/>
      <c r="M58" s="330"/>
      <c r="N58" s="331"/>
      <c r="O58" s="315"/>
      <c r="P58" s="316"/>
      <c r="Q58" s="330"/>
      <c r="R58" s="331"/>
      <c r="S58" s="315"/>
      <c r="T58" s="316"/>
      <c r="U58" s="330"/>
      <c r="V58" s="331"/>
      <c r="W58" s="322"/>
      <c r="X58" s="323"/>
      <c r="Y58" s="324"/>
      <c r="Z58" s="4"/>
      <c r="AA58" s="4"/>
      <c r="AB58" s="4"/>
      <c r="AC58" s="4"/>
      <c r="AD58" s="4"/>
      <c r="AE58" s="4"/>
      <c r="AF58" s="4"/>
      <c r="AG58" s="4"/>
    </row>
    <row r="59" spans="1:33" ht="11.25" customHeight="1" x14ac:dyDescent="0.3">
      <c r="A59" s="335"/>
      <c r="B59" s="309" t="str">
        <f>IF(입력!B45="","",입력!B45)</f>
        <v/>
      </c>
      <c r="C59" s="338"/>
      <c r="D59" s="316"/>
      <c r="E59" s="330"/>
      <c r="F59" s="331"/>
      <c r="G59" s="315"/>
      <c r="H59" s="316"/>
      <c r="I59" s="330"/>
      <c r="J59" s="331"/>
      <c r="K59" s="315"/>
      <c r="L59" s="316"/>
      <c r="M59" s="330"/>
      <c r="N59" s="331"/>
      <c r="O59" s="315"/>
      <c r="P59" s="316"/>
      <c r="Q59" s="330"/>
      <c r="R59" s="331"/>
      <c r="S59" s="315"/>
      <c r="T59" s="316"/>
      <c r="U59" s="330"/>
      <c r="V59" s="331"/>
      <c r="W59" s="322"/>
      <c r="X59" s="323"/>
      <c r="Y59" s="324"/>
      <c r="Z59" s="4"/>
      <c r="AA59" s="4"/>
      <c r="AB59" s="4"/>
      <c r="AC59" s="4"/>
      <c r="AD59" s="4"/>
      <c r="AE59" s="4"/>
      <c r="AF59" s="4"/>
      <c r="AG59" s="4"/>
    </row>
    <row r="60" spans="1:33" ht="11.25" customHeight="1" thickBot="1" x14ac:dyDescent="0.35">
      <c r="A60" s="335"/>
      <c r="B60" s="308"/>
      <c r="C60" s="338"/>
      <c r="D60" s="316"/>
      <c r="E60" s="330"/>
      <c r="F60" s="331"/>
      <c r="G60" s="315"/>
      <c r="H60" s="316"/>
      <c r="I60" s="330"/>
      <c r="J60" s="331"/>
      <c r="K60" s="315"/>
      <c r="L60" s="316"/>
      <c r="M60" s="330"/>
      <c r="N60" s="331"/>
      <c r="O60" s="315"/>
      <c r="P60" s="316"/>
      <c r="Q60" s="330"/>
      <c r="R60" s="331"/>
      <c r="S60" s="315"/>
      <c r="T60" s="316"/>
      <c r="U60" s="330"/>
      <c r="V60" s="331"/>
      <c r="W60" s="322"/>
      <c r="X60" s="323"/>
      <c r="Y60" s="324"/>
      <c r="Z60" s="4"/>
      <c r="AA60" s="4"/>
      <c r="AB60" s="4"/>
      <c r="AC60" s="4"/>
      <c r="AD60" s="4"/>
      <c r="AE60" s="4"/>
      <c r="AF60" s="4"/>
      <c r="AG60" s="4"/>
    </row>
    <row r="61" spans="1:33" ht="11.25" customHeight="1" x14ac:dyDescent="0.3">
      <c r="A61" s="335"/>
      <c r="B61" s="309" t="str">
        <f>IF(입력!B43="","",입력!B43)</f>
        <v/>
      </c>
      <c r="C61" s="338"/>
      <c r="D61" s="316"/>
      <c r="E61" s="330"/>
      <c r="F61" s="331"/>
      <c r="G61" s="315"/>
      <c r="H61" s="316"/>
      <c r="I61" s="330"/>
      <c r="J61" s="331"/>
      <c r="K61" s="315"/>
      <c r="L61" s="316"/>
      <c r="M61" s="330"/>
      <c r="N61" s="331"/>
      <c r="O61" s="315"/>
      <c r="P61" s="316"/>
      <c r="Q61" s="330"/>
      <c r="R61" s="331"/>
      <c r="S61" s="315"/>
      <c r="T61" s="316"/>
      <c r="U61" s="330"/>
      <c r="V61" s="331"/>
      <c r="W61" s="322"/>
      <c r="X61" s="323"/>
      <c r="Y61" s="324"/>
      <c r="Z61" s="4"/>
      <c r="AA61" s="4"/>
      <c r="AB61" s="4"/>
      <c r="AC61" s="4"/>
      <c r="AD61" s="4"/>
      <c r="AE61" s="4"/>
      <c r="AF61" s="4"/>
      <c r="AG61" s="4"/>
    </row>
    <row r="62" spans="1:33" ht="11.25" customHeight="1" thickBot="1" x14ac:dyDescent="0.35">
      <c r="A62" s="335"/>
      <c r="B62" s="308"/>
      <c r="C62" s="338"/>
      <c r="D62" s="316"/>
      <c r="E62" s="330"/>
      <c r="F62" s="331"/>
      <c r="G62" s="315"/>
      <c r="H62" s="316"/>
      <c r="I62" s="330"/>
      <c r="J62" s="331"/>
      <c r="K62" s="315"/>
      <c r="L62" s="316"/>
      <c r="M62" s="330"/>
      <c r="N62" s="331"/>
      <c r="O62" s="315"/>
      <c r="P62" s="316"/>
      <c r="Q62" s="330"/>
      <c r="R62" s="331"/>
      <c r="S62" s="315"/>
      <c r="T62" s="316"/>
      <c r="U62" s="330"/>
      <c r="V62" s="331"/>
      <c r="W62" s="322"/>
      <c r="X62" s="323"/>
      <c r="Y62" s="324"/>
      <c r="Z62" s="4"/>
      <c r="AA62" s="4"/>
      <c r="AB62" s="4"/>
      <c r="AC62" s="4"/>
      <c r="AD62" s="4"/>
      <c r="AE62" s="4"/>
      <c r="AF62" s="4"/>
      <c r="AG62" s="4"/>
    </row>
    <row r="63" spans="1:33" ht="11.25" customHeight="1" x14ac:dyDescent="0.3">
      <c r="A63" s="335"/>
      <c r="B63" s="307"/>
      <c r="C63" s="338"/>
      <c r="D63" s="316"/>
      <c r="E63" s="330"/>
      <c r="F63" s="331"/>
      <c r="G63" s="315"/>
      <c r="H63" s="316"/>
      <c r="I63" s="330"/>
      <c r="J63" s="331"/>
      <c r="K63" s="315"/>
      <c r="L63" s="316"/>
      <c r="M63" s="330"/>
      <c r="N63" s="331"/>
      <c r="O63" s="315"/>
      <c r="P63" s="316"/>
      <c r="Q63" s="330"/>
      <c r="R63" s="331"/>
      <c r="S63" s="315"/>
      <c r="T63" s="316"/>
      <c r="U63" s="330"/>
      <c r="V63" s="331"/>
      <c r="W63" s="322"/>
      <c r="X63" s="323"/>
      <c r="Y63" s="324"/>
      <c r="Z63" s="4"/>
      <c r="AA63" s="4"/>
      <c r="AB63" s="4"/>
      <c r="AC63" s="4"/>
      <c r="AD63" s="4"/>
      <c r="AE63" s="4"/>
      <c r="AF63" s="4"/>
      <c r="AG63" s="4"/>
    </row>
    <row r="64" spans="1:33" ht="11.25" customHeight="1" thickBot="1" x14ac:dyDescent="0.35">
      <c r="A64" s="336"/>
      <c r="B64" s="308"/>
      <c r="C64" s="339"/>
      <c r="D64" s="318"/>
      <c r="E64" s="332"/>
      <c r="F64" s="333"/>
      <c r="G64" s="317"/>
      <c r="H64" s="318"/>
      <c r="I64" s="332"/>
      <c r="J64" s="333"/>
      <c r="K64" s="317"/>
      <c r="L64" s="318"/>
      <c r="M64" s="332"/>
      <c r="N64" s="333"/>
      <c r="O64" s="317"/>
      <c r="P64" s="318"/>
      <c r="Q64" s="332"/>
      <c r="R64" s="333"/>
      <c r="S64" s="317"/>
      <c r="T64" s="318"/>
      <c r="U64" s="332"/>
      <c r="V64" s="333"/>
      <c r="W64" s="325"/>
      <c r="X64" s="326"/>
      <c r="Y64" s="327"/>
      <c r="Z64" s="4"/>
      <c r="AA64" s="4"/>
      <c r="AB64" s="4"/>
      <c r="AC64" s="4"/>
      <c r="AD64" s="4"/>
      <c r="AE64" s="4"/>
      <c r="AF64" s="4"/>
      <c r="AG64" s="4"/>
    </row>
    <row r="65" spans="1:33" ht="11.25" customHeight="1" x14ac:dyDescent="0.3">
      <c r="A65" s="334">
        <f>IF(입력!A49="","",입력!A49)</f>
        <v>6</v>
      </c>
      <c r="B65" s="309" t="str">
        <f>IF(입력!B49="","",입력!B49)</f>
        <v/>
      </c>
      <c r="C65" s="337">
        <f>'프로파일 사용량 계산기'!B49</f>
        <v>0</v>
      </c>
      <c r="D65" s="314"/>
      <c r="E65" s="328">
        <f>C65+(C65*IF(OR(입력!B49="T/T",입력!B49="T/O",입력!B49="T/S",입력!B49="FIX",입력!B49="PJ"),$M$3,IF(OR(입력!B49="ES",입력!B49="ID",입력!B49="OD"),가격!$M$7,0)))</f>
        <v>0</v>
      </c>
      <c r="F65" s="329"/>
      <c r="G65" s="313">
        <f>IF(OR(입력!B51="T/T"),IF(OR(입력!H53="W",입력!H53="H"),190000,97000),IF(OR(입력!B51="T/O"),IF(OR(입력!H53="W",입력!H53="H"),92000,46000),IF(OR(입력!B51="PJ"),IF(OR(입력!H53="W",입력!H53="H"),900000,45000),IF(OR(입력!B51="ES"),IF(OR(입력!H53="W",입력!H53="H"),800000,400000),IF(OR(입력!B51="OD"),IF(OR(입력!H53="W",입력!H53="H"),900000,450000),0)))))</f>
        <v>0</v>
      </c>
      <c r="H65" s="314"/>
      <c r="I65" s="328">
        <f t="shared" ref="I65" si="11">G65</f>
        <v>0</v>
      </c>
      <c r="J65" s="329"/>
      <c r="K65" s="313">
        <f>IF(OR(B65="60mm단열",B65="60mm방화"),'유리 사이즈'!P47,IF(OR(B65="85mm단열",B65="85mm방화"),'유리 사이즈'!AP47,'유리 사이즈'!BP47))</f>
        <v>0</v>
      </c>
      <c r="L65" s="314"/>
      <c r="M65" s="328">
        <f t="shared" ref="M65" si="12">K65+(K65*$Q$3)</f>
        <v>0</v>
      </c>
      <c r="N65" s="329"/>
      <c r="O65" s="313">
        <f>IF(입력!B51="FIX",IF(OR(입력!H49="W",입력!H49="H"),'임가공 단가표'!$C$4,'임가공 단가표'!$C$3),IF(OR(입력!B51="T/T",입력!B51="T/O"),IF(AND(OR(입력!H49="W",입력!H49="H"),OR(입력!H53="W",입력!H53="H")),'임가공 단가표'!$C$11,IF(OR(입력!H49="W",입력!H49="H"),'임가공 단가표'!$C$10,'임가공 단가표'!$C$5)),IF(입력!B51="ID",IF(AND(OR(입력!H49="W",입력!H49="H"),OR(입력!H53="W",입력!H53="H")),'임가공 단가표'!$C$15,IF(OR(입력!H49="W",입력!H49="H"),'임가공 단가표'!$C$9,'임가공 단가표'!$C$7)),IF(입력!B51="OD",IF(AND(OR(입력!H49="W",입력!H49="H"),OR(입력!H53="W",입력!H53="H")),'임가공 단가표'!$C$16,IF(OR(입력!H49="W",입력!H49="H"),'임가공 단가표'!$C$8,'임가공 단가표'!$C$7)),IF(입력!B51="ES",IF(AND(입력!H49="W",입력!H53="W"),'임가공 단가표'!$C$12,'임가공 단가표'!$C$6),IF(입력!B51="PJ",IF(AND(OR(입력!H49="W",입력!H49="H"),OR(입력!H53="W",입력!H53="H")),'임가공 단가표'!$C$17,IF(OR(입력!H49="W",입력!H49="H"),'임가공 단가표'!$C$14,'임가공 단가표'!$C$13)),IF(입력!B51="T/S",IF(AND(OR(입력!H49="W",입력!H49="H"),OR(입력!H53="W",입력!H53="H")),'임가공 단가표'!$C$19,'임가공 단가표'!$C$18),0)))))))</f>
        <v>0</v>
      </c>
      <c r="P65" s="314"/>
      <c r="Q65" s="328">
        <f t="shared" ref="Q65" si="13">O65+(O65*$S$3)</f>
        <v>0</v>
      </c>
      <c r="R65" s="329"/>
      <c r="S65" s="313">
        <f>'방충망 사이즈'!L49</f>
        <v>0</v>
      </c>
      <c r="T65" s="314"/>
      <c r="U65" s="328">
        <f>IF(OR(입력!B49="ES",입력!B49="OD",입력!B49="ID",입력!B49="T/S"),S65,IF(AND(입력!B49="T/T",NOT(OR(입력!H49="W",입력!H49="H"))),S65+(S65*가격!$U$7),S65+(S65*$U$3)))</f>
        <v>0</v>
      </c>
      <c r="V65" s="329"/>
      <c r="W65" s="319">
        <f>SUM(E65,I65,M65,Q65,U65)*1.98+IF(입력!B55="소방창",6000,0)</f>
        <v>0</v>
      </c>
      <c r="X65" s="320"/>
      <c r="Y65" s="321"/>
      <c r="Z65" s="4"/>
      <c r="AA65" s="4"/>
      <c r="AB65" s="4"/>
      <c r="AC65" s="4"/>
      <c r="AD65" s="4"/>
      <c r="AE65" s="4"/>
      <c r="AF65" s="4"/>
      <c r="AG65" s="4"/>
    </row>
    <row r="66" spans="1:33" ht="11.25" customHeight="1" thickBot="1" x14ac:dyDescent="0.35">
      <c r="A66" s="335"/>
      <c r="B66" s="308"/>
      <c r="C66" s="338"/>
      <c r="D66" s="316"/>
      <c r="E66" s="330"/>
      <c r="F66" s="331"/>
      <c r="G66" s="315"/>
      <c r="H66" s="316"/>
      <c r="I66" s="330"/>
      <c r="J66" s="331"/>
      <c r="K66" s="315"/>
      <c r="L66" s="316"/>
      <c r="M66" s="330"/>
      <c r="N66" s="331"/>
      <c r="O66" s="315"/>
      <c r="P66" s="316"/>
      <c r="Q66" s="330"/>
      <c r="R66" s="331"/>
      <c r="S66" s="315"/>
      <c r="T66" s="316"/>
      <c r="U66" s="330"/>
      <c r="V66" s="331"/>
      <c r="W66" s="322"/>
      <c r="X66" s="323"/>
      <c r="Y66" s="324"/>
      <c r="Z66" s="4"/>
      <c r="AA66" s="4"/>
      <c r="AB66" s="4"/>
      <c r="AC66" s="4"/>
      <c r="AD66" s="4"/>
      <c r="AE66" s="4"/>
      <c r="AF66" s="4"/>
      <c r="AG66" s="4"/>
    </row>
    <row r="67" spans="1:33" ht="11.25" customHeight="1" x14ac:dyDescent="0.3">
      <c r="A67" s="335"/>
      <c r="B67" s="309" t="str">
        <f>IF(입력!B53="","",입력!B53)</f>
        <v/>
      </c>
      <c r="C67" s="338"/>
      <c r="D67" s="316"/>
      <c r="E67" s="330"/>
      <c r="F67" s="331"/>
      <c r="G67" s="315"/>
      <c r="H67" s="316"/>
      <c r="I67" s="330"/>
      <c r="J67" s="331"/>
      <c r="K67" s="315"/>
      <c r="L67" s="316"/>
      <c r="M67" s="330"/>
      <c r="N67" s="331"/>
      <c r="O67" s="315"/>
      <c r="P67" s="316"/>
      <c r="Q67" s="330"/>
      <c r="R67" s="331"/>
      <c r="S67" s="315"/>
      <c r="T67" s="316"/>
      <c r="U67" s="330"/>
      <c r="V67" s="331"/>
      <c r="W67" s="322"/>
      <c r="X67" s="323"/>
      <c r="Y67" s="324"/>
      <c r="Z67" s="4"/>
      <c r="AA67" s="4"/>
      <c r="AB67" s="4"/>
      <c r="AC67" s="4"/>
      <c r="AD67" s="4"/>
      <c r="AE67" s="4"/>
      <c r="AF67" s="4"/>
      <c r="AG67" s="4"/>
    </row>
    <row r="68" spans="1:33" ht="11.25" customHeight="1" thickBot="1" x14ac:dyDescent="0.35">
      <c r="A68" s="335"/>
      <c r="B68" s="308"/>
      <c r="C68" s="338"/>
      <c r="D68" s="316"/>
      <c r="E68" s="330"/>
      <c r="F68" s="331"/>
      <c r="G68" s="315"/>
      <c r="H68" s="316"/>
      <c r="I68" s="330"/>
      <c r="J68" s="331"/>
      <c r="K68" s="315"/>
      <c r="L68" s="316"/>
      <c r="M68" s="330"/>
      <c r="N68" s="331"/>
      <c r="O68" s="315"/>
      <c r="P68" s="316"/>
      <c r="Q68" s="330"/>
      <c r="R68" s="331"/>
      <c r="S68" s="315"/>
      <c r="T68" s="316"/>
      <c r="U68" s="330"/>
      <c r="V68" s="331"/>
      <c r="W68" s="322"/>
      <c r="X68" s="323"/>
      <c r="Y68" s="324"/>
      <c r="Z68" s="4"/>
      <c r="AA68" s="4"/>
      <c r="AB68" s="4"/>
      <c r="AC68" s="4"/>
      <c r="AD68" s="4"/>
      <c r="AE68" s="4"/>
      <c r="AF68" s="4"/>
      <c r="AG68" s="4"/>
    </row>
    <row r="69" spans="1:33" ht="11.25" customHeight="1" x14ac:dyDescent="0.3">
      <c r="A69" s="335"/>
      <c r="B69" s="309" t="str">
        <f>IF(입력!B51="","",입력!B51)</f>
        <v/>
      </c>
      <c r="C69" s="338"/>
      <c r="D69" s="316"/>
      <c r="E69" s="330"/>
      <c r="F69" s="331"/>
      <c r="G69" s="315"/>
      <c r="H69" s="316"/>
      <c r="I69" s="330"/>
      <c r="J69" s="331"/>
      <c r="K69" s="315"/>
      <c r="L69" s="316"/>
      <c r="M69" s="330"/>
      <c r="N69" s="331"/>
      <c r="O69" s="315"/>
      <c r="P69" s="316"/>
      <c r="Q69" s="330"/>
      <c r="R69" s="331"/>
      <c r="S69" s="315"/>
      <c r="T69" s="316"/>
      <c r="U69" s="330"/>
      <c r="V69" s="331"/>
      <c r="W69" s="322"/>
      <c r="X69" s="323"/>
      <c r="Y69" s="324"/>
      <c r="Z69" s="4"/>
      <c r="AA69" s="4"/>
      <c r="AB69" s="4"/>
      <c r="AC69" s="4"/>
      <c r="AD69" s="4"/>
      <c r="AE69" s="4"/>
      <c r="AF69" s="4"/>
      <c r="AG69" s="4"/>
    </row>
    <row r="70" spans="1:33" ht="11.25" customHeight="1" thickBot="1" x14ac:dyDescent="0.35">
      <c r="A70" s="335"/>
      <c r="B70" s="308"/>
      <c r="C70" s="338"/>
      <c r="D70" s="316"/>
      <c r="E70" s="330"/>
      <c r="F70" s="331"/>
      <c r="G70" s="315"/>
      <c r="H70" s="316"/>
      <c r="I70" s="330"/>
      <c r="J70" s="331"/>
      <c r="K70" s="315"/>
      <c r="L70" s="316"/>
      <c r="M70" s="330"/>
      <c r="N70" s="331"/>
      <c r="O70" s="315"/>
      <c r="P70" s="316"/>
      <c r="Q70" s="330"/>
      <c r="R70" s="331"/>
      <c r="S70" s="315"/>
      <c r="T70" s="316"/>
      <c r="U70" s="330"/>
      <c r="V70" s="331"/>
      <c r="W70" s="322"/>
      <c r="X70" s="323"/>
      <c r="Y70" s="324"/>
      <c r="Z70" s="4"/>
      <c r="AA70" s="4"/>
      <c r="AB70" s="4"/>
      <c r="AC70" s="4"/>
      <c r="AD70" s="4"/>
      <c r="AE70" s="4"/>
      <c r="AF70" s="4"/>
      <c r="AG70" s="4"/>
    </row>
    <row r="71" spans="1:33" ht="11.25" customHeight="1" x14ac:dyDescent="0.3">
      <c r="A71" s="335"/>
      <c r="B71" s="307"/>
      <c r="C71" s="338"/>
      <c r="D71" s="316"/>
      <c r="E71" s="330"/>
      <c r="F71" s="331"/>
      <c r="G71" s="315"/>
      <c r="H71" s="316"/>
      <c r="I71" s="330"/>
      <c r="J71" s="331"/>
      <c r="K71" s="315"/>
      <c r="L71" s="316"/>
      <c r="M71" s="330"/>
      <c r="N71" s="331"/>
      <c r="O71" s="315"/>
      <c r="P71" s="316"/>
      <c r="Q71" s="330"/>
      <c r="R71" s="331"/>
      <c r="S71" s="315"/>
      <c r="T71" s="316"/>
      <c r="U71" s="330"/>
      <c r="V71" s="331"/>
      <c r="W71" s="322"/>
      <c r="X71" s="323"/>
      <c r="Y71" s="324"/>
      <c r="Z71" s="4"/>
      <c r="AA71" s="4"/>
      <c r="AB71" s="4"/>
      <c r="AC71" s="4"/>
      <c r="AD71" s="4"/>
      <c r="AE71" s="4"/>
      <c r="AF71" s="4"/>
      <c r="AG71" s="4"/>
    </row>
    <row r="72" spans="1:33" ht="11.25" customHeight="1" thickBot="1" x14ac:dyDescent="0.35">
      <c r="A72" s="336"/>
      <c r="B72" s="308"/>
      <c r="C72" s="339"/>
      <c r="D72" s="318"/>
      <c r="E72" s="332"/>
      <c r="F72" s="333"/>
      <c r="G72" s="317"/>
      <c r="H72" s="318"/>
      <c r="I72" s="332"/>
      <c r="J72" s="333"/>
      <c r="K72" s="317"/>
      <c r="L72" s="318"/>
      <c r="M72" s="332"/>
      <c r="N72" s="333"/>
      <c r="O72" s="317"/>
      <c r="P72" s="318"/>
      <c r="Q72" s="332"/>
      <c r="R72" s="333"/>
      <c r="S72" s="317"/>
      <c r="T72" s="318"/>
      <c r="U72" s="332"/>
      <c r="V72" s="333"/>
      <c r="W72" s="325"/>
      <c r="X72" s="326"/>
      <c r="Y72" s="327"/>
      <c r="Z72" s="4"/>
      <c r="AA72" s="4"/>
      <c r="AB72" s="4"/>
      <c r="AC72" s="4"/>
      <c r="AD72" s="4"/>
      <c r="AE72" s="4"/>
      <c r="AF72" s="4"/>
      <c r="AG72" s="4"/>
    </row>
    <row r="73" spans="1:33" ht="11.25" customHeight="1" x14ac:dyDescent="0.3">
      <c r="A73" s="334">
        <f>IF(입력!A57="","",입력!A57)</f>
        <v>7</v>
      </c>
      <c r="B73" s="309" t="str">
        <f>IF(입력!B57="","",입력!B57)</f>
        <v/>
      </c>
      <c r="C73" s="337">
        <f>'프로파일 사용량 계산기'!B57</f>
        <v>0</v>
      </c>
      <c r="D73" s="314"/>
      <c r="E73" s="328">
        <f>C73+(C73*IF(OR(입력!B57="T/T",입력!B57="T/O",입력!B57="T/S",입력!B57="FIX",입력!B57="PJ"),$M$3,IF(OR(입력!B57="ES",입력!B57="ID",입력!B57="OD"),가격!$M$7,0)))</f>
        <v>0</v>
      </c>
      <c r="F73" s="329"/>
      <c r="G73" s="313">
        <f>IF(OR(입력!B59="T/T"),IF(OR(입력!H61="W",입력!H61="H"),190000,97000),IF(OR(입력!B59="T/O"),IF(OR(입력!H61="W",입력!H61="H"),92000,46000),IF(OR(입력!B59="PJ"),IF(OR(입력!H61="W",입력!H61="H"),900000,45000),IF(OR(입력!B59="ES"),IF(OR(입력!H61="W",입력!H61="H"),800000,400000),IF(OR(입력!B59="OD"),IF(OR(입력!H61="W",입력!H61="H"),900000,450000),0)))))</f>
        <v>0</v>
      </c>
      <c r="H73" s="314"/>
      <c r="I73" s="328">
        <f t="shared" ref="I73" si="14">G73</f>
        <v>0</v>
      </c>
      <c r="J73" s="329"/>
      <c r="K73" s="313">
        <f>IF(OR(B73="60mm단열",B73="60mm방화"),'유리 사이즈'!P55,IF(OR(B73="85mm단열",B73="85mm방화"),'유리 사이즈'!AP55,'유리 사이즈'!BP55))</f>
        <v>0</v>
      </c>
      <c r="L73" s="314"/>
      <c r="M73" s="328">
        <f t="shared" ref="M73" si="15">K73+(K73*$Q$3)</f>
        <v>0</v>
      </c>
      <c r="N73" s="329"/>
      <c r="O73" s="313">
        <f>IF(입력!B59="FIX",IF(OR(입력!H57="W",입력!H57="H"),'임가공 단가표'!$C$4,'임가공 단가표'!$C$3),IF(OR(입력!B59="T/T",입력!B59="T/O"),IF(AND(OR(입력!H57="W",입력!H57="H"),OR(입력!H61="W",입력!H61="H")),'임가공 단가표'!$C$11,IF(OR(입력!H57="W",입력!H57="H"),'임가공 단가표'!$C$10,'임가공 단가표'!$C$5)),IF(입력!B59="ID",IF(AND(OR(입력!H57="W",입력!H57="H"),OR(입력!H61="W",입력!H61="H")),'임가공 단가표'!$C$15,IF(OR(입력!H57="W",입력!H57="H"),'임가공 단가표'!$C$9,'임가공 단가표'!$C$7)),IF(입력!B59="OD",IF(AND(OR(입력!H57="W",입력!H57="H"),OR(입력!H61="W",입력!H61="H")),'임가공 단가표'!$C$16,IF(OR(입력!H57="W",입력!H57="H"),'임가공 단가표'!$C$8,'임가공 단가표'!$C$7)),IF(입력!B59="ES",IF(AND(입력!H57="W",입력!H61="W"),'임가공 단가표'!$C$12,'임가공 단가표'!$C$6),IF(입력!B59="PJ",IF(AND(OR(입력!H57="W",입력!H57="H"),OR(입력!H61="W",입력!H61="H")),'임가공 단가표'!$C$17,IF(OR(입력!H57="W",입력!H57="H"),'임가공 단가표'!$C$14,'임가공 단가표'!$C$13)),IF(입력!B59="T/S",IF(AND(OR(입력!H57="W",입력!H57="H"),OR(입력!H61="W",입력!H61="H")),'임가공 단가표'!$C$19,'임가공 단가표'!$C$18),0)))))))</f>
        <v>0</v>
      </c>
      <c r="P73" s="314"/>
      <c r="Q73" s="328">
        <f t="shared" ref="Q73" si="16">O73+(O73*$S$3)</f>
        <v>0</v>
      </c>
      <c r="R73" s="329"/>
      <c r="S73" s="313">
        <f>'방충망 사이즈'!L57</f>
        <v>0</v>
      </c>
      <c r="T73" s="314"/>
      <c r="U73" s="328">
        <f>IF(OR(입력!B57="ES",입력!B57="OD",입력!B57="ID",입력!B57="T/S"),S73,IF(AND(입력!B57="T/T",NOT(OR(입력!H57="W",입력!H57="H"))),S73+(S73*가격!$U$7),S73+(S73*$U$3)))</f>
        <v>0</v>
      </c>
      <c r="V73" s="329"/>
      <c r="W73" s="319">
        <f>SUM(E73,I73,M73,Q73,U73)*1.98+IF(입력!B63="소방창",6000,0)</f>
        <v>0</v>
      </c>
      <c r="X73" s="320"/>
      <c r="Y73" s="321"/>
      <c r="Z73" s="4"/>
      <c r="AA73" s="4"/>
      <c r="AB73" s="4"/>
      <c r="AC73" s="4"/>
      <c r="AD73" s="4"/>
      <c r="AE73" s="4"/>
      <c r="AF73" s="4"/>
      <c r="AG73" s="4"/>
    </row>
    <row r="74" spans="1:33" ht="11.25" customHeight="1" thickBot="1" x14ac:dyDescent="0.35">
      <c r="A74" s="335"/>
      <c r="B74" s="308"/>
      <c r="C74" s="338"/>
      <c r="D74" s="316"/>
      <c r="E74" s="330"/>
      <c r="F74" s="331"/>
      <c r="G74" s="315"/>
      <c r="H74" s="316"/>
      <c r="I74" s="330"/>
      <c r="J74" s="331"/>
      <c r="K74" s="315"/>
      <c r="L74" s="316"/>
      <c r="M74" s="330"/>
      <c r="N74" s="331"/>
      <c r="O74" s="315"/>
      <c r="P74" s="316"/>
      <c r="Q74" s="330"/>
      <c r="R74" s="331"/>
      <c r="S74" s="315"/>
      <c r="T74" s="316"/>
      <c r="U74" s="330"/>
      <c r="V74" s="331"/>
      <c r="W74" s="322"/>
      <c r="X74" s="323"/>
      <c r="Y74" s="324"/>
      <c r="Z74" s="4"/>
      <c r="AA74" s="4"/>
      <c r="AB74" s="4"/>
      <c r="AC74" s="4"/>
      <c r="AD74" s="4"/>
      <c r="AE74" s="4"/>
      <c r="AF74" s="4"/>
      <c r="AG74" s="4"/>
    </row>
    <row r="75" spans="1:33" ht="11.25" customHeight="1" x14ac:dyDescent="0.3">
      <c r="A75" s="335"/>
      <c r="B75" s="309" t="str">
        <f>IF(입력!B61="","",입력!B61)</f>
        <v/>
      </c>
      <c r="C75" s="338"/>
      <c r="D75" s="316"/>
      <c r="E75" s="330"/>
      <c r="F75" s="331"/>
      <c r="G75" s="315"/>
      <c r="H75" s="316"/>
      <c r="I75" s="330"/>
      <c r="J75" s="331"/>
      <c r="K75" s="315"/>
      <c r="L75" s="316"/>
      <c r="M75" s="330"/>
      <c r="N75" s="331"/>
      <c r="O75" s="315"/>
      <c r="P75" s="316"/>
      <c r="Q75" s="330"/>
      <c r="R75" s="331"/>
      <c r="S75" s="315"/>
      <c r="T75" s="316"/>
      <c r="U75" s="330"/>
      <c r="V75" s="331"/>
      <c r="W75" s="322"/>
      <c r="X75" s="323"/>
      <c r="Y75" s="324"/>
      <c r="Z75" s="4"/>
      <c r="AA75" s="4"/>
      <c r="AB75" s="4"/>
      <c r="AC75" s="4"/>
      <c r="AD75" s="4"/>
      <c r="AE75" s="4"/>
      <c r="AF75" s="4"/>
      <c r="AG75" s="4"/>
    </row>
    <row r="76" spans="1:33" ht="11.25" customHeight="1" thickBot="1" x14ac:dyDescent="0.35">
      <c r="A76" s="335"/>
      <c r="B76" s="308"/>
      <c r="C76" s="338"/>
      <c r="D76" s="316"/>
      <c r="E76" s="330"/>
      <c r="F76" s="331"/>
      <c r="G76" s="315"/>
      <c r="H76" s="316"/>
      <c r="I76" s="330"/>
      <c r="J76" s="331"/>
      <c r="K76" s="315"/>
      <c r="L76" s="316"/>
      <c r="M76" s="330"/>
      <c r="N76" s="331"/>
      <c r="O76" s="315"/>
      <c r="P76" s="316"/>
      <c r="Q76" s="330"/>
      <c r="R76" s="331"/>
      <c r="S76" s="315"/>
      <c r="T76" s="316"/>
      <c r="U76" s="330"/>
      <c r="V76" s="331"/>
      <c r="W76" s="322"/>
      <c r="X76" s="323"/>
      <c r="Y76" s="324"/>
      <c r="Z76" s="4"/>
      <c r="AA76" s="4"/>
      <c r="AB76" s="4"/>
      <c r="AC76" s="4"/>
      <c r="AD76" s="4"/>
      <c r="AE76" s="4"/>
      <c r="AF76" s="4"/>
      <c r="AG76" s="4"/>
    </row>
    <row r="77" spans="1:33" ht="11.25" customHeight="1" x14ac:dyDescent="0.3">
      <c r="A77" s="335"/>
      <c r="B77" s="309" t="str">
        <f>IF(입력!B59="","",입력!B59)</f>
        <v/>
      </c>
      <c r="C77" s="338"/>
      <c r="D77" s="316"/>
      <c r="E77" s="330"/>
      <c r="F77" s="331"/>
      <c r="G77" s="315"/>
      <c r="H77" s="316"/>
      <c r="I77" s="330"/>
      <c r="J77" s="331"/>
      <c r="K77" s="315"/>
      <c r="L77" s="316"/>
      <c r="M77" s="330"/>
      <c r="N77" s="331"/>
      <c r="O77" s="315"/>
      <c r="P77" s="316"/>
      <c r="Q77" s="330"/>
      <c r="R77" s="331"/>
      <c r="S77" s="315"/>
      <c r="T77" s="316"/>
      <c r="U77" s="330"/>
      <c r="V77" s="331"/>
      <c r="W77" s="322"/>
      <c r="X77" s="323"/>
      <c r="Y77" s="324"/>
      <c r="Z77" s="4"/>
      <c r="AA77" s="4"/>
      <c r="AB77" s="4"/>
      <c r="AC77" s="4"/>
      <c r="AD77" s="4"/>
      <c r="AE77" s="4"/>
      <c r="AF77" s="4"/>
      <c r="AG77" s="4"/>
    </row>
    <row r="78" spans="1:33" ht="11.25" customHeight="1" thickBot="1" x14ac:dyDescent="0.35">
      <c r="A78" s="335"/>
      <c r="B78" s="308"/>
      <c r="C78" s="338"/>
      <c r="D78" s="316"/>
      <c r="E78" s="330"/>
      <c r="F78" s="331"/>
      <c r="G78" s="315"/>
      <c r="H78" s="316"/>
      <c r="I78" s="330"/>
      <c r="J78" s="331"/>
      <c r="K78" s="315"/>
      <c r="L78" s="316"/>
      <c r="M78" s="330"/>
      <c r="N78" s="331"/>
      <c r="O78" s="315"/>
      <c r="P78" s="316"/>
      <c r="Q78" s="330"/>
      <c r="R78" s="331"/>
      <c r="S78" s="315"/>
      <c r="T78" s="316"/>
      <c r="U78" s="330"/>
      <c r="V78" s="331"/>
      <c r="W78" s="322"/>
      <c r="X78" s="323"/>
      <c r="Y78" s="324"/>
      <c r="Z78" s="4"/>
      <c r="AA78" s="4"/>
      <c r="AB78" s="4"/>
      <c r="AC78" s="4"/>
      <c r="AD78" s="4"/>
      <c r="AE78" s="4"/>
      <c r="AF78" s="4"/>
      <c r="AG78" s="4"/>
    </row>
    <row r="79" spans="1:33" ht="11.25" customHeight="1" x14ac:dyDescent="0.3">
      <c r="A79" s="335"/>
      <c r="B79" s="307"/>
      <c r="C79" s="338"/>
      <c r="D79" s="316"/>
      <c r="E79" s="330"/>
      <c r="F79" s="331"/>
      <c r="G79" s="315"/>
      <c r="H79" s="316"/>
      <c r="I79" s="330"/>
      <c r="J79" s="331"/>
      <c r="K79" s="315"/>
      <c r="L79" s="316"/>
      <c r="M79" s="330"/>
      <c r="N79" s="331"/>
      <c r="O79" s="315"/>
      <c r="P79" s="316"/>
      <c r="Q79" s="330"/>
      <c r="R79" s="331"/>
      <c r="S79" s="315"/>
      <c r="T79" s="316"/>
      <c r="U79" s="330"/>
      <c r="V79" s="331"/>
      <c r="W79" s="322"/>
      <c r="X79" s="323"/>
      <c r="Y79" s="324"/>
      <c r="Z79" s="4"/>
      <c r="AA79" s="4"/>
      <c r="AB79" s="4"/>
      <c r="AC79" s="4"/>
      <c r="AD79" s="4"/>
      <c r="AE79" s="4"/>
      <c r="AF79" s="4"/>
      <c r="AG79" s="4"/>
    </row>
    <row r="80" spans="1:33" ht="11.25" customHeight="1" thickBot="1" x14ac:dyDescent="0.35">
      <c r="A80" s="336"/>
      <c r="B80" s="308"/>
      <c r="C80" s="339"/>
      <c r="D80" s="318"/>
      <c r="E80" s="332"/>
      <c r="F80" s="333"/>
      <c r="G80" s="317"/>
      <c r="H80" s="318"/>
      <c r="I80" s="332"/>
      <c r="J80" s="333"/>
      <c r="K80" s="317"/>
      <c r="L80" s="318"/>
      <c r="M80" s="332"/>
      <c r="N80" s="333"/>
      <c r="O80" s="317"/>
      <c r="P80" s="318"/>
      <c r="Q80" s="332"/>
      <c r="R80" s="333"/>
      <c r="S80" s="317"/>
      <c r="T80" s="318"/>
      <c r="U80" s="332"/>
      <c r="V80" s="333"/>
      <c r="W80" s="325"/>
      <c r="X80" s="326"/>
      <c r="Y80" s="327"/>
      <c r="Z80" s="4"/>
      <c r="AA80" s="4"/>
      <c r="AB80" s="4"/>
      <c r="AC80" s="4"/>
      <c r="AD80" s="4"/>
      <c r="AE80" s="4"/>
      <c r="AF80" s="4"/>
      <c r="AG80" s="4"/>
    </row>
    <row r="81" spans="1:33" ht="11.25" customHeight="1" x14ac:dyDescent="0.3">
      <c r="A81" s="334">
        <f>IF(입력!A65="","",입력!A65)</f>
        <v>8</v>
      </c>
      <c r="B81" s="309" t="str">
        <f>IF(입력!B65="","",입력!B65)</f>
        <v/>
      </c>
      <c r="C81" s="337">
        <f>'프로파일 사용량 계산기'!B65</f>
        <v>0</v>
      </c>
      <c r="D81" s="314"/>
      <c r="E81" s="328">
        <f>C81+(C81*IF(OR(입력!B65="T/T",입력!B65="T/O",입력!B65="T/S",입력!B65="FIX",입력!B65="PJ"),$M$3,IF(OR(입력!B65="ES",입력!B65="ID",입력!B65="OD"),가격!$M$7,0)))</f>
        <v>0</v>
      </c>
      <c r="F81" s="329"/>
      <c r="G81" s="313">
        <f>IF(OR(입력!B67="T/T"),IF(OR(입력!H69="W",입력!H69="H"),190000,97000),IF(OR(입력!B67="T/O"),IF(OR(입력!H69="W",입력!H69="H"),92000,46000),IF(OR(입력!B67="PJ"),IF(OR(입력!H69="W",입력!H69="H"),900000,45000),IF(OR(입력!B67="ES"),IF(OR(입력!H69="W",입력!H69="H"),800000,400000),IF(OR(입력!B67="OD"),IF(OR(입력!H69="W",입력!H69="H"),900000,450000),0)))))</f>
        <v>0</v>
      </c>
      <c r="H81" s="314"/>
      <c r="I81" s="328">
        <f t="shared" ref="I81" si="17">G81</f>
        <v>0</v>
      </c>
      <c r="J81" s="329"/>
      <c r="K81" s="313">
        <f>IF(OR(B81="60mm단열",B81="60mm방화"),'유리 사이즈'!P63,IF(OR(B81="85mm단열",B81="85mm방화"),'유리 사이즈'!AP63,'유리 사이즈'!BP63))</f>
        <v>0</v>
      </c>
      <c r="L81" s="314"/>
      <c r="M81" s="328">
        <f t="shared" ref="M81" si="18">K81+(K81*$Q$3)</f>
        <v>0</v>
      </c>
      <c r="N81" s="329"/>
      <c r="O81" s="313">
        <f>IF(입력!B67="FIX",IF(OR(입력!H65="W",입력!H65="H"),'임가공 단가표'!$C$4,'임가공 단가표'!$C$3),IF(OR(입력!B67="T/T",입력!B67="T/O"),IF(AND(OR(입력!H65="W",입력!H65="H"),OR(입력!H69="W",입력!H69="H")),'임가공 단가표'!$C$11,IF(OR(입력!H65="W",입력!H65="H"),'임가공 단가표'!$C$10,'임가공 단가표'!$C$5)),IF(입력!B67="ID",IF(AND(OR(입력!H65="W",입력!H65="H"),OR(입력!H69="W",입력!H69="H")),'임가공 단가표'!$C$15,IF(OR(입력!H65="W",입력!H65="H"),'임가공 단가표'!$C$9,'임가공 단가표'!$C$7)),IF(입력!B67="OD",IF(AND(OR(입력!H65="W",입력!H65="H"),OR(입력!H69="W",입력!H69="H")),'임가공 단가표'!$C$16,IF(OR(입력!H65="W",입력!H65="H"),'임가공 단가표'!$C$8,'임가공 단가표'!$C$7)),IF(입력!B67="ES",IF(AND(입력!H65="W",입력!H69="W"),'임가공 단가표'!$C$12,'임가공 단가표'!$C$6),IF(입력!B67="PJ",IF(AND(OR(입력!H65="W",입력!H65="H"),OR(입력!H69="W",입력!H69="H")),'임가공 단가표'!$C$17,IF(OR(입력!H65="W",입력!H65="H"),'임가공 단가표'!$C$14,'임가공 단가표'!$C$13)),IF(입력!B67="T/S",IF(AND(OR(입력!H65="W",입력!H65="H"),OR(입력!H69="W",입력!H69="H")),'임가공 단가표'!$C$19,'임가공 단가표'!$C$18),0)))))))</f>
        <v>0</v>
      </c>
      <c r="P81" s="314"/>
      <c r="Q81" s="328">
        <f t="shared" ref="Q81" si="19">O81+(O81*$S$3)</f>
        <v>0</v>
      </c>
      <c r="R81" s="329"/>
      <c r="S81" s="313">
        <f>'방충망 사이즈'!L65</f>
        <v>0</v>
      </c>
      <c r="T81" s="314"/>
      <c r="U81" s="328">
        <f>IF(OR(입력!B65="ES",입력!B65="OD",입력!B65="ID",입력!B65="T/S"),S81,IF(AND(입력!B65="T/T",NOT(OR(입력!H65="W",입력!H65="H"))),S81+(S81*가격!$U$7),S81+(S81*$U$3)))</f>
        <v>0</v>
      </c>
      <c r="V81" s="329"/>
      <c r="W81" s="319">
        <f>SUM(E81,I81,M81,Q81,U81)*1.98+IF(입력!B71="소방창",6000,0)</f>
        <v>0</v>
      </c>
      <c r="X81" s="320"/>
      <c r="Y81" s="321"/>
      <c r="Z81" s="4"/>
      <c r="AA81" s="4"/>
      <c r="AB81" s="4"/>
      <c r="AC81" s="4"/>
      <c r="AD81" s="4"/>
      <c r="AE81" s="4"/>
      <c r="AF81" s="4"/>
      <c r="AG81" s="4"/>
    </row>
    <row r="82" spans="1:33" ht="11.25" customHeight="1" thickBot="1" x14ac:dyDescent="0.35">
      <c r="A82" s="335"/>
      <c r="B82" s="308"/>
      <c r="C82" s="338"/>
      <c r="D82" s="316"/>
      <c r="E82" s="330"/>
      <c r="F82" s="331"/>
      <c r="G82" s="315"/>
      <c r="H82" s="316"/>
      <c r="I82" s="330"/>
      <c r="J82" s="331"/>
      <c r="K82" s="315"/>
      <c r="L82" s="316"/>
      <c r="M82" s="330"/>
      <c r="N82" s="331"/>
      <c r="O82" s="315"/>
      <c r="P82" s="316"/>
      <c r="Q82" s="330"/>
      <c r="R82" s="331"/>
      <c r="S82" s="315"/>
      <c r="T82" s="316"/>
      <c r="U82" s="330"/>
      <c r="V82" s="331"/>
      <c r="W82" s="322"/>
      <c r="X82" s="323"/>
      <c r="Y82" s="324"/>
      <c r="Z82" s="4"/>
      <c r="AA82" s="4"/>
      <c r="AB82" s="4"/>
      <c r="AC82" s="4"/>
      <c r="AD82" s="4"/>
      <c r="AE82" s="4"/>
      <c r="AF82" s="4"/>
      <c r="AG82" s="4"/>
    </row>
    <row r="83" spans="1:33" ht="11.25" customHeight="1" x14ac:dyDescent="0.3">
      <c r="A83" s="335"/>
      <c r="B83" s="309" t="str">
        <f>IF(입력!B69="","",입력!B69)</f>
        <v/>
      </c>
      <c r="C83" s="338"/>
      <c r="D83" s="316"/>
      <c r="E83" s="330"/>
      <c r="F83" s="331"/>
      <c r="G83" s="315"/>
      <c r="H83" s="316"/>
      <c r="I83" s="330"/>
      <c r="J83" s="331"/>
      <c r="K83" s="315"/>
      <c r="L83" s="316"/>
      <c r="M83" s="330"/>
      <c r="N83" s="331"/>
      <c r="O83" s="315"/>
      <c r="P83" s="316"/>
      <c r="Q83" s="330"/>
      <c r="R83" s="331"/>
      <c r="S83" s="315"/>
      <c r="T83" s="316"/>
      <c r="U83" s="330"/>
      <c r="V83" s="331"/>
      <c r="W83" s="322"/>
      <c r="X83" s="323"/>
      <c r="Y83" s="324"/>
      <c r="Z83" s="4"/>
      <c r="AA83" s="4"/>
      <c r="AB83" s="4"/>
      <c r="AC83" s="4"/>
      <c r="AD83" s="4"/>
      <c r="AE83" s="4"/>
      <c r="AF83" s="4"/>
      <c r="AG83" s="4"/>
    </row>
    <row r="84" spans="1:33" ht="11.25" customHeight="1" thickBot="1" x14ac:dyDescent="0.35">
      <c r="A84" s="335"/>
      <c r="B84" s="308"/>
      <c r="C84" s="338"/>
      <c r="D84" s="316"/>
      <c r="E84" s="330"/>
      <c r="F84" s="331"/>
      <c r="G84" s="315"/>
      <c r="H84" s="316"/>
      <c r="I84" s="330"/>
      <c r="J84" s="331"/>
      <c r="K84" s="315"/>
      <c r="L84" s="316"/>
      <c r="M84" s="330"/>
      <c r="N84" s="331"/>
      <c r="O84" s="315"/>
      <c r="P84" s="316"/>
      <c r="Q84" s="330"/>
      <c r="R84" s="331"/>
      <c r="S84" s="315"/>
      <c r="T84" s="316"/>
      <c r="U84" s="330"/>
      <c r="V84" s="331"/>
      <c r="W84" s="322"/>
      <c r="X84" s="323"/>
      <c r="Y84" s="324"/>
      <c r="Z84" s="4"/>
      <c r="AA84" s="4"/>
      <c r="AB84" s="4"/>
      <c r="AC84" s="4"/>
      <c r="AD84" s="4"/>
      <c r="AE84" s="4"/>
      <c r="AF84" s="4"/>
      <c r="AG84" s="4"/>
    </row>
    <row r="85" spans="1:33" ht="11.25" customHeight="1" x14ac:dyDescent="0.3">
      <c r="A85" s="335"/>
      <c r="B85" s="309" t="str">
        <f>IF(입력!B67="","",입력!B67)</f>
        <v/>
      </c>
      <c r="C85" s="338"/>
      <c r="D85" s="316"/>
      <c r="E85" s="330"/>
      <c r="F85" s="331"/>
      <c r="G85" s="315"/>
      <c r="H85" s="316"/>
      <c r="I85" s="330"/>
      <c r="J85" s="331"/>
      <c r="K85" s="315"/>
      <c r="L85" s="316"/>
      <c r="M85" s="330"/>
      <c r="N85" s="331"/>
      <c r="O85" s="315"/>
      <c r="P85" s="316"/>
      <c r="Q85" s="330"/>
      <c r="R85" s="331"/>
      <c r="S85" s="315"/>
      <c r="T85" s="316"/>
      <c r="U85" s="330"/>
      <c r="V85" s="331"/>
      <c r="W85" s="322"/>
      <c r="X85" s="323"/>
      <c r="Y85" s="324"/>
      <c r="Z85" s="4"/>
      <c r="AA85" s="4"/>
      <c r="AB85" s="4"/>
      <c r="AC85" s="4"/>
      <c r="AD85" s="4"/>
      <c r="AE85" s="4"/>
      <c r="AF85" s="4"/>
      <c r="AG85" s="4"/>
    </row>
    <row r="86" spans="1:33" ht="11.25" customHeight="1" thickBot="1" x14ac:dyDescent="0.35">
      <c r="A86" s="335"/>
      <c r="B86" s="308"/>
      <c r="C86" s="338"/>
      <c r="D86" s="316"/>
      <c r="E86" s="330"/>
      <c r="F86" s="331"/>
      <c r="G86" s="315"/>
      <c r="H86" s="316"/>
      <c r="I86" s="330"/>
      <c r="J86" s="331"/>
      <c r="K86" s="315"/>
      <c r="L86" s="316"/>
      <c r="M86" s="330"/>
      <c r="N86" s="331"/>
      <c r="O86" s="315"/>
      <c r="P86" s="316"/>
      <c r="Q86" s="330"/>
      <c r="R86" s="331"/>
      <c r="S86" s="315"/>
      <c r="T86" s="316"/>
      <c r="U86" s="330"/>
      <c r="V86" s="331"/>
      <c r="W86" s="322"/>
      <c r="X86" s="323"/>
      <c r="Y86" s="324"/>
      <c r="Z86" s="4"/>
      <c r="AA86" s="4"/>
      <c r="AB86" s="4"/>
      <c r="AC86" s="4"/>
      <c r="AD86" s="4"/>
      <c r="AE86" s="4"/>
      <c r="AF86" s="4"/>
      <c r="AG86" s="4"/>
    </row>
    <row r="87" spans="1:33" ht="11.25" customHeight="1" x14ac:dyDescent="0.3">
      <c r="A87" s="335"/>
      <c r="B87" s="307"/>
      <c r="C87" s="338"/>
      <c r="D87" s="316"/>
      <c r="E87" s="330"/>
      <c r="F87" s="331"/>
      <c r="G87" s="315"/>
      <c r="H87" s="316"/>
      <c r="I87" s="330"/>
      <c r="J87" s="331"/>
      <c r="K87" s="315"/>
      <c r="L87" s="316"/>
      <c r="M87" s="330"/>
      <c r="N87" s="331"/>
      <c r="O87" s="315"/>
      <c r="P87" s="316"/>
      <c r="Q87" s="330"/>
      <c r="R87" s="331"/>
      <c r="S87" s="315"/>
      <c r="T87" s="316"/>
      <c r="U87" s="330"/>
      <c r="V87" s="331"/>
      <c r="W87" s="322"/>
      <c r="X87" s="323"/>
      <c r="Y87" s="324"/>
      <c r="Z87" s="4"/>
      <c r="AA87" s="4"/>
      <c r="AB87" s="4"/>
      <c r="AC87" s="4"/>
      <c r="AD87" s="4"/>
      <c r="AE87" s="4"/>
      <c r="AF87" s="4"/>
      <c r="AG87" s="4"/>
    </row>
    <row r="88" spans="1:33" ht="11.25" customHeight="1" thickBot="1" x14ac:dyDescent="0.35">
      <c r="A88" s="336"/>
      <c r="B88" s="308"/>
      <c r="C88" s="339"/>
      <c r="D88" s="318"/>
      <c r="E88" s="332"/>
      <c r="F88" s="333"/>
      <c r="G88" s="317"/>
      <c r="H88" s="318"/>
      <c r="I88" s="332"/>
      <c r="J88" s="333"/>
      <c r="K88" s="317"/>
      <c r="L88" s="318"/>
      <c r="M88" s="332"/>
      <c r="N88" s="333"/>
      <c r="O88" s="317"/>
      <c r="P88" s="318"/>
      <c r="Q88" s="332"/>
      <c r="R88" s="333"/>
      <c r="S88" s="317"/>
      <c r="T88" s="318"/>
      <c r="U88" s="332"/>
      <c r="V88" s="333"/>
      <c r="W88" s="325"/>
      <c r="X88" s="326"/>
      <c r="Y88" s="327"/>
      <c r="Z88" s="4"/>
      <c r="AA88" s="4"/>
      <c r="AB88" s="4"/>
      <c r="AC88" s="4"/>
      <c r="AD88" s="4"/>
      <c r="AE88" s="4"/>
      <c r="AF88" s="4"/>
      <c r="AG88" s="4"/>
    </row>
    <row r="89" spans="1:33" ht="11.25" customHeight="1" x14ac:dyDescent="0.3">
      <c r="A89" s="334">
        <f>IF(입력!A73="","",입력!A73)</f>
        <v>9</v>
      </c>
      <c r="B89" s="309" t="str">
        <f>IF(입력!B73="","",입력!B73)</f>
        <v/>
      </c>
      <c r="C89" s="337">
        <f>'프로파일 사용량 계산기'!B73</f>
        <v>0</v>
      </c>
      <c r="D89" s="314"/>
      <c r="E89" s="328">
        <f>C89+(C89*IF(OR(입력!B73="T/T",입력!B73="T/O",입력!B73="T/S",입력!B73="FIX",입력!B73="PJ"),$M$3,IF(OR(입력!B73="ES",입력!B73="ID",입력!B73="OD"),가격!$M$7,0)))</f>
        <v>0</v>
      </c>
      <c r="F89" s="329"/>
      <c r="G89" s="313">
        <f>IF(OR(입력!B75="T/T"),IF(OR(입력!H77="W",입력!H77="H"),190000,97000),IF(OR(입력!B75="T/O"),IF(OR(입력!H77="W",입력!H77="H"),92000,46000),IF(OR(입력!B75="PJ"),IF(OR(입력!H77="W",입력!H77="H"),900000,45000),IF(OR(입력!B75="ES"),IF(OR(입력!H77="W",입력!H77="H"),800000,400000),IF(OR(입력!B75="OD"),IF(OR(입력!H77="W",입력!H77="H"),900000,450000),0)))))</f>
        <v>0</v>
      </c>
      <c r="H89" s="314"/>
      <c r="I89" s="328">
        <f t="shared" ref="I89" si="20">G89</f>
        <v>0</v>
      </c>
      <c r="J89" s="329"/>
      <c r="K89" s="313">
        <f>IF(OR(B89="60mm단열",B89="60mm방화"),'유리 사이즈'!P71,IF(OR(B89="85mm단열",B89="85mm방화"),'유리 사이즈'!AP71,'유리 사이즈'!BP71))</f>
        <v>0</v>
      </c>
      <c r="L89" s="314"/>
      <c r="M89" s="328">
        <f t="shared" ref="M89" si="21">K89+(K89*$Q$3)</f>
        <v>0</v>
      </c>
      <c r="N89" s="329"/>
      <c r="O89" s="313">
        <f>IF(입력!B75="FIX",IF(OR(입력!H73="W",입력!H73="H"),'임가공 단가표'!$C$4,'임가공 단가표'!$C$3),IF(OR(입력!B75="T/T",입력!B75="T/O"),IF(AND(OR(입력!H73="W",입력!H73="H"),OR(입력!H77="W",입력!H77="H")),'임가공 단가표'!$C$11,IF(OR(입력!H73="W",입력!H73="H"),'임가공 단가표'!$C$10,'임가공 단가표'!$C$5)),IF(입력!B75="ID",IF(AND(OR(입력!H73="W",입력!H73="H"),OR(입력!H77="W",입력!H77="H")),'임가공 단가표'!$C$15,IF(OR(입력!H73="W",입력!H73="H"),'임가공 단가표'!$C$9,'임가공 단가표'!$C$7)),IF(입력!B75="OD",IF(AND(OR(입력!H73="W",입력!H73="H"),OR(입력!H77="W",입력!H77="H")),'임가공 단가표'!$C$16,IF(OR(입력!H73="W",입력!H73="H"),'임가공 단가표'!$C$8,'임가공 단가표'!$C$7)),IF(입력!B75="ES",IF(AND(입력!H73="W",입력!H77="W"),'임가공 단가표'!$C$12,'임가공 단가표'!$C$6),IF(입력!B75="PJ",IF(AND(OR(입력!H73="W",입력!H73="H"),OR(입력!H77="W",입력!H77="H")),'임가공 단가표'!$C$17,IF(OR(입력!H73="W",입력!H73="H"),'임가공 단가표'!$C$14,'임가공 단가표'!$C$13)),IF(입력!B75="T/S",IF(AND(OR(입력!H73="W",입력!H73="H"),OR(입력!H77="W",입력!H77="H")),'임가공 단가표'!$C$19,'임가공 단가표'!$C$18),0)))))))</f>
        <v>0</v>
      </c>
      <c r="P89" s="314"/>
      <c r="Q89" s="328">
        <f t="shared" ref="Q89" si="22">O89+(O89*$S$3)</f>
        <v>0</v>
      </c>
      <c r="R89" s="329"/>
      <c r="S89" s="313">
        <f>'방충망 사이즈'!L73</f>
        <v>0</v>
      </c>
      <c r="T89" s="314"/>
      <c r="U89" s="328">
        <f>IF(OR(입력!B73="ES",입력!B73="OD",입력!B73="ID",입력!B73="T/S"),S89,IF(AND(입력!B73="T/T",NOT(OR(입력!H73="W",입력!H73="H"))),S89+(S89*가격!$U$7),S89+(S89*$U$3)))</f>
        <v>0</v>
      </c>
      <c r="V89" s="329"/>
      <c r="W89" s="319">
        <f>SUM(E89,I89,M89,Q89,U89)*1.98+IF(입력!B79="소방창",6000,0)</f>
        <v>0</v>
      </c>
      <c r="X89" s="320"/>
      <c r="Y89" s="321"/>
      <c r="Z89" s="4"/>
      <c r="AA89" s="4"/>
      <c r="AB89" s="4"/>
      <c r="AC89" s="4"/>
      <c r="AD89" s="4"/>
      <c r="AE89" s="4"/>
      <c r="AF89" s="4"/>
      <c r="AG89" s="4"/>
    </row>
    <row r="90" spans="1:33" ht="11.25" customHeight="1" thickBot="1" x14ac:dyDescent="0.35">
      <c r="A90" s="335"/>
      <c r="B90" s="308"/>
      <c r="C90" s="338"/>
      <c r="D90" s="316"/>
      <c r="E90" s="330"/>
      <c r="F90" s="331"/>
      <c r="G90" s="315"/>
      <c r="H90" s="316"/>
      <c r="I90" s="330"/>
      <c r="J90" s="331"/>
      <c r="K90" s="315"/>
      <c r="L90" s="316"/>
      <c r="M90" s="330"/>
      <c r="N90" s="331"/>
      <c r="O90" s="315"/>
      <c r="P90" s="316"/>
      <c r="Q90" s="330"/>
      <c r="R90" s="331"/>
      <c r="S90" s="315"/>
      <c r="T90" s="316"/>
      <c r="U90" s="330"/>
      <c r="V90" s="331"/>
      <c r="W90" s="322"/>
      <c r="X90" s="323"/>
      <c r="Y90" s="324"/>
      <c r="Z90" s="4"/>
      <c r="AA90" s="4"/>
      <c r="AB90" s="4"/>
      <c r="AC90" s="4"/>
      <c r="AD90" s="4"/>
      <c r="AE90" s="4"/>
      <c r="AF90" s="4"/>
      <c r="AG90" s="4"/>
    </row>
    <row r="91" spans="1:33" ht="11.25" customHeight="1" x14ac:dyDescent="0.3">
      <c r="A91" s="335"/>
      <c r="B91" s="309" t="str">
        <f>IF(입력!B77="","",입력!B77)</f>
        <v/>
      </c>
      <c r="C91" s="338"/>
      <c r="D91" s="316"/>
      <c r="E91" s="330"/>
      <c r="F91" s="331"/>
      <c r="G91" s="315"/>
      <c r="H91" s="316"/>
      <c r="I91" s="330"/>
      <c r="J91" s="331"/>
      <c r="K91" s="315"/>
      <c r="L91" s="316"/>
      <c r="M91" s="330"/>
      <c r="N91" s="331"/>
      <c r="O91" s="315"/>
      <c r="P91" s="316"/>
      <c r="Q91" s="330"/>
      <c r="R91" s="331"/>
      <c r="S91" s="315"/>
      <c r="T91" s="316"/>
      <c r="U91" s="330"/>
      <c r="V91" s="331"/>
      <c r="W91" s="322"/>
      <c r="X91" s="323"/>
      <c r="Y91" s="324"/>
      <c r="Z91" s="4"/>
      <c r="AA91" s="4"/>
      <c r="AB91" s="4"/>
      <c r="AC91" s="4"/>
      <c r="AD91" s="4"/>
      <c r="AE91" s="4"/>
      <c r="AF91" s="4"/>
      <c r="AG91" s="4"/>
    </row>
    <row r="92" spans="1:33" ht="11.25" customHeight="1" thickBot="1" x14ac:dyDescent="0.35">
      <c r="A92" s="335"/>
      <c r="B92" s="308"/>
      <c r="C92" s="338"/>
      <c r="D92" s="316"/>
      <c r="E92" s="330"/>
      <c r="F92" s="331"/>
      <c r="G92" s="315"/>
      <c r="H92" s="316"/>
      <c r="I92" s="330"/>
      <c r="J92" s="331"/>
      <c r="K92" s="315"/>
      <c r="L92" s="316"/>
      <c r="M92" s="330"/>
      <c r="N92" s="331"/>
      <c r="O92" s="315"/>
      <c r="P92" s="316"/>
      <c r="Q92" s="330"/>
      <c r="R92" s="331"/>
      <c r="S92" s="315"/>
      <c r="T92" s="316"/>
      <c r="U92" s="330"/>
      <c r="V92" s="331"/>
      <c r="W92" s="322"/>
      <c r="X92" s="323"/>
      <c r="Y92" s="324"/>
      <c r="Z92" s="4"/>
      <c r="AA92" s="4"/>
      <c r="AB92" s="4"/>
      <c r="AC92" s="4"/>
      <c r="AD92" s="4"/>
      <c r="AE92" s="4"/>
      <c r="AF92" s="4"/>
      <c r="AG92" s="4"/>
    </row>
    <row r="93" spans="1:33" ht="11.25" customHeight="1" x14ac:dyDescent="0.3">
      <c r="A93" s="335"/>
      <c r="B93" s="309" t="str">
        <f>IF(입력!B75="","",입력!B75)</f>
        <v/>
      </c>
      <c r="C93" s="338"/>
      <c r="D93" s="316"/>
      <c r="E93" s="330"/>
      <c r="F93" s="331"/>
      <c r="G93" s="315"/>
      <c r="H93" s="316"/>
      <c r="I93" s="330"/>
      <c r="J93" s="331"/>
      <c r="K93" s="315"/>
      <c r="L93" s="316"/>
      <c r="M93" s="330"/>
      <c r="N93" s="331"/>
      <c r="O93" s="315"/>
      <c r="P93" s="316"/>
      <c r="Q93" s="330"/>
      <c r="R93" s="331"/>
      <c r="S93" s="315"/>
      <c r="T93" s="316"/>
      <c r="U93" s="330"/>
      <c r="V93" s="331"/>
      <c r="W93" s="322"/>
      <c r="X93" s="323"/>
      <c r="Y93" s="324"/>
      <c r="Z93" s="4"/>
      <c r="AA93" s="4"/>
      <c r="AB93" s="4"/>
      <c r="AC93" s="4"/>
      <c r="AD93" s="4"/>
      <c r="AE93" s="4"/>
      <c r="AF93" s="4"/>
      <c r="AG93" s="4"/>
    </row>
    <row r="94" spans="1:33" ht="11.25" customHeight="1" thickBot="1" x14ac:dyDescent="0.35">
      <c r="A94" s="335"/>
      <c r="B94" s="308"/>
      <c r="C94" s="338"/>
      <c r="D94" s="316"/>
      <c r="E94" s="330"/>
      <c r="F94" s="331"/>
      <c r="G94" s="315"/>
      <c r="H94" s="316"/>
      <c r="I94" s="330"/>
      <c r="J94" s="331"/>
      <c r="K94" s="315"/>
      <c r="L94" s="316"/>
      <c r="M94" s="330"/>
      <c r="N94" s="331"/>
      <c r="O94" s="315"/>
      <c r="P94" s="316"/>
      <c r="Q94" s="330"/>
      <c r="R94" s="331"/>
      <c r="S94" s="315"/>
      <c r="T94" s="316"/>
      <c r="U94" s="330"/>
      <c r="V94" s="331"/>
      <c r="W94" s="322"/>
      <c r="X94" s="323"/>
      <c r="Y94" s="324"/>
      <c r="Z94" s="4"/>
      <c r="AA94" s="4"/>
      <c r="AB94" s="4"/>
      <c r="AC94" s="4"/>
      <c r="AD94" s="4"/>
      <c r="AE94" s="4"/>
      <c r="AF94" s="4"/>
      <c r="AG94" s="4"/>
    </row>
    <row r="95" spans="1:33" ht="11.25" customHeight="1" x14ac:dyDescent="0.3">
      <c r="A95" s="335"/>
      <c r="B95" s="307"/>
      <c r="C95" s="338"/>
      <c r="D95" s="316"/>
      <c r="E95" s="330"/>
      <c r="F95" s="331"/>
      <c r="G95" s="315"/>
      <c r="H95" s="316"/>
      <c r="I95" s="330"/>
      <c r="J95" s="331"/>
      <c r="K95" s="315"/>
      <c r="L95" s="316"/>
      <c r="M95" s="330"/>
      <c r="N95" s="331"/>
      <c r="O95" s="315"/>
      <c r="P95" s="316"/>
      <c r="Q95" s="330"/>
      <c r="R95" s="331"/>
      <c r="S95" s="315"/>
      <c r="T95" s="316"/>
      <c r="U95" s="330"/>
      <c r="V95" s="331"/>
      <c r="W95" s="322"/>
      <c r="X95" s="323"/>
      <c r="Y95" s="324"/>
      <c r="Z95" s="4"/>
      <c r="AA95" s="4"/>
      <c r="AB95" s="4"/>
      <c r="AC95" s="4"/>
      <c r="AD95" s="4"/>
      <c r="AE95" s="4"/>
      <c r="AF95" s="4"/>
      <c r="AG95" s="4"/>
    </row>
    <row r="96" spans="1:33" ht="11.25" customHeight="1" thickBot="1" x14ac:dyDescent="0.35">
      <c r="A96" s="336"/>
      <c r="B96" s="308"/>
      <c r="C96" s="339"/>
      <c r="D96" s="318"/>
      <c r="E96" s="332"/>
      <c r="F96" s="333"/>
      <c r="G96" s="317"/>
      <c r="H96" s="318"/>
      <c r="I96" s="332"/>
      <c r="J96" s="333"/>
      <c r="K96" s="317"/>
      <c r="L96" s="318"/>
      <c r="M96" s="332"/>
      <c r="N96" s="333"/>
      <c r="O96" s="317"/>
      <c r="P96" s="318"/>
      <c r="Q96" s="332"/>
      <c r="R96" s="333"/>
      <c r="S96" s="317"/>
      <c r="T96" s="318"/>
      <c r="U96" s="332"/>
      <c r="V96" s="333"/>
      <c r="W96" s="325"/>
      <c r="X96" s="326"/>
      <c r="Y96" s="327"/>
      <c r="Z96" s="4"/>
      <c r="AA96" s="4"/>
      <c r="AB96" s="4"/>
      <c r="AC96" s="4"/>
      <c r="AD96" s="4"/>
      <c r="AE96" s="4"/>
      <c r="AF96" s="4"/>
      <c r="AG96" s="4"/>
    </row>
    <row r="97" spans="1:33" ht="11.25" customHeight="1" x14ac:dyDescent="0.3">
      <c r="A97" s="334">
        <f>IF(입력!A81="","",입력!A81)</f>
        <v>10</v>
      </c>
      <c r="B97" s="309" t="str">
        <f>IF(입력!B81="","",입력!B81)</f>
        <v/>
      </c>
      <c r="C97" s="337">
        <f>'프로파일 사용량 계산기'!B81</f>
        <v>0</v>
      </c>
      <c r="D97" s="314"/>
      <c r="E97" s="328">
        <f>C97+(C97*IF(OR(입력!B81="T/T",입력!B81="T/O",입력!B81="T/S",입력!B81="FIX",입력!B81="PJ"),$M$3,IF(OR(입력!B81="ES",입력!B81="ID",입력!B81="OD"),가격!$M$7,0)))</f>
        <v>0</v>
      </c>
      <c r="F97" s="329"/>
      <c r="G97" s="313">
        <f>IF(OR(입력!B83="T/T"),IF(OR(입력!H85="W",입력!H85="H"),190000,97000),IF(OR(입력!B83="T/O"),IF(OR(입력!H85="W",입력!H85="H"),92000,46000),IF(OR(입력!B83="PJ"),IF(OR(입력!H85="W",입력!H85="H"),900000,45000),IF(OR(입력!B83="ES"),IF(OR(입력!H85="W",입력!H85="H"),800000,400000),IF(OR(입력!B83="OD"),IF(OR(입력!H85="W",입력!H85="H"),900000,450000),0)))))</f>
        <v>0</v>
      </c>
      <c r="H97" s="314"/>
      <c r="I97" s="328">
        <f t="shared" ref="I97" si="23">G97</f>
        <v>0</v>
      </c>
      <c r="J97" s="329"/>
      <c r="K97" s="313">
        <f>IF(OR(B97="60mm단열",B97="60mm방화"),'유리 사이즈'!P79,IF(OR(B97="85mm단열",B97="85mm방화"),'유리 사이즈'!AP79,'유리 사이즈'!BP79))</f>
        <v>0</v>
      </c>
      <c r="L97" s="314"/>
      <c r="M97" s="328">
        <f t="shared" ref="M97" si="24">K97+(K97*$Q$3)</f>
        <v>0</v>
      </c>
      <c r="N97" s="329"/>
      <c r="O97" s="313">
        <f>IF(입력!B83="FIX",IF(OR(입력!H81="W",입력!H81="H"),'임가공 단가표'!$C$4,'임가공 단가표'!$C$3),IF(OR(입력!B83="T/T",입력!B83="T/O"),IF(AND(OR(입력!H81="W",입력!H81="H"),OR(입력!H85="W",입력!H85="H")),'임가공 단가표'!$C$11,IF(OR(입력!H81="W",입력!H81="H"),'임가공 단가표'!$C$10,'임가공 단가표'!$C$5)),IF(입력!B83="ID",IF(AND(OR(입력!H81="W",입력!H81="H"),OR(입력!H85="W",입력!H85="H")),'임가공 단가표'!$C$15,IF(OR(입력!H81="W",입력!H81="H"),'임가공 단가표'!$C$9,'임가공 단가표'!$C$7)),IF(입력!B83="OD",IF(AND(OR(입력!H81="W",입력!H81="H"),OR(입력!H85="W",입력!H85="H")),'임가공 단가표'!$C$16,IF(OR(입력!H81="W",입력!H81="H"),'임가공 단가표'!$C$8,'임가공 단가표'!$C$7)),IF(입력!B83="ES",IF(AND(입력!H81="W",입력!H85="W"),'임가공 단가표'!$C$12,'임가공 단가표'!$C$6),IF(입력!B83="PJ",IF(AND(OR(입력!H81="W",입력!H81="H"),OR(입력!H85="W",입력!H85="H")),'임가공 단가표'!$C$17,IF(OR(입력!H81="W",입력!H81="H"),'임가공 단가표'!$C$14,'임가공 단가표'!$C$13)),IF(입력!B83="T/S",IF(AND(OR(입력!H81="W",입력!H81="H"),OR(입력!H85="W",입력!H85="H")),'임가공 단가표'!$C$19,'임가공 단가표'!$C$18),0)))))))</f>
        <v>0</v>
      </c>
      <c r="P97" s="314"/>
      <c r="Q97" s="328">
        <f t="shared" ref="Q97" si="25">O97+(O97*$S$3)</f>
        <v>0</v>
      </c>
      <c r="R97" s="329"/>
      <c r="S97" s="313">
        <f>'방충망 사이즈'!L81</f>
        <v>0</v>
      </c>
      <c r="T97" s="314"/>
      <c r="U97" s="328">
        <f>IF(OR(입력!B81="ES",입력!B81="OD",입력!B81="ID",입력!B81="T/S"),S97,IF(AND(입력!B81="T/T",NOT(OR(입력!H81="W",입력!H81="H"))),S97+(S97*가격!$U$7),S97+(S97*$U$3)))</f>
        <v>0</v>
      </c>
      <c r="V97" s="329"/>
      <c r="W97" s="319">
        <f>SUM(E97,I97,M97,Q97,U97)*1.98+IF(입력!B87="소방창",6000,0)</f>
        <v>0</v>
      </c>
      <c r="X97" s="320"/>
      <c r="Y97" s="321"/>
      <c r="Z97" s="4"/>
      <c r="AA97" s="4"/>
      <c r="AB97" s="4"/>
      <c r="AC97" s="4"/>
      <c r="AD97" s="4"/>
      <c r="AE97" s="4"/>
      <c r="AF97" s="4"/>
      <c r="AG97" s="4"/>
    </row>
    <row r="98" spans="1:33" ht="11.25" customHeight="1" thickBot="1" x14ac:dyDescent="0.35">
      <c r="A98" s="335"/>
      <c r="B98" s="308"/>
      <c r="C98" s="338"/>
      <c r="D98" s="316"/>
      <c r="E98" s="330"/>
      <c r="F98" s="331"/>
      <c r="G98" s="315"/>
      <c r="H98" s="316"/>
      <c r="I98" s="330"/>
      <c r="J98" s="331"/>
      <c r="K98" s="315"/>
      <c r="L98" s="316"/>
      <c r="M98" s="330"/>
      <c r="N98" s="331"/>
      <c r="O98" s="315"/>
      <c r="P98" s="316"/>
      <c r="Q98" s="330"/>
      <c r="R98" s="331"/>
      <c r="S98" s="315"/>
      <c r="T98" s="316"/>
      <c r="U98" s="330"/>
      <c r="V98" s="331"/>
      <c r="W98" s="322"/>
      <c r="X98" s="323"/>
      <c r="Y98" s="324"/>
      <c r="Z98" s="4"/>
      <c r="AA98" s="4"/>
      <c r="AB98" s="4"/>
      <c r="AC98" s="4"/>
      <c r="AD98" s="4"/>
      <c r="AE98" s="4"/>
      <c r="AF98" s="4"/>
      <c r="AG98" s="4"/>
    </row>
    <row r="99" spans="1:33" ht="11.25" customHeight="1" x14ac:dyDescent="0.3">
      <c r="A99" s="335"/>
      <c r="B99" s="309" t="str">
        <f>IF(입력!B85="","",입력!B85)</f>
        <v/>
      </c>
      <c r="C99" s="338"/>
      <c r="D99" s="316"/>
      <c r="E99" s="330"/>
      <c r="F99" s="331"/>
      <c r="G99" s="315"/>
      <c r="H99" s="316"/>
      <c r="I99" s="330"/>
      <c r="J99" s="331"/>
      <c r="K99" s="315"/>
      <c r="L99" s="316"/>
      <c r="M99" s="330"/>
      <c r="N99" s="331"/>
      <c r="O99" s="315"/>
      <c r="P99" s="316"/>
      <c r="Q99" s="330"/>
      <c r="R99" s="331"/>
      <c r="S99" s="315"/>
      <c r="T99" s="316"/>
      <c r="U99" s="330"/>
      <c r="V99" s="331"/>
      <c r="W99" s="322"/>
      <c r="X99" s="323"/>
      <c r="Y99" s="324"/>
      <c r="Z99" s="4"/>
      <c r="AA99" s="4"/>
      <c r="AB99" s="4"/>
      <c r="AC99" s="4"/>
      <c r="AD99" s="4"/>
      <c r="AE99" s="4"/>
      <c r="AF99" s="4"/>
      <c r="AG99" s="4"/>
    </row>
    <row r="100" spans="1:33" ht="11.25" customHeight="1" thickBot="1" x14ac:dyDescent="0.35">
      <c r="A100" s="335"/>
      <c r="B100" s="308"/>
      <c r="C100" s="338"/>
      <c r="D100" s="316"/>
      <c r="E100" s="330"/>
      <c r="F100" s="331"/>
      <c r="G100" s="315"/>
      <c r="H100" s="316"/>
      <c r="I100" s="330"/>
      <c r="J100" s="331"/>
      <c r="K100" s="315"/>
      <c r="L100" s="316"/>
      <c r="M100" s="330"/>
      <c r="N100" s="331"/>
      <c r="O100" s="315"/>
      <c r="P100" s="316"/>
      <c r="Q100" s="330"/>
      <c r="R100" s="331"/>
      <c r="S100" s="315"/>
      <c r="T100" s="316"/>
      <c r="U100" s="330"/>
      <c r="V100" s="331"/>
      <c r="W100" s="322"/>
      <c r="X100" s="323"/>
      <c r="Y100" s="324"/>
      <c r="Z100" s="4"/>
      <c r="AA100" s="4"/>
      <c r="AB100" s="4"/>
      <c r="AC100" s="4"/>
      <c r="AD100" s="4"/>
      <c r="AE100" s="4"/>
      <c r="AF100" s="4"/>
      <c r="AG100" s="4"/>
    </row>
    <row r="101" spans="1:33" ht="11.25" customHeight="1" x14ac:dyDescent="0.3">
      <c r="A101" s="335"/>
      <c r="B101" s="309" t="str">
        <f>IF(입력!B83="","",입력!B83)</f>
        <v/>
      </c>
      <c r="C101" s="338"/>
      <c r="D101" s="316"/>
      <c r="E101" s="330"/>
      <c r="F101" s="331"/>
      <c r="G101" s="315"/>
      <c r="H101" s="316"/>
      <c r="I101" s="330"/>
      <c r="J101" s="331"/>
      <c r="K101" s="315"/>
      <c r="L101" s="316"/>
      <c r="M101" s="330"/>
      <c r="N101" s="331"/>
      <c r="O101" s="315"/>
      <c r="P101" s="316"/>
      <c r="Q101" s="330"/>
      <c r="R101" s="331"/>
      <c r="S101" s="315"/>
      <c r="T101" s="316"/>
      <c r="U101" s="330"/>
      <c r="V101" s="331"/>
      <c r="W101" s="322"/>
      <c r="X101" s="323"/>
      <c r="Y101" s="324"/>
      <c r="Z101" s="4"/>
      <c r="AA101" s="4"/>
      <c r="AB101" s="4"/>
      <c r="AC101" s="4"/>
      <c r="AD101" s="4"/>
      <c r="AE101" s="4"/>
      <c r="AF101" s="4"/>
      <c r="AG101" s="4"/>
    </row>
    <row r="102" spans="1:33" ht="11.25" customHeight="1" thickBot="1" x14ac:dyDescent="0.35">
      <c r="A102" s="335"/>
      <c r="B102" s="308"/>
      <c r="C102" s="338"/>
      <c r="D102" s="316"/>
      <c r="E102" s="330"/>
      <c r="F102" s="331"/>
      <c r="G102" s="315"/>
      <c r="H102" s="316"/>
      <c r="I102" s="330"/>
      <c r="J102" s="331"/>
      <c r="K102" s="315"/>
      <c r="L102" s="316"/>
      <c r="M102" s="330"/>
      <c r="N102" s="331"/>
      <c r="O102" s="315"/>
      <c r="P102" s="316"/>
      <c r="Q102" s="330"/>
      <c r="R102" s="331"/>
      <c r="S102" s="315"/>
      <c r="T102" s="316"/>
      <c r="U102" s="330"/>
      <c r="V102" s="331"/>
      <c r="W102" s="322"/>
      <c r="X102" s="323"/>
      <c r="Y102" s="324"/>
      <c r="Z102" s="4"/>
      <c r="AA102" s="4"/>
      <c r="AB102" s="4"/>
      <c r="AC102" s="4"/>
      <c r="AD102" s="4"/>
      <c r="AE102" s="4"/>
      <c r="AF102" s="4"/>
      <c r="AG102" s="4"/>
    </row>
    <row r="103" spans="1:33" ht="11.25" customHeight="1" x14ac:dyDescent="0.3">
      <c r="A103" s="335"/>
      <c r="B103" s="307"/>
      <c r="C103" s="338"/>
      <c r="D103" s="316"/>
      <c r="E103" s="330"/>
      <c r="F103" s="331"/>
      <c r="G103" s="315"/>
      <c r="H103" s="316"/>
      <c r="I103" s="330"/>
      <c r="J103" s="331"/>
      <c r="K103" s="315"/>
      <c r="L103" s="316"/>
      <c r="M103" s="330"/>
      <c r="N103" s="331"/>
      <c r="O103" s="315"/>
      <c r="P103" s="316"/>
      <c r="Q103" s="330"/>
      <c r="R103" s="331"/>
      <c r="S103" s="315"/>
      <c r="T103" s="316"/>
      <c r="U103" s="330"/>
      <c r="V103" s="331"/>
      <c r="W103" s="322"/>
      <c r="X103" s="323"/>
      <c r="Y103" s="324"/>
      <c r="Z103" s="4"/>
      <c r="AA103" s="4"/>
      <c r="AB103" s="4"/>
      <c r="AC103" s="4"/>
      <c r="AD103" s="4"/>
      <c r="AE103" s="4"/>
      <c r="AF103" s="4"/>
      <c r="AG103" s="4"/>
    </row>
    <row r="104" spans="1:33" ht="11.25" customHeight="1" thickBot="1" x14ac:dyDescent="0.35">
      <c r="A104" s="336"/>
      <c r="B104" s="308"/>
      <c r="C104" s="339"/>
      <c r="D104" s="318"/>
      <c r="E104" s="332"/>
      <c r="F104" s="333"/>
      <c r="G104" s="317"/>
      <c r="H104" s="318"/>
      <c r="I104" s="332"/>
      <c r="J104" s="333"/>
      <c r="K104" s="317"/>
      <c r="L104" s="318"/>
      <c r="M104" s="332"/>
      <c r="N104" s="333"/>
      <c r="O104" s="317"/>
      <c r="P104" s="318"/>
      <c r="Q104" s="332"/>
      <c r="R104" s="333"/>
      <c r="S104" s="317"/>
      <c r="T104" s="318"/>
      <c r="U104" s="332"/>
      <c r="V104" s="333"/>
      <c r="W104" s="325"/>
      <c r="X104" s="326"/>
      <c r="Y104" s="327"/>
      <c r="Z104" s="4"/>
      <c r="AA104" s="4"/>
      <c r="AB104" s="4"/>
      <c r="AC104" s="4"/>
      <c r="AD104" s="4"/>
      <c r="AE104" s="4"/>
      <c r="AF104" s="4"/>
      <c r="AG104" s="4"/>
    </row>
    <row r="105" spans="1:33" ht="11.25" customHeight="1" x14ac:dyDescent="0.3">
      <c r="A105" s="334">
        <f>IF(입력!A89="","",입력!A89)</f>
        <v>11</v>
      </c>
      <c r="B105" s="309" t="str">
        <f>IF(입력!B89="","",입력!B89)</f>
        <v/>
      </c>
      <c r="C105" s="337">
        <f>'프로파일 사용량 계산기'!B89</f>
        <v>0</v>
      </c>
      <c r="D105" s="314"/>
      <c r="E105" s="328">
        <f>C105+(C105*IF(OR(입력!B89="T/T",입력!B89="T/O",입력!B89="T/S",입력!B89="FIX",입력!B89="PJ"),$M$3,IF(OR(입력!B89="ES",입력!B89="ID",입력!B89="OD"),가격!$M$7,0)))</f>
        <v>0</v>
      </c>
      <c r="F105" s="329"/>
      <c r="G105" s="313">
        <f>IF(OR(입력!B91="T/T"),IF(OR(입력!H93="W",입력!H93="H"),190000,97000),IF(OR(입력!B91="T/O"),IF(OR(입력!H93="W",입력!H93="H"),92000,46000),IF(OR(입력!B91="PJ"),IF(OR(입력!H93="W",입력!H93="H"),900000,45000),IF(OR(입력!B91="ES"),IF(OR(입력!H93="W",입력!H93="H"),800000,400000),IF(OR(입력!B91="OD"),IF(OR(입력!H93="W",입력!H93="H"),900000,450000),0)))))</f>
        <v>0</v>
      </c>
      <c r="H105" s="314"/>
      <c r="I105" s="328">
        <f t="shared" ref="I105" si="26">G105</f>
        <v>0</v>
      </c>
      <c r="J105" s="329"/>
      <c r="K105" s="313">
        <f>IF(OR(B105="60mm단열",B105="60mm방화"),'유리 사이즈'!P87,IF(OR(B105="85mm단열",B105="85mm방화"),'유리 사이즈'!AP87,'유리 사이즈'!BP87))</f>
        <v>0</v>
      </c>
      <c r="L105" s="314"/>
      <c r="M105" s="328">
        <f t="shared" ref="M105" si="27">K105+(K105*$Q$3)</f>
        <v>0</v>
      </c>
      <c r="N105" s="329"/>
      <c r="O105" s="313">
        <f>IF(입력!B91="FIX",IF(OR(입력!H89="W",입력!H89="H"),'임가공 단가표'!$C$4,'임가공 단가표'!$C$3),IF(OR(입력!B91="T/T",입력!B91="T/O"),IF(AND(OR(입력!H89="W",입력!H89="H"),OR(입력!H93="W",입력!H93="H")),'임가공 단가표'!$C$11,IF(OR(입력!H89="W",입력!H89="H"),'임가공 단가표'!$C$10,'임가공 단가표'!$C$5)),IF(입력!B91="ID",IF(AND(OR(입력!H89="W",입력!H89="H"),OR(입력!H93="W",입력!H93="H")),'임가공 단가표'!$C$15,IF(OR(입력!H89="W",입력!H89="H"),'임가공 단가표'!$C$9,'임가공 단가표'!$C$7)),IF(입력!B91="OD",IF(AND(OR(입력!H89="W",입력!H89="H"),OR(입력!H93="W",입력!H93="H")),'임가공 단가표'!$C$16,IF(OR(입력!H89="W",입력!H89="H"),'임가공 단가표'!$C$8,'임가공 단가표'!$C$7)),IF(입력!B91="ES",IF(AND(입력!H89="W",입력!H93="W"),'임가공 단가표'!$C$12,'임가공 단가표'!$C$6),IF(입력!B91="PJ",IF(AND(OR(입력!H89="W",입력!H89="H"),OR(입력!H93="W",입력!H93="H")),'임가공 단가표'!$C$17,IF(OR(입력!H89="W",입력!H89="H"),'임가공 단가표'!$C$14,'임가공 단가표'!$C$13)),IF(입력!B91="T/S",IF(AND(OR(입력!H89="W",입력!H89="H"),OR(입력!H93="W",입력!H93="H")),'임가공 단가표'!$C$19,'임가공 단가표'!$C$18),0)))))))</f>
        <v>0</v>
      </c>
      <c r="P105" s="314"/>
      <c r="Q105" s="328">
        <f t="shared" ref="Q105" si="28">O105+(O105*$S$3)</f>
        <v>0</v>
      </c>
      <c r="R105" s="329"/>
      <c r="S105" s="313">
        <f>'방충망 사이즈'!L89</f>
        <v>0</v>
      </c>
      <c r="T105" s="314"/>
      <c r="U105" s="328">
        <f>IF(OR(입력!B89="ES",입력!B89="OD",입력!B89="ID",입력!B89="T/S"),S105,IF(AND(입력!B89="T/T",NOT(OR(입력!H89="W",입력!H89="H"))),S105+(S105*가격!$U$7),S105+(S105*$U$3)))</f>
        <v>0</v>
      </c>
      <c r="V105" s="329"/>
      <c r="W105" s="319">
        <f>SUM(E105,I105,M105,Q105,U105)*1.98+IF(입력!B95="소방창",6000,0)</f>
        <v>0</v>
      </c>
      <c r="X105" s="320"/>
      <c r="Y105" s="321"/>
      <c r="Z105" s="4"/>
      <c r="AA105" s="4"/>
      <c r="AB105" s="4"/>
      <c r="AC105" s="4"/>
      <c r="AD105" s="4"/>
      <c r="AE105" s="4"/>
      <c r="AF105" s="4"/>
      <c r="AG105" s="4"/>
    </row>
    <row r="106" spans="1:33" ht="11.25" customHeight="1" thickBot="1" x14ac:dyDescent="0.35">
      <c r="A106" s="335"/>
      <c r="B106" s="308"/>
      <c r="C106" s="338"/>
      <c r="D106" s="316"/>
      <c r="E106" s="330"/>
      <c r="F106" s="331"/>
      <c r="G106" s="315"/>
      <c r="H106" s="316"/>
      <c r="I106" s="330"/>
      <c r="J106" s="331"/>
      <c r="K106" s="315"/>
      <c r="L106" s="316"/>
      <c r="M106" s="330"/>
      <c r="N106" s="331"/>
      <c r="O106" s="315"/>
      <c r="P106" s="316"/>
      <c r="Q106" s="330"/>
      <c r="R106" s="331"/>
      <c r="S106" s="315"/>
      <c r="T106" s="316"/>
      <c r="U106" s="330"/>
      <c r="V106" s="331"/>
      <c r="W106" s="322"/>
      <c r="X106" s="323"/>
      <c r="Y106" s="324"/>
      <c r="Z106" s="4"/>
      <c r="AA106" s="4"/>
      <c r="AB106" s="4"/>
      <c r="AC106" s="4"/>
      <c r="AD106" s="4"/>
      <c r="AE106" s="4"/>
      <c r="AF106" s="4"/>
      <c r="AG106" s="4"/>
    </row>
    <row r="107" spans="1:33" ht="11.25" customHeight="1" x14ac:dyDescent="0.3">
      <c r="A107" s="335"/>
      <c r="B107" s="309" t="str">
        <f>IF(입력!B93="","",입력!B93)</f>
        <v/>
      </c>
      <c r="C107" s="338"/>
      <c r="D107" s="316"/>
      <c r="E107" s="330"/>
      <c r="F107" s="331"/>
      <c r="G107" s="315"/>
      <c r="H107" s="316"/>
      <c r="I107" s="330"/>
      <c r="J107" s="331"/>
      <c r="K107" s="315"/>
      <c r="L107" s="316"/>
      <c r="M107" s="330"/>
      <c r="N107" s="331"/>
      <c r="O107" s="315"/>
      <c r="P107" s="316"/>
      <c r="Q107" s="330"/>
      <c r="R107" s="331"/>
      <c r="S107" s="315"/>
      <c r="T107" s="316"/>
      <c r="U107" s="330"/>
      <c r="V107" s="331"/>
      <c r="W107" s="322"/>
      <c r="X107" s="323"/>
      <c r="Y107" s="324"/>
      <c r="Z107" s="4"/>
      <c r="AA107" s="4"/>
      <c r="AB107" s="4"/>
      <c r="AC107" s="4"/>
      <c r="AD107" s="4"/>
      <c r="AE107" s="4"/>
      <c r="AF107" s="4"/>
      <c r="AG107" s="4"/>
    </row>
    <row r="108" spans="1:33" ht="11.25" customHeight="1" thickBot="1" x14ac:dyDescent="0.35">
      <c r="A108" s="335"/>
      <c r="B108" s="308"/>
      <c r="C108" s="338"/>
      <c r="D108" s="316"/>
      <c r="E108" s="330"/>
      <c r="F108" s="331"/>
      <c r="G108" s="315"/>
      <c r="H108" s="316"/>
      <c r="I108" s="330"/>
      <c r="J108" s="331"/>
      <c r="K108" s="315"/>
      <c r="L108" s="316"/>
      <c r="M108" s="330"/>
      <c r="N108" s="331"/>
      <c r="O108" s="315"/>
      <c r="P108" s="316"/>
      <c r="Q108" s="330"/>
      <c r="R108" s="331"/>
      <c r="S108" s="315"/>
      <c r="T108" s="316"/>
      <c r="U108" s="330"/>
      <c r="V108" s="331"/>
      <c r="W108" s="322"/>
      <c r="X108" s="323"/>
      <c r="Y108" s="324"/>
      <c r="Z108" s="4"/>
      <c r="AA108" s="4"/>
      <c r="AB108" s="4"/>
      <c r="AC108" s="4"/>
      <c r="AD108" s="4"/>
      <c r="AE108" s="4"/>
      <c r="AF108" s="4"/>
      <c r="AG108" s="4"/>
    </row>
    <row r="109" spans="1:33" ht="11.25" customHeight="1" x14ac:dyDescent="0.3">
      <c r="A109" s="335"/>
      <c r="B109" s="309" t="str">
        <f>IF(입력!B91="","",입력!B91)</f>
        <v/>
      </c>
      <c r="C109" s="338"/>
      <c r="D109" s="316"/>
      <c r="E109" s="330"/>
      <c r="F109" s="331"/>
      <c r="G109" s="315"/>
      <c r="H109" s="316"/>
      <c r="I109" s="330"/>
      <c r="J109" s="331"/>
      <c r="K109" s="315"/>
      <c r="L109" s="316"/>
      <c r="M109" s="330"/>
      <c r="N109" s="331"/>
      <c r="O109" s="315"/>
      <c r="P109" s="316"/>
      <c r="Q109" s="330"/>
      <c r="R109" s="331"/>
      <c r="S109" s="315"/>
      <c r="T109" s="316"/>
      <c r="U109" s="330"/>
      <c r="V109" s="331"/>
      <c r="W109" s="322"/>
      <c r="X109" s="323"/>
      <c r="Y109" s="324"/>
      <c r="Z109" s="4"/>
      <c r="AA109" s="4"/>
      <c r="AB109" s="4"/>
      <c r="AC109" s="4"/>
      <c r="AD109" s="4"/>
      <c r="AE109" s="4"/>
      <c r="AF109" s="4"/>
      <c r="AG109" s="4"/>
    </row>
    <row r="110" spans="1:33" ht="11.25" customHeight="1" thickBot="1" x14ac:dyDescent="0.35">
      <c r="A110" s="335"/>
      <c r="B110" s="308"/>
      <c r="C110" s="338"/>
      <c r="D110" s="316"/>
      <c r="E110" s="330"/>
      <c r="F110" s="331"/>
      <c r="G110" s="315"/>
      <c r="H110" s="316"/>
      <c r="I110" s="330"/>
      <c r="J110" s="331"/>
      <c r="K110" s="315"/>
      <c r="L110" s="316"/>
      <c r="M110" s="330"/>
      <c r="N110" s="331"/>
      <c r="O110" s="315"/>
      <c r="P110" s="316"/>
      <c r="Q110" s="330"/>
      <c r="R110" s="331"/>
      <c r="S110" s="315"/>
      <c r="T110" s="316"/>
      <c r="U110" s="330"/>
      <c r="V110" s="331"/>
      <c r="W110" s="322"/>
      <c r="X110" s="323"/>
      <c r="Y110" s="324"/>
      <c r="Z110" s="4"/>
      <c r="AA110" s="4"/>
      <c r="AB110" s="4"/>
      <c r="AC110" s="4"/>
      <c r="AD110" s="4"/>
      <c r="AE110" s="4"/>
      <c r="AF110" s="4"/>
      <c r="AG110" s="4"/>
    </row>
    <row r="111" spans="1:33" ht="11.25" customHeight="1" x14ac:dyDescent="0.3">
      <c r="A111" s="335"/>
      <c r="B111" s="307"/>
      <c r="C111" s="338"/>
      <c r="D111" s="316"/>
      <c r="E111" s="330"/>
      <c r="F111" s="331"/>
      <c r="G111" s="315"/>
      <c r="H111" s="316"/>
      <c r="I111" s="330"/>
      <c r="J111" s="331"/>
      <c r="K111" s="315"/>
      <c r="L111" s="316"/>
      <c r="M111" s="330"/>
      <c r="N111" s="331"/>
      <c r="O111" s="315"/>
      <c r="P111" s="316"/>
      <c r="Q111" s="330"/>
      <c r="R111" s="331"/>
      <c r="S111" s="315"/>
      <c r="T111" s="316"/>
      <c r="U111" s="330"/>
      <c r="V111" s="331"/>
      <c r="W111" s="322"/>
      <c r="X111" s="323"/>
      <c r="Y111" s="324"/>
      <c r="Z111" s="4"/>
      <c r="AA111" s="4"/>
      <c r="AB111" s="4"/>
      <c r="AC111" s="4"/>
      <c r="AD111" s="4"/>
      <c r="AE111" s="4"/>
      <c r="AF111" s="4"/>
      <c r="AG111" s="4"/>
    </row>
    <row r="112" spans="1:33" ht="11.25" customHeight="1" thickBot="1" x14ac:dyDescent="0.35">
      <c r="A112" s="336"/>
      <c r="B112" s="308"/>
      <c r="C112" s="339"/>
      <c r="D112" s="318"/>
      <c r="E112" s="332"/>
      <c r="F112" s="333"/>
      <c r="G112" s="317"/>
      <c r="H112" s="318"/>
      <c r="I112" s="332"/>
      <c r="J112" s="333"/>
      <c r="K112" s="317"/>
      <c r="L112" s="318"/>
      <c r="M112" s="332"/>
      <c r="N112" s="333"/>
      <c r="O112" s="317"/>
      <c r="P112" s="318"/>
      <c r="Q112" s="332"/>
      <c r="R112" s="333"/>
      <c r="S112" s="317"/>
      <c r="T112" s="318"/>
      <c r="U112" s="332"/>
      <c r="V112" s="333"/>
      <c r="W112" s="325"/>
      <c r="X112" s="326"/>
      <c r="Y112" s="327"/>
      <c r="Z112" s="4"/>
      <c r="AA112" s="4"/>
      <c r="AB112" s="4"/>
      <c r="AC112" s="4"/>
      <c r="AD112" s="4"/>
      <c r="AE112" s="4"/>
      <c r="AF112" s="4"/>
      <c r="AG112" s="4"/>
    </row>
    <row r="113" spans="1:33" ht="11.25" customHeight="1" x14ac:dyDescent="0.3">
      <c r="A113" s="334">
        <f>IF(입력!A97="","",입력!A97)</f>
        <v>12</v>
      </c>
      <c r="B113" s="309" t="str">
        <f>IF(입력!B97="","",입력!B97)</f>
        <v/>
      </c>
      <c r="C113" s="337">
        <f>'프로파일 사용량 계산기'!B97</f>
        <v>0</v>
      </c>
      <c r="D113" s="314"/>
      <c r="E113" s="328">
        <f>C113+(C113*IF(OR(입력!B97="T/T",입력!B97="T/O",입력!B97="T/S",입력!B97="FIX",입력!B97="PJ"),$M$3,IF(OR(입력!B97="ES",입력!B97="ID",입력!B97="OD"),가격!$M$7,0)))</f>
        <v>0</v>
      </c>
      <c r="F113" s="329"/>
      <c r="G113" s="313">
        <f>IF(OR(입력!B99="T/T"),IF(OR(입력!H101="W",입력!H101="H"),190000,97000),IF(OR(입력!B99="T/O"),IF(OR(입력!H101="W",입력!H101="H"),92000,46000),IF(OR(입력!B99="PJ"),IF(OR(입력!H101="W",입력!H101="H"),900000,45000),IF(OR(입력!B99="ES"),IF(OR(입력!H101="W",입력!H101="H"),800000,400000),IF(OR(입력!B99="OD"),IF(OR(입력!H101="W",입력!H101="H"),900000,450000),0)))))</f>
        <v>0</v>
      </c>
      <c r="H113" s="314"/>
      <c r="I113" s="328">
        <f t="shared" ref="I113" si="29">G113</f>
        <v>0</v>
      </c>
      <c r="J113" s="329"/>
      <c r="K113" s="313">
        <f>IF(OR(B113="60mm단열",B113="60mm방화"),'유리 사이즈'!P95,IF(OR(B113="85mm단열",B113="85mm방화"),'유리 사이즈'!AP95,'유리 사이즈'!BP95))</f>
        <v>0</v>
      </c>
      <c r="L113" s="314"/>
      <c r="M113" s="328">
        <f t="shared" ref="M113" si="30">K113+(K113*$Q$3)</f>
        <v>0</v>
      </c>
      <c r="N113" s="329"/>
      <c r="O113" s="313">
        <f>IF(입력!B99="FIX",IF(OR(입력!H97="W",입력!H97="H"),'임가공 단가표'!$C$4,'임가공 단가표'!$C$3),IF(OR(입력!B99="T/T",입력!B99="T/O"),IF(AND(OR(입력!H97="W",입력!H97="H"),OR(입력!H101="W",입력!H101="H")),'임가공 단가표'!$C$11,IF(OR(입력!H97="W",입력!H97="H"),'임가공 단가표'!$C$10,'임가공 단가표'!$C$5)),IF(입력!B99="ID",IF(AND(OR(입력!H97="W",입력!H97="H"),OR(입력!H101="W",입력!H101="H")),'임가공 단가표'!$C$15,IF(OR(입력!H97="W",입력!H97="H"),'임가공 단가표'!$C$9,'임가공 단가표'!$C$7)),IF(입력!B99="OD",IF(AND(OR(입력!H97="W",입력!H97="H"),OR(입력!H101="W",입력!H101="H")),'임가공 단가표'!$C$16,IF(OR(입력!H97="W",입력!H97="H"),'임가공 단가표'!$C$8,'임가공 단가표'!$C$7)),IF(입력!B99="ES",IF(AND(입력!H97="W",입력!H101="W"),'임가공 단가표'!$C$12,'임가공 단가표'!$C$6),IF(입력!B99="PJ",IF(AND(OR(입력!H97="W",입력!H97="H"),OR(입력!H101="W",입력!H101="H")),'임가공 단가표'!$C$17,IF(OR(입력!H97="W",입력!H97="H"),'임가공 단가표'!$C$14,'임가공 단가표'!$C$13)),IF(입력!B99="T/S",IF(AND(OR(입력!H97="W",입력!H97="H"),OR(입력!H101="W",입력!H101="H")),'임가공 단가표'!$C$19,'임가공 단가표'!$C$18),0)))))))</f>
        <v>0</v>
      </c>
      <c r="P113" s="314"/>
      <c r="Q113" s="328">
        <f t="shared" ref="Q113" si="31">O113+(O113*$S$3)</f>
        <v>0</v>
      </c>
      <c r="R113" s="329"/>
      <c r="S113" s="313">
        <f>'방충망 사이즈'!L97</f>
        <v>0</v>
      </c>
      <c r="T113" s="314"/>
      <c r="U113" s="328">
        <f>IF(OR(입력!B97="ES",입력!B97="OD",입력!B97="ID",입력!B97="T/S"),S113,IF(AND(입력!B97="T/T",NOT(OR(입력!H97="W",입력!H97="H"))),S113+(S113*가격!$U$7),S113+(S113*$U$3)))</f>
        <v>0</v>
      </c>
      <c r="V113" s="329"/>
      <c r="W113" s="319">
        <f>SUM(E113,I113,M113,Q113,U113)*1.98+IF(입력!B103="소방창",6000,0)</f>
        <v>0</v>
      </c>
      <c r="X113" s="320"/>
      <c r="Y113" s="321"/>
      <c r="Z113" s="4"/>
      <c r="AA113" s="4"/>
      <c r="AB113" s="4"/>
      <c r="AC113" s="4"/>
      <c r="AD113" s="4"/>
      <c r="AE113" s="4"/>
      <c r="AF113" s="4"/>
      <c r="AG113" s="4"/>
    </row>
    <row r="114" spans="1:33" ht="11.25" customHeight="1" thickBot="1" x14ac:dyDescent="0.35">
      <c r="A114" s="335"/>
      <c r="B114" s="308"/>
      <c r="C114" s="338"/>
      <c r="D114" s="316"/>
      <c r="E114" s="330"/>
      <c r="F114" s="331"/>
      <c r="G114" s="315"/>
      <c r="H114" s="316"/>
      <c r="I114" s="330"/>
      <c r="J114" s="331"/>
      <c r="K114" s="315"/>
      <c r="L114" s="316"/>
      <c r="M114" s="330"/>
      <c r="N114" s="331"/>
      <c r="O114" s="315"/>
      <c r="P114" s="316"/>
      <c r="Q114" s="330"/>
      <c r="R114" s="331"/>
      <c r="S114" s="315"/>
      <c r="T114" s="316"/>
      <c r="U114" s="330"/>
      <c r="V114" s="331"/>
      <c r="W114" s="322"/>
      <c r="X114" s="323"/>
      <c r="Y114" s="324"/>
      <c r="Z114" s="4"/>
      <c r="AA114" s="4"/>
      <c r="AB114" s="4"/>
      <c r="AC114" s="4"/>
      <c r="AD114" s="4"/>
      <c r="AE114" s="4"/>
      <c r="AF114" s="4"/>
      <c r="AG114" s="4"/>
    </row>
    <row r="115" spans="1:33" ht="11.25" customHeight="1" x14ac:dyDescent="0.3">
      <c r="A115" s="335"/>
      <c r="B115" s="309" t="str">
        <f>IF(입력!B101="","",입력!B101)</f>
        <v/>
      </c>
      <c r="C115" s="338"/>
      <c r="D115" s="316"/>
      <c r="E115" s="330"/>
      <c r="F115" s="331"/>
      <c r="G115" s="315"/>
      <c r="H115" s="316"/>
      <c r="I115" s="330"/>
      <c r="J115" s="331"/>
      <c r="K115" s="315"/>
      <c r="L115" s="316"/>
      <c r="M115" s="330"/>
      <c r="N115" s="331"/>
      <c r="O115" s="315"/>
      <c r="P115" s="316"/>
      <c r="Q115" s="330"/>
      <c r="R115" s="331"/>
      <c r="S115" s="315"/>
      <c r="T115" s="316"/>
      <c r="U115" s="330"/>
      <c r="V115" s="331"/>
      <c r="W115" s="322"/>
      <c r="X115" s="323"/>
      <c r="Y115" s="324"/>
      <c r="Z115" s="4"/>
      <c r="AA115" s="4"/>
      <c r="AB115" s="4"/>
      <c r="AC115" s="4"/>
      <c r="AD115" s="4"/>
      <c r="AE115" s="4"/>
      <c r="AF115" s="4"/>
      <c r="AG115" s="4"/>
    </row>
    <row r="116" spans="1:33" ht="11.25" customHeight="1" thickBot="1" x14ac:dyDescent="0.35">
      <c r="A116" s="335"/>
      <c r="B116" s="308"/>
      <c r="C116" s="338"/>
      <c r="D116" s="316"/>
      <c r="E116" s="330"/>
      <c r="F116" s="331"/>
      <c r="G116" s="315"/>
      <c r="H116" s="316"/>
      <c r="I116" s="330"/>
      <c r="J116" s="331"/>
      <c r="K116" s="315"/>
      <c r="L116" s="316"/>
      <c r="M116" s="330"/>
      <c r="N116" s="331"/>
      <c r="O116" s="315"/>
      <c r="P116" s="316"/>
      <c r="Q116" s="330"/>
      <c r="R116" s="331"/>
      <c r="S116" s="315"/>
      <c r="T116" s="316"/>
      <c r="U116" s="330"/>
      <c r="V116" s="331"/>
      <c r="W116" s="322"/>
      <c r="X116" s="323"/>
      <c r="Y116" s="324"/>
      <c r="Z116" s="4"/>
      <c r="AA116" s="4"/>
      <c r="AB116" s="4"/>
      <c r="AC116" s="4"/>
      <c r="AD116" s="4"/>
      <c r="AE116" s="4"/>
      <c r="AF116" s="4"/>
      <c r="AG116" s="4"/>
    </row>
    <row r="117" spans="1:33" ht="11.25" customHeight="1" x14ac:dyDescent="0.3">
      <c r="A117" s="335"/>
      <c r="B117" s="309" t="str">
        <f>IF(입력!B99="","",입력!B99)</f>
        <v/>
      </c>
      <c r="C117" s="338"/>
      <c r="D117" s="316"/>
      <c r="E117" s="330"/>
      <c r="F117" s="331"/>
      <c r="G117" s="315"/>
      <c r="H117" s="316"/>
      <c r="I117" s="330"/>
      <c r="J117" s="331"/>
      <c r="K117" s="315"/>
      <c r="L117" s="316"/>
      <c r="M117" s="330"/>
      <c r="N117" s="331"/>
      <c r="O117" s="315"/>
      <c r="P117" s="316"/>
      <c r="Q117" s="330"/>
      <c r="R117" s="331"/>
      <c r="S117" s="315"/>
      <c r="T117" s="316"/>
      <c r="U117" s="330"/>
      <c r="V117" s="331"/>
      <c r="W117" s="322"/>
      <c r="X117" s="323"/>
      <c r="Y117" s="324"/>
      <c r="Z117" s="4"/>
      <c r="AA117" s="4"/>
      <c r="AB117" s="4"/>
      <c r="AC117" s="4"/>
      <c r="AD117" s="4"/>
      <c r="AE117" s="4"/>
      <c r="AF117" s="4"/>
      <c r="AG117" s="4"/>
    </row>
    <row r="118" spans="1:33" ht="11.25" customHeight="1" thickBot="1" x14ac:dyDescent="0.35">
      <c r="A118" s="335"/>
      <c r="B118" s="308"/>
      <c r="C118" s="338"/>
      <c r="D118" s="316"/>
      <c r="E118" s="330"/>
      <c r="F118" s="331"/>
      <c r="G118" s="315"/>
      <c r="H118" s="316"/>
      <c r="I118" s="330"/>
      <c r="J118" s="331"/>
      <c r="K118" s="315"/>
      <c r="L118" s="316"/>
      <c r="M118" s="330"/>
      <c r="N118" s="331"/>
      <c r="O118" s="315"/>
      <c r="P118" s="316"/>
      <c r="Q118" s="330"/>
      <c r="R118" s="331"/>
      <c r="S118" s="315"/>
      <c r="T118" s="316"/>
      <c r="U118" s="330"/>
      <c r="V118" s="331"/>
      <c r="W118" s="322"/>
      <c r="X118" s="323"/>
      <c r="Y118" s="324"/>
      <c r="Z118" s="4"/>
      <c r="AA118" s="4"/>
      <c r="AB118" s="4"/>
      <c r="AC118" s="4"/>
      <c r="AD118" s="4"/>
      <c r="AE118" s="4"/>
      <c r="AF118" s="4"/>
      <c r="AG118" s="4"/>
    </row>
    <row r="119" spans="1:33" ht="11.25" customHeight="1" x14ac:dyDescent="0.3">
      <c r="A119" s="335"/>
      <c r="B119" s="307"/>
      <c r="C119" s="338"/>
      <c r="D119" s="316"/>
      <c r="E119" s="330"/>
      <c r="F119" s="331"/>
      <c r="G119" s="315"/>
      <c r="H119" s="316"/>
      <c r="I119" s="330"/>
      <c r="J119" s="331"/>
      <c r="K119" s="315"/>
      <c r="L119" s="316"/>
      <c r="M119" s="330"/>
      <c r="N119" s="331"/>
      <c r="O119" s="315"/>
      <c r="P119" s="316"/>
      <c r="Q119" s="330"/>
      <c r="R119" s="331"/>
      <c r="S119" s="315"/>
      <c r="T119" s="316"/>
      <c r="U119" s="330"/>
      <c r="V119" s="331"/>
      <c r="W119" s="322"/>
      <c r="X119" s="323"/>
      <c r="Y119" s="324"/>
      <c r="Z119" s="4"/>
      <c r="AA119" s="4"/>
      <c r="AB119" s="4"/>
      <c r="AC119" s="4"/>
      <c r="AD119" s="4"/>
      <c r="AE119" s="4"/>
      <c r="AF119" s="4"/>
      <c r="AG119" s="4"/>
    </row>
    <row r="120" spans="1:33" ht="11.25" customHeight="1" thickBot="1" x14ac:dyDescent="0.35">
      <c r="A120" s="336"/>
      <c r="B120" s="308"/>
      <c r="C120" s="339"/>
      <c r="D120" s="318"/>
      <c r="E120" s="332"/>
      <c r="F120" s="333"/>
      <c r="G120" s="317"/>
      <c r="H120" s="318"/>
      <c r="I120" s="332"/>
      <c r="J120" s="333"/>
      <c r="K120" s="317"/>
      <c r="L120" s="318"/>
      <c r="M120" s="332"/>
      <c r="N120" s="333"/>
      <c r="O120" s="317"/>
      <c r="P120" s="318"/>
      <c r="Q120" s="332"/>
      <c r="R120" s="333"/>
      <c r="S120" s="317"/>
      <c r="T120" s="318"/>
      <c r="U120" s="332"/>
      <c r="V120" s="333"/>
      <c r="W120" s="325"/>
      <c r="X120" s="326"/>
      <c r="Y120" s="327"/>
      <c r="Z120" s="4"/>
      <c r="AA120" s="4"/>
      <c r="AB120" s="4"/>
      <c r="AC120" s="4"/>
      <c r="AD120" s="4"/>
      <c r="AE120" s="4"/>
      <c r="AF120" s="4"/>
      <c r="AG120" s="4"/>
    </row>
    <row r="121" spans="1:33" ht="11.25" customHeight="1" x14ac:dyDescent="0.3">
      <c r="A121" s="334">
        <f>IF(입력!A105="","",입력!A105)</f>
        <v>13</v>
      </c>
      <c r="B121" s="309" t="str">
        <f>IF(입력!B105="","",입력!B105)</f>
        <v/>
      </c>
      <c r="C121" s="337">
        <f>'프로파일 사용량 계산기'!B105</f>
        <v>0</v>
      </c>
      <c r="D121" s="314"/>
      <c r="E121" s="328">
        <f>C121+(C121*IF(OR(입력!B105="T/T",입력!B105="T/O",입력!B105="T/S",입력!B105="FIX",입력!B105="PJ"),$M$3,IF(OR(입력!B105="ES",입력!B105="ID",입력!B105="OD"),가격!$M$7,0)))</f>
        <v>0</v>
      </c>
      <c r="F121" s="329"/>
      <c r="G121" s="313">
        <f>IF(OR(입력!B107="T/T"),IF(OR(입력!H109="W",입력!H109="H"),190000,97000),IF(OR(입력!B107="T/O"),IF(OR(입력!H109="W",입력!H109="H"),92000,46000),IF(OR(입력!B107="PJ"),IF(OR(입력!H109="W",입력!H109="H"),900000,45000),IF(OR(입력!B107="ES"),IF(OR(입력!H109="W",입력!H109="H"),800000,400000),IF(OR(입력!B107="OD"),IF(OR(입력!H109="W",입력!H109="H"),900000,450000),0)))))</f>
        <v>0</v>
      </c>
      <c r="H121" s="314"/>
      <c r="I121" s="328">
        <f t="shared" ref="I121" si="32">G121</f>
        <v>0</v>
      </c>
      <c r="J121" s="329"/>
      <c r="K121" s="313">
        <f>IF(OR(B121="60mm단열",B121="60mm방화"),'유리 사이즈'!P103,IF(OR(B121="85mm단열",B121="85mm방화"),'유리 사이즈'!AP103,'유리 사이즈'!BP103))</f>
        <v>0</v>
      </c>
      <c r="L121" s="314"/>
      <c r="M121" s="328">
        <f t="shared" ref="M121" si="33">K121+(K121*$Q$3)</f>
        <v>0</v>
      </c>
      <c r="N121" s="329"/>
      <c r="O121" s="313">
        <f>IF(입력!B107="FIX",IF(OR(입력!H105="W",입력!H105="H"),'임가공 단가표'!$C$4,'임가공 단가표'!$C$3),IF(OR(입력!B107="T/T",입력!B107="T/O"),IF(AND(OR(입력!H105="W",입력!H105="H"),OR(입력!H109="W",입력!H109="H")),'임가공 단가표'!$C$11,IF(OR(입력!H105="W",입력!H105="H"),'임가공 단가표'!$C$10,'임가공 단가표'!$C$5)),IF(입력!B107="ID",IF(AND(OR(입력!H105="W",입력!H105="H"),OR(입력!H109="W",입력!H109="H")),'임가공 단가표'!$C$15,IF(OR(입력!H105="W",입력!H105="H"),'임가공 단가표'!$C$9,'임가공 단가표'!$C$7)),IF(입력!B107="OD",IF(AND(OR(입력!H105="W",입력!H105="H"),OR(입력!H109="W",입력!H109="H")),'임가공 단가표'!$C$16,IF(OR(입력!H105="W",입력!H105="H"),'임가공 단가표'!$C$8,'임가공 단가표'!$C$7)),IF(입력!B107="ES",IF(AND(입력!H105="W",입력!H109="W"),'임가공 단가표'!$C$12,'임가공 단가표'!$C$6),IF(입력!B107="PJ",IF(AND(OR(입력!H105="W",입력!H105="H"),OR(입력!H109="W",입력!H109="H")),'임가공 단가표'!$C$17,IF(OR(입력!H105="W",입력!H105="H"),'임가공 단가표'!$C$14,'임가공 단가표'!$C$13)),IF(입력!B107="T/S",IF(AND(OR(입력!H105="W",입력!H105="H"),OR(입력!H109="W",입력!H109="H")),'임가공 단가표'!$C$19,'임가공 단가표'!$C$18),0)))))))</f>
        <v>0</v>
      </c>
      <c r="P121" s="314"/>
      <c r="Q121" s="328">
        <f t="shared" ref="Q121" si="34">O121+(O121*$S$3)</f>
        <v>0</v>
      </c>
      <c r="R121" s="329"/>
      <c r="S121" s="313">
        <f>'방충망 사이즈'!L105</f>
        <v>0</v>
      </c>
      <c r="T121" s="314"/>
      <c r="U121" s="328">
        <f>IF(OR(입력!B105="ES",입력!B105="OD",입력!B105="ID",입력!B105="T/S"),S121,IF(AND(입력!B105="T/T",NOT(OR(입력!H105="W",입력!H105="H"))),S121+(S121*가격!$U$7),S121+(S121*$U$3)))</f>
        <v>0</v>
      </c>
      <c r="V121" s="329"/>
      <c r="W121" s="319">
        <f>SUM(E121,I121,M121,Q121,U121)*1.98+IF(입력!B111="소방창",6000,0)</f>
        <v>0</v>
      </c>
      <c r="X121" s="320"/>
      <c r="Y121" s="321"/>
      <c r="Z121" s="4"/>
      <c r="AA121" s="4"/>
      <c r="AB121" s="4"/>
      <c r="AC121" s="4"/>
      <c r="AD121" s="4"/>
      <c r="AE121" s="4"/>
      <c r="AF121" s="4"/>
      <c r="AG121" s="4"/>
    </row>
    <row r="122" spans="1:33" ht="11.25" customHeight="1" thickBot="1" x14ac:dyDescent="0.35">
      <c r="A122" s="335"/>
      <c r="B122" s="308"/>
      <c r="C122" s="338"/>
      <c r="D122" s="316"/>
      <c r="E122" s="330"/>
      <c r="F122" s="331"/>
      <c r="G122" s="315"/>
      <c r="H122" s="316"/>
      <c r="I122" s="330"/>
      <c r="J122" s="331"/>
      <c r="K122" s="315"/>
      <c r="L122" s="316"/>
      <c r="M122" s="330"/>
      <c r="N122" s="331"/>
      <c r="O122" s="315"/>
      <c r="P122" s="316"/>
      <c r="Q122" s="330"/>
      <c r="R122" s="331"/>
      <c r="S122" s="315"/>
      <c r="T122" s="316"/>
      <c r="U122" s="330"/>
      <c r="V122" s="331"/>
      <c r="W122" s="322"/>
      <c r="X122" s="323"/>
      <c r="Y122" s="324"/>
      <c r="Z122" s="4"/>
      <c r="AA122" s="4"/>
      <c r="AB122" s="4"/>
      <c r="AC122" s="4"/>
      <c r="AD122" s="4"/>
      <c r="AE122" s="4"/>
      <c r="AF122" s="4"/>
      <c r="AG122" s="4"/>
    </row>
    <row r="123" spans="1:33" ht="11.25" customHeight="1" x14ac:dyDescent="0.3">
      <c r="A123" s="335"/>
      <c r="B123" s="309" t="str">
        <f>IF(입력!B109="","",입력!B109)</f>
        <v/>
      </c>
      <c r="C123" s="338"/>
      <c r="D123" s="316"/>
      <c r="E123" s="330"/>
      <c r="F123" s="331"/>
      <c r="G123" s="315"/>
      <c r="H123" s="316"/>
      <c r="I123" s="330"/>
      <c r="J123" s="331"/>
      <c r="K123" s="315"/>
      <c r="L123" s="316"/>
      <c r="M123" s="330"/>
      <c r="N123" s="331"/>
      <c r="O123" s="315"/>
      <c r="P123" s="316"/>
      <c r="Q123" s="330"/>
      <c r="R123" s="331"/>
      <c r="S123" s="315"/>
      <c r="T123" s="316"/>
      <c r="U123" s="330"/>
      <c r="V123" s="331"/>
      <c r="W123" s="322"/>
      <c r="X123" s="323"/>
      <c r="Y123" s="324"/>
      <c r="Z123" s="4"/>
      <c r="AA123" s="4"/>
      <c r="AB123" s="4"/>
      <c r="AC123" s="4"/>
      <c r="AD123" s="4"/>
      <c r="AE123" s="4"/>
      <c r="AF123" s="4"/>
      <c r="AG123" s="4"/>
    </row>
    <row r="124" spans="1:33" ht="11.25" customHeight="1" thickBot="1" x14ac:dyDescent="0.35">
      <c r="A124" s="335"/>
      <c r="B124" s="308"/>
      <c r="C124" s="338"/>
      <c r="D124" s="316"/>
      <c r="E124" s="330"/>
      <c r="F124" s="331"/>
      <c r="G124" s="315"/>
      <c r="H124" s="316"/>
      <c r="I124" s="330"/>
      <c r="J124" s="331"/>
      <c r="K124" s="315"/>
      <c r="L124" s="316"/>
      <c r="M124" s="330"/>
      <c r="N124" s="331"/>
      <c r="O124" s="315"/>
      <c r="P124" s="316"/>
      <c r="Q124" s="330"/>
      <c r="R124" s="331"/>
      <c r="S124" s="315"/>
      <c r="T124" s="316"/>
      <c r="U124" s="330"/>
      <c r="V124" s="331"/>
      <c r="W124" s="322"/>
      <c r="X124" s="323"/>
      <c r="Y124" s="324"/>
      <c r="Z124" s="4"/>
      <c r="AA124" s="4"/>
      <c r="AB124" s="4"/>
      <c r="AC124" s="4"/>
      <c r="AD124" s="4"/>
      <c r="AE124" s="4"/>
      <c r="AF124" s="4"/>
      <c r="AG124" s="4"/>
    </row>
    <row r="125" spans="1:33" ht="11.25" customHeight="1" x14ac:dyDescent="0.3">
      <c r="A125" s="335"/>
      <c r="B125" s="309" t="str">
        <f>IF(입력!B107="","",입력!B107)</f>
        <v/>
      </c>
      <c r="C125" s="338"/>
      <c r="D125" s="316"/>
      <c r="E125" s="330"/>
      <c r="F125" s="331"/>
      <c r="G125" s="315"/>
      <c r="H125" s="316"/>
      <c r="I125" s="330"/>
      <c r="J125" s="331"/>
      <c r="K125" s="315"/>
      <c r="L125" s="316"/>
      <c r="M125" s="330"/>
      <c r="N125" s="331"/>
      <c r="O125" s="315"/>
      <c r="P125" s="316"/>
      <c r="Q125" s="330"/>
      <c r="R125" s="331"/>
      <c r="S125" s="315"/>
      <c r="T125" s="316"/>
      <c r="U125" s="330"/>
      <c r="V125" s="331"/>
      <c r="W125" s="322"/>
      <c r="X125" s="323"/>
      <c r="Y125" s="324"/>
      <c r="Z125" s="4"/>
      <c r="AA125" s="4"/>
      <c r="AB125" s="4"/>
      <c r="AC125" s="4"/>
      <c r="AD125" s="4"/>
      <c r="AE125" s="4"/>
      <c r="AF125" s="4"/>
      <c r="AG125" s="4"/>
    </row>
    <row r="126" spans="1:33" ht="11.25" customHeight="1" thickBot="1" x14ac:dyDescent="0.35">
      <c r="A126" s="335"/>
      <c r="B126" s="308"/>
      <c r="C126" s="338"/>
      <c r="D126" s="316"/>
      <c r="E126" s="330"/>
      <c r="F126" s="331"/>
      <c r="G126" s="315"/>
      <c r="H126" s="316"/>
      <c r="I126" s="330"/>
      <c r="J126" s="331"/>
      <c r="K126" s="315"/>
      <c r="L126" s="316"/>
      <c r="M126" s="330"/>
      <c r="N126" s="331"/>
      <c r="O126" s="315"/>
      <c r="P126" s="316"/>
      <c r="Q126" s="330"/>
      <c r="R126" s="331"/>
      <c r="S126" s="315"/>
      <c r="T126" s="316"/>
      <c r="U126" s="330"/>
      <c r="V126" s="331"/>
      <c r="W126" s="322"/>
      <c r="X126" s="323"/>
      <c r="Y126" s="324"/>
      <c r="Z126" s="4"/>
      <c r="AA126" s="4"/>
      <c r="AB126" s="4"/>
      <c r="AC126" s="4"/>
      <c r="AD126" s="4"/>
      <c r="AE126" s="4"/>
      <c r="AF126" s="4"/>
      <c r="AG126" s="4"/>
    </row>
    <row r="127" spans="1:33" ht="11.25" customHeight="1" x14ac:dyDescent="0.3">
      <c r="A127" s="335"/>
      <c r="B127" s="307"/>
      <c r="C127" s="338"/>
      <c r="D127" s="316"/>
      <c r="E127" s="330"/>
      <c r="F127" s="331"/>
      <c r="G127" s="315"/>
      <c r="H127" s="316"/>
      <c r="I127" s="330"/>
      <c r="J127" s="331"/>
      <c r="K127" s="315"/>
      <c r="L127" s="316"/>
      <c r="M127" s="330"/>
      <c r="N127" s="331"/>
      <c r="O127" s="315"/>
      <c r="P127" s="316"/>
      <c r="Q127" s="330"/>
      <c r="R127" s="331"/>
      <c r="S127" s="315"/>
      <c r="T127" s="316"/>
      <c r="U127" s="330"/>
      <c r="V127" s="331"/>
      <c r="W127" s="322"/>
      <c r="X127" s="323"/>
      <c r="Y127" s="324"/>
      <c r="Z127" s="4"/>
      <c r="AA127" s="4"/>
      <c r="AB127" s="4"/>
      <c r="AC127" s="4"/>
      <c r="AD127" s="4"/>
      <c r="AE127" s="4"/>
      <c r="AF127" s="4"/>
      <c r="AG127" s="4"/>
    </row>
    <row r="128" spans="1:33" ht="11.25" customHeight="1" thickBot="1" x14ac:dyDescent="0.35">
      <c r="A128" s="336"/>
      <c r="B128" s="308"/>
      <c r="C128" s="339"/>
      <c r="D128" s="318"/>
      <c r="E128" s="332"/>
      <c r="F128" s="333"/>
      <c r="G128" s="317"/>
      <c r="H128" s="318"/>
      <c r="I128" s="332"/>
      <c r="J128" s="333"/>
      <c r="K128" s="317"/>
      <c r="L128" s="318"/>
      <c r="M128" s="332"/>
      <c r="N128" s="333"/>
      <c r="O128" s="317"/>
      <c r="P128" s="318"/>
      <c r="Q128" s="332"/>
      <c r="R128" s="333"/>
      <c r="S128" s="317"/>
      <c r="T128" s="318"/>
      <c r="U128" s="332"/>
      <c r="V128" s="333"/>
      <c r="W128" s="325"/>
      <c r="X128" s="326"/>
      <c r="Y128" s="327"/>
      <c r="Z128" s="4"/>
      <c r="AA128" s="4"/>
      <c r="AB128" s="4"/>
      <c r="AC128" s="4"/>
      <c r="AD128" s="4"/>
      <c r="AE128" s="4"/>
      <c r="AF128" s="4"/>
      <c r="AG128" s="4"/>
    </row>
    <row r="129" spans="1:33" ht="11.25" customHeight="1" x14ac:dyDescent="0.3">
      <c r="A129" s="334">
        <f>IF(입력!A113="","",입력!A113)</f>
        <v>14</v>
      </c>
      <c r="B129" s="309" t="str">
        <f>IF(입력!B113="","",입력!B113)</f>
        <v/>
      </c>
      <c r="C129" s="337">
        <f>'프로파일 사용량 계산기'!B113</f>
        <v>0</v>
      </c>
      <c r="D129" s="314"/>
      <c r="E129" s="328">
        <f>C129+(C129*IF(OR(입력!B113="T/T",입력!B113="T/O",입력!B113="T/S",입력!B113="FIX",입력!B113="PJ"),$M$3,IF(OR(입력!B113="ES",입력!B113="ID",입력!B113="OD"),가격!$M$7,0)))</f>
        <v>0</v>
      </c>
      <c r="F129" s="329"/>
      <c r="G129" s="313">
        <f>IF(OR(입력!B115="T/T"),IF(OR(입력!H117="W",입력!H117="H"),190000,97000),IF(OR(입력!B115="T/O"),IF(OR(입력!H117="W",입력!H117="H"),92000,46000),IF(OR(입력!B115="PJ"),IF(OR(입력!H117="W",입력!H117="H"),900000,45000),IF(OR(입력!B115="ES"),IF(OR(입력!H117="W",입력!H117="H"),800000,400000),IF(OR(입력!B115="OD"),IF(OR(입력!H117="W",입력!H117="H"),900000,450000),0)))))</f>
        <v>0</v>
      </c>
      <c r="H129" s="314"/>
      <c r="I129" s="328">
        <f t="shared" ref="I129" si="35">G129</f>
        <v>0</v>
      </c>
      <c r="J129" s="329"/>
      <c r="K129" s="313">
        <f>IF(OR(B129="60mm단열",B129="60mm방화"),'유리 사이즈'!P111,IF(OR(B129="85mm단열",B129="85mm방화"),'유리 사이즈'!AP111,'유리 사이즈'!BP111))</f>
        <v>0</v>
      </c>
      <c r="L129" s="314"/>
      <c r="M129" s="328">
        <f t="shared" ref="M129" si="36">K129+(K129*$Q$3)</f>
        <v>0</v>
      </c>
      <c r="N129" s="329"/>
      <c r="O129" s="313">
        <f>IF(입력!B115="FIX",IF(OR(입력!H113="W",입력!H113="H"),'임가공 단가표'!$C$4,'임가공 단가표'!$C$3),IF(OR(입력!B115="T/T",입력!B115="T/O"),IF(AND(OR(입력!H113="W",입력!H113="H"),OR(입력!H117="W",입력!H117="H")),'임가공 단가표'!$C$11,IF(OR(입력!H113="W",입력!H113="H"),'임가공 단가표'!$C$10,'임가공 단가표'!$C$5)),IF(입력!B115="ID",IF(AND(OR(입력!H113="W",입력!H113="H"),OR(입력!H117="W",입력!H117="H")),'임가공 단가표'!$C$15,IF(OR(입력!H113="W",입력!H113="H"),'임가공 단가표'!$C$9,'임가공 단가표'!$C$7)),IF(입력!B115="OD",IF(AND(OR(입력!H113="W",입력!H113="H"),OR(입력!H117="W",입력!H117="H")),'임가공 단가표'!$C$16,IF(OR(입력!H113="W",입력!H113="H"),'임가공 단가표'!$C$8,'임가공 단가표'!$C$7)),IF(입력!B115="ES",IF(AND(입력!H113="W",입력!H117="W"),'임가공 단가표'!$C$12,'임가공 단가표'!$C$6),IF(입력!B115="PJ",IF(AND(OR(입력!H113="W",입력!H113="H"),OR(입력!H117="W",입력!H117="H")),'임가공 단가표'!$C$17,IF(OR(입력!H113="W",입력!H113="H"),'임가공 단가표'!$C$14,'임가공 단가표'!$C$13)),IF(입력!B115="T/S",IF(AND(OR(입력!H113="W",입력!H113="H"),OR(입력!H117="W",입력!H117="H")),'임가공 단가표'!$C$19,'임가공 단가표'!$C$18),0)))))))</f>
        <v>0</v>
      </c>
      <c r="P129" s="314"/>
      <c r="Q129" s="328">
        <f t="shared" ref="Q129" si="37">O129+(O129*$S$3)</f>
        <v>0</v>
      </c>
      <c r="R129" s="329"/>
      <c r="S129" s="313">
        <f>'방충망 사이즈'!L113</f>
        <v>0</v>
      </c>
      <c r="T129" s="314"/>
      <c r="U129" s="328">
        <f>IF(OR(입력!B113="ES",입력!B113="OD",입력!B113="ID",입력!B113="T/S"),S129,IF(AND(입력!B113="T/T",NOT(OR(입력!H113="W",입력!H113="H"))),S129+(S129*가격!$U$7),S129+(S129*$U$3)))</f>
        <v>0</v>
      </c>
      <c r="V129" s="329"/>
      <c r="W129" s="319">
        <f>SUM(E129,I129,M129,Q129,U129)*1.98+IF(입력!B119="소방창",6000,0)</f>
        <v>0</v>
      </c>
      <c r="X129" s="320"/>
      <c r="Y129" s="321"/>
      <c r="Z129" s="4"/>
      <c r="AA129" s="4"/>
      <c r="AB129" s="4"/>
      <c r="AC129" s="4"/>
      <c r="AD129" s="4"/>
      <c r="AE129" s="4"/>
      <c r="AF129" s="4"/>
      <c r="AG129" s="4"/>
    </row>
    <row r="130" spans="1:33" ht="11.25" customHeight="1" thickBot="1" x14ac:dyDescent="0.35">
      <c r="A130" s="335"/>
      <c r="B130" s="308"/>
      <c r="C130" s="338"/>
      <c r="D130" s="316"/>
      <c r="E130" s="330"/>
      <c r="F130" s="331"/>
      <c r="G130" s="315"/>
      <c r="H130" s="316"/>
      <c r="I130" s="330"/>
      <c r="J130" s="331"/>
      <c r="K130" s="315"/>
      <c r="L130" s="316"/>
      <c r="M130" s="330"/>
      <c r="N130" s="331"/>
      <c r="O130" s="315"/>
      <c r="P130" s="316"/>
      <c r="Q130" s="330"/>
      <c r="R130" s="331"/>
      <c r="S130" s="315"/>
      <c r="T130" s="316"/>
      <c r="U130" s="330"/>
      <c r="V130" s="331"/>
      <c r="W130" s="322"/>
      <c r="X130" s="323"/>
      <c r="Y130" s="324"/>
      <c r="Z130" s="4"/>
      <c r="AA130" s="4"/>
      <c r="AB130" s="4"/>
      <c r="AC130" s="4"/>
      <c r="AD130" s="4"/>
      <c r="AE130" s="4"/>
      <c r="AF130" s="4"/>
      <c r="AG130" s="4"/>
    </row>
    <row r="131" spans="1:33" ht="11.25" customHeight="1" x14ac:dyDescent="0.3">
      <c r="A131" s="335"/>
      <c r="B131" s="309" t="str">
        <f>IF(입력!B117="","",입력!B117)</f>
        <v/>
      </c>
      <c r="C131" s="338"/>
      <c r="D131" s="316"/>
      <c r="E131" s="330"/>
      <c r="F131" s="331"/>
      <c r="G131" s="315"/>
      <c r="H131" s="316"/>
      <c r="I131" s="330"/>
      <c r="J131" s="331"/>
      <c r="K131" s="315"/>
      <c r="L131" s="316"/>
      <c r="M131" s="330"/>
      <c r="N131" s="331"/>
      <c r="O131" s="315"/>
      <c r="P131" s="316"/>
      <c r="Q131" s="330"/>
      <c r="R131" s="331"/>
      <c r="S131" s="315"/>
      <c r="T131" s="316"/>
      <c r="U131" s="330"/>
      <c r="V131" s="331"/>
      <c r="W131" s="322"/>
      <c r="X131" s="323"/>
      <c r="Y131" s="324"/>
      <c r="Z131" s="4"/>
      <c r="AA131" s="4"/>
      <c r="AB131" s="4"/>
      <c r="AC131" s="4"/>
      <c r="AD131" s="4"/>
      <c r="AE131" s="4"/>
      <c r="AF131" s="4"/>
      <c r="AG131" s="4"/>
    </row>
    <row r="132" spans="1:33" ht="11.25" customHeight="1" thickBot="1" x14ac:dyDescent="0.35">
      <c r="A132" s="335"/>
      <c r="B132" s="308"/>
      <c r="C132" s="338"/>
      <c r="D132" s="316"/>
      <c r="E132" s="330"/>
      <c r="F132" s="331"/>
      <c r="G132" s="315"/>
      <c r="H132" s="316"/>
      <c r="I132" s="330"/>
      <c r="J132" s="331"/>
      <c r="K132" s="315"/>
      <c r="L132" s="316"/>
      <c r="M132" s="330"/>
      <c r="N132" s="331"/>
      <c r="O132" s="315"/>
      <c r="P132" s="316"/>
      <c r="Q132" s="330"/>
      <c r="R132" s="331"/>
      <c r="S132" s="315"/>
      <c r="T132" s="316"/>
      <c r="U132" s="330"/>
      <c r="V132" s="331"/>
      <c r="W132" s="322"/>
      <c r="X132" s="323"/>
      <c r="Y132" s="324"/>
      <c r="Z132" s="4"/>
      <c r="AA132" s="4"/>
      <c r="AB132" s="4"/>
      <c r="AC132" s="4"/>
      <c r="AD132" s="4"/>
      <c r="AE132" s="4"/>
      <c r="AF132" s="4"/>
      <c r="AG132" s="4"/>
    </row>
    <row r="133" spans="1:33" ht="11.25" customHeight="1" x14ac:dyDescent="0.3">
      <c r="A133" s="335"/>
      <c r="B133" s="309" t="str">
        <f>IF(입력!B115="","",입력!B115)</f>
        <v/>
      </c>
      <c r="C133" s="338"/>
      <c r="D133" s="316"/>
      <c r="E133" s="330"/>
      <c r="F133" s="331"/>
      <c r="G133" s="315"/>
      <c r="H133" s="316"/>
      <c r="I133" s="330"/>
      <c r="J133" s="331"/>
      <c r="K133" s="315"/>
      <c r="L133" s="316"/>
      <c r="M133" s="330"/>
      <c r="N133" s="331"/>
      <c r="O133" s="315"/>
      <c r="P133" s="316"/>
      <c r="Q133" s="330"/>
      <c r="R133" s="331"/>
      <c r="S133" s="315"/>
      <c r="T133" s="316"/>
      <c r="U133" s="330"/>
      <c r="V133" s="331"/>
      <c r="W133" s="322"/>
      <c r="X133" s="323"/>
      <c r="Y133" s="324"/>
      <c r="Z133" s="4"/>
      <c r="AA133" s="4"/>
      <c r="AB133" s="4"/>
      <c r="AC133" s="4"/>
      <c r="AD133" s="4"/>
      <c r="AE133" s="4"/>
      <c r="AF133" s="4"/>
      <c r="AG133" s="4"/>
    </row>
    <row r="134" spans="1:33" ht="11.25" customHeight="1" thickBot="1" x14ac:dyDescent="0.35">
      <c r="A134" s="335"/>
      <c r="B134" s="308"/>
      <c r="C134" s="338"/>
      <c r="D134" s="316"/>
      <c r="E134" s="330"/>
      <c r="F134" s="331"/>
      <c r="G134" s="315"/>
      <c r="H134" s="316"/>
      <c r="I134" s="330"/>
      <c r="J134" s="331"/>
      <c r="K134" s="315"/>
      <c r="L134" s="316"/>
      <c r="M134" s="330"/>
      <c r="N134" s="331"/>
      <c r="O134" s="315"/>
      <c r="P134" s="316"/>
      <c r="Q134" s="330"/>
      <c r="R134" s="331"/>
      <c r="S134" s="315"/>
      <c r="T134" s="316"/>
      <c r="U134" s="330"/>
      <c r="V134" s="331"/>
      <c r="W134" s="322"/>
      <c r="X134" s="323"/>
      <c r="Y134" s="324"/>
      <c r="Z134" s="4"/>
      <c r="AA134" s="4"/>
      <c r="AB134" s="4"/>
      <c r="AC134" s="4"/>
      <c r="AD134" s="4"/>
      <c r="AE134" s="4"/>
      <c r="AF134" s="4"/>
      <c r="AG134" s="4"/>
    </row>
    <row r="135" spans="1:33" ht="11.25" customHeight="1" x14ac:dyDescent="0.3">
      <c r="A135" s="335"/>
      <c r="B135" s="307"/>
      <c r="C135" s="338"/>
      <c r="D135" s="316"/>
      <c r="E135" s="330"/>
      <c r="F135" s="331"/>
      <c r="G135" s="315"/>
      <c r="H135" s="316"/>
      <c r="I135" s="330"/>
      <c r="J135" s="331"/>
      <c r="K135" s="315"/>
      <c r="L135" s="316"/>
      <c r="M135" s="330"/>
      <c r="N135" s="331"/>
      <c r="O135" s="315"/>
      <c r="P135" s="316"/>
      <c r="Q135" s="330"/>
      <c r="R135" s="331"/>
      <c r="S135" s="315"/>
      <c r="T135" s="316"/>
      <c r="U135" s="330"/>
      <c r="V135" s="331"/>
      <c r="W135" s="322"/>
      <c r="X135" s="323"/>
      <c r="Y135" s="324"/>
      <c r="Z135" s="4"/>
      <c r="AA135" s="4"/>
      <c r="AB135" s="4"/>
      <c r="AC135" s="4"/>
      <c r="AD135" s="4"/>
      <c r="AE135" s="4"/>
      <c r="AF135" s="4"/>
      <c r="AG135" s="4"/>
    </row>
    <row r="136" spans="1:33" ht="11.25" customHeight="1" thickBot="1" x14ac:dyDescent="0.35">
      <c r="A136" s="336"/>
      <c r="B136" s="308"/>
      <c r="C136" s="339"/>
      <c r="D136" s="318"/>
      <c r="E136" s="332"/>
      <c r="F136" s="333"/>
      <c r="G136" s="317"/>
      <c r="H136" s="318"/>
      <c r="I136" s="332"/>
      <c r="J136" s="333"/>
      <c r="K136" s="317"/>
      <c r="L136" s="318"/>
      <c r="M136" s="332"/>
      <c r="N136" s="333"/>
      <c r="O136" s="317"/>
      <c r="P136" s="318"/>
      <c r="Q136" s="332"/>
      <c r="R136" s="333"/>
      <c r="S136" s="317"/>
      <c r="T136" s="318"/>
      <c r="U136" s="332"/>
      <c r="V136" s="333"/>
      <c r="W136" s="325"/>
      <c r="X136" s="326"/>
      <c r="Y136" s="327"/>
      <c r="Z136" s="4"/>
      <c r="AA136" s="4"/>
      <c r="AB136" s="4"/>
      <c r="AC136" s="4"/>
      <c r="AD136" s="4"/>
      <c r="AE136" s="4"/>
      <c r="AF136" s="4"/>
      <c r="AG136" s="4"/>
    </row>
    <row r="137" spans="1:33" ht="11.25" customHeight="1" x14ac:dyDescent="0.3">
      <c r="A137" s="334">
        <f>IF(입력!A121="","",입력!A121)</f>
        <v>15</v>
      </c>
      <c r="B137" s="309" t="str">
        <f>IF(입력!B121="","",입력!B121)</f>
        <v/>
      </c>
      <c r="C137" s="337">
        <f>'프로파일 사용량 계산기'!B121</f>
        <v>0</v>
      </c>
      <c r="D137" s="314"/>
      <c r="E137" s="328">
        <f>C137+(C137*IF(OR(입력!B121="T/T",입력!B121="T/O",입력!B121="T/S",입력!B121="FIX",입력!B121="PJ"),$M$3,IF(OR(입력!B121="ES",입력!B121="ID",입력!B121="OD"),가격!$M$7,0)))</f>
        <v>0</v>
      </c>
      <c r="F137" s="329"/>
      <c r="G137" s="313">
        <f>IF(OR(입력!B123="T/T"),IF(OR(입력!H125="W",입력!H125="H"),190000,97000),IF(OR(입력!B123="T/O"),IF(OR(입력!H125="W",입력!H125="H"),92000,46000),IF(OR(입력!B123="PJ"),IF(OR(입력!H125="W",입력!H125="H"),900000,45000),IF(OR(입력!B123="ES"),IF(OR(입력!H125="W",입력!H125="H"),800000,400000),IF(OR(입력!B123="OD"),IF(OR(입력!H125="W",입력!H125="H"),900000,450000),0)))))</f>
        <v>0</v>
      </c>
      <c r="H137" s="314"/>
      <c r="I137" s="328">
        <f t="shared" ref="I137" si="38">G137</f>
        <v>0</v>
      </c>
      <c r="J137" s="329"/>
      <c r="K137" s="313">
        <f>IF(OR(B137="60mm단열",B137="60mm방화"),'유리 사이즈'!P119,IF(OR(B137="85mm단열",B137="85mm방화"),'유리 사이즈'!AP119,'유리 사이즈'!BP119))</f>
        <v>0</v>
      </c>
      <c r="L137" s="314"/>
      <c r="M137" s="328">
        <f t="shared" ref="M137" si="39">K137+(K137*$Q$3)</f>
        <v>0</v>
      </c>
      <c r="N137" s="329"/>
      <c r="O137" s="313">
        <f>IF(입력!B123="FIX",IF(OR(입력!H121="W",입력!H121="H"),'임가공 단가표'!$C$4,'임가공 단가표'!$C$3),IF(OR(입력!B123="T/T",입력!B123="T/O"),IF(AND(OR(입력!H121="W",입력!H121="H"),OR(입력!H125="W",입력!H125="H")),'임가공 단가표'!$C$11,IF(OR(입력!H121="W",입력!H121="H"),'임가공 단가표'!$C$10,'임가공 단가표'!$C$5)),IF(입력!B123="ID",IF(AND(OR(입력!H121="W",입력!H121="H"),OR(입력!H125="W",입력!H125="H")),'임가공 단가표'!$C$15,IF(OR(입력!H121="W",입력!H121="H"),'임가공 단가표'!$C$9,'임가공 단가표'!$C$7)),IF(입력!B123="OD",IF(AND(OR(입력!H121="W",입력!H121="H"),OR(입력!H125="W",입력!H125="H")),'임가공 단가표'!$C$16,IF(OR(입력!H121="W",입력!H121="H"),'임가공 단가표'!$C$8,'임가공 단가표'!$C$7)),IF(입력!B123="ES",IF(AND(입력!H121="W",입력!H125="W"),'임가공 단가표'!$C$12,'임가공 단가표'!$C$6),IF(입력!B123="PJ",IF(AND(OR(입력!H121="W",입력!H121="H"),OR(입력!H125="W",입력!H125="H")),'임가공 단가표'!$C$17,IF(OR(입력!H121="W",입력!H121="H"),'임가공 단가표'!$C$14,'임가공 단가표'!$C$13)),IF(입력!B123="T/S",IF(AND(OR(입력!H121="W",입력!H121="H"),OR(입력!H125="W",입력!H125="H")),'임가공 단가표'!$C$19,'임가공 단가표'!$C$18),0)))))))</f>
        <v>0</v>
      </c>
      <c r="P137" s="314"/>
      <c r="Q137" s="328">
        <f t="shared" ref="Q137" si="40">O137+(O137*$S$3)</f>
        <v>0</v>
      </c>
      <c r="R137" s="329"/>
      <c r="S137" s="313">
        <f>'방충망 사이즈'!L121</f>
        <v>0</v>
      </c>
      <c r="T137" s="314"/>
      <c r="U137" s="328">
        <f>IF(OR(입력!B121="ES",입력!B121="OD",입력!B121="ID",입력!B121="T/S"),S137,IF(AND(입력!B121="T/T",NOT(OR(입력!H121="W",입력!H121="H"))),S137+(S137*가격!$U$7),S137+(S137*$U$3)))</f>
        <v>0</v>
      </c>
      <c r="V137" s="329"/>
      <c r="W137" s="319">
        <f>SUM(E137,I137,M137,Q137,U137)*1.98+IF(입력!B127="소방창",6000,0)</f>
        <v>0</v>
      </c>
      <c r="X137" s="320"/>
      <c r="Y137" s="321"/>
      <c r="Z137" s="4"/>
      <c r="AA137" s="4"/>
      <c r="AB137" s="4"/>
      <c r="AC137" s="4"/>
      <c r="AD137" s="4"/>
      <c r="AE137" s="4"/>
      <c r="AF137" s="4"/>
      <c r="AG137" s="4"/>
    </row>
    <row r="138" spans="1:33" ht="11.25" customHeight="1" thickBot="1" x14ac:dyDescent="0.35">
      <c r="A138" s="335"/>
      <c r="B138" s="308"/>
      <c r="C138" s="338"/>
      <c r="D138" s="316"/>
      <c r="E138" s="330"/>
      <c r="F138" s="331"/>
      <c r="G138" s="315"/>
      <c r="H138" s="316"/>
      <c r="I138" s="330"/>
      <c r="J138" s="331"/>
      <c r="K138" s="315"/>
      <c r="L138" s="316"/>
      <c r="M138" s="330"/>
      <c r="N138" s="331"/>
      <c r="O138" s="315"/>
      <c r="P138" s="316"/>
      <c r="Q138" s="330"/>
      <c r="R138" s="331"/>
      <c r="S138" s="315"/>
      <c r="T138" s="316"/>
      <c r="U138" s="330"/>
      <c r="V138" s="331"/>
      <c r="W138" s="322"/>
      <c r="X138" s="323"/>
      <c r="Y138" s="324"/>
      <c r="Z138" s="4"/>
      <c r="AA138" s="4"/>
      <c r="AB138" s="4"/>
      <c r="AC138" s="4"/>
      <c r="AD138" s="4"/>
      <c r="AE138" s="4"/>
      <c r="AF138" s="4"/>
      <c r="AG138" s="4"/>
    </row>
    <row r="139" spans="1:33" ht="11.25" customHeight="1" x14ac:dyDescent="0.3">
      <c r="A139" s="335"/>
      <c r="B139" s="309" t="str">
        <f>IF(입력!B125="","",입력!B125)</f>
        <v/>
      </c>
      <c r="C139" s="338"/>
      <c r="D139" s="316"/>
      <c r="E139" s="330"/>
      <c r="F139" s="331"/>
      <c r="G139" s="315"/>
      <c r="H139" s="316"/>
      <c r="I139" s="330"/>
      <c r="J139" s="331"/>
      <c r="K139" s="315"/>
      <c r="L139" s="316"/>
      <c r="M139" s="330"/>
      <c r="N139" s="331"/>
      <c r="O139" s="315"/>
      <c r="P139" s="316"/>
      <c r="Q139" s="330"/>
      <c r="R139" s="331"/>
      <c r="S139" s="315"/>
      <c r="T139" s="316"/>
      <c r="U139" s="330"/>
      <c r="V139" s="331"/>
      <c r="W139" s="322"/>
      <c r="X139" s="323"/>
      <c r="Y139" s="324"/>
      <c r="Z139" s="4"/>
      <c r="AA139" s="4"/>
      <c r="AB139" s="4"/>
      <c r="AC139" s="4"/>
      <c r="AD139" s="4"/>
      <c r="AE139" s="4"/>
      <c r="AF139" s="4"/>
      <c r="AG139" s="4"/>
    </row>
    <row r="140" spans="1:33" ht="11.25" customHeight="1" thickBot="1" x14ac:dyDescent="0.35">
      <c r="A140" s="335"/>
      <c r="B140" s="308"/>
      <c r="C140" s="338"/>
      <c r="D140" s="316"/>
      <c r="E140" s="330"/>
      <c r="F140" s="331"/>
      <c r="G140" s="315"/>
      <c r="H140" s="316"/>
      <c r="I140" s="330"/>
      <c r="J140" s="331"/>
      <c r="K140" s="315"/>
      <c r="L140" s="316"/>
      <c r="M140" s="330"/>
      <c r="N140" s="331"/>
      <c r="O140" s="315"/>
      <c r="P140" s="316"/>
      <c r="Q140" s="330"/>
      <c r="R140" s="331"/>
      <c r="S140" s="315"/>
      <c r="T140" s="316"/>
      <c r="U140" s="330"/>
      <c r="V140" s="331"/>
      <c r="W140" s="322"/>
      <c r="X140" s="323"/>
      <c r="Y140" s="324"/>
      <c r="Z140" s="4"/>
      <c r="AA140" s="4"/>
      <c r="AB140" s="4"/>
      <c r="AC140" s="4"/>
      <c r="AD140" s="4"/>
      <c r="AE140" s="4"/>
      <c r="AF140" s="4"/>
      <c r="AG140" s="4"/>
    </row>
    <row r="141" spans="1:33" ht="11.25" customHeight="1" x14ac:dyDescent="0.3">
      <c r="A141" s="335"/>
      <c r="B141" s="309" t="str">
        <f>IF(입력!B123="","",입력!B123)</f>
        <v/>
      </c>
      <c r="C141" s="338"/>
      <c r="D141" s="316"/>
      <c r="E141" s="330"/>
      <c r="F141" s="331"/>
      <c r="G141" s="315"/>
      <c r="H141" s="316"/>
      <c r="I141" s="330"/>
      <c r="J141" s="331"/>
      <c r="K141" s="315"/>
      <c r="L141" s="316"/>
      <c r="M141" s="330"/>
      <c r="N141" s="331"/>
      <c r="O141" s="315"/>
      <c r="P141" s="316"/>
      <c r="Q141" s="330"/>
      <c r="R141" s="331"/>
      <c r="S141" s="315"/>
      <c r="T141" s="316"/>
      <c r="U141" s="330"/>
      <c r="V141" s="331"/>
      <c r="W141" s="322"/>
      <c r="X141" s="323"/>
      <c r="Y141" s="324"/>
      <c r="Z141" s="4"/>
      <c r="AA141" s="4"/>
      <c r="AB141" s="4"/>
      <c r="AC141" s="4"/>
      <c r="AD141" s="4"/>
      <c r="AE141" s="4"/>
      <c r="AF141" s="4"/>
      <c r="AG141" s="4"/>
    </row>
    <row r="142" spans="1:33" ht="11.25" customHeight="1" thickBot="1" x14ac:dyDescent="0.35">
      <c r="A142" s="335"/>
      <c r="B142" s="308"/>
      <c r="C142" s="338"/>
      <c r="D142" s="316"/>
      <c r="E142" s="330"/>
      <c r="F142" s="331"/>
      <c r="G142" s="315"/>
      <c r="H142" s="316"/>
      <c r="I142" s="330"/>
      <c r="J142" s="331"/>
      <c r="K142" s="315"/>
      <c r="L142" s="316"/>
      <c r="M142" s="330"/>
      <c r="N142" s="331"/>
      <c r="O142" s="315"/>
      <c r="P142" s="316"/>
      <c r="Q142" s="330"/>
      <c r="R142" s="331"/>
      <c r="S142" s="315"/>
      <c r="T142" s="316"/>
      <c r="U142" s="330"/>
      <c r="V142" s="331"/>
      <c r="W142" s="322"/>
      <c r="X142" s="323"/>
      <c r="Y142" s="324"/>
      <c r="Z142" s="4"/>
      <c r="AA142" s="4"/>
      <c r="AB142" s="4"/>
      <c r="AC142" s="4"/>
      <c r="AD142" s="4"/>
      <c r="AE142" s="4"/>
      <c r="AF142" s="4"/>
      <c r="AG142" s="4"/>
    </row>
    <row r="143" spans="1:33" ht="11.25" customHeight="1" x14ac:dyDescent="0.3">
      <c r="A143" s="335"/>
      <c r="B143" s="307"/>
      <c r="C143" s="338"/>
      <c r="D143" s="316"/>
      <c r="E143" s="330"/>
      <c r="F143" s="331"/>
      <c r="G143" s="315"/>
      <c r="H143" s="316"/>
      <c r="I143" s="330"/>
      <c r="J143" s="331"/>
      <c r="K143" s="315"/>
      <c r="L143" s="316"/>
      <c r="M143" s="330"/>
      <c r="N143" s="331"/>
      <c r="O143" s="315"/>
      <c r="P143" s="316"/>
      <c r="Q143" s="330"/>
      <c r="R143" s="331"/>
      <c r="S143" s="315"/>
      <c r="T143" s="316"/>
      <c r="U143" s="330"/>
      <c r="V143" s="331"/>
      <c r="W143" s="322"/>
      <c r="X143" s="323"/>
      <c r="Y143" s="324"/>
      <c r="Z143" s="4"/>
      <c r="AA143" s="4"/>
      <c r="AB143" s="4"/>
      <c r="AC143" s="4"/>
      <c r="AD143" s="4"/>
      <c r="AE143" s="4"/>
      <c r="AF143" s="4"/>
      <c r="AG143" s="4"/>
    </row>
    <row r="144" spans="1:33" ht="11.25" customHeight="1" thickBot="1" x14ac:dyDescent="0.35">
      <c r="A144" s="336"/>
      <c r="B144" s="308"/>
      <c r="C144" s="339"/>
      <c r="D144" s="318"/>
      <c r="E144" s="332"/>
      <c r="F144" s="333"/>
      <c r="G144" s="317"/>
      <c r="H144" s="318"/>
      <c r="I144" s="332"/>
      <c r="J144" s="333"/>
      <c r="K144" s="317"/>
      <c r="L144" s="318"/>
      <c r="M144" s="332"/>
      <c r="N144" s="333"/>
      <c r="O144" s="317"/>
      <c r="P144" s="318"/>
      <c r="Q144" s="332"/>
      <c r="R144" s="333"/>
      <c r="S144" s="317"/>
      <c r="T144" s="318"/>
      <c r="U144" s="332"/>
      <c r="V144" s="333"/>
      <c r="W144" s="325"/>
      <c r="X144" s="326"/>
      <c r="Y144" s="327"/>
      <c r="Z144" s="4"/>
      <c r="AA144" s="4"/>
      <c r="AB144" s="4"/>
      <c r="AC144" s="4"/>
      <c r="AD144" s="4"/>
      <c r="AE144" s="4"/>
      <c r="AF144" s="4"/>
      <c r="AG144" s="4"/>
    </row>
    <row r="145" spans="1:33" ht="11.25" customHeight="1" x14ac:dyDescent="0.3">
      <c r="A145" s="334">
        <f>IF(입력!A129="","",입력!A129)</f>
        <v>16</v>
      </c>
      <c r="B145" s="309" t="str">
        <f>IF(입력!B129="","",입력!B129)</f>
        <v/>
      </c>
      <c r="C145" s="337">
        <f>'프로파일 사용량 계산기'!B129</f>
        <v>0</v>
      </c>
      <c r="D145" s="314"/>
      <c r="E145" s="328">
        <f>C145+(C145*IF(OR(입력!B129="T/T",입력!B129="T/O",입력!B129="T/S",입력!B129="FIX",입력!B129="PJ"),$M$3,IF(OR(입력!B129="ES",입력!B129="ID",입력!B129="OD"),가격!$M$7,0)))</f>
        <v>0</v>
      </c>
      <c r="F145" s="329"/>
      <c r="G145" s="313">
        <f>IF(OR(입력!B131="T/T"),IF(OR(입력!H133="W",입력!H133="H"),190000,97000),IF(OR(입력!B131="T/O"),IF(OR(입력!H133="W",입력!H133="H"),92000,46000),IF(OR(입력!B131="PJ"),IF(OR(입력!H133="W",입력!H133="H"),900000,45000),IF(OR(입력!B131="ES"),IF(OR(입력!H133="W",입력!H133="H"),800000,400000),IF(OR(입력!B131="OD"),IF(OR(입력!H133="W",입력!H133="H"),900000,450000),0)))))</f>
        <v>0</v>
      </c>
      <c r="H145" s="314"/>
      <c r="I145" s="328">
        <f t="shared" ref="I145" si="41">G145</f>
        <v>0</v>
      </c>
      <c r="J145" s="329"/>
      <c r="K145" s="313">
        <f>IF(OR(B145="60mm단열",B145="60mm방화"),'유리 사이즈'!P127,IF(OR(B145="85mm단열",B145="85mm방화"),'유리 사이즈'!AP127,'유리 사이즈'!BP127))</f>
        <v>0</v>
      </c>
      <c r="L145" s="314"/>
      <c r="M145" s="328">
        <f t="shared" ref="M145" si="42">K145+(K145*$Q$3)</f>
        <v>0</v>
      </c>
      <c r="N145" s="329"/>
      <c r="O145" s="313">
        <f>IF(입력!B131="FIX",IF(OR(입력!H129="W",입력!H129="H"),'임가공 단가표'!$C$4,'임가공 단가표'!$C$3),IF(OR(입력!B131="T/T",입력!B131="T/O"),IF(AND(OR(입력!H129="W",입력!H129="H"),OR(입력!H133="W",입력!H133="H")),'임가공 단가표'!$C$11,IF(OR(입력!H129="W",입력!H129="H"),'임가공 단가표'!$C$10,'임가공 단가표'!$C$5)),IF(입력!B131="ID",IF(AND(OR(입력!H129="W",입력!H129="H"),OR(입력!H133="W",입력!H133="H")),'임가공 단가표'!$C$15,IF(OR(입력!H129="W",입력!H129="H"),'임가공 단가표'!$C$9,'임가공 단가표'!$C$7)),IF(입력!B131="OD",IF(AND(OR(입력!H129="W",입력!H129="H"),OR(입력!H133="W",입력!H133="H")),'임가공 단가표'!$C$16,IF(OR(입력!H129="W",입력!H129="H"),'임가공 단가표'!$C$8,'임가공 단가표'!$C$7)),IF(입력!B131="ES",IF(AND(입력!H129="W",입력!H133="W"),'임가공 단가표'!$C$12,'임가공 단가표'!$C$6),IF(입력!B131="PJ",IF(AND(OR(입력!H129="W",입력!H129="H"),OR(입력!H133="W",입력!H133="H")),'임가공 단가표'!$C$17,IF(OR(입력!H129="W",입력!H129="H"),'임가공 단가표'!$C$14,'임가공 단가표'!$C$13)),IF(입력!B131="T/S",IF(AND(OR(입력!H129="W",입력!H129="H"),OR(입력!H133="W",입력!H133="H")),'임가공 단가표'!$C$19,'임가공 단가표'!$C$18),0)))))))</f>
        <v>0</v>
      </c>
      <c r="P145" s="314"/>
      <c r="Q145" s="328">
        <f t="shared" ref="Q145" si="43">O145+(O145*$S$3)</f>
        <v>0</v>
      </c>
      <c r="R145" s="329"/>
      <c r="S145" s="313">
        <f>'방충망 사이즈'!L129</f>
        <v>0</v>
      </c>
      <c r="T145" s="314"/>
      <c r="U145" s="328">
        <f>IF(OR(입력!B129="ES",입력!B129="OD",입력!B129="ID",입력!B129="T/S"),S145,IF(AND(입력!B129="T/T",NOT(OR(입력!H129="W",입력!H129="H"))),S145+(S145*가격!$U$7),S145+(S145*$U$3)))</f>
        <v>0</v>
      </c>
      <c r="V145" s="329"/>
      <c r="W145" s="319">
        <f>SUM(E145,I145,M145,Q145,U145)*1.98+IF(입력!B135="소방창",6000,0)</f>
        <v>0</v>
      </c>
      <c r="X145" s="320"/>
      <c r="Y145" s="321"/>
      <c r="Z145" s="4"/>
      <c r="AA145" s="4"/>
      <c r="AB145" s="4"/>
      <c r="AC145" s="4"/>
      <c r="AD145" s="4"/>
      <c r="AE145" s="4"/>
      <c r="AF145" s="4"/>
      <c r="AG145" s="4"/>
    </row>
    <row r="146" spans="1:33" ht="11.25" customHeight="1" thickBot="1" x14ac:dyDescent="0.35">
      <c r="A146" s="335"/>
      <c r="B146" s="308"/>
      <c r="C146" s="338"/>
      <c r="D146" s="316"/>
      <c r="E146" s="330"/>
      <c r="F146" s="331"/>
      <c r="G146" s="315"/>
      <c r="H146" s="316"/>
      <c r="I146" s="330"/>
      <c r="J146" s="331"/>
      <c r="K146" s="315"/>
      <c r="L146" s="316"/>
      <c r="M146" s="330"/>
      <c r="N146" s="331"/>
      <c r="O146" s="315"/>
      <c r="P146" s="316"/>
      <c r="Q146" s="330"/>
      <c r="R146" s="331"/>
      <c r="S146" s="315"/>
      <c r="T146" s="316"/>
      <c r="U146" s="330"/>
      <c r="V146" s="331"/>
      <c r="W146" s="322"/>
      <c r="X146" s="323"/>
      <c r="Y146" s="324"/>
      <c r="Z146" s="4"/>
      <c r="AA146" s="4"/>
      <c r="AB146" s="4"/>
      <c r="AC146" s="4"/>
      <c r="AD146" s="4"/>
      <c r="AE146" s="4"/>
      <c r="AF146" s="4"/>
      <c r="AG146" s="4"/>
    </row>
    <row r="147" spans="1:33" ht="11.25" customHeight="1" x14ac:dyDescent="0.3">
      <c r="A147" s="335"/>
      <c r="B147" s="309" t="str">
        <f>IF(입력!B133="","",입력!B133)</f>
        <v/>
      </c>
      <c r="C147" s="338"/>
      <c r="D147" s="316"/>
      <c r="E147" s="330"/>
      <c r="F147" s="331"/>
      <c r="G147" s="315"/>
      <c r="H147" s="316"/>
      <c r="I147" s="330"/>
      <c r="J147" s="331"/>
      <c r="K147" s="315"/>
      <c r="L147" s="316"/>
      <c r="M147" s="330"/>
      <c r="N147" s="331"/>
      <c r="O147" s="315"/>
      <c r="P147" s="316"/>
      <c r="Q147" s="330"/>
      <c r="R147" s="331"/>
      <c r="S147" s="315"/>
      <c r="T147" s="316"/>
      <c r="U147" s="330"/>
      <c r="V147" s="331"/>
      <c r="W147" s="322"/>
      <c r="X147" s="323"/>
      <c r="Y147" s="324"/>
      <c r="Z147" s="4"/>
      <c r="AA147" s="4"/>
      <c r="AB147" s="4"/>
      <c r="AC147" s="4"/>
      <c r="AD147" s="4"/>
      <c r="AE147" s="4"/>
      <c r="AF147" s="4"/>
      <c r="AG147" s="4"/>
    </row>
    <row r="148" spans="1:33" ht="11.25" customHeight="1" thickBot="1" x14ac:dyDescent="0.35">
      <c r="A148" s="335"/>
      <c r="B148" s="308"/>
      <c r="C148" s="338"/>
      <c r="D148" s="316"/>
      <c r="E148" s="330"/>
      <c r="F148" s="331"/>
      <c r="G148" s="315"/>
      <c r="H148" s="316"/>
      <c r="I148" s="330"/>
      <c r="J148" s="331"/>
      <c r="K148" s="315"/>
      <c r="L148" s="316"/>
      <c r="M148" s="330"/>
      <c r="N148" s="331"/>
      <c r="O148" s="315"/>
      <c r="P148" s="316"/>
      <c r="Q148" s="330"/>
      <c r="R148" s="331"/>
      <c r="S148" s="315"/>
      <c r="T148" s="316"/>
      <c r="U148" s="330"/>
      <c r="V148" s="331"/>
      <c r="W148" s="322"/>
      <c r="X148" s="323"/>
      <c r="Y148" s="324"/>
      <c r="Z148" s="4"/>
      <c r="AA148" s="4"/>
      <c r="AB148" s="4"/>
      <c r="AC148" s="4"/>
      <c r="AD148" s="4"/>
      <c r="AE148" s="4"/>
      <c r="AF148" s="4"/>
      <c r="AG148" s="4"/>
    </row>
    <row r="149" spans="1:33" ht="11.25" customHeight="1" x14ac:dyDescent="0.3">
      <c r="A149" s="335"/>
      <c r="B149" s="309" t="str">
        <f>IF(입력!B131="","",입력!B131)</f>
        <v/>
      </c>
      <c r="C149" s="338"/>
      <c r="D149" s="316"/>
      <c r="E149" s="330"/>
      <c r="F149" s="331"/>
      <c r="G149" s="315"/>
      <c r="H149" s="316"/>
      <c r="I149" s="330"/>
      <c r="J149" s="331"/>
      <c r="K149" s="315"/>
      <c r="L149" s="316"/>
      <c r="M149" s="330"/>
      <c r="N149" s="331"/>
      <c r="O149" s="315"/>
      <c r="P149" s="316"/>
      <c r="Q149" s="330"/>
      <c r="R149" s="331"/>
      <c r="S149" s="315"/>
      <c r="T149" s="316"/>
      <c r="U149" s="330"/>
      <c r="V149" s="331"/>
      <c r="W149" s="322"/>
      <c r="X149" s="323"/>
      <c r="Y149" s="324"/>
      <c r="Z149" s="4"/>
      <c r="AA149" s="4"/>
      <c r="AB149" s="4"/>
      <c r="AC149" s="4"/>
      <c r="AD149" s="4"/>
      <c r="AE149" s="4"/>
      <c r="AF149" s="4"/>
      <c r="AG149" s="4"/>
    </row>
    <row r="150" spans="1:33" ht="11.25" customHeight="1" thickBot="1" x14ac:dyDescent="0.35">
      <c r="A150" s="335"/>
      <c r="B150" s="308"/>
      <c r="C150" s="338"/>
      <c r="D150" s="316"/>
      <c r="E150" s="330"/>
      <c r="F150" s="331"/>
      <c r="G150" s="315"/>
      <c r="H150" s="316"/>
      <c r="I150" s="330"/>
      <c r="J150" s="331"/>
      <c r="K150" s="315"/>
      <c r="L150" s="316"/>
      <c r="M150" s="330"/>
      <c r="N150" s="331"/>
      <c r="O150" s="315"/>
      <c r="P150" s="316"/>
      <c r="Q150" s="330"/>
      <c r="R150" s="331"/>
      <c r="S150" s="315"/>
      <c r="T150" s="316"/>
      <c r="U150" s="330"/>
      <c r="V150" s="331"/>
      <c r="W150" s="322"/>
      <c r="X150" s="323"/>
      <c r="Y150" s="324"/>
      <c r="Z150" s="4"/>
      <c r="AA150" s="4"/>
      <c r="AB150" s="4"/>
      <c r="AC150" s="4"/>
      <c r="AD150" s="4"/>
      <c r="AE150" s="4"/>
      <c r="AF150" s="4"/>
      <c r="AG150" s="4"/>
    </row>
    <row r="151" spans="1:33" ht="11.25" customHeight="1" x14ac:dyDescent="0.3">
      <c r="A151" s="335"/>
      <c r="B151" s="307"/>
      <c r="C151" s="338"/>
      <c r="D151" s="316"/>
      <c r="E151" s="330"/>
      <c r="F151" s="331"/>
      <c r="G151" s="315"/>
      <c r="H151" s="316"/>
      <c r="I151" s="330"/>
      <c r="J151" s="331"/>
      <c r="K151" s="315"/>
      <c r="L151" s="316"/>
      <c r="M151" s="330"/>
      <c r="N151" s="331"/>
      <c r="O151" s="315"/>
      <c r="P151" s="316"/>
      <c r="Q151" s="330"/>
      <c r="R151" s="331"/>
      <c r="S151" s="315"/>
      <c r="T151" s="316"/>
      <c r="U151" s="330"/>
      <c r="V151" s="331"/>
      <c r="W151" s="322"/>
      <c r="X151" s="323"/>
      <c r="Y151" s="324"/>
      <c r="Z151" s="4"/>
      <c r="AA151" s="4"/>
      <c r="AB151" s="4"/>
      <c r="AC151" s="4"/>
      <c r="AD151" s="4"/>
      <c r="AE151" s="4"/>
      <c r="AF151" s="4"/>
      <c r="AG151" s="4"/>
    </row>
    <row r="152" spans="1:33" ht="11.25" customHeight="1" thickBot="1" x14ac:dyDescent="0.35">
      <c r="A152" s="336"/>
      <c r="B152" s="308"/>
      <c r="C152" s="339"/>
      <c r="D152" s="318"/>
      <c r="E152" s="332"/>
      <c r="F152" s="333"/>
      <c r="G152" s="317"/>
      <c r="H152" s="318"/>
      <c r="I152" s="332"/>
      <c r="J152" s="333"/>
      <c r="K152" s="317"/>
      <c r="L152" s="318"/>
      <c r="M152" s="332"/>
      <c r="N152" s="333"/>
      <c r="O152" s="317"/>
      <c r="P152" s="318"/>
      <c r="Q152" s="332"/>
      <c r="R152" s="333"/>
      <c r="S152" s="317"/>
      <c r="T152" s="318"/>
      <c r="U152" s="332"/>
      <c r="V152" s="333"/>
      <c r="W152" s="325"/>
      <c r="X152" s="326"/>
      <c r="Y152" s="327"/>
      <c r="Z152" s="4"/>
      <c r="AA152" s="4"/>
      <c r="AB152" s="4"/>
      <c r="AC152" s="4"/>
      <c r="AD152" s="4"/>
      <c r="AE152" s="4"/>
      <c r="AF152" s="4"/>
      <c r="AG152" s="4"/>
    </row>
    <row r="153" spans="1:33" ht="11.25" customHeight="1" x14ac:dyDescent="0.3">
      <c r="A153" s="334">
        <f>IF(입력!A137="","",입력!A137)</f>
        <v>17</v>
      </c>
      <c r="B153" s="309" t="str">
        <f>IF(입력!B137="","",입력!B137)</f>
        <v/>
      </c>
      <c r="C153" s="337">
        <f>'프로파일 사용량 계산기'!B137</f>
        <v>0</v>
      </c>
      <c r="D153" s="314"/>
      <c r="E153" s="328">
        <f>C153+(C153*IF(OR(입력!B137="T/T",입력!B137="T/O",입력!B137="T/S",입력!B137="FIX",입력!B137="PJ"),$M$3,IF(OR(입력!B137="ES",입력!B137="ID",입력!B137="OD"),가격!$M$7,0)))</f>
        <v>0</v>
      </c>
      <c r="F153" s="329"/>
      <c r="G153" s="313">
        <f>IF(OR(입력!B139="T/T"),IF(OR(입력!H141="W",입력!H141="H"),190000,97000),IF(OR(입력!B139="T/O"),IF(OR(입력!H141="W",입력!H141="H"),92000,46000),IF(OR(입력!B139="PJ"),IF(OR(입력!H141="W",입력!H141="H"),900000,45000),IF(OR(입력!B139="ES"),IF(OR(입력!H141="W",입력!H141="H"),800000,400000),IF(OR(입력!B139="OD"),IF(OR(입력!H141="W",입력!H141="H"),900000,450000),0)))))</f>
        <v>0</v>
      </c>
      <c r="H153" s="314"/>
      <c r="I153" s="328">
        <f t="shared" ref="I153" si="44">G153</f>
        <v>0</v>
      </c>
      <c r="J153" s="329"/>
      <c r="K153" s="313">
        <f>IF(OR(B153="60mm단열",B153="60mm방화"),'유리 사이즈'!P135,IF(OR(B153="85mm단열",B153="85mm방화"),'유리 사이즈'!AP135,'유리 사이즈'!BP135))</f>
        <v>0</v>
      </c>
      <c r="L153" s="314"/>
      <c r="M153" s="328">
        <f t="shared" ref="M153" si="45">K153+(K153*$Q$3)</f>
        <v>0</v>
      </c>
      <c r="N153" s="329"/>
      <c r="O153" s="313">
        <f>IF(입력!B139="FIX",IF(OR(입력!H137="W",입력!H137="H"),'임가공 단가표'!$C$4,'임가공 단가표'!$C$3),IF(OR(입력!B139="T/T",입력!B139="T/O"),IF(AND(OR(입력!H137="W",입력!H137="H"),OR(입력!H141="W",입력!H141="H")),'임가공 단가표'!$C$11,IF(OR(입력!H137="W",입력!H137="H"),'임가공 단가표'!$C$10,'임가공 단가표'!$C$5)),IF(입력!B139="ID",IF(AND(OR(입력!H137="W",입력!H137="H"),OR(입력!H141="W",입력!H141="H")),'임가공 단가표'!$C$15,IF(OR(입력!H137="W",입력!H137="H"),'임가공 단가표'!$C$9,'임가공 단가표'!$C$7)),IF(입력!B139="OD",IF(AND(OR(입력!H137="W",입력!H137="H"),OR(입력!H141="W",입력!H141="H")),'임가공 단가표'!$C$16,IF(OR(입력!H137="W",입력!H137="H"),'임가공 단가표'!$C$8,'임가공 단가표'!$C$7)),IF(입력!B139="ES",IF(AND(입력!H137="W",입력!H141="W"),'임가공 단가표'!$C$12,'임가공 단가표'!$C$6),IF(입력!B139="PJ",IF(AND(OR(입력!H137="W",입력!H137="H"),OR(입력!H141="W",입력!H141="H")),'임가공 단가표'!$C$17,IF(OR(입력!H137="W",입력!H137="H"),'임가공 단가표'!$C$14,'임가공 단가표'!$C$13)),IF(입력!B139="T/S",IF(AND(OR(입력!H137="W",입력!H137="H"),OR(입력!H141="W",입력!H141="H")),'임가공 단가표'!$C$19,'임가공 단가표'!$C$18),0)))))))</f>
        <v>0</v>
      </c>
      <c r="P153" s="314"/>
      <c r="Q153" s="328">
        <f t="shared" ref="Q153" si="46">O153+(O153*$S$3)</f>
        <v>0</v>
      </c>
      <c r="R153" s="329"/>
      <c r="S153" s="313">
        <f>'방충망 사이즈'!L137</f>
        <v>0</v>
      </c>
      <c r="T153" s="314"/>
      <c r="U153" s="328">
        <f>IF(OR(입력!B137="ES",입력!B137="OD",입력!B137="ID",입력!B137="T/S"),S153,IF(AND(입력!B137="T/T",NOT(OR(입력!H137="W",입력!H137="H"))),S153+(S153*가격!$U$7),S153+(S153*$U$3)))</f>
        <v>0</v>
      </c>
      <c r="V153" s="329"/>
      <c r="W153" s="319">
        <f>SUM(E153,I153,M153,Q153,U153)*1.98+IF(입력!B143="소방창",6000,0)</f>
        <v>0</v>
      </c>
      <c r="X153" s="320"/>
      <c r="Y153" s="321"/>
      <c r="Z153" s="4"/>
      <c r="AA153" s="4"/>
      <c r="AB153" s="4"/>
      <c r="AC153" s="4"/>
      <c r="AD153" s="4"/>
      <c r="AE153" s="4"/>
      <c r="AF153" s="4"/>
      <c r="AG153" s="4"/>
    </row>
    <row r="154" spans="1:33" ht="11.25" customHeight="1" thickBot="1" x14ac:dyDescent="0.35">
      <c r="A154" s="335"/>
      <c r="B154" s="308"/>
      <c r="C154" s="338"/>
      <c r="D154" s="316"/>
      <c r="E154" s="330"/>
      <c r="F154" s="331"/>
      <c r="G154" s="315"/>
      <c r="H154" s="316"/>
      <c r="I154" s="330"/>
      <c r="J154" s="331"/>
      <c r="K154" s="315"/>
      <c r="L154" s="316"/>
      <c r="M154" s="330"/>
      <c r="N154" s="331"/>
      <c r="O154" s="315"/>
      <c r="P154" s="316"/>
      <c r="Q154" s="330"/>
      <c r="R154" s="331"/>
      <c r="S154" s="315"/>
      <c r="T154" s="316"/>
      <c r="U154" s="330"/>
      <c r="V154" s="331"/>
      <c r="W154" s="322"/>
      <c r="X154" s="323"/>
      <c r="Y154" s="324"/>
      <c r="Z154" s="4"/>
      <c r="AA154" s="4"/>
      <c r="AB154" s="4"/>
      <c r="AC154" s="4"/>
      <c r="AD154" s="4"/>
      <c r="AE154" s="4"/>
      <c r="AF154" s="4"/>
      <c r="AG154" s="4"/>
    </row>
    <row r="155" spans="1:33" ht="11.25" customHeight="1" x14ac:dyDescent="0.3">
      <c r="A155" s="335"/>
      <c r="B155" s="309" t="str">
        <f>IF(입력!B141="","",입력!B141)</f>
        <v/>
      </c>
      <c r="C155" s="338"/>
      <c r="D155" s="316"/>
      <c r="E155" s="330"/>
      <c r="F155" s="331"/>
      <c r="G155" s="315"/>
      <c r="H155" s="316"/>
      <c r="I155" s="330"/>
      <c r="J155" s="331"/>
      <c r="K155" s="315"/>
      <c r="L155" s="316"/>
      <c r="M155" s="330"/>
      <c r="N155" s="331"/>
      <c r="O155" s="315"/>
      <c r="P155" s="316"/>
      <c r="Q155" s="330"/>
      <c r="R155" s="331"/>
      <c r="S155" s="315"/>
      <c r="T155" s="316"/>
      <c r="U155" s="330"/>
      <c r="V155" s="331"/>
      <c r="W155" s="322"/>
      <c r="X155" s="323"/>
      <c r="Y155" s="324"/>
      <c r="Z155" s="4"/>
      <c r="AA155" s="4"/>
      <c r="AB155" s="4"/>
      <c r="AC155" s="4"/>
      <c r="AD155" s="4"/>
      <c r="AE155" s="4"/>
      <c r="AF155" s="4"/>
      <c r="AG155" s="4"/>
    </row>
    <row r="156" spans="1:33" ht="11.25" customHeight="1" thickBot="1" x14ac:dyDescent="0.35">
      <c r="A156" s="335"/>
      <c r="B156" s="308"/>
      <c r="C156" s="338"/>
      <c r="D156" s="316"/>
      <c r="E156" s="330"/>
      <c r="F156" s="331"/>
      <c r="G156" s="315"/>
      <c r="H156" s="316"/>
      <c r="I156" s="330"/>
      <c r="J156" s="331"/>
      <c r="K156" s="315"/>
      <c r="L156" s="316"/>
      <c r="M156" s="330"/>
      <c r="N156" s="331"/>
      <c r="O156" s="315"/>
      <c r="P156" s="316"/>
      <c r="Q156" s="330"/>
      <c r="R156" s="331"/>
      <c r="S156" s="315"/>
      <c r="T156" s="316"/>
      <c r="U156" s="330"/>
      <c r="V156" s="331"/>
      <c r="W156" s="322"/>
      <c r="X156" s="323"/>
      <c r="Y156" s="324"/>
      <c r="Z156" s="4"/>
      <c r="AA156" s="4"/>
      <c r="AB156" s="4"/>
      <c r="AC156" s="4"/>
      <c r="AD156" s="4"/>
      <c r="AE156" s="4"/>
      <c r="AF156" s="4"/>
      <c r="AG156" s="4"/>
    </row>
    <row r="157" spans="1:33" ht="11.25" customHeight="1" x14ac:dyDescent="0.3">
      <c r="A157" s="335"/>
      <c r="B157" s="309" t="str">
        <f>IF(입력!B139="","",입력!B139)</f>
        <v/>
      </c>
      <c r="C157" s="338"/>
      <c r="D157" s="316"/>
      <c r="E157" s="330"/>
      <c r="F157" s="331"/>
      <c r="G157" s="315"/>
      <c r="H157" s="316"/>
      <c r="I157" s="330"/>
      <c r="J157" s="331"/>
      <c r="K157" s="315"/>
      <c r="L157" s="316"/>
      <c r="M157" s="330"/>
      <c r="N157" s="331"/>
      <c r="O157" s="315"/>
      <c r="P157" s="316"/>
      <c r="Q157" s="330"/>
      <c r="R157" s="331"/>
      <c r="S157" s="315"/>
      <c r="T157" s="316"/>
      <c r="U157" s="330"/>
      <c r="V157" s="331"/>
      <c r="W157" s="322"/>
      <c r="X157" s="323"/>
      <c r="Y157" s="324"/>
      <c r="Z157" s="4"/>
      <c r="AA157" s="4"/>
      <c r="AB157" s="4"/>
      <c r="AC157" s="4"/>
      <c r="AD157" s="4"/>
      <c r="AE157" s="4"/>
      <c r="AF157" s="4"/>
      <c r="AG157" s="4"/>
    </row>
    <row r="158" spans="1:33" ht="11.25" customHeight="1" thickBot="1" x14ac:dyDescent="0.35">
      <c r="A158" s="335"/>
      <c r="B158" s="308"/>
      <c r="C158" s="338"/>
      <c r="D158" s="316"/>
      <c r="E158" s="330"/>
      <c r="F158" s="331"/>
      <c r="G158" s="315"/>
      <c r="H158" s="316"/>
      <c r="I158" s="330"/>
      <c r="J158" s="331"/>
      <c r="K158" s="315"/>
      <c r="L158" s="316"/>
      <c r="M158" s="330"/>
      <c r="N158" s="331"/>
      <c r="O158" s="315"/>
      <c r="P158" s="316"/>
      <c r="Q158" s="330"/>
      <c r="R158" s="331"/>
      <c r="S158" s="315"/>
      <c r="T158" s="316"/>
      <c r="U158" s="330"/>
      <c r="V158" s="331"/>
      <c r="W158" s="322"/>
      <c r="X158" s="323"/>
      <c r="Y158" s="324"/>
      <c r="Z158" s="4"/>
      <c r="AA158" s="4"/>
      <c r="AB158" s="4"/>
      <c r="AC158" s="4"/>
      <c r="AD158" s="4"/>
      <c r="AE158" s="4"/>
      <c r="AF158" s="4"/>
      <c r="AG158" s="4"/>
    </row>
    <row r="159" spans="1:33" ht="11.25" customHeight="1" x14ac:dyDescent="0.3">
      <c r="A159" s="335"/>
      <c r="B159" s="307"/>
      <c r="C159" s="338"/>
      <c r="D159" s="316"/>
      <c r="E159" s="330"/>
      <c r="F159" s="331"/>
      <c r="G159" s="315"/>
      <c r="H159" s="316"/>
      <c r="I159" s="330"/>
      <c r="J159" s="331"/>
      <c r="K159" s="315"/>
      <c r="L159" s="316"/>
      <c r="M159" s="330"/>
      <c r="N159" s="331"/>
      <c r="O159" s="315"/>
      <c r="P159" s="316"/>
      <c r="Q159" s="330"/>
      <c r="R159" s="331"/>
      <c r="S159" s="315"/>
      <c r="T159" s="316"/>
      <c r="U159" s="330"/>
      <c r="V159" s="331"/>
      <c r="W159" s="322"/>
      <c r="X159" s="323"/>
      <c r="Y159" s="324"/>
      <c r="Z159" s="4"/>
      <c r="AA159" s="4"/>
      <c r="AB159" s="4"/>
      <c r="AC159" s="4"/>
      <c r="AD159" s="4"/>
      <c r="AE159" s="4"/>
      <c r="AF159" s="4"/>
      <c r="AG159" s="4"/>
    </row>
    <row r="160" spans="1:33" ht="11.25" customHeight="1" thickBot="1" x14ac:dyDescent="0.35">
      <c r="A160" s="336"/>
      <c r="B160" s="308"/>
      <c r="C160" s="339"/>
      <c r="D160" s="318"/>
      <c r="E160" s="332"/>
      <c r="F160" s="333"/>
      <c r="G160" s="317"/>
      <c r="H160" s="318"/>
      <c r="I160" s="332"/>
      <c r="J160" s="333"/>
      <c r="K160" s="317"/>
      <c r="L160" s="318"/>
      <c r="M160" s="332"/>
      <c r="N160" s="333"/>
      <c r="O160" s="317"/>
      <c r="P160" s="318"/>
      <c r="Q160" s="332"/>
      <c r="R160" s="333"/>
      <c r="S160" s="317"/>
      <c r="T160" s="318"/>
      <c r="U160" s="332"/>
      <c r="V160" s="333"/>
      <c r="W160" s="325"/>
      <c r="X160" s="326"/>
      <c r="Y160" s="327"/>
      <c r="Z160" s="4"/>
      <c r="AA160" s="4"/>
      <c r="AB160" s="4"/>
      <c r="AC160" s="4"/>
      <c r="AD160" s="4"/>
      <c r="AE160" s="4"/>
      <c r="AF160" s="4"/>
      <c r="AG160" s="4"/>
    </row>
    <row r="161" spans="1:33" ht="11.25" customHeight="1" x14ac:dyDescent="0.3">
      <c r="A161" s="334">
        <f>IF(입력!A145="","",입력!A145)</f>
        <v>18</v>
      </c>
      <c r="B161" s="309" t="str">
        <f>IF(입력!B145="","",입력!B145)</f>
        <v/>
      </c>
      <c r="C161" s="337">
        <f>'프로파일 사용량 계산기'!B145</f>
        <v>0</v>
      </c>
      <c r="D161" s="314"/>
      <c r="E161" s="328">
        <f>C161+(C161*IF(OR(입력!B145="T/T",입력!B145="T/O",입력!B145="T/S",입력!B145="FIX",입력!B145="PJ"),$M$3,IF(OR(입력!B145="ES",입력!B145="ID",입력!B145="OD"),가격!$M$7,0)))</f>
        <v>0</v>
      </c>
      <c r="F161" s="329"/>
      <c r="G161" s="313">
        <f>IF(OR(입력!B147="T/T"),IF(OR(입력!H149="W",입력!H149="H"),190000,97000),IF(OR(입력!B147="T/O"),IF(OR(입력!H149="W",입력!H149="H"),92000,46000),IF(OR(입력!B147="PJ"),IF(OR(입력!H149="W",입력!H149="H"),900000,45000),IF(OR(입력!B147="ES"),IF(OR(입력!H149="W",입력!H149="H"),800000,400000),IF(OR(입력!B147="OD"),IF(OR(입력!H149="W",입력!H149="H"),900000,450000),0)))))</f>
        <v>0</v>
      </c>
      <c r="H161" s="314"/>
      <c r="I161" s="328">
        <f t="shared" ref="I161" si="47">G161</f>
        <v>0</v>
      </c>
      <c r="J161" s="329"/>
      <c r="K161" s="313">
        <f>IF(OR(B161="60mm단열",B161="60mm방화"),'유리 사이즈'!P143,IF(OR(B161="85mm단열",B161="85mm방화"),'유리 사이즈'!AP143,'유리 사이즈'!BP143))</f>
        <v>0</v>
      </c>
      <c r="L161" s="314"/>
      <c r="M161" s="328">
        <f t="shared" ref="M161" si="48">K161+(K161*$Q$3)</f>
        <v>0</v>
      </c>
      <c r="N161" s="329"/>
      <c r="O161" s="313">
        <f>IF(입력!B147="FIX",IF(OR(입력!H145="W",입력!H145="H"),'임가공 단가표'!$C$4,'임가공 단가표'!$C$3),IF(OR(입력!B147="T/T",입력!B147="T/O"),IF(AND(OR(입력!H145="W",입력!H145="H"),OR(입력!H149="W",입력!H149="H")),'임가공 단가표'!$C$11,IF(OR(입력!H145="W",입력!H145="H"),'임가공 단가표'!$C$10,'임가공 단가표'!$C$5)),IF(입력!B147="ID",IF(AND(OR(입력!H145="W",입력!H145="H"),OR(입력!H149="W",입력!H149="H")),'임가공 단가표'!$C$15,IF(OR(입력!H145="W",입력!H145="H"),'임가공 단가표'!$C$9,'임가공 단가표'!$C$7)),IF(입력!B147="OD",IF(AND(OR(입력!H145="W",입력!H145="H"),OR(입력!H149="W",입력!H149="H")),'임가공 단가표'!$C$16,IF(OR(입력!H145="W",입력!H145="H"),'임가공 단가표'!$C$8,'임가공 단가표'!$C$7)),IF(입력!B147="ES",IF(AND(입력!H145="W",입력!H149="W"),'임가공 단가표'!$C$12,'임가공 단가표'!$C$6),IF(입력!B147="PJ",IF(AND(OR(입력!H145="W",입력!H145="H"),OR(입력!H149="W",입력!H149="H")),'임가공 단가표'!$C$17,IF(OR(입력!H145="W",입력!H145="H"),'임가공 단가표'!$C$14,'임가공 단가표'!$C$13)),IF(입력!B147="T/S",IF(AND(OR(입력!H145="W",입력!H145="H"),OR(입력!H149="W",입력!H149="H")),'임가공 단가표'!$C$19,'임가공 단가표'!$C$18),0)))))))</f>
        <v>0</v>
      </c>
      <c r="P161" s="314"/>
      <c r="Q161" s="328">
        <f t="shared" ref="Q161" si="49">O161+(O161*$S$3)</f>
        <v>0</v>
      </c>
      <c r="R161" s="329"/>
      <c r="S161" s="313">
        <f>'방충망 사이즈'!L145</f>
        <v>0</v>
      </c>
      <c r="T161" s="314"/>
      <c r="U161" s="328">
        <f>IF(OR(입력!B145="ES",입력!B145="OD",입력!B145="ID",입력!B145="T/S"),S161,IF(AND(입력!B145="T/T",NOT(OR(입력!H145="W",입력!H145="H"))),S161+(S161*가격!$U$7),S161+(S161*$U$3)))</f>
        <v>0</v>
      </c>
      <c r="V161" s="329"/>
      <c r="W161" s="319">
        <f>SUM(E161,I161,M161,Q161,U161)*1.98+IF(입력!B151="소방창",6000,0)</f>
        <v>0</v>
      </c>
      <c r="X161" s="320"/>
      <c r="Y161" s="321"/>
      <c r="Z161" s="4"/>
      <c r="AA161" s="4"/>
      <c r="AB161" s="4"/>
      <c r="AC161" s="4"/>
      <c r="AD161" s="4"/>
      <c r="AE161" s="4"/>
      <c r="AF161" s="4"/>
      <c r="AG161" s="4"/>
    </row>
    <row r="162" spans="1:33" ht="11.25" customHeight="1" thickBot="1" x14ac:dyDescent="0.35">
      <c r="A162" s="335"/>
      <c r="B162" s="308"/>
      <c r="C162" s="338"/>
      <c r="D162" s="316"/>
      <c r="E162" s="330"/>
      <c r="F162" s="331"/>
      <c r="G162" s="315"/>
      <c r="H162" s="316"/>
      <c r="I162" s="330"/>
      <c r="J162" s="331"/>
      <c r="K162" s="315"/>
      <c r="L162" s="316"/>
      <c r="M162" s="330"/>
      <c r="N162" s="331"/>
      <c r="O162" s="315"/>
      <c r="P162" s="316"/>
      <c r="Q162" s="330"/>
      <c r="R162" s="331"/>
      <c r="S162" s="315"/>
      <c r="T162" s="316"/>
      <c r="U162" s="330"/>
      <c r="V162" s="331"/>
      <c r="W162" s="322"/>
      <c r="X162" s="323"/>
      <c r="Y162" s="324"/>
      <c r="Z162" s="4"/>
      <c r="AA162" s="4"/>
      <c r="AB162" s="4"/>
      <c r="AC162" s="4"/>
      <c r="AD162" s="4"/>
      <c r="AE162" s="4"/>
      <c r="AF162" s="4"/>
      <c r="AG162" s="4"/>
    </row>
    <row r="163" spans="1:33" ht="11.25" customHeight="1" x14ac:dyDescent="0.3">
      <c r="A163" s="335"/>
      <c r="B163" s="309" t="str">
        <f>IF(입력!B149="","",입력!B149)</f>
        <v/>
      </c>
      <c r="C163" s="338"/>
      <c r="D163" s="316"/>
      <c r="E163" s="330"/>
      <c r="F163" s="331"/>
      <c r="G163" s="315"/>
      <c r="H163" s="316"/>
      <c r="I163" s="330"/>
      <c r="J163" s="331"/>
      <c r="K163" s="315"/>
      <c r="L163" s="316"/>
      <c r="M163" s="330"/>
      <c r="N163" s="331"/>
      <c r="O163" s="315"/>
      <c r="P163" s="316"/>
      <c r="Q163" s="330"/>
      <c r="R163" s="331"/>
      <c r="S163" s="315"/>
      <c r="T163" s="316"/>
      <c r="U163" s="330"/>
      <c r="V163" s="331"/>
      <c r="W163" s="322"/>
      <c r="X163" s="323"/>
      <c r="Y163" s="324"/>
      <c r="Z163" s="4"/>
      <c r="AA163" s="4"/>
      <c r="AB163" s="4"/>
      <c r="AC163" s="4"/>
      <c r="AD163" s="4"/>
      <c r="AE163" s="4"/>
      <c r="AF163" s="4"/>
      <c r="AG163" s="4"/>
    </row>
    <row r="164" spans="1:33" ht="11.25" customHeight="1" thickBot="1" x14ac:dyDescent="0.35">
      <c r="A164" s="335"/>
      <c r="B164" s="308"/>
      <c r="C164" s="338"/>
      <c r="D164" s="316"/>
      <c r="E164" s="330"/>
      <c r="F164" s="331"/>
      <c r="G164" s="315"/>
      <c r="H164" s="316"/>
      <c r="I164" s="330"/>
      <c r="J164" s="331"/>
      <c r="K164" s="315"/>
      <c r="L164" s="316"/>
      <c r="M164" s="330"/>
      <c r="N164" s="331"/>
      <c r="O164" s="315"/>
      <c r="P164" s="316"/>
      <c r="Q164" s="330"/>
      <c r="R164" s="331"/>
      <c r="S164" s="315"/>
      <c r="T164" s="316"/>
      <c r="U164" s="330"/>
      <c r="V164" s="331"/>
      <c r="W164" s="322"/>
      <c r="X164" s="323"/>
      <c r="Y164" s="324"/>
      <c r="Z164" s="4"/>
      <c r="AA164" s="4"/>
      <c r="AB164" s="4"/>
      <c r="AC164" s="4"/>
      <c r="AD164" s="4"/>
      <c r="AE164" s="4"/>
      <c r="AF164" s="4"/>
      <c r="AG164" s="4"/>
    </row>
    <row r="165" spans="1:33" ht="11.25" customHeight="1" x14ac:dyDescent="0.3">
      <c r="A165" s="335"/>
      <c r="B165" s="309" t="str">
        <f>IF(입력!B147="","",입력!B147)</f>
        <v/>
      </c>
      <c r="C165" s="338"/>
      <c r="D165" s="316"/>
      <c r="E165" s="330"/>
      <c r="F165" s="331"/>
      <c r="G165" s="315"/>
      <c r="H165" s="316"/>
      <c r="I165" s="330"/>
      <c r="J165" s="331"/>
      <c r="K165" s="315"/>
      <c r="L165" s="316"/>
      <c r="M165" s="330"/>
      <c r="N165" s="331"/>
      <c r="O165" s="315"/>
      <c r="P165" s="316"/>
      <c r="Q165" s="330"/>
      <c r="R165" s="331"/>
      <c r="S165" s="315"/>
      <c r="T165" s="316"/>
      <c r="U165" s="330"/>
      <c r="V165" s="331"/>
      <c r="W165" s="322"/>
      <c r="X165" s="323"/>
      <c r="Y165" s="324"/>
      <c r="Z165" s="4"/>
      <c r="AA165" s="4"/>
      <c r="AB165" s="4"/>
      <c r="AC165" s="4"/>
      <c r="AD165" s="4"/>
      <c r="AE165" s="4"/>
      <c r="AF165" s="4"/>
      <c r="AG165" s="4"/>
    </row>
    <row r="166" spans="1:33" ht="11.25" customHeight="1" thickBot="1" x14ac:dyDescent="0.35">
      <c r="A166" s="335"/>
      <c r="B166" s="308"/>
      <c r="C166" s="338"/>
      <c r="D166" s="316"/>
      <c r="E166" s="330"/>
      <c r="F166" s="331"/>
      <c r="G166" s="315"/>
      <c r="H166" s="316"/>
      <c r="I166" s="330"/>
      <c r="J166" s="331"/>
      <c r="K166" s="315"/>
      <c r="L166" s="316"/>
      <c r="M166" s="330"/>
      <c r="N166" s="331"/>
      <c r="O166" s="315"/>
      <c r="P166" s="316"/>
      <c r="Q166" s="330"/>
      <c r="R166" s="331"/>
      <c r="S166" s="315"/>
      <c r="T166" s="316"/>
      <c r="U166" s="330"/>
      <c r="V166" s="331"/>
      <c r="W166" s="322"/>
      <c r="X166" s="323"/>
      <c r="Y166" s="324"/>
      <c r="Z166" s="4"/>
      <c r="AA166" s="4"/>
      <c r="AB166" s="4"/>
      <c r="AC166" s="4"/>
      <c r="AD166" s="4"/>
      <c r="AE166" s="4"/>
      <c r="AF166" s="4"/>
      <c r="AG166" s="4"/>
    </row>
    <row r="167" spans="1:33" ht="11.25" customHeight="1" x14ac:dyDescent="0.3">
      <c r="A167" s="335"/>
      <c r="B167" s="307"/>
      <c r="C167" s="338"/>
      <c r="D167" s="316"/>
      <c r="E167" s="330"/>
      <c r="F167" s="331"/>
      <c r="G167" s="315"/>
      <c r="H167" s="316"/>
      <c r="I167" s="330"/>
      <c r="J167" s="331"/>
      <c r="K167" s="315"/>
      <c r="L167" s="316"/>
      <c r="M167" s="330"/>
      <c r="N167" s="331"/>
      <c r="O167" s="315"/>
      <c r="P167" s="316"/>
      <c r="Q167" s="330"/>
      <c r="R167" s="331"/>
      <c r="S167" s="315"/>
      <c r="T167" s="316"/>
      <c r="U167" s="330"/>
      <c r="V167" s="331"/>
      <c r="W167" s="322"/>
      <c r="X167" s="323"/>
      <c r="Y167" s="324"/>
      <c r="Z167" s="4"/>
      <c r="AA167" s="4"/>
      <c r="AB167" s="4"/>
      <c r="AC167" s="4"/>
      <c r="AD167" s="4"/>
      <c r="AE167" s="4"/>
      <c r="AF167" s="4"/>
      <c r="AG167" s="4"/>
    </row>
    <row r="168" spans="1:33" ht="11.25" customHeight="1" thickBot="1" x14ac:dyDescent="0.35">
      <c r="A168" s="336"/>
      <c r="B168" s="308"/>
      <c r="C168" s="339"/>
      <c r="D168" s="318"/>
      <c r="E168" s="332"/>
      <c r="F168" s="333"/>
      <c r="G168" s="317"/>
      <c r="H168" s="318"/>
      <c r="I168" s="332"/>
      <c r="J168" s="333"/>
      <c r="K168" s="317"/>
      <c r="L168" s="318"/>
      <c r="M168" s="332"/>
      <c r="N168" s="333"/>
      <c r="O168" s="317"/>
      <c r="P168" s="318"/>
      <c r="Q168" s="332"/>
      <c r="R168" s="333"/>
      <c r="S168" s="317"/>
      <c r="T168" s="318"/>
      <c r="U168" s="332"/>
      <c r="V168" s="333"/>
      <c r="W168" s="325"/>
      <c r="X168" s="326"/>
      <c r="Y168" s="327"/>
      <c r="Z168" s="4"/>
      <c r="AA168" s="4"/>
      <c r="AB168" s="4"/>
      <c r="AC168" s="4"/>
      <c r="AD168" s="4"/>
      <c r="AE168" s="4"/>
      <c r="AF168" s="4"/>
      <c r="AG168" s="4"/>
    </row>
    <row r="169" spans="1:33" ht="11.25" customHeight="1" x14ac:dyDescent="0.3">
      <c r="A169" s="334">
        <f>IF(입력!A153="","",입력!A153)</f>
        <v>19</v>
      </c>
      <c r="B169" s="309" t="str">
        <f>IF(입력!B153="","",입력!B153)</f>
        <v/>
      </c>
      <c r="C169" s="337">
        <f>'프로파일 사용량 계산기'!B153</f>
        <v>0</v>
      </c>
      <c r="D169" s="314"/>
      <c r="E169" s="328">
        <f>C169+(C169*IF(OR(입력!B153="T/T",입력!B153="T/O",입력!B153="T/S",입력!B153="FIX",입력!B153="PJ"),$M$3,IF(OR(입력!B153="ES",입력!B153="ID",입력!B153="OD"),가격!$M$7,0)))</f>
        <v>0</v>
      </c>
      <c r="F169" s="329"/>
      <c r="G169" s="313">
        <f>IF(OR(입력!B155="T/T"),IF(OR(입력!H157="W",입력!H157="H"),190000,97000),IF(OR(입력!B155="T/O"),IF(OR(입력!H157="W",입력!H157="H"),92000,46000),IF(OR(입력!B155="PJ"),IF(OR(입력!H157="W",입력!H157="H"),900000,45000),IF(OR(입력!B155="ES"),IF(OR(입력!H157="W",입력!H157="H"),800000,400000),IF(OR(입력!B155="OD"),IF(OR(입력!H157="W",입력!H157="H"),900000,450000),0)))))</f>
        <v>0</v>
      </c>
      <c r="H169" s="314"/>
      <c r="I169" s="328">
        <f t="shared" ref="I169" si="50">G169</f>
        <v>0</v>
      </c>
      <c r="J169" s="329"/>
      <c r="K169" s="313">
        <f>IF(OR(B169="60mm단열",B169="60mm방화"),'유리 사이즈'!P151,IF(OR(B169="85mm단열",B169="85mm방화"),'유리 사이즈'!AP151,'유리 사이즈'!BP151))</f>
        <v>0</v>
      </c>
      <c r="L169" s="314"/>
      <c r="M169" s="328">
        <f t="shared" ref="M169" si="51">K169+(K169*$Q$3)</f>
        <v>0</v>
      </c>
      <c r="N169" s="329"/>
      <c r="O169" s="313">
        <f>IF(입력!B155="FIX",IF(OR(입력!H153="W",입력!H153="H"),'임가공 단가표'!$C$4,'임가공 단가표'!$C$3),IF(OR(입력!B155="T/T",입력!B155="T/O"),IF(AND(OR(입력!H153="W",입력!H153="H"),OR(입력!H157="W",입력!H157="H")),'임가공 단가표'!$C$11,IF(OR(입력!H153="W",입력!H153="H"),'임가공 단가표'!$C$10,'임가공 단가표'!$C$5)),IF(입력!B155="ID",IF(AND(OR(입력!H153="W",입력!H153="H"),OR(입력!H157="W",입력!H157="H")),'임가공 단가표'!$C$15,IF(OR(입력!H153="W",입력!H153="H"),'임가공 단가표'!$C$9,'임가공 단가표'!$C$7)),IF(입력!B155="OD",IF(AND(OR(입력!H153="W",입력!H153="H"),OR(입력!H157="W",입력!H157="H")),'임가공 단가표'!$C$16,IF(OR(입력!H153="W",입력!H153="H"),'임가공 단가표'!$C$8,'임가공 단가표'!$C$7)),IF(입력!B155="ES",IF(AND(입력!H153="W",입력!H157="W"),'임가공 단가표'!$C$12,'임가공 단가표'!$C$6),IF(입력!B155="PJ",IF(AND(OR(입력!H153="W",입력!H153="H"),OR(입력!H157="W",입력!H157="H")),'임가공 단가표'!$C$17,IF(OR(입력!H153="W",입력!H153="H"),'임가공 단가표'!$C$14,'임가공 단가표'!$C$13)),IF(입력!B155="T/S",IF(AND(OR(입력!H153="W",입력!H153="H"),OR(입력!H157="W",입력!H157="H")),'임가공 단가표'!$C$19,'임가공 단가표'!$C$18),0)))))))</f>
        <v>0</v>
      </c>
      <c r="P169" s="314"/>
      <c r="Q169" s="328">
        <f t="shared" ref="Q169" si="52">O169+(O169*$S$3)</f>
        <v>0</v>
      </c>
      <c r="R169" s="329"/>
      <c r="S169" s="313">
        <f>'방충망 사이즈'!L153</f>
        <v>0</v>
      </c>
      <c r="T169" s="314"/>
      <c r="U169" s="328">
        <f>IF(OR(입력!B153="ES",입력!B153="OD",입력!B153="ID",입력!B153="T/S"),S169,IF(AND(입력!B153="T/T",NOT(OR(입력!H153="W",입력!H153="H"))),S169+(S169*가격!$U$7),S169+(S169*$U$3)))</f>
        <v>0</v>
      </c>
      <c r="V169" s="329"/>
      <c r="W169" s="319">
        <f>SUM(E169,I169,M169,Q169,U169)*1.98+IF(입력!B159="소방창",6000,0)</f>
        <v>0</v>
      </c>
      <c r="X169" s="320"/>
      <c r="Y169" s="321"/>
      <c r="Z169" s="4"/>
      <c r="AA169" s="4"/>
      <c r="AB169" s="4"/>
      <c r="AC169" s="4"/>
      <c r="AD169" s="4"/>
      <c r="AE169" s="4"/>
      <c r="AF169" s="4"/>
      <c r="AG169" s="4"/>
    </row>
    <row r="170" spans="1:33" ht="11.25" customHeight="1" thickBot="1" x14ac:dyDescent="0.35">
      <c r="A170" s="335"/>
      <c r="B170" s="308"/>
      <c r="C170" s="338"/>
      <c r="D170" s="316"/>
      <c r="E170" s="330"/>
      <c r="F170" s="331"/>
      <c r="G170" s="315"/>
      <c r="H170" s="316"/>
      <c r="I170" s="330"/>
      <c r="J170" s="331"/>
      <c r="K170" s="315"/>
      <c r="L170" s="316"/>
      <c r="M170" s="330"/>
      <c r="N170" s="331"/>
      <c r="O170" s="315"/>
      <c r="P170" s="316"/>
      <c r="Q170" s="330"/>
      <c r="R170" s="331"/>
      <c r="S170" s="315"/>
      <c r="T170" s="316"/>
      <c r="U170" s="330"/>
      <c r="V170" s="331"/>
      <c r="W170" s="322"/>
      <c r="X170" s="323"/>
      <c r="Y170" s="324"/>
      <c r="Z170" s="4"/>
      <c r="AA170" s="4"/>
      <c r="AB170" s="4"/>
      <c r="AC170" s="4"/>
      <c r="AD170" s="4"/>
      <c r="AE170" s="4"/>
      <c r="AF170" s="4"/>
      <c r="AG170" s="4"/>
    </row>
    <row r="171" spans="1:33" ht="11.25" customHeight="1" x14ac:dyDescent="0.3">
      <c r="A171" s="335"/>
      <c r="B171" s="309" t="str">
        <f>IF(입력!B157="","",입력!B157)</f>
        <v/>
      </c>
      <c r="C171" s="338"/>
      <c r="D171" s="316"/>
      <c r="E171" s="330"/>
      <c r="F171" s="331"/>
      <c r="G171" s="315"/>
      <c r="H171" s="316"/>
      <c r="I171" s="330"/>
      <c r="J171" s="331"/>
      <c r="K171" s="315"/>
      <c r="L171" s="316"/>
      <c r="M171" s="330"/>
      <c r="N171" s="331"/>
      <c r="O171" s="315"/>
      <c r="P171" s="316"/>
      <c r="Q171" s="330"/>
      <c r="R171" s="331"/>
      <c r="S171" s="315"/>
      <c r="T171" s="316"/>
      <c r="U171" s="330"/>
      <c r="V171" s="331"/>
      <c r="W171" s="322"/>
      <c r="X171" s="323"/>
      <c r="Y171" s="324"/>
      <c r="Z171" s="4"/>
      <c r="AA171" s="4"/>
      <c r="AB171" s="4"/>
      <c r="AC171" s="4"/>
      <c r="AD171" s="4"/>
      <c r="AE171" s="4"/>
      <c r="AF171" s="4"/>
      <c r="AG171" s="4"/>
    </row>
    <row r="172" spans="1:33" ht="11.25" customHeight="1" thickBot="1" x14ac:dyDescent="0.35">
      <c r="A172" s="335"/>
      <c r="B172" s="308"/>
      <c r="C172" s="338"/>
      <c r="D172" s="316"/>
      <c r="E172" s="330"/>
      <c r="F172" s="331"/>
      <c r="G172" s="315"/>
      <c r="H172" s="316"/>
      <c r="I172" s="330"/>
      <c r="J172" s="331"/>
      <c r="K172" s="315"/>
      <c r="L172" s="316"/>
      <c r="M172" s="330"/>
      <c r="N172" s="331"/>
      <c r="O172" s="315"/>
      <c r="P172" s="316"/>
      <c r="Q172" s="330"/>
      <c r="R172" s="331"/>
      <c r="S172" s="315"/>
      <c r="T172" s="316"/>
      <c r="U172" s="330"/>
      <c r="V172" s="331"/>
      <c r="W172" s="322"/>
      <c r="X172" s="323"/>
      <c r="Y172" s="324"/>
      <c r="Z172" s="4"/>
      <c r="AA172" s="4"/>
      <c r="AB172" s="4"/>
      <c r="AC172" s="4"/>
      <c r="AD172" s="4"/>
      <c r="AE172" s="4"/>
      <c r="AF172" s="4"/>
      <c r="AG172" s="4"/>
    </row>
    <row r="173" spans="1:33" ht="11.25" customHeight="1" x14ac:dyDescent="0.3">
      <c r="A173" s="335"/>
      <c r="B173" s="309" t="str">
        <f>IF(입력!B155="","",입력!B155)</f>
        <v/>
      </c>
      <c r="C173" s="338"/>
      <c r="D173" s="316"/>
      <c r="E173" s="330"/>
      <c r="F173" s="331"/>
      <c r="G173" s="315"/>
      <c r="H173" s="316"/>
      <c r="I173" s="330"/>
      <c r="J173" s="331"/>
      <c r="K173" s="315"/>
      <c r="L173" s="316"/>
      <c r="M173" s="330"/>
      <c r="N173" s="331"/>
      <c r="O173" s="315"/>
      <c r="P173" s="316"/>
      <c r="Q173" s="330"/>
      <c r="R173" s="331"/>
      <c r="S173" s="315"/>
      <c r="T173" s="316"/>
      <c r="U173" s="330"/>
      <c r="V173" s="331"/>
      <c r="W173" s="322"/>
      <c r="X173" s="323"/>
      <c r="Y173" s="324"/>
      <c r="Z173" s="4"/>
      <c r="AA173" s="4"/>
      <c r="AB173" s="4"/>
      <c r="AC173" s="4"/>
      <c r="AD173" s="4"/>
      <c r="AE173" s="4"/>
      <c r="AF173" s="4"/>
      <c r="AG173" s="4"/>
    </row>
    <row r="174" spans="1:33" ht="11.25" customHeight="1" thickBot="1" x14ac:dyDescent="0.35">
      <c r="A174" s="335"/>
      <c r="B174" s="308"/>
      <c r="C174" s="338"/>
      <c r="D174" s="316"/>
      <c r="E174" s="330"/>
      <c r="F174" s="331"/>
      <c r="G174" s="315"/>
      <c r="H174" s="316"/>
      <c r="I174" s="330"/>
      <c r="J174" s="331"/>
      <c r="K174" s="315"/>
      <c r="L174" s="316"/>
      <c r="M174" s="330"/>
      <c r="N174" s="331"/>
      <c r="O174" s="315"/>
      <c r="P174" s="316"/>
      <c r="Q174" s="330"/>
      <c r="R174" s="331"/>
      <c r="S174" s="315"/>
      <c r="T174" s="316"/>
      <c r="U174" s="330"/>
      <c r="V174" s="331"/>
      <c r="W174" s="322"/>
      <c r="X174" s="323"/>
      <c r="Y174" s="324"/>
      <c r="Z174" s="4"/>
      <c r="AA174" s="4"/>
      <c r="AB174" s="4"/>
      <c r="AC174" s="4"/>
      <c r="AD174" s="4"/>
      <c r="AE174" s="4"/>
      <c r="AF174" s="4"/>
      <c r="AG174" s="4"/>
    </row>
    <row r="175" spans="1:33" ht="11.25" customHeight="1" x14ac:dyDescent="0.3">
      <c r="A175" s="335"/>
      <c r="B175" s="307"/>
      <c r="C175" s="338"/>
      <c r="D175" s="316"/>
      <c r="E175" s="330"/>
      <c r="F175" s="331"/>
      <c r="G175" s="315"/>
      <c r="H175" s="316"/>
      <c r="I175" s="330"/>
      <c r="J175" s="331"/>
      <c r="K175" s="315"/>
      <c r="L175" s="316"/>
      <c r="M175" s="330"/>
      <c r="N175" s="331"/>
      <c r="O175" s="315"/>
      <c r="P175" s="316"/>
      <c r="Q175" s="330"/>
      <c r="R175" s="331"/>
      <c r="S175" s="315"/>
      <c r="T175" s="316"/>
      <c r="U175" s="330"/>
      <c r="V175" s="331"/>
      <c r="W175" s="322"/>
      <c r="X175" s="323"/>
      <c r="Y175" s="324"/>
      <c r="Z175" s="4"/>
      <c r="AA175" s="4"/>
      <c r="AB175" s="4"/>
      <c r="AC175" s="4"/>
      <c r="AD175" s="4"/>
      <c r="AE175" s="4"/>
      <c r="AF175" s="4"/>
      <c r="AG175" s="4"/>
    </row>
    <row r="176" spans="1:33" ht="11.25" customHeight="1" thickBot="1" x14ac:dyDescent="0.35">
      <c r="A176" s="336"/>
      <c r="B176" s="308"/>
      <c r="C176" s="339"/>
      <c r="D176" s="318"/>
      <c r="E176" s="332"/>
      <c r="F176" s="333"/>
      <c r="G176" s="317"/>
      <c r="H176" s="318"/>
      <c r="I176" s="332"/>
      <c r="J176" s="333"/>
      <c r="K176" s="317"/>
      <c r="L176" s="318"/>
      <c r="M176" s="332"/>
      <c r="N176" s="333"/>
      <c r="O176" s="317"/>
      <c r="P176" s="318"/>
      <c r="Q176" s="332"/>
      <c r="R176" s="333"/>
      <c r="S176" s="317"/>
      <c r="T176" s="318"/>
      <c r="U176" s="332"/>
      <c r="V176" s="333"/>
      <c r="W176" s="325"/>
      <c r="X176" s="326"/>
      <c r="Y176" s="327"/>
      <c r="Z176" s="4"/>
      <c r="AA176" s="4"/>
      <c r="AB176" s="4"/>
      <c r="AC176" s="4"/>
      <c r="AD176" s="4"/>
      <c r="AE176" s="4"/>
      <c r="AF176" s="4"/>
      <c r="AG176" s="4"/>
    </row>
    <row r="177" spans="1:33" ht="11.25" customHeight="1" x14ac:dyDescent="0.3">
      <c r="A177" s="334">
        <f>IF(입력!A161="","",입력!A161)</f>
        <v>20</v>
      </c>
      <c r="B177" s="309" t="str">
        <f>IF(입력!B161="","",입력!B161)</f>
        <v/>
      </c>
      <c r="C177" s="337">
        <f>'프로파일 사용량 계산기'!B161</f>
        <v>0</v>
      </c>
      <c r="D177" s="314"/>
      <c r="E177" s="328">
        <f>C177+(C177*IF(OR(입력!B161="T/T",입력!B161="T/O",입력!B161="T/S",입력!B161="FIX",입력!B161="PJ"),$M$3,IF(OR(입력!B161="ES",입력!B161="ID",입력!B161="OD"),가격!$M$7,0)))</f>
        <v>0</v>
      </c>
      <c r="F177" s="329"/>
      <c r="G177" s="313">
        <f>IF(OR(입력!B163="T/T"),IF(OR(입력!H165="W",입력!H165="H"),190000,97000),IF(OR(입력!B163="T/O"),IF(OR(입력!H165="W",입력!H165="H"),92000,46000),IF(OR(입력!B163="PJ"),IF(OR(입력!H165="W",입력!H165="H"),900000,45000),IF(OR(입력!B163="ES"),IF(OR(입력!H165="W",입력!H165="H"),800000,400000),IF(OR(입력!B163="OD"),IF(OR(입력!H165="W",입력!H165="H"),900000,450000),0)))))</f>
        <v>0</v>
      </c>
      <c r="H177" s="314"/>
      <c r="I177" s="328">
        <f t="shared" ref="I177" si="53">G177</f>
        <v>0</v>
      </c>
      <c r="J177" s="329"/>
      <c r="K177" s="313">
        <f>IF(OR(B177="60mm단열",B177="60mm방화"),'유리 사이즈'!P159,IF(OR(B177="85mm단열",B177="85mm방화"),'유리 사이즈'!AP159,'유리 사이즈'!BP159))</f>
        <v>0</v>
      </c>
      <c r="L177" s="314"/>
      <c r="M177" s="328">
        <f t="shared" ref="M177" si="54">K177+(K177*$Q$3)</f>
        <v>0</v>
      </c>
      <c r="N177" s="329"/>
      <c r="O177" s="313">
        <f>IF(입력!B163="FIX",IF(OR(입력!H161="W",입력!H161="H"),'임가공 단가표'!$C$4,'임가공 단가표'!$C$3),IF(OR(입력!B163="T/T",입력!B163="T/O"),IF(AND(OR(입력!H161="W",입력!H161="H"),OR(입력!H165="W",입력!H165="H")),'임가공 단가표'!$C$11,IF(OR(입력!H161="W",입력!H161="H"),'임가공 단가표'!$C$10,'임가공 단가표'!$C$5)),IF(입력!B163="ID",IF(AND(OR(입력!H161="W",입력!H161="H"),OR(입력!H165="W",입력!H165="H")),'임가공 단가표'!$C$15,IF(OR(입력!H161="W",입력!H161="H"),'임가공 단가표'!$C$9,'임가공 단가표'!$C$7)),IF(입력!B163="OD",IF(AND(OR(입력!H161="W",입력!H161="H"),OR(입력!H165="W",입력!H165="H")),'임가공 단가표'!$C$16,IF(OR(입력!H161="W",입력!H161="H"),'임가공 단가표'!$C$8,'임가공 단가표'!$C$7)),IF(입력!B163="ES",IF(AND(입력!H161="W",입력!H165="W"),'임가공 단가표'!$C$12,'임가공 단가표'!$C$6),IF(입력!B163="PJ",IF(AND(OR(입력!H161="W",입력!H161="H"),OR(입력!H165="W",입력!H165="H")),'임가공 단가표'!$C$17,IF(OR(입력!H161="W",입력!H161="H"),'임가공 단가표'!$C$14,'임가공 단가표'!$C$13)),IF(입력!B163="T/S",IF(AND(OR(입력!H161="W",입력!H161="H"),OR(입력!H165="W",입력!H165="H")),'임가공 단가표'!$C$19,'임가공 단가표'!$C$18),0)))))))</f>
        <v>0</v>
      </c>
      <c r="P177" s="314"/>
      <c r="Q177" s="328">
        <f t="shared" ref="Q177" si="55">O177+(O177*$S$3)</f>
        <v>0</v>
      </c>
      <c r="R177" s="329"/>
      <c r="S177" s="313">
        <f>'방충망 사이즈'!L161</f>
        <v>0</v>
      </c>
      <c r="T177" s="314"/>
      <c r="U177" s="328">
        <f>IF(OR(입력!B161="ES",입력!B161="OD",입력!B161="ID",입력!B161="T/S"),S177,IF(AND(입력!B161="T/T",NOT(OR(입력!H161="W",입력!H161="H"))),S177+(S177*가격!$U$7),S177+(S177*$U$3)))</f>
        <v>0</v>
      </c>
      <c r="V177" s="329"/>
      <c r="W177" s="319">
        <f>SUM(E177,I177,M177,Q177,U177)*1.98+IF(입력!B167="소방창",6000,0)</f>
        <v>0</v>
      </c>
      <c r="X177" s="320"/>
      <c r="Y177" s="321"/>
      <c r="Z177" s="4"/>
      <c r="AA177" s="4"/>
      <c r="AB177" s="4"/>
      <c r="AC177" s="4"/>
      <c r="AD177" s="4"/>
      <c r="AE177" s="4"/>
      <c r="AF177" s="4"/>
      <c r="AG177" s="4"/>
    </row>
    <row r="178" spans="1:33" ht="11.25" customHeight="1" thickBot="1" x14ac:dyDescent="0.35">
      <c r="A178" s="335"/>
      <c r="B178" s="308"/>
      <c r="C178" s="338"/>
      <c r="D178" s="316"/>
      <c r="E178" s="330"/>
      <c r="F178" s="331"/>
      <c r="G178" s="315"/>
      <c r="H178" s="316"/>
      <c r="I178" s="330"/>
      <c r="J178" s="331"/>
      <c r="K178" s="315"/>
      <c r="L178" s="316"/>
      <c r="M178" s="330"/>
      <c r="N178" s="331"/>
      <c r="O178" s="315"/>
      <c r="P178" s="316"/>
      <c r="Q178" s="330"/>
      <c r="R178" s="331"/>
      <c r="S178" s="315"/>
      <c r="T178" s="316"/>
      <c r="U178" s="330"/>
      <c r="V178" s="331"/>
      <c r="W178" s="322"/>
      <c r="X178" s="323"/>
      <c r="Y178" s="324"/>
      <c r="Z178" s="4"/>
      <c r="AA178" s="4"/>
      <c r="AB178" s="4"/>
      <c r="AC178" s="4"/>
      <c r="AD178" s="4"/>
      <c r="AE178" s="4"/>
      <c r="AF178" s="4"/>
      <c r="AG178" s="4"/>
    </row>
    <row r="179" spans="1:33" ht="11.25" customHeight="1" x14ac:dyDescent="0.3">
      <c r="A179" s="335"/>
      <c r="B179" s="309" t="str">
        <f>IF(입력!B165="","",입력!B165)</f>
        <v/>
      </c>
      <c r="C179" s="338"/>
      <c r="D179" s="316"/>
      <c r="E179" s="330"/>
      <c r="F179" s="331"/>
      <c r="G179" s="315"/>
      <c r="H179" s="316"/>
      <c r="I179" s="330"/>
      <c r="J179" s="331"/>
      <c r="K179" s="315"/>
      <c r="L179" s="316"/>
      <c r="M179" s="330"/>
      <c r="N179" s="331"/>
      <c r="O179" s="315"/>
      <c r="P179" s="316"/>
      <c r="Q179" s="330"/>
      <c r="R179" s="331"/>
      <c r="S179" s="315"/>
      <c r="T179" s="316"/>
      <c r="U179" s="330"/>
      <c r="V179" s="331"/>
      <c r="W179" s="322"/>
      <c r="X179" s="323"/>
      <c r="Y179" s="324"/>
      <c r="Z179" s="4"/>
      <c r="AA179" s="4"/>
      <c r="AB179" s="4"/>
      <c r="AC179" s="4"/>
      <c r="AD179" s="4"/>
      <c r="AE179" s="4"/>
      <c r="AF179" s="4"/>
      <c r="AG179" s="4"/>
    </row>
    <row r="180" spans="1:33" ht="11.25" customHeight="1" thickBot="1" x14ac:dyDescent="0.35">
      <c r="A180" s="335"/>
      <c r="B180" s="308"/>
      <c r="C180" s="338"/>
      <c r="D180" s="316"/>
      <c r="E180" s="330"/>
      <c r="F180" s="331"/>
      <c r="G180" s="315"/>
      <c r="H180" s="316"/>
      <c r="I180" s="330"/>
      <c r="J180" s="331"/>
      <c r="K180" s="315"/>
      <c r="L180" s="316"/>
      <c r="M180" s="330"/>
      <c r="N180" s="331"/>
      <c r="O180" s="315"/>
      <c r="P180" s="316"/>
      <c r="Q180" s="330"/>
      <c r="R180" s="331"/>
      <c r="S180" s="315"/>
      <c r="T180" s="316"/>
      <c r="U180" s="330"/>
      <c r="V180" s="331"/>
      <c r="W180" s="322"/>
      <c r="X180" s="323"/>
      <c r="Y180" s="324"/>
      <c r="Z180" s="4"/>
      <c r="AA180" s="4"/>
      <c r="AB180" s="4"/>
      <c r="AC180" s="4"/>
      <c r="AD180" s="4"/>
      <c r="AE180" s="4"/>
      <c r="AF180" s="4"/>
      <c r="AG180" s="4"/>
    </row>
    <row r="181" spans="1:33" ht="11.25" customHeight="1" x14ac:dyDescent="0.3">
      <c r="A181" s="335"/>
      <c r="B181" s="309" t="str">
        <f>IF(입력!B163="","",입력!B163)</f>
        <v/>
      </c>
      <c r="C181" s="338"/>
      <c r="D181" s="316"/>
      <c r="E181" s="330"/>
      <c r="F181" s="331"/>
      <c r="G181" s="315"/>
      <c r="H181" s="316"/>
      <c r="I181" s="330"/>
      <c r="J181" s="331"/>
      <c r="K181" s="315"/>
      <c r="L181" s="316"/>
      <c r="M181" s="330"/>
      <c r="N181" s="331"/>
      <c r="O181" s="315"/>
      <c r="P181" s="316"/>
      <c r="Q181" s="330"/>
      <c r="R181" s="331"/>
      <c r="S181" s="315"/>
      <c r="T181" s="316"/>
      <c r="U181" s="330"/>
      <c r="V181" s="331"/>
      <c r="W181" s="322"/>
      <c r="X181" s="323"/>
      <c r="Y181" s="324"/>
      <c r="Z181" s="4"/>
      <c r="AA181" s="4"/>
      <c r="AB181" s="4"/>
      <c r="AC181" s="4"/>
      <c r="AD181" s="4"/>
      <c r="AE181" s="4"/>
      <c r="AF181" s="4"/>
      <c r="AG181" s="4"/>
    </row>
    <row r="182" spans="1:33" ht="11.25" customHeight="1" thickBot="1" x14ac:dyDescent="0.35">
      <c r="A182" s="335"/>
      <c r="B182" s="308"/>
      <c r="C182" s="338"/>
      <c r="D182" s="316"/>
      <c r="E182" s="330"/>
      <c r="F182" s="331"/>
      <c r="G182" s="315"/>
      <c r="H182" s="316"/>
      <c r="I182" s="330"/>
      <c r="J182" s="331"/>
      <c r="K182" s="315"/>
      <c r="L182" s="316"/>
      <c r="M182" s="330"/>
      <c r="N182" s="331"/>
      <c r="O182" s="315"/>
      <c r="P182" s="316"/>
      <c r="Q182" s="330"/>
      <c r="R182" s="331"/>
      <c r="S182" s="315"/>
      <c r="T182" s="316"/>
      <c r="U182" s="330"/>
      <c r="V182" s="331"/>
      <c r="W182" s="322"/>
      <c r="X182" s="323"/>
      <c r="Y182" s="324"/>
      <c r="Z182" s="4"/>
      <c r="AA182" s="4"/>
      <c r="AB182" s="4"/>
      <c r="AC182" s="4"/>
      <c r="AD182" s="4"/>
      <c r="AE182" s="4"/>
      <c r="AF182" s="4"/>
      <c r="AG182" s="4"/>
    </row>
    <row r="183" spans="1:33" ht="11.25" customHeight="1" x14ac:dyDescent="0.3">
      <c r="A183" s="335"/>
      <c r="B183" s="307"/>
      <c r="C183" s="338"/>
      <c r="D183" s="316"/>
      <c r="E183" s="330"/>
      <c r="F183" s="331"/>
      <c r="G183" s="315"/>
      <c r="H183" s="316"/>
      <c r="I183" s="330"/>
      <c r="J183" s="331"/>
      <c r="K183" s="315"/>
      <c r="L183" s="316"/>
      <c r="M183" s="330"/>
      <c r="N183" s="331"/>
      <c r="O183" s="315"/>
      <c r="P183" s="316"/>
      <c r="Q183" s="330"/>
      <c r="R183" s="331"/>
      <c r="S183" s="315"/>
      <c r="T183" s="316"/>
      <c r="U183" s="330"/>
      <c r="V183" s="331"/>
      <c r="W183" s="322"/>
      <c r="X183" s="323"/>
      <c r="Y183" s="324"/>
      <c r="Z183" s="4"/>
      <c r="AA183" s="4"/>
      <c r="AB183" s="4"/>
      <c r="AC183" s="4"/>
      <c r="AD183" s="4"/>
      <c r="AE183" s="4"/>
      <c r="AF183" s="4"/>
      <c r="AG183" s="4"/>
    </row>
    <row r="184" spans="1:33" ht="11.25" customHeight="1" thickBot="1" x14ac:dyDescent="0.35">
      <c r="A184" s="336"/>
      <c r="B184" s="308"/>
      <c r="C184" s="339"/>
      <c r="D184" s="318"/>
      <c r="E184" s="332"/>
      <c r="F184" s="333"/>
      <c r="G184" s="317"/>
      <c r="H184" s="318"/>
      <c r="I184" s="332"/>
      <c r="J184" s="333"/>
      <c r="K184" s="317"/>
      <c r="L184" s="318"/>
      <c r="M184" s="332"/>
      <c r="N184" s="333"/>
      <c r="O184" s="317"/>
      <c r="P184" s="318"/>
      <c r="Q184" s="332"/>
      <c r="R184" s="333"/>
      <c r="S184" s="317"/>
      <c r="T184" s="318"/>
      <c r="U184" s="332"/>
      <c r="V184" s="333"/>
      <c r="W184" s="325"/>
      <c r="X184" s="326"/>
      <c r="Y184" s="327"/>
      <c r="Z184" s="4"/>
      <c r="AA184" s="4"/>
      <c r="AB184" s="4"/>
      <c r="AC184" s="4"/>
      <c r="AD184" s="4"/>
      <c r="AE184" s="4"/>
      <c r="AF184" s="4"/>
      <c r="AG184" s="4"/>
    </row>
    <row r="185" spans="1:33" ht="11.25" customHeight="1" x14ac:dyDescent="0.3">
      <c r="A185" s="334">
        <f>IF(입력!A169="","",입력!A169)</f>
        <v>21</v>
      </c>
      <c r="B185" s="309" t="str">
        <f>IF(입력!B169="","",입력!B169)</f>
        <v/>
      </c>
      <c r="C185" s="337">
        <f>'프로파일 사용량 계산기'!B169</f>
        <v>0</v>
      </c>
      <c r="D185" s="314"/>
      <c r="E185" s="328">
        <f>C185+(C185*IF(OR(입력!B169="T/T",입력!B169="T/O",입력!B169="T/S",입력!B169="FIX",입력!B169="PJ"),$M$3,IF(OR(입력!B169="ES",입력!B169="ID",입력!B169="OD"),가격!$M$7,0)))</f>
        <v>0</v>
      </c>
      <c r="F185" s="329"/>
      <c r="G185" s="313">
        <f>IF(OR(입력!B171="T/T"),IF(OR(입력!H173="W",입력!H173="H"),190000,97000),IF(OR(입력!B171="T/O"),IF(OR(입력!H173="W",입력!H173="H"),92000,46000),IF(OR(입력!B171="PJ"),IF(OR(입력!H173="W",입력!H173="H"),900000,45000),IF(OR(입력!B171="ES"),IF(OR(입력!H173="W",입력!H173="H"),800000,400000),IF(OR(입력!B171="OD"),IF(OR(입력!H173="W",입력!H173="H"),900000,450000),0)))))</f>
        <v>0</v>
      </c>
      <c r="H185" s="314"/>
      <c r="I185" s="328">
        <f t="shared" ref="I185" si="56">G185</f>
        <v>0</v>
      </c>
      <c r="J185" s="329"/>
      <c r="K185" s="313">
        <f>IF(OR(B185="60mm단열",B185="60mm방화"),'유리 사이즈'!P167,IF(OR(B185="85mm단열",B185="85mm방화"),'유리 사이즈'!AP167,'유리 사이즈'!BP167))</f>
        <v>0</v>
      </c>
      <c r="L185" s="314"/>
      <c r="M185" s="328">
        <f t="shared" ref="M185" si="57">K185+(K185*$Q$3)</f>
        <v>0</v>
      </c>
      <c r="N185" s="329"/>
      <c r="O185" s="313">
        <f>IF(입력!B171="FIX",IF(OR(입력!H169="W",입력!H169="H"),'임가공 단가표'!$C$4,'임가공 단가표'!$C$3),IF(OR(입력!B171="T/T",입력!B171="T/O"),IF(AND(OR(입력!H169="W",입력!H169="H"),OR(입력!H173="W",입력!H173="H")),'임가공 단가표'!$C$11,IF(OR(입력!H169="W",입력!H169="H"),'임가공 단가표'!$C$10,'임가공 단가표'!$C$5)),IF(입력!B171="ID",IF(AND(OR(입력!H169="W",입력!H169="H"),OR(입력!H173="W",입력!H173="H")),'임가공 단가표'!$C$15,IF(OR(입력!H169="W",입력!H169="H"),'임가공 단가표'!$C$9,'임가공 단가표'!$C$7)),IF(입력!B171="OD",IF(AND(OR(입력!H169="W",입력!H169="H"),OR(입력!H173="W",입력!H173="H")),'임가공 단가표'!$C$16,IF(OR(입력!H169="W",입력!H169="H"),'임가공 단가표'!$C$8,'임가공 단가표'!$C$7)),IF(입력!B171="ES",IF(AND(입력!H169="W",입력!H173="W"),'임가공 단가표'!$C$12,'임가공 단가표'!$C$6),IF(입력!B171="PJ",IF(AND(OR(입력!H169="W",입력!H169="H"),OR(입력!H173="W",입력!H173="H")),'임가공 단가표'!$C$17,IF(OR(입력!H169="W",입력!H169="H"),'임가공 단가표'!$C$14,'임가공 단가표'!$C$13)),IF(입력!B171="T/S",IF(AND(OR(입력!H169="W",입력!H169="H"),OR(입력!H173="W",입력!H173="H")),'임가공 단가표'!$C$19,'임가공 단가표'!$C$18),0)))))))</f>
        <v>0</v>
      </c>
      <c r="P185" s="314"/>
      <c r="Q185" s="328">
        <f t="shared" ref="Q185" si="58">O185+(O185*$S$3)</f>
        <v>0</v>
      </c>
      <c r="R185" s="329"/>
      <c r="S185" s="313">
        <f>'방충망 사이즈'!L169</f>
        <v>0</v>
      </c>
      <c r="T185" s="314"/>
      <c r="U185" s="328">
        <f>IF(OR(입력!B169="ES",입력!B169="OD",입력!B169="ID",입력!B169="T/S"),S185,IF(AND(입력!B169="T/T",NOT(OR(입력!H169="W",입력!H169="H"))),S185+(S185*가격!$U$7),S185+(S185*$U$3)))</f>
        <v>0</v>
      </c>
      <c r="V185" s="329"/>
      <c r="W185" s="319">
        <f>SUM(E185,I185,M185,Q185,U185)*1.98+IF(입력!B175="소방창",6000,0)</f>
        <v>0</v>
      </c>
      <c r="X185" s="320"/>
      <c r="Y185" s="321"/>
      <c r="Z185" s="4"/>
      <c r="AA185" s="4"/>
      <c r="AB185" s="4"/>
      <c r="AC185" s="4"/>
      <c r="AD185" s="4"/>
      <c r="AE185" s="4"/>
      <c r="AF185" s="4"/>
      <c r="AG185" s="4"/>
    </row>
    <row r="186" spans="1:33" ht="11.25" customHeight="1" thickBot="1" x14ac:dyDescent="0.35">
      <c r="A186" s="335"/>
      <c r="B186" s="308"/>
      <c r="C186" s="338"/>
      <c r="D186" s="316"/>
      <c r="E186" s="330"/>
      <c r="F186" s="331"/>
      <c r="G186" s="315"/>
      <c r="H186" s="316"/>
      <c r="I186" s="330"/>
      <c r="J186" s="331"/>
      <c r="K186" s="315"/>
      <c r="L186" s="316"/>
      <c r="M186" s="330"/>
      <c r="N186" s="331"/>
      <c r="O186" s="315"/>
      <c r="P186" s="316"/>
      <c r="Q186" s="330"/>
      <c r="R186" s="331"/>
      <c r="S186" s="315"/>
      <c r="T186" s="316"/>
      <c r="U186" s="330"/>
      <c r="V186" s="331"/>
      <c r="W186" s="322"/>
      <c r="X186" s="323"/>
      <c r="Y186" s="324"/>
      <c r="Z186" s="4"/>
      <c r="AA186" s="4"/>
      <c r="AB186" s="4"/>
      <c r="AC186" s="4"/>
      <c r="AD186" s="4"/>
      <c r="AE186" s="4"/>
      <c r="AF186" s="4"/>
      <c r="AG186" s="4"/>
    </row>
    <row r="187" spans="1:33" ht="11.25" customHeight="1" x14ac:dyDescent="0.3">
      <c r="A187" s="335"/>
      <c r="B187" s="309" t="str">
        <f>IF(입력!B173="","",입력!B173)</f>
        <v/>
      </c>
      <c r="C187" s="338"/>
      <c r="D187" s="316"/>
      <c r="E187" s="330"/>
      <c r="F187" s="331"/>
      <c r="G187" s="315"/>
      <c r="H187" s="316"/>
      <c r="I187" s="330"/>
      <c r="J187" s="331"/>
      <c r="K187" s="315"/>
      <c r="L187" s="316"/>
      <c r="M187" s="330"/>
      <c r="N187" s="331"/>
      <c r="O187" s="315"/>
      <c r="P187" s="316"/>
      <c r="Q187" s="330"/>
      <c r="R187" s="331"/>
      <c r="S187" s="315"/>
      <c r="T187" s="316"/>
      <c r="U187" s="330"/>
      <c r="V187" s="331"/>
      <c r="W187" s="322"/>
      <c r="X187" s="323"/>
      <c r="Y187" s="324"/>
      <c r="Z187" s="4"/>
      <c r="AA187" s="4"/>
      <c r="AB187" s="4"/>
      <c r="AC187" s="4"/>
      <c r="AD187" s="4"/>
      <c r="AE187" s="4"/>
      <c r="AF187" s="4"/>
      <c r="AG187" s="4"/>
    </row>
    <row r="188" spans="1:33" ht="11.25" customHeight="1" thickBot="1" x14ac:dyDescent="0.35">
      <c r="A188" s="335"/>
      <c r="B188" s="308"/>
      <c r="C188" s="338"/>
      <c r="D188" s="316"/>
      <c r="E188" s="330"/>
      <c r="F188" s="331"/>
      <c r="G188" s="315"/>
      <c r="H188" s="316"/>
      <c r="I188" s="330"/>
      <c r="J188" s="331"/>
      <c r="K188" s="315"/>
      <c r="L188" s="316"/>
      <c r="M188" s="330"/>
      <c r="N188" s="331"/>
      <c r="O188" s="315"/>
      <c r="P188" s="316"/>
      <c r="Q188" s="330"/>
      <c r="R188" s="331"/>
      <c r="S188" s="315"/>
      <c r="T188" s="316"/>
      <c r="U188" s="330"/>
      <c r="V188" s="331"/>
      <c r="W188" s="322"/>
      <c r="X188" s="323"/>
      <c r="Y188" s="324"/>
      <c r="Z188" s="4"/>
      <c r="AA188" s="4"/>
      <c r="AB188" s="4"/>
      <c r="AC188" s="4"/>
      <c r="AD188" s="4"/>
      <c r="AE188" s="4"/>
      <c r="AF188" s="4"/>
      <c r="AG188" s="4"/>
    </row>
    <row r="189" spans="1:33" ht="11.25" customHeight="1" x14ac:dyDescent="0.3">
      <c r="A189" s="335"/>
      <c r="B189" s="309" t="str">
        <f>IF(입력!B171="","",입력!B171)</f>
        <v/>
      </c>
      <c r="C189" s="338"/>
      <c r="D189" s="316"/>
      <c r="E189" s="330"/>
      <c r="F189" s="331"/>
      <c r="G189" s="315"/>
      <c r="H189" s="316"/>
      <c r="I189" s="330"/>
      <c r="J189" s="331"/>
      <c r="K189" s="315"/>
      <c r="L189" s="316"/>
      <c r="M189" s="330"/>
      <c r="N189" s="331"/>
      <c r="O189" s="315"/>
      <c r="P189" s="316"/>
      <c r="Q189" s="330"/>
      <c r="R189" s="331"/>
      <c r="S189" s="315"/>
      <c r="T189" s="316"/>
      <c r="U189" s="330"/>
      <c r="V189" s="331"/>
      <c r="W189" s="322"/>
      <c r="X189" s="323"/>
      <c r="Y189" s="324"/>
      <c r="Z189" s="4"/>
      <c r="AA189" s="4"/>
      <c r="AB189" s="4"/>
      <c r="AC189" s="4"/>
      <c r="AD189" s="4"/>
      <c r="AE189" s="4"/>
      <c r="AF189" s="4"/>
      <c r="AG189" s="4"/>
    </row>
    <row r="190" spans="1:33" ht="11.25" customHeight="1" thickBot="1" x14ac:dyDescent="0.35">
      <c r="A190" s="335"/>
      <c r="B190" s="308"/>
      <c r="C190" s="338"/>
      <c r="D190" s="316"/>
      <c r="E190" s="330"/>
      <c r="F190" s="331"/>
      <c r="G190" s="315"/>
      <c r="H190" s="316"/>
      <c r="I190" s="330"/>
      <c r="J190" s="331"/>
      <c r="K190" s="315"/>
      <c r="L190" s="316"/>
      <c r="M190" s="330"/>
      <c r="N190" s="331"/>
      <c r="O190" s="315"/>
      <c r="P190" s="316"/>
      <c r="Q190" s="330"/>
      <c r="R190" s="331"/>
      <c r="S190" s="315"/>
      <c r="T190" s="316"/>
      <c r="U190" s="330"/>
      <c r="V190" s="331"/>
      <c r="W190" s="322"/>
      <c r="X190" s="323"/>
      <c r="Y190" s="324"/>
      <c r="Z190" s="4"/>
      <c r="AA190" s="4"/>
      <c r="AB190" s="4"/>
      <c r="AC190" s="4"/>
      <c r="AD190" s="4"/>
      <c r="AE190" s="4"/>
      <c r="AF190" s="4"/>
      <c r="AG190" s="4"/>
    </row>
    <row r="191" spans="1:33" ht="11.25" customHeight="1" x14ac:dyDescent="0.3">
      <c r="A191" s="335"/>
      <c r="B191" s="307"/>
      <c r="C191" s="338"/>
      <c r="D191" s="316"/>
      <c r="E191" s="330"/>
      <c r="F191" s="331"/>
      <c r="G191" s="315"/>
      <c r="H191" s="316"/>
      <c r="I191" s="330"/>
      <c r="J191" s="331"/>
      <c r="K191" s="315"/>
      <c r="L191" s="316"/>
      <c r="M191" s="330"/>
      <c r="N191" s="331"/>
      <c r="O191" s="315"/>
      <c r="P191" s="316"/>
      <c r="Q191" s="330"/>
      <c r="R191" s="331"/>
      <c r="S191" s="315"/>
      <c r="T191" s="316"/>
      <c r="U191" s="330"/>
      <c r="V191" s="331"/>
      <c r="W191" s="322"/>
      <c r="X191" s="323"/>
      <c r="Y191" s="324"/>
      <c r="Z191" s="4"/>
      <c r="AA191" s="4"/>
      <c r="AB191" s="4"/>
      <c r="AC191" s="4"/>
      <c r="AD191" s="4"/>
      <c r="AE191" s="4"/>
      <c r="AF191" s="4"/>
      <c r="AG191" s="4"/>
    </row>
    <row r="192" spans="1:33" ht="11.25" customHeight="1" thickBot="1" x14ac:dyDescent="0.35">
      <c r="A192" s="336"/>
      <c r="B192" s="308"/>
      <c r="C192" s="339"/>
      <c r="D192" s="318"/>
      <c r="E192" s="332"/>
      <c r="F192" s="333"/>
      <c r="G192" s="317"/>
      <c r="H192" s="318"/>
      <c r="I192" s="332"/>
      <c r="J192" s="333"/>
      <c r="K192" s="317"/>
      <c r="L192" s="318"/>
      <c r="M192" s="332"/>
      <c r="N192" s="333"/>
      <c r="O192" s="317"/>
      <c r="P192" s="318"/>
      <c r="Q192" s="332"/>
      <c r="R192" s="333"/>
      <c r="S192" s="317"/>
      <c r="T192" s="318"/>
      <c r="U192" s="332"/>
      <c r="V192" s="333"/>
      <c r="W192" s="325"/>
      <c r="X192" s="326"/>
      <c r="Y192" s="327"/>
      <c r="Z192" s="4"/>
      <c r="AA192" s="4"/>
      <c r="AB192" s="4"/>
      <c r="AC192" s="4"/>
      <c r="AD192" s="4"/>
      <c r="AE192" s="4"/>
      <c r="AF192" s="4"/>
      <c r="AG192" s="4"/>
    </row>
    <row r="193" spans="1:33" ht="11.25" customHeight="1" x14ac:dyDescent="0.3">
      <c r="A193" s="334">
        <f>IF(입력!A177="","",입력!A177)</f>
        <v>22</v>
      </c>
      <c r="B193" s="309" t="str">
        <f>IF(입력!B177="","",입력!B177)</f>
        <v/>
      </c>
      <c r="C193" s="337">
        <f>'프로파일 사용량 계산기'!B177</f>
        <v>0</v>
      </c>
      <c r="D193" s="314"/>
      <c r="E193" s="328">
        <f>C193+(C193*IF(OR(입력!B177="T/T",입력!B177="T/O",입력!B177="T/S",입력!B177="FIX",입력!B177="PJ"),$M$3,IF(OR(입력!B177="ES",입력!B177="ID",입력!B177="OD"),가격!$M$7,0)))</f>
        <v>0</v>
      </c>
      <c r="F193" s="329"/>
      <c r="G193" s="313">
        <f>IF(OR(입력!B179="T/T"),IF(OR(입력!H181="W",입력!H181="H"),190000,97000),IF(OR(입력!B179="T/O"),IF(OR(입력!H181="W",입력!H181="H"),92000,46000),IF(OR(입력!B179="PJ"),IF(OR(입력!H181="W",입력!H181="H"),900000,45000),IF(OR(입력!B179="ES"),IF(OR(입력!H181="W",입력!H181="H"),800000,400000),IF(OR(입력!B179="OD"),IF(OR(입력!H181="W",입력!H181="H"),900000,450000),0)))))</f>
        <v>0</v>
      </c>
      <c r="H193" s="314"/>
      <c r="I193" s="328">
        <f t="shared" ref="I193" si="59">G193</f>
        <v>0</v>
      </c>
      <c r="J193" s="329"/>
      <c r="K193" s="313">
        <f>IF(OR(B193="60mm단열",B193="60mm방화"),'유리 사이즈'!P175,IF(OR(B193="85mm단열",B193="85mm방화"),'유리 사이즈'!AP175,'유리 사이즈'!BP175))</f>
        <v>0</v>
      </c>
      <c r="L193" s="314"/>
      <c r="M193" s="328">
        <f t="shared" ref="M193" si="60">K193+(K193*$Q$3)</f>
        <v>0</v>
      </c>
      <c r="N193" s="329"/>
      <c r="O193" s="313">
        <f>IF(입력!B179="FIX",IF(OR(입력!H177="W",입력!H177="H"),'임가공 단가표'!$C$4,'임가공 단가표'!$C$3),IF(OR(입력!B179="T/T",입력!B179="T/O"),IF(AND(OR(입력!H177="W",입력!H177="H"),OR(입력!H181="W",입력!H181="H")),'임가공 단가표'!$C$11,IF(OR(입력!H177="W",입력!H177="H"),'임가공 단가표'!$C$10,'임가공 단가표'!$C$5)),IF(입력!B179="ID",IF(AND(OR(입력!H177="W",입력!H177="H"),OR(입력!H181="W",입력!H181="H")),'임가공 단가표'!$C$15,IF(OR(입력!H177="W",입력!H177="H"),'임가공 단가표'!$C$9,'임가공 단가표'!$C$7)),IF(입력!B179="OD",IF(AND(OR(입력!H177="W",입력!H177="H"),OR(입력!H181="W",입력!H181="H")),'임가공 단가표'!$C$16,IF(OR(입력!H177="W",입력!H177="H"),'임가공 단가표'!$C$8,'임가공 단가표'!$C$7)),IF(입력!B179="ES",IF(AND(입력!H177="W",입력!H181="W"),'임가공 단가표'!$C$12,'임가공 단가표'!$C$6),IF(입력!B179="PJ",IF(AND(OR(입력!H177="W",입력!H177="H"),OR(입력!H181="W",입력!H181="H")),'임가공 단가표'!$C$17,IF(OR(입력!H177="W",입력!H177="H"),'임가공 단가표'!$C$14,'임가공 단가표'!$C$13)),IF(입력!B179="T/S",IF(AND(OR(입력!H177="W",입력!H177="H"),OR(입력!H181="W",입력!H181="H")),'임가공 단가표'!$C$19,'임가공 단가표'!$C$18),0)))))))</f>
        <v>0</v>
      </c>
      <c r="P193" s="314"/>
      <c r="Q193" s="328">
        <f t="shared" ref="Q193" si="61">O193+(O193*$S$3)</f>
        <v>0</v>
      </c>
      <c r="R193" s="329"/>
      <c r="S193" s="313">
        <f>'방충망 사이즈'!L177</f>
        <v>0</v>
      </c>
      <c r="T193" s="314"/>
      <c r="U193" s="328">
        <f>IF(OR(입력!B177="ES",입력!B177="OD",입력!B177="ID",입력!B177="T/S"),S193,IF(AND(입력!B177="T/T",NOT(OR(입력!H177="W",입력!H177="H"))),S193+(S193*가격!$U$7),S193+(S193*$U$3)))</f>
        <v>0</v>
      </c>
      <c r="V193" s="329"/>
      <c r="W193" s="319">
        <f>SUM(E193,I193,M193,Q193,U193)*1.98+IF(입력!B183="소방창",6000,0)</f>
        <v>0</v>
      </c>
      <c r="X193" s="320"/>
      <c r="Y193" s="321"/>
      <c r="Z193" s="4"/>
      <c r="AA193" s="4"/>
      <c r="AB193" s="4"/>
      <c r="AC193" s="4"/>
      <c r="AD193" s="4"/>
      <c r="AE193" s="4"/>
      <c r="AF193" s="4"/>
      <c r="AG193" s="4"/>
    </row>
    <row r="194" spans="1:33" ht="11.25" customHeight="1" thickBot="1" x14ac:dyDescent="0.35">
      <c r="A194" s="335"/>
      <c r="B194" s="308"/>
      <c r="C194" s="338"/>
      <c r="D194" s="316"/>
      <c r="E194" s="330"/>
      <c r="F194" s="331"/>
      <c r="G194" s="315"/>
      <c r="H194" s="316"/>
      <c r="I194" s="330"/>
      <c r="J194" s="331"/>
      <c r="K194" s="315"/>
      <c r="L194" s="316"/>
      <c r="M194" s="330"/>
      <c r="N194" s="331"/>
      <c r="O194" s="315"/>
      <c r="P194" s="316"/>
      <c r="Q194" s="330"/>
      <c r="R194" s="331"/>
      <c r="S194" s="315"/>
      <c r="T194" s="316"/>
      <c r="U194" s="330"/>
      <c r="V194" s="331"/>
      <c r="W194" s="322"/>
      <c r="X194" s="323"/>
      <c r="Y194" s="324"/>
      <c r="Z194" s="4"/>
      <c r="AA194" s="4"/>
      <c r="AB194" s="4"/>
      <c r="AC194" s="4"/>
      <c r="AD194" s="4"/>
      <c r="AE194" s="4"/>
      <c r="AF194" s="4"/>
      <c r="AG194" s="4"/>
    </row>
    <row r="195" spans="1:33" ht="11.25" customHeight="1" x14ac:dyDescent="0.3">
      <c r="A195" s="335"/>
      <c r="B195" s="309" t="str">
        <f>IF(입력!B181="","",입력!B181)</f>
        <v/>
      </c>
      <c r="C195" s="338"/>
      <c r="D195" s="316"/>
      <c r="E195" s="330"/>
      <c r="F195" s="331"/>
      <c r="G195" s="315"/>
      <c r="H195" s="316"/>
      <c r="I195" s="330"/>
      <c r="J195" s="331"/>
      <c r="K195" s="315"/>
      <c r="L195" s="316"/>
      <c r="M195" s="330"/>
      <c r="N195" s="331"/>
      <c r="O195" s="315"/>
      <c r="P195" s="316"/>
      <c r="Q195" s="330"/>
      <c r="R195" s="331"/>
      <c r="S195" s="315"/>
      <c r="T195" s="316"/>
      <c r="U195" s="330"/>
      <c r="V195" s="331"/>
      <c r="W195" s="322"/>
      <c r="X195" s="323"/>
      <c r="Y195" s="324"/>
      <c r="Z195" s="4"/>
      <c r="AA195" s="4"/>
      <c r="AB195" s="4"/>
      <c r="AC195" s="4"/>
      <c r="AD195" s="4"/>
      <c r="AE195" s="4"/>
      <c r="AF195" s="4"/>
      <c r="AG195" s="4"/>
    </row>
    <row r="196" spans="1:33" ht="11.25" customHeight="1" thickBot="1" x14ac:dyDescent="0.35">
      <c r="A196" s="335"/>
      <c r="B196" s="308"/>
      <c r="C196" s="338"/>
      <c r="D196" s="316"/>
      <c r="E196" s="330"/>
      <c r="F196" s="331"/>
      <c r="G196" s="315"/>
      <c r="H196" s="316"/>
      <c r="I196" s="330"/>
      <c r="J196" s="331"/>
      <c r="K196" s="315"/>
      <c r="L196" s="316"/>
      <c r="M196" s="330"/>
      <c r="N196" s="331"/>
      <c r="O196" s="315"/>
      <c r="P196" s="316"/>
      <c r="Q196" s="330"/>
      <c r="R196" s="331"/>
      <c r="S196" s="315"/>
      <c r="T196" s="316"/>
      <c r="U196" s="330"/>
      <c r="V196" s="331"/>
      <c r="W196" s="322"/>
      <c r="X196" s="323"/>
      <c r="Y196" s="324"/>
      <c r="Z196" s="4"/>
      <c r="AA196" s="4"/>
      <c r="AB196" s="4"/>
      <c r="AC196" s="4"/>
      <c r="AD196" s="4"/>
      <c r="AE196" s="4"/>
      <c r="AF196" s="4"/>
      <c r="AG196" s="4"/>
    </row>
    <row r="197" spans="1:33" ht="11.25" customHeight="1" x14ac:dyDescent="0.3">
      <c r="A197" s="335"/>
      <c r="B197" s="309" t="str">
        <f>IF(입력!B179="","",입력!B179)</f>
        <v/>
      </c>
      <c r="C197" s="338"/>
      <c r="D197" s="316"/>
      <c r="E197" s="330"/>
      <c r="F197" s="331"/>
      <c r="G197" s="315"/>
      <c r="H197" s="316"/>
      <c r="I197" s="330"/>
      <c r="J197" s="331"/>
      <c r="K197" s="315"/>
      <c r="L197" s="316"/>
      <c r="M197" s="330"/>
      <c r="N197" s="331"/>
      <c r="O197" s="315"/>
      <c r="P197" s="316"/>
      <c r="Q197" s="330"/>
      <c r="R197" s="331"/>
      <c r="S197" s="315"/>
      <c r="T197" s="316"/>
      <c r="U197" s="330"/>
      <c r="V197" s="331"/>
      <c r="W197" s="322"/>
      <c r="X197" s="323"/>
      <c r="Y197" s="324"/>
      <c r="Z197" s="4"/>
      <c r="AA197" s="4"/>
      <c r="AB197" s="4"/>
      <c r="AC197" s="4"/>
      <c r="AD197" s="4"/>
      <c r="AE197" s="4"/>
      <c r="AF197" s="4"/>
      <c r="AG197" s="4"/>
    </row>
    <row r="198" spans="1:33" ht="11.25" customHeight="1" thickBot="1" x14ac:dyDescent="0.35">
      <c r="A198" s="335"/>
      <c r="B198" s="308"/>
      <c r="C198" s="338"/>
      <c r="D198" s="316"/>
      <c r="E198" s="330"/>
      <c r="F198" s="331"/>
      <c r="G198" s="315"/>
      <c r="H198" s="316"/>
      <c r="I198" s="330"/>
      <c r="J198" s="331"/>
      <c r="K198" s="315"/>
      <c r="L198" s="316"/>
      <c r="M198" s="330"/>
      <c r="N198" s="331"/>
      <c r="O198" s="315"/>
      <c r="P198" s="316"/>
      <c r="Q198" s="330"/>
      <c r="R198" s="331"/>
      <c r="S198" s="315"/>
      <c r="T198" s="316"/>
      <c r="U198" s="330"/>
      <c r="V198" s="331"/>
      <c r="W198" s="322"/>
      <c r="X198" s="323"/>
      <c r="Y198" s="324"/>
      <c r="Z198" s="4"/>
      <c r="AA198" s="4"/>
      <c r="AB198" s="4"/>
      <c r="AC198" s="4"/>
      <c r="AD198" s="4"/>
      <c r="AE198" s="4"/>
      <c r="AF198" s="4"/>
      <c r="AG198" s="4"/>
    </row>
    <row r="199" spans="1:33" ht="11.25" customHeight="1" x14ac:dyDescent="0.3">
      <c r="A199" s="335"/>
      <c r="B199" s="307"/>
      <c r="C199" s="338"/>
      <c r="D199" s="316"/>
      <c r="E199" s="330"/>
      <c r="F199" s="331"/>
      <c r="G199" s="315"/>
      <c r="H199" s="316"/>
      <c r="I199" s="330"/>
      <c r="J199" s="331"/>
      <c r="K199" s="315"/>
      <c r="L199" s="316"/>
      <c r="M199" s="330"/>
      <c r="N199" s="331"/>
      <c r="O199" s="315"/>
      <c r="P199" s="316"/>
      <c r="Q199" s="330"/>
      <c r="R199" s="331"/>
      <c r="S199" s="315"/>
      <c r="T199" s="316"/>
      <c r="U199" s="330"/>
      <c r="V199" s="331"/>
      <c r="W199" s="322"/>
      <c r="X199" s="323"/>
      <c r="Y199" s="324"/>
      <c r="Z199" s="4"/>
      <c r="AA199" s="4"/>
      <c r="AB199" s="4"/>
      <c r="AC199" s="4"/>
      <c r="AD199" s="4"/>
      <c r="AE199" s="4"/>
      <c r="AF199" s="4"/>
      <c r="AG199" s="4"/>
    </row>
    <row r="200" spans="1:33" ht="11.25" customHeight="1" thickBot="1" x14ac:dyDescent="0.35">
      <c r="A200" s="336"/>
      <c r="B200" s="308"/>
      <c r="C200" s="339"/>
      <c r="D200" s="318"/>
      <c r="E200" s="332"/>
      <c r="F200" s="333"/>
      <c r="G200" s="317"/>
      <c r="H200" s="318"/>
      <c r="I200" s="332"/>
      <c r="J200" s="333"/>
      <c r="K200" s="317"/>
      <c r="L200" s="318"/>
      <c r="M200" s="332"/>
      <c r="N200" s="333"/>
      <c r="O200" s="317"/>
      <c r="P200" s="318"/>
      <c r="Q200" s="332"/>
      <c r="R200" s="333"/>
      <c r="S200" s="317"/>
      <c r="T200" s="318"/>
      <c r="U200" s="332"/>
      <c r="V200" s="333"/>
      <c r="W200" s="325"/>
      <c r="X200" s="326"/>
      <c r="Y200" s="327"/>
      <c r="Z200" s="4"/>
      <c r="AA200" s="4"/>
      <c r="AB200" s="4"/>
      <c r="AC200" s="4"/>
      <c r="AD200" s="4"/>
      <c r="AE200" s="4"/>
      <c r="AF200" s="4"/>
      <c r="AG200" s="4"/>
    </row>
    <row r="201" spans="1:33" ht="11.25" customHeight="1" x14ac:dyDescent="0.3">
      <c r="A201" s="334">
        <f>IF(입력!A185="","",입력!A185)</f>
        <v>23</v>
      </c>
      <c r="B201" s="309" t="str">
        <f>IF(입력!B185="","",입력!B185)</f>
        <v/>
      </c>
      <c r="C201" s="337">
        <f>'프로파일 사용량 계산기'!B185</f>
        <v>0</v>
      </c>
      <c r="D201" s="314"/>
      <c r="E201" s="328">
        <f>C201+(C201*IF(OR(입력!B185="T/T",입력!B185="T/O",입력!B185="T/S",입력!B185="FIX",입력!B185="PJ"),$M$3,IF(OR(입력!B185="ES",입력!B185="ID",입력!B185="OD"),가격!$M$7,0)))</f>
        <v>0</v>
      </c>
      <c r="F201" s="329"/>
      <c r="G201" s="313">
        <f>IF(OR(입력!B187="T/T"),IF(OR(입력!H189="W",입력!H189="H"),190000,97000),IF(OR(입력!B187="T/O"),IF(OR(입력!H189="W",입력!H189="H"),92000,46000),IF(OR(입력!B187="PJ"),IF(OR(입력!H189="W",입력!H189="H"),900000,45000),IF(OR(입력!B187="ES"),IF(OR(입력!H189="W",입력!H189="H"),800000,400000),IF(OR(입력!B187="OD"),IF(OR(입력!H189="W",입력!H189="H"),900000,450000),0)))))</f>
        <v>0</v>
      </c>
      <c r="H201" s="314"/>
      <c r="I201" s="328">
        <f t="shared" ref="I201" si="62">G201</f>
        <v>0</v>
      </c>
      <c r="J201" s="329"/>
      <c r="K201" s="313">
        <f>IF(OR(B201="60mm단열",B201="60mm방화"),'유리 사이즈'!P183,IF(OR(B201="85mm단열",B201="85mm방화"),'유리 사이즈'!AP183,'유리 사이즈'!BP183))</f>
        <v>0</v>
      </c>
      <c r="L201" s="314"/>
      <c r="M201" s="328">
        <f t="shared" ref="M201" si="63">K201+(K201*$Q$3)</f>
        <v>0</v>
      </c>
      <c r="N201" s="329"/>
      <c r="O201" s="313">
        <f>IF(입력!B187="FIX",IF(OR(입력!H185="W",입력!H185="H"),'임가공 단가표'!$C$4,'임가공 단가표'!$C$3),IF(OR(입력!B187="T/T",입력!B187="T/O"),IF(AND(OR(입력!H185="W",입력!H185="H"),OR(입력!H189="W",입력!H189="H")),'임가공 단가표'!$C$11,IF(OR(입력!H185="W",입력!H185="H"),'임가공 단가표'!$C$10,'임가공 단가표'!$C$5)),IF(입력!B187="ID",IF(AND(OR(입력!H185="W",입력!H185="H"),OR(입력!H189="W",입력!H189="H")),'임가공 단가표'!$C$15,IF(OR(입력!H185="W",입력!H185="H"),'임가공 단가표'!$C$9,'임가공 단가표'!$C$7)),IF(입력!B187="OD",IF(AND(OR(입력!H185="W",입력!H185="H"),OR(입력!H189="W",입력!H189="H")),'임가공 단가표'!$C$16,IF(OR(입력!H185="W",입력!H185="H"),'임가공 단가표'!$C$8,'임가공 단가표'!$C$7)),IF(입력!B187="ES",IF(AND(입력!H185="W",입력!H189="W"),'임가공 단가표'!$C$12,'임가공 단가표'!$C$6),IF(입력!B187="PJ",IF(AND(OR(입력!H185="W",입력!H185="H"),OR(입력!H189="W",입력!H189="H")),'임가공 단가표'!$C$17,IF(OR(입력!H185="W",입력!H185="H"),'임가공 단가표'!$C$14,'임가공 단가표'!$C$13)),IF(입력!B187="T/S",IF(AND(OR(입력!H185="W",입력!H185="H"),OR(입력!H189="W",입력!H189="H")),'임가공 단가표'!$C$19,'임가공 단가표'!$C$18),0)))))))</f>
        <v>0</v>
      </c>
      <c r="P201" s="314"/>
      <c r="Q201" s="328">
        <f t="shared" ref="Q201" si="64">O201+(O201*$S$3)</f>
        <v>0</v>
      </c>
      <c r="R201" s="329"/>
      <c r="S201" s="313">
        <f>'방충망 사이즈'!L185</f>
        <v>0</v>
      </c>
      <c r="T201" s="314"/>
      <c r="U201" s="328">
        <f>IF(OR(입력!B185="ES",입력!B185="OD",입력!B185="ID",입력!B185="T/S"),S201,IF(AND(입력!B185="T/T",NOT(OR(입력!H185="W",입력!H185="H"))),S201+(S201*가격!$U$7),S201+(S201*$U$3)))</f>
        <v>0</v>
      </c>
      <c r="V201" s="329"/>
      <c r="W201" s="319">
        <f>SUM(E201,I201,M201,Q201,U201)*1.98+IF(입력!B191="소방창",6000,0)</f>
        <v>0</v>
      </c>
      <c r="X201" s="320"/>
      <c r="Y201" s="321"/>
      <c r="Z201" s="4"/>
      <c r="AA201" s="4"/>
      <c r="AB201" s="4"/>
      <c r="AC201" s="4"/>
      <c r="AD201" s="4"/>
      <c r="AE201" s="4"/>
      <c r="AF201" s="4"/>
      <c r="AG201" s="4"/>
    </row>
    <row r="202" spans="1:33" ht="11.25" customHeight="1" thickBot="1" x14ac:dyDescent="0.35">
      <c r="A202" s="335"/>
      <c r="B202" s="308"/>
      <c r="C202" s="338"/>
      <c r="D202" s="316"/>
      <c r="E202" s="330"/>
      <c r="F202" s="331"/>
      <c r="G202" s="315"/>
      <c r="H202" s="316"/>
      <c r="I202" s="330"/>
      <c r="J202" s="331"/>
      <c r="K202" s="315"/>
      <c r="L202" s="316"/>
      <c r="M202" s="330"/>
      <c r="N202" s="331"/>
      <c r="O202" s="315"/>
      <c r="P202" s="316"/>
      <c r="Q202" s="330"/>
      <c r="R202" s="331"/>
      <c r="S202" s="315"/>
      <c r="T202" s="316"/>
      <c r="U202" s="330"/>
      <c r="V202" s="331"/>
      <c r="W202" s="322"/>
      <c r="X202" s="323"/>
      <c r="Y202" s="324"/>
      <c r="Z202" s="4"/>
      <c r="AA202" s="4"/>
      <c r="AB202" s="4"/>
      <c r="AC202" s="4"/>
      <c r="AD202" s="4"/>
      <c r="AE202" s="4"/>
      <c r="AF202" s="4"/>
      <c r="AG202" s="4"/>
    </row>
    <row r="203" spans="1:33" ht="11.25" customHeight="1" x14ac:dyDescent="0.3">
      <c r="A203" s="335"/>
      <c r="B203" s="309" t="str">
        <f>IF(입력!B189="","",입력!B189)</f>
        <v/>
      </c>
      <c r="C203" s="338"/>
      <c r="D203" s="316"/>
      <c r="E203" s="330"/>
      <c r="F203" s="331"/>
      <c r="G203" s="315"/>
      <c r="H203" s="316"/>
      <c r="I203" s="330"/>
      <c r="J203" s="331"/>
      <c r="K203" s="315"/>
      <c r="L203" s="316"/>
      <c r="M203" s="330"/>
      <c r="N203" s="331"/>
      <c r="O203" s="315"/>
      <c r="P203" s="316"/>
      <c r="Q203" s="330"/>
      <c r="R203" s="331"/>
      <c r="S203" s="315"/>
      <c r="T203" s="316"/>
      <c r="U203" s="330"/>
      <c r="V203" s="331"/>
      <c r="W203" s="322"/>
      <c r="X203" s="323"/>
      <c r="Y203" s="324"/>
      <c r="Z203" s="4"/>
      <c r="AA203" s="4"/>
      <c r="AB203" s="4"/>
      <c r="AC203" s="4"/>
      <c r="AD203" s="4"/>
      <c r="AE203" s="4"/>
      <c r="AF203" s="4"/>
      <c r="AG203" s="4"/>
    </row>
    <row r="204" spans="1:33" ht="11.25" customHeight="1" thickBot="1" x14ac:dyDescent="0.35">
      <c r="A204" s="335"/>
      <c r="B204" s="308"/>
      <c r="C204" s="338"/>
      <c r="D204" s="316"/>
      <c r="E204" s="330"/>
      <c r="F204" s="331"/>
      <c r="G204" s="315"/>
      <c r="H204" s="316"/>
      <c r="I204" s="330"/>
      <c r="J204" s="331"/>
      <c r="K204" s="315"/>
      <c r="L204" s="316"/>
      <c r="M204" s="330"/>
      <c r="N204" s="331"/>
      <c r="O204" s="315"/>
      <c r="P204" s="316"/>
      <c r="Q204" s="330"/>
      <c r="R204" s="331"/>
      <c r="S204" s="315"/>
      <c r="T204" s="316"/>
      <c r="U204" s="330"/>
      <c r="V204" s="331"/>
      <c r="W204" s="322"/>
      <c r="X204" s="323"/>
      <c r="Y204" s="324"/>
      <c r="Z204" s="4"/>
      <c r="AA204" s="4"/>
      <c r="AB204" s="4"/>
      <c r="AC204" s="4"/>
      <c r="AD204" s="4"/>
      <c r="AE204" s="4"/>
      <c r="AF204" s="4"/>
      <c r="AG204" s="4"/>
    </row>
    <row r="205" spans="1:33" ht="11.25" customHeight="1" x14ac:dyDescent="0.3">
      <c r="A205" s="335"/>
      <c r="B205" s="309" t="str">
        <f>IF(입력!B187="","",입력!B187)</f>
        <v/>
      </c>
      <c r="C205" s="338"/>
      <c r="D205" s="316"/>
      <c r="E205" s="330"/>
      <c r="F205" s="331"/>
      <c r="G205" s="315"/>
      <c r="H205" s="316"/>
      <c r="I205" s="330"/>
      <c r="J205" s="331"/>
      <c r="K205" s="315"/>
      <c r="L205" s="316"/>
      <c r="M205" s="330"/>
      <c r="N205" s="331"/>
      <c r="O205" s="315"/>
      <c r="P205" s="316"/>
      <c r="Q205" s="330"/>
      <c r="R205" s="331"/>
      <c r="S205" s="315"/>
      <c r="T205" s="316"/>
      <c r="U205" s="330"/>
      <c r="V205" s="331"/>
      <c r="W205" s="322"/>
      <c r="X205" s="323"/>
      <c r="Y205" s="324"/>
      <c r="Z205" s="4"/>
      <c r="AA205" s="4"/>
      <c r="AB205" s="4"/>
      <c r="AC205" s="4"/>
      <c r="AD205" s="4"/>
      <c r="AE205" s="4"/>
      <c r="AF205" s="4"/>
      <c r="AG205" s="4"/>
    </row>
    <row r="206" spans="1:33" ht="11.25" customHeight="1" thickBot="1" x14ac:dyDescent="0.35">
      <c r="A206" s="335"/>
      <c r="B206" s="308"/>
      <c r="C206" s="338"/>
      <c r="D206" s="316"/>
      <c r="E206" s="330"/>
      <c r="F206" s="331"/>
      <c r="G206" s="315"/>
      <c r="H206" s="316"/>
      <c r="I206" s="330"/>
      <c r="J206" s="331"/>
      <c r="K206" s="315"/>
      <c r="L206" s="316"/>
      <c r="M206" s="330"/>
      <c r="N206" s="331"/>
      <c r="O206" s="315"/>
      <c r="P206" s="316"/>
      <c r="Q206" s="330"/>
      <c r="R206" s="331"/>
      <c r="S206" s="315"/>
      <c r="T206" s="316"/>
      <c r="U206" s="330"/>
      <c r="V206" s="331"/>
      <c r="W206" s="322"/>
      <c r="X206" s="323"/>
      <c r="Y206" s="324"/>
      <c r="Z206" s="4"/>
      <c r="AA206" s="4"/>
      <c r="AB206" s="4"/>
      <c r="AC206" s="4"/>
      <c r="AD206" s="4"/>
      <c r="AE206" s="4"/>
      <c r="AF206" s="4"/>
      <c r="AG206" s="4"/>
    </row>
    <row r="207" spans="1:33" ht="11.25" customHeight="1" x14ac:dyDescent="0.3">
      <c r="A207" s="335"/>
      <c r="B207" s="307"/>
      <c r="C207" s="338"/>
      <c r="D207" s="316"/>
      <c r="E207" s="330"/>
      <c r="F207" s="331"/>
      <c r="G207" s="315"/>
      <c r="H207" s="316"/>
      <c r="I207" s="330"/>
      <c r="J207" s="331"/>
      <c r="K207" s="315"/>
      <c r="L207" s="316"/>
      <c r="M207" s="330"/>
      <c r="N207" s="331"/>
      <c r="O207" s="315"/>
      <c r="P207" s="316"/>
      <c r="Q207" s="330"/>
      <c r="R207" s="331"/>
      <c r="S207" s="315"/>
      <c r="T207" s="316"/>
      <c r="U207" s="330"/>
      <c r="V207" s="331"/>
      <c r="W207" s="322"/>
      <c r="X207" s="323"/>
      <c r="Y207" s="324"/>
      <c r="Z207" s="4"/>
      <c r="AA207" s="4"/>
      <c r="AB207" s="4"/>
      <c r="AC207" s="4"/>
      <c r="AD207" s="4"/>
      <c r="AE207" s="4"/>
      <c r="AF207" s="4"/>
      <c r="AG207" s="4"/>
    </row>
    <row r="208" spans="1:33" ht="11.25" customHeight="1" thickBot="1" x14ac:dyDescent="0.35">
      <c r="A208" s="336"/>
      <c r="B208" s="308"/>
      <c r="C208" s="339"/>
      <c r="D208" s="318"/>
      <c r="E208" s="332"/>
      <c r="F208" s="333"/>
      <c r="G208" s="317"/>
      <c r="H208" s="318"/>
      <c r="I208" s="332"/>
      <c r="J208" s="333"/>
      <c r="K208" s="317"/>
      <c r="L208" s="318"/>
      <c r="M208" s="332"/>
      <c r="N208" s="333"/>
      <c r="O208" s="317"/>
      <c r="P208" s="318"/>
      <c r="Q208" s="332"/>
      <c r="R208" s="333"/>
      <c r="S208" s="317"/>
      <c r="T208" s="318"/>
      <c r="U208" s="332"/>
      <c r="V208" s="333"/>
      <c r="W208" s="325"/>
      <c r="X208" s="326"/>
      <c r="Y208" s="327"/>
      <c r="Z208" s="4"/>
      <c r="AA208" s="4"/>
      <c r="AB208" s="4"/>
      <c r="AC208" s="4"/>
      <c r="AD208" s="4"/>
      <c r="AE208" s="4"/>
      <c r="AF208" s="4"/>
      <c r="AG208" s="4"/>
    </row>
    <row r="209" spans="1:33" ht="11.25" customHeight="1" x14ac:dyDescent="0.3">
      <c r="A209" s="334">
        <f>IF(입력!A193="","",입력!A193)</f>
        <v>24</v>
      </c>
      <c r="B209" s="309" t="str">
        <f>IF(입력!B193="","",입력!B193)</f>
        <v/>
      </c>
      <c r="C209" s="337">
        <f>'프로파일 사용량 계산기'!B193</f>
        <v>0</v>
      </c>
      <c r="D209" s="314"/>
      <c r="E209" s="328">
        <f>C209+(C209*IF(OR(입력!B193="T/T",입력!B193="T/O",입력!B193="T/S",입력!B193="FIX",입력!B193="PJ"),$M$3,IF(OR(입력!B193="ES",입력!B193="ID",입력!B193="OD"),가격!$M$7,0)))</f>
        <v>0</v>
      </c>
      <c r="F209" s="329"/>
      <c r="G209" s="313">
        <f>IF(OR(입력!B195="T/T"),IF(OR(입력!H197="W",입력!H197="H"),190000,97000),IF(OR(입력!B195="T/O"),IF(OR(입력!H197="W",입력!H197="H"),92000,46000),IF(OR(입력!B195="PJ"),IF(OR(입력!H197="W",입력!H197="H"),900000,45000),IF(OR(입력!B195="ES"),IF(OR(입력!H197="W",입력!H197="H"),800000,400000),IF(OR(입력!B195="OD"),IF(OR(입력!H197="W",입력!H197="H"),900000,450000),0)))))</f>
        <v>0</v>
      </c>
      <c r="H209" s="314"/>
      <c r="I209" s="328">
        <f t="shared" ref="I209" si="65">G209</f>
        <v>0</v>
      </c>
      <c r="J209" s="329"/>
      <c r="K209" s="313">
        <f>IF(OR(B209="60mm단열",B209="60mm방화"),'유리 사이즈'!P191,IF(OR(B209="85mm단열",B209="85mm방화"),'유리 사이즈'!AP191,'유리 사이즈'!BP191))</f>
        <v>0</v>
      </c>
      <c r="L209" s="314"/>
      <c r="M209" s="328">
        <f t="shared" ref="M209" si="66">K209+(K209*$Q$3)</f>
        <v>0</v>
      </c>
      <c r="N209" s="329"/>
      <c r="O209" s="313">
        <f>IF(입력!B195="FIX",IF(OR(입력!H193="W",입력!H193="H"),'임가공 단가표'!$C$4,'임가공 단가표'!$C$3),IF(OR(입력!B195="T/T",입력!B195="T/O"),IF(AND(OR(입력!H193="W",입력!H193="H"),OR(입력!H197="W",입력!H197="H")),'임가공 단가표'!$C$11,IF(OR(입력!H193="W",입력!H193="H"),'임가공 단가표'!$C$10,'임가공 단가표'!$C$5)),IF(입력!B195="ID",IF(AND(OR(입력!H193="W",입력!H193="H"),OR(입력!H197="W",입력!H197="H")),'임가공 단가표'!$C$15,IF(OR(입력!H193="W",입력!H193="H"),'임가공 단가표'!$C$9,'임가공 단가표'!$C$7)),IF(입력!B195="OD",IF(AND(OR(입력!H193="W",입력!H193="H"),OR(입력!H197="W",입력!H197="H")),'임가공 단가표'!$C$16,IF(OR(입력!H193="W",입력!H193="H"),'임가공 단가표'!$C$8,'임가공 단가표'!$C$7)),IF(입력!B195="ES",IF(AND(입력!H193="W",입력!H197="W"),'임가공 단가표'!$C$12,'임가공 단가표'!$C$6),IF(입력!B195="PJ",IF(AND(OR(입력!H193="W",입력!H193="H"),OR(입력!H197="W",입력!H197="H")),'임가공 단가표'!$C$17,IF(OR(입력!H193="W",입력!H193="H"),'임가공 단가표'!$C$14,'임가공 단가표'!$C$13)),IF(입력!B195="T/S",IF(AND(OR(입력!H193="W",입력!H193="H"),OR(입력!H197="W",입력!H197="H")),'임가공 단가표'!$C$19,'임가공 단가표'!$C$18),0)))))))</f>
        <v>0</v>
      </c>
      <c r="P209" s="314"/>
      <c r="Q209" s="328">
        <f t="shared" ref="Q209" si="67">O209+(O209*$S$3)</f>
        <v>0</v>
      </c>
      <c r="R209" s="329"/>
      <c r="S209" s="313">
        <f>'방충망 사이즈'!L193</f>
        <v>0</v>
      </c>
      <c r="T209" s="314"/>
      <c r="U209" s="328">
        <f>IF(OR(입력!B193="ES",입력!B193="OD",입력!B193="ID",입력!B193="T/S"),S209,IF(AND(입력!B193="T/T",NOT(OR(입력!H193="W",입력!H193="H"))),S209+(S209*가격!$U$7),S209+(S209*$U$3)))</f>
        <v>0</v>
      </c>
      <c r="V209" s="329"/>
      <c r="W209" s="319">
        <f>SUM(E209,I209,M209,Q209,U209)*1.98+IF(입력!B199="소방창",6000,0)</f>
        <v>0</v>
      </c>
      <c r="X209" s="320"/>
      <c r="Y209" s="321"/>
      <c r="Z209" s="4"/>
      <c r="AA209" s="4"/>
      <c r="AB209" s="4"/>
      <c r="AC209" s="4"/>
      <c r="AD209" s="4"/>
      <c r="AE209" s="4"/>
      <c r="AF209" s="4"/>
      <c r="AG209" s="4"/>
    </row>
    <row r="210" spans="1:33" ht="11.25" customHeight="1" thickBot="1" x14ac:dyDescent="0.35">
      <c r="A210" s="335"/>
      <c r="B210" s="308"/>
      <c r="C210" s="338"/>
      <c r="D210" s="316"/>
      <c r="E210" s="330"/>
      <c r="F210" s="331"/>
      <c r="G210" s="315"/>
      <c r="H210" s="316"/>
      <c r="I210" s="330"/>
      <c r="J210" s="331"/>
      <c r="K210" s="315"/>
      <c r="L210" s="316"/>
      <c r="M210" s="330"/>
      <c r="N210" s="331"/>
      <c r="O210" s="315"/>
      <c r="P210" s="316"/>
      <c r="Q210" s="330"/>
      <c r="R210" s="331"/>
      <c r="S210" s="315"/>
      <c r="T210" s="316"/>
      <c r="U210" s="330"/>
      <c r="V210" s="331"/>
      <c r="W210" s="322"/>
      <c r="X210" s="323"/>
      <c r="Y210" s="324"/>
      <c r="Z210" s="4"/>
      <c r="AA210" s="4"/>
      <c r="AB210" s="4"/>
      <c r="AC210" s="4"/>
      <c r="AD210" s="4"/>
      <c r="AE210" s="4"/>
      <c r="AF210" s="4"/>
      <c r="AG210" s="4"/>
    </row>
    <row r="211" spans="1:33" ht="11.25" customHeight="1" x14ac:dyDescent="0.3">
      <c r="A211" s="335"/>
      <c r="B211" s="309" t="str">
        <f>IF(입력!B197="","",입력!B197)</f>
        <v/>
      </c>
      <c r="C211" s="338"/>
      <c r="D211" s="316"/>
      <c r="E211" s="330"/>
      <c r="F211" s="331"/>
      <c r="G211" s="315"/>
      <c r="H211" s="316"/>
      <c r="I211" s="330"/>
      <c r="J211" s="331"/>
      <c r="K211" s="315"/>
      <c r="L211" s="316"/>
      <c r="M211" s="330"/>
      <c r="N211" s="331"/>
      <c r="O211" s="315"/>
      <c r="P211" s="316"/>
      <c r="Q211" s="330"/>
      <c r="R211" s="331"/>
      <c r="S211" s="315"/>
      <c r="T211" s="316"/>
      <c r="U211" s="330"/>
      <c r="V211" s="331"/>
      <c r="W211" s="322"/>
      <c r="X211" s="323"/>
      <c r="Y211" s="324"/>
      <c r="Z211" s="4"/>
      <c r="AA211" s="4"/>
      <c r="AB211" s="4"/>
      <c r="AC211" s="4"/>
      <c r="AD211" s="4"/>
      <c r="AE211" s="4"/>
      <c r="AF211" s="4"/>
      <c r="AG211" s="4"/>
    </row>
    <row r="212" spans="1:33" ht="11.25" customHeight="1" thickBot="1" x14ac:dyDescent="0.35">
      <c r="A212" s="335"/>
      <c r="B212" s="308"/>
      <c r="C212" s="338"/>
      <c r="D212" s="316"/>
      <c r="E212" s="330"/>
      <c r="F212" s="331"/>
      <c r="G212" s="315"/>
      <c r="H212" s="316"/>
      <c r="I212" s="330"/>
      <c r="J212" s="331"/>
      <c r="K212" s="315"/>
      <c r="L212" s="316"/>
      <c r="M212" s="330"/>
      <c r="N212" s="331"/>
      <c r="O212" s="315"/>
      <c r="P212" s="316"/>
      <c r="Q212" s="330"/>
      <c r="R212" s="331"/>
      <c r="S212" s="315"/>
      <c r="T212" s="316"/>
      <c r="U212" s="330"/>
      <c r="V212" s="331"/>
      <c r="W212" s="322"/>
      <c r="X212" s="323"/>
      <c r="Y212" s="324"/>
      <c r="Z212" s="4"/>
      <c r="AA212" s="4"/>
      <c r="AB212" s="4"/>
      <c r="AC212" s="4"/>
      <c r="AD212" s="4"/>
      <c r="AE212" s="4"/>
      <c r="AF212" s="4"/>
      <c r="AG212" s="4"/>
    </row>
    <row r="213" spans="1:33" ht="11.25" customHeight="1" x14ac:dyDescent="0.3">
      <c r="A213" s="335"/>
      <c r="B213" s="309" t="str">
        <f>IF(입력!B195="","",입력!B195)</f>
        <v/>
      </c>
      <c r="C213" s="338"/>
      <c r="D213" s="316"/>
      <c r="E213" s="330"/>
      <c r="F213" s="331"/>
      <c r="G213" s="315"/>
      <c r="H213" s="316"/>
      <c r="I213" s="330"/>
      <c r="J213" s="331"/>
      <c r="K213" s="315"/>
      <c r="L213" s="316"/>
      <c r="M213" s="330"/>
      <c r="N213" s="331"/>
      <c r="O213" s="315"/>
      <c r="P213" s="316"/>
      <c r="Q213" s="330"/>
      <c r="R213" s="331"/>
      <c r="S213" s="315"/>
      <c r="T213" s="316"/>
      <c r="U213" s="330"/>
      <c r="V213" s="331"/>
      <c r="W213" s="322"/>
      <c r="X213" s="323"/>
      <c r="Y213" s="324"/>
      <c r="Z213" s="4"/>
      <c r="AA213" s="4"/>
      <c r="AB213" s="4"/>
      <c r="AC213" s="4"/>
      <c r="AD213" s="4"/>
      <c r="AE213" s="4"/>
      <c r="AF213" s="4"/>
      <c r="AG213" s="4"/>
    </row>
    <row r="214" spans="1:33" ht="11.25" customHeight="1" thickBot="1" x14ac:dyDescent="0.35">
      <c r="A214" s="335"/>
      <c r="B214" s="308"/>
      <c r="C214" s="338"/>
      <c r="D214" s="316"/>
      <c r="E214" s="330"/>
      <c r="F214" s="331"/>
      <c r="G214" s="315"/>
      <c r="H214" s="316"/>
      <c r="I214" s="330"/>
      <c r="J214" s="331"/>
      <c r="K214" s="315"/>
      <c r="L214" s="316"/>
      <c r="M214" s="330"/>
      <c r="N214" s="331"/>
      <c r="O214" s="315"/>
      <c r="P214" s="316"/>
      <c r="Q214" s="330"/>
      <c r="R214" s="331"/>
      <c r="S214" s="315"/>
      <c r="T214" s="316"/>
      <c r="U214" s="330"/>
      <c r="V214" s="331"/>
      <c r="W214" s="322"/>
      <c r="X214" s="323"/>
      <c r="Y214" s="324"/>
      <c r="Z214" s="4"/>
      <c r="AA214" s="4"/>
      <c r="AB214" s="4"/>
      <c r="AC214" s="4"/>
      <c r="AD214" s="4"/>
      <c r="AE214" s="4"/>
      <c r="AF214" s="4"/>
      <c r="AG214" s="4"/>
    </row>
    <row r="215" spans="1:33" ht="11.25" customHeight="1" x14ac:dyDescent="0.3">
      <c r="A215" s="335"/>
      <c r="B215" s="307"/>
      <c r="C215" s="338"/>
      <c r="D215" s="316"/>
      <c r="E215" s="330"/>
      <c r="F215" s="331"/>
      <c r="G215" s="315"/>
      <c r="H215" s="316"/>
      <c r="I215" s="330"/>
      <c r="J215" s="331"/>
      <c r="K215" s="315"/>
      <c r="L215" s="316"/>
      <c r="M215" s="330"/>
      <c r="N215" s="331"/>
      <c r="O215" s="315"/>
      <c r="P215" s="316"/>
      <c r="Q215" s="330"/>
      <c r="R215" s="331"/>
      <c r="S215" s="315"/>
      <c r="T215" s="316"/>
      <c r="U215" s="330"/>
      <c r="V215" s="331"/>
      <c r="W215" s="322"/>
      <c r="X215" s="323"/>
      <c r="Y215" s="324"/>
      <c r="Z215" s="4"/>
      <c r="AA215" s="4"/>
      <c r="AB215" s="4"/>
      <c r="AC215" s="4"/>
      <c r="AD215" s="4"/>
      <c r="AE215" s="4"/>
      <c r="AF215" s="4"/>
      <c r="AG215" s="4"/>
    </row>
    <row r="216" spans="1:33" ht="11.25" customHeight="1" thickBot="1" x14ac:dyDescent="0.35">
      <c r="A216" s="336"/>
      <c r="B216" s="308"/>
      <c r="C216" s="339"/>
      <c r="D216" s="318"/>
      <c r="E216" s="332"/>
      <c r="F216" s="333"/>
      <c r="G216" s="317"/>
      <c r="H216" s="318"/>
      <c r="I216" s="332"/>
      <c r="J216" s="333"/>
      <c r="K216" s="317"/>
      <c r="L216" s="318"/>
      <c r="M216" s="332"/>
      <c r="N216" s="333"/>
      <c r="O216" s="317"/>
      <c r="P216" s="318"/>
      <c r="Q216" s="332"/>
      <c r="R216" s="333"/>
      <c r="S216" s="317"/>
      <c r="T216" s="318"/>
      <c r="U216" s="332"/>
      <c r="V216" s="333"/>
      <c r="W216" s="325"/>
      <c r="X216" s="326"/>
      <c r="Y216" s="327"/>
      <c r="Z216" s="4"/>
      <c r="AA216" s="4"/>
      <c r="AB216" s="4"/>
      <c r="AC216" s="4"/>
      <c r="AD216" s="4"/>
      <c r="AE216" s="4"/>
      <c r="AF216" s="4"/>
      <c r="AG216" s="4"/>
    </row>
    <row r="217" spans="1:33" ht="11.25" customHeight="1" x14ac:dyDescent="0.3">
      <c r="A217" s="334">
        <f>IF(입력!A201="","",입력!A201)</f>
        <v>25</v>
      </c>
      <c r="B217" s="309" t="str">
        <f>IF(입력!B201="","",입력!B201)</f>
        <v/>
      </c>
      <c r="C217" s="337">
        <f>'프로파일 사용량 계산기'!B201</f>
        <v>0</v>
      </c>
      <c r="D217" s="314"/>
      <c r="E217" s="328">
        <f>C217+(C217*IF(OR(입력!B201="T/T",입력!B201="T/O",입력!B201="T/S",입력!B201="FIX",입력!B201="PJ"),$M$3,IF(OR(입력!B201="ES",입력!B201="ID",입력!B201="OD"),가격!$M$7,0)))</f>
        <v>0</v>
      </c>
      <c r="F217" s="329"/>
      <c r="G217" s="313">
        <f>IF(OR(입력!B203="T/T"),IF(OR(입력!H205="W",입력!H205="H"),190000,97000),IF(OR(입력!B203="T/O"),IF(OR(입력!H205="W",입력!H205="H"),92000,46000),IF(OR(입력!B203="PJ"),IF(OR(입력!H205="W",입력!H205="H"),900000,45000),IF(OR(입력!B203="ES"),IF(OR(입력!H205="W",입력!H205="H"),800000,400000),IF(OR(입력!B203="OD"),IF(OR(입력!H205="W",입력!H205="H"),900000,450000),0)))))</f>
        <v>0</v>
      </c>
      <c r="H217" s="314"/>
      <c r="I217" s="328">
        <f t="shared" ref="I217" si="68">G217</f>
        <v>0</v>
      </c>
      <c r="J217" s="329"/>
      <c r="K217" s="313">
        <f>IF(OR(B217="60mm단열",B217="60mm방화"),'유리 사이즈'!P199,IF(OR(B217="85mm단열",B217="85mm방화"),'유리 사이즈'!AP199,'유리 사이즈'!BP199))</f>
        <v>0</v>
      </c>
      <c r="L217" s="314"/>
      <c r="M217" s="328">
        <f t="shared" ref="M217" si="69">K217+(K217*$Q$3)</f>
        <v>0</v>
      </c>
      <c r="N217" s="329"/>
      <c r="O217" s="313">
        <f>IF(입력!B203="FIX",IF(OR(입력!H201="W",입력!H201="H"),'임가공 단가표'!$C$4,'임가공 단가표'!$C$3),IF(OR(입력!B203="T/T",입력!B203="T/O"),IF(AND(OR(입력!H201="W",입력!H201="H"),OR(입력!H205="W",입력!H205="H")),'임가공 단가표'!$C$11,IF(OR(입력!H201="W",입력!H201="H"),'임가공 단가표'!$C$10,'임가공 단가표'!$C$5)),IF(입력!B203="ID",IF(AND(OR(입력!H201="W",입력!H201="H"),OR(입력!H205="W",입력!H205="H")),'임가공 단가표'!$C$15,IF(OR(입력!H201="W",입력!H201="H"),'임가공 단가표'!$C$9,'임가공 단가표'!$C$7)),IF(입력!B203="OD",IF(AND(OR(입력!H201="W",입력!H201="H"),OR(입력!H205="W",입력!H205="H")),'임가공 단가표'!$C$16,IF(OR(입력!H201="W",입력!H201="H"),'임가공 단가표'!$C$8,'임가공 단가표'!$C$7)),IF(입력!B203="ES",IF(AND(입력!H201="W",입력!H205="W"),'임가공 단가표'!$C$12,'임가공 단가표'!$C$6),IF(입력!B203="PJ",IF(AND(OR(입력!H201="W",입력!H201="H"),OR(입력!H205="W",입력!H205="H")),'임가공 단가표'!$C$17,IF(OR(입력!H201="W",입력!H201="H"),'임가공 단가표'!$C$14,'임가공 단가표'!$C$13)),IF(입력!B203="T/S",IF(AND(OR(입력!H201="W",입력!H201="H"),OR(입력!H205="W",입력!H205="H")),'임가공 단가표'!$C$19,'임가공 단가표'!$C$18),0)))))))</f>
        <v>0</v>
      </c>
      <c r="P217" s="314"/>
      <c r="Q217" s="328">
        <f t="shared" ref="Q217" si="70">O217+(O217*$S$3)</f>
        <v>0</v>
      </c>
      <c r="R217" s="329"/>
      <c r="S217" s="313">
        <f>'방충망 사이즈'!L201</f>
        <v>0</v>
      </c>
      <c r="T217" s="314"/>
      <c r="U217" s="328">
        <f>IF(OR(입력!B201="ES",입력!B201="OD",입력!B201="ID",입력!B201="T/S"),S217,IF(AND(입력!B201="T/T",NOT(OR(입력!H201="W",입력!H201="H"))),S217+(S217*가격!$U$7),S217+(S217*$U$3)))</f>
        <v>0</v>
      </c>
      <c r="V217" s="329"/>
      <c r="W217" s="319">
        <f>SUM(E217,I217,M217,Q217,U217)*1.98+IF(입력!B207="소방창",6000,0)</f>
        <v>0</v>
      </c>
      <c r="X217" s="320"/>
      <c r="Y217" s="321"/>
      <c r="Z217" s="4"/>
      <c r="AA217" s="4"/>
      <c r="AB217" s="4"/>
      <c r="AC217" s="4"/>
      <c r="AD217" s="4"/>
      <c r="AE217" s="4"/>
      <c r="AF217" s="4"/>
      <c r="AG217" s="4"/>
    </row>
    <row r="218" spans="1:33" ht="11.25" customHeight="1" thickBot="1" x14ac:dyDescent="0.35">
      <c r="A218" s="335"/>
      <c r="B218" s="308"/>
      <c r="C218" s="338"/>
      <c r="D218" s="316"/>
      <c r="E218" s="330"/>
      <c r="F218" s="331"/>
      <c r="G218" s="315"/>
      <c r="H218" s="316"/>
      <c r="I218" s="330"/>
      <c r="J218" s="331"/>
      <c r="K218" s="315"/>
      <c r="L218" s="316"/>
      <c r="M218" s="330"/>
      <c r="N218" s="331"/>
      <c r="O218" s="315"/>
      <c r="P218" s="316"/>
      <c r="Q218" s="330"/>
      <c r="R218" s="331"/>
      <c r="S218" s="315"/>
      <c r="T218" s="316"/>
      <c r="U218" s="330"/>
      <c r="V218" s="331"/>
      <c r="W218" s="322"/>
      <c r="X218" s="323"/>
      <c r="Y218" s="324"/>
      <c r="Z218" s="4"/>
      <c r="AA218" s="4"/>
      <c r="AB218" s="4"/>
      <c r="AC218" s="4"/>
      <c r="AD218" s="4"/>
      <c r="AE218" s="4"/>
      <c r="AF218" s="4"/>
      <c r="AG218" s="4"/>
    </row>
    <row r="219" spans="1:33" ht="11.25" customHeight="1" x14ac:dyDescent="0.3">
      <c r="A219" s="335"/>
      <c r="B219" s="309" t="str">
        <f>IF(입력!B205="","",입력!B205)</f>
        <v/>
      </c>
      <c r="C219" s="338"/>
      <c r="D219" s="316"/>
      <c r="E219" s="330"/>
      <c r="F219" s="331"/>
      <c r="G219" s="315"/>
      <c r="H219" s="316"/>
      <c r="I219" s="330"/>
      <c r="J219" s="331"/>
      <c r="K219" s="315"/>
      <c r="L219" s="316"/>
      <c r="M219" s="330"/>
      <c r="N219" s="331"/>
      <c r="O219" s="315"/>
      <c r="P219" s="316"/>
      <c r="Q219" s="330"/>
      <c r="R219" s="331"/>
      <c r="S219" s="315"/>
      <c r="T219" s="316"/>
      <c r="U219" s="330"/>
      <c r="V219" s="331"/>
      <c r="W219" s="322"/>
      <c r="X219" s="323"/>
      <c r="Y219" s="324"/>
      <c r="Z219" s="4"/>
      <c r="AA219" s="4"/>
      <c r="AB219" s="4"/>
      <c r="AC219" s="4"/>
      <c r="AD219" s="4"/>
      <c r="AE219" s="4"/>
      <c r="AF219" s="4"/>
      <c r="AG219" s="4"/>
    </row>
    <row r="220" spans="1:33" ht="11.25" customHeight="1" thickBot="1" x14ac:dyDescent="0.35">
      <c r="A220" s="335"/>
      <c r="B220" s="308"/>
      <c r="C220" s="338"/>
      <c r="D220" s="316"/>
      <c r="E220" s="330"/>
      <c r="F220" s="331"/>
      <c r="G220" s="315"/>
      <c r="H220" s="316"/>
      <c r="I220" s="330"/>
      <c r="J220" s="331"/>
      <c r="K220" s="315"/>
      <c r="L220" s="316"/>
      <c r="M220" s="330"/>
      <c r="N220" s="331"/>
      <c r="O220" s="315"/>
      <c r="P220" s="316"/>
      <c r="Q220" s="330"/>
      <c r="R220" s="331"/>
      <c r="S220" s="315"/>
      <c r="T220" s="316"/>
      <c r="U220" s="330"/>
      <c r="V220" s="331"/>
      <c r="W220" s="322"/>
      <c r="X220" s="323"/>
      <c r="Y220" s="324"/>
      <c r="Z220" s="4"/>
      <c r="AA220" s="4"/>
      <c r="AB220" s="4"/>
      <c r="AC220" s="4"/>
      <c r="AD220" s="4"/>
      <c r="AE220" s="4"/>
      <c r="AF220" s="4"/>
      <c r="AG220" s="4"/>
    </row>
    <row r="221" spans="1:33" ht="11.25" customHeight="1" x14ac:dyDescent="0.3">
      <c r="A221" s="335"/>
      <c r="B221" s="309" t="str">
        <f>IF(입력!B203="","",입력!B203)</f>
        <v/>
      </c>
      <c r="C221" s="338"/>
      <c r="D221" s="316"/>
      <c r="E221" s="330"/>
      <c r="F221" s="331"/>
      <c r="G221" s="315"/>
      <c r="H221" s="316"/>
      <c r="I221" s="330"/>
      <c r="J221" s="331"/>
      <c r="K221" s="315"/>
      <c r="L221" s="316"/>
      <c r="M221" s="330"/>
      <c r="N221" s="331"/>
      <c r="O221" s="315"/>
      <c r="P221" s="316"/>
      <c r="Q221" s="330"/>
      <c r="R221" s="331"/>
      <c r="S221" s="315"/>
      <c r="T221" s="316"/>
      <c r="U221" s="330"/>
      <c r="V221" s="331"/>
      <c r="W221" s="322"/>
      <c r="X221" s="323"/>
      <c r="Y221" s="324"/>
      <c r="Z221" s="4"/>
      <c r="AA221" s="4"/>
      <c r="AB221" s="4"/>
      <c r="AC221" s="4"/>
      <c r="AD221" s="4"/>
      <c r="AE221" s="4"/>
      <c r="AF221" s="4"/>
      <c r="AG221" s="4"/>
    </row>
    <row r="222" spans="1:33" ht="11.25" customHeight="1" thickBot="1" x14ac:dyDescent="0.35">
      <c r="A222" s="335"/>
      <c r="B222" s="308"/>
      <c r="C222" s="338"/>
      <c r="D222" s="316"/>
      <c r="E222" s="330"/>
      <c r="F222" s="331"/>
      <c r="G222" s="315"/>
      <c r="H222" s="316"/>
      <c r="I222" s="330"/>
      <c r="J222" s="331"/>
      <c r="K222" s="315"/>
      <c r="L222" s="316"/>
      <c r="M222" s="330"/>
      <c r="N222" s="331"/>
      <c r="O222" s="315"/>
      <c r="P222" s="316"/>
      <c r="Q222" s="330"/>
      <c r="R222" s="331"/>
      <c r="S222" s="315"/>
      <c r="T222" s="316"/>
      <c r="U222" s="330"/>
      <c r="V222" s="331"/>
      <c r="W222" s="322"/>
      <c r="X222" s="323"/>
      <c r="Y222" s="324"/>
      <c r="Z222" s="4"/>
      <c r="AA222" s="4"/>
      <c r="AB222" s="4"/>
      <c r="AC222" s="4"/>
      <c r="AD222" s="4"/>
      <c r="AE222" s="4"/>
      <c r="AF222" s="4"/>
      <c r="AG222" s="4"/>
    </row>
    <row r="223" spans="1:33" ht="11.25" customHeight="1" x14ac:dyDescent="0.3">
      <c r="A223" s="335"/>
      <c r="B223" s="307"/>
      <c r="C223" s="338"/>
      <c r="D223" s="316"/>
      <c r="E223" s="330"/>
      <c r="F223" s="331"/>
      <c r="G223" s="315"/>
      <c r="H223" s="316"/>
      <c r="I223" s="330"/>
      <c r="J223" s="331"/>
      <c r="K223" s="315"/>
      <c r="L223" s="316"/>
      <c r="M223" s="330"/>
      <c r="N223" s="331"/>
      <c r="O223" s="315"/>
      <c r="P223" s="316"/>
      <c r="Q223" s="330"/>
      <c r="R223" s="331"/>
      <c r="S223" s="315"/>
      <c r="T223" s="316"/>
      <c r="U223" s="330"/>
      <c r="V223" s="331"/>
      <c r="W223" s="322"/>
      <c r="X223" s="323"/>
      <c r="Y223" s="324"/>
      <c r="Z223" s="4"/>
      <c r="AA223" s="4"/>
      <c r="AB223" s="4"/>
      <c r="AC223" s="4"/>
      <c r="AD223" s="4"/>
      <c r="AE223" s="4"/>
      <c r="AF223" s="4"/>
      <c r="AG223" s="4"/>
    </row>
    <row r="224" spans="1:33" ht="11.25" customHeight="1" thickBot="1" x14ac:dyDescent="0.35">
      <c r="A224" s="336"/>
      <c r="B224" s="308"/>
      <c r="C224" s="339"/>
      <c r="D224" s="318"/>
      <c r="E224" s="332"/>
      <c r="F224" s="333"/>
      <c r="G224" s="317"/>
      <c r="H224" s="318"/>
      <c r="I224" s="332"/>
      <c r="J224" s="333"/>
      <c r="K224" s="317"/>
      <c r="L224" s="318"/>
      <c r="M224" s="332"/>
      <c r="N224" s="333"/>
      <c r="O224" s="317"/>
      <c r="P224" s="318"/>
      <c r="Q224" s="332"/>
      <c r="R224" s="333"/>
      <c r="S224" s="317"/>
      <c r="T224" s="318"/>
      <c r="U224" s="332"/>
      <c r="V224" s="333"/>
      <c r="W224" s="325"/>
      <c r="X224" s="326"/>
      <c r="Y224" s="327"/>
      <c r="Z224" s="4"/>
      <c r="AA224" s="4"/>
      <c r="AB224" s="4"/>
      <c r="AC224" s="4"/>
      <c r="AD224" s="4"/>
      <c r="AE224" s="4"/>
      <c r="AF224" s="4"/>
      <c r="AG224" s="4"/>
    </row>
    <row r="225" spans="1:33" ht="11.25" customHeight="1" x14ac:dyDescent="0.3">
      <c r="A225" s="334">
        <f>IF(입력!A209="","",입력!A209)</f>
        <v>26</v>
      </c>
      <c r="B225" s="309" t="str">
        <f>IF(입력!B209="","",입력!B209)</f>
        <v/>
      </c>
      <c r="C225" s="337">
        <f>'프로파일 사용량 계산기'!B209</f>
        <v>0</v>
      </c>
      <c r="D225" s="314"/>
      <c r="E225" s="328">
        <f>C225+(C225*IF(OR(입력!B209="T/T",입력!B209="T/O",입력!B209="T/S",입력!B209="FIX",입력!B209="PJ"),$M$3,IF(OR(입력!B209="ES",입력!B209="ID",입력!B209="OD"),가격!$M$7,0)))</f>
        <v>0</v>
      </c>
      <c r="F225" s="329"/>
      <c r="G225" s="313">
        <f>IF(OR(입력!B211="T/T"),IF(OR(입력!H213="W",입력!H213="H"),190000,97000),IF(OR(입력!B211="T/O"),IF(OR(입력!H213="W",입력!H213="H"),92000,46000),IF(OR(입력!B211="PJ"),IF(OR(입력!H213="W",입력!H213="H"),900000,45000),IF(OR(입력!B211="ES"),IF(OR(입력!H213="W",입력!H213="H"),800000,400000),IF(OR(입력!B211="OD"),IF(OR(입력!H213="W",입력!H213="H"),900000,450000),0)))))</f>
        <v>0</v>
      </c>
      <c r="H225" s="314"/>
      <c r="I225" s="328">
        <f t="shared" ref="I225" si="71">G225</f>
        <v>0</v>
      </c>
      <c r="J225" s="329"/>
      <c r="K225" s="313">
        <f>IF(OR(B225="60mm단열",B225="60mm방화"),'유리 사이즈'!P207,IF(OR(B225="85mm단열",B225="85mm방화"),'유리 사이즈'!AP207,'유리 사이즈'!BP207))</f>
        <v>0</v>
      </c>
      <c r="L225" s="314"/>
      <c r="M225" s="328">
        <f t="shared" ref="M225" si="72">K225+(K225*$Q$3)</f>
        <v>0</v>
      </c>
      <c r="N225" s="329"/>
      <c r="O225" s="313">
        <f>IF(입력!B211="FIX",IF(OR(입력!H209="W",입력!H209="H"),'임가공 단가표'!$C$4,'임가공 단가표'!$C$3),IF(OR(입력!B211="T/T",입력!B211="T/O"),IF(AND(OR(입력!H209="W",입력!H209="H"),OR(입력!H213="W",입력!H213="H")),'임가공 단가표'!$C$11,IF(OR(입력!H209="W",입력!H209="H"),'임가공 단가표'!$C$10,'임가공 단가표'!$C$5)),IF(입력!B211="ID",IF(AND(OR(입력!H209="W",입력!H209="H"),OR(입력!H213="W",입력!H213="H")),'임가공 단가표'!$C$15,IF(OR(입력!H209="W",입력!H209="H"),'임가공 단가표'!$C$9,'임가공 단가표'!$C$7)),IF(입력!B211="OD",IF(AND(OR(입력!H209="W",입력!H209="H"),OR(입력!H213="W",입력!H213="H")),'임가공 단가표'!$C$16,IF(OR(입력!H209="W",입력!H209="H"),'임가공 단가표'!$C$8,'임가공 단가표'!$C$7)),IF(입력!B211="ES",IF(AND(입력!H209="W",입력!H213="W"),'임가공 단가표'!$C$12,'임가공 단가표'!$C$6),IF(입력!B211="PJ",IF(AND(OR(입력!H209="W",입력!H209="H"),OR(입력!H213="W",입력!H213="H")),'임가공 단가표'!$C$17,IF(OR(입력!H209="W",입력!H209="H"),'임가공 단가표'!$C$14,'임가공 단가표'!$C$13)),IF(입력!B211="T/S",IF(AND(OR(입력!H209="W",입력!H209="H"),OR(입력!H213="W",입력!H213="H")),'임가공 단가표'!$C$19,'임가공 단가표'!$C$18),0)))))))</f>
        <v>0</v>
      </c>
      <c r="P225" s="314"/>
      <c r="Q225" s="328">
        <f t="shared" ref="Q225" si="73">O225+(O225*$S$3)</f>
        <v>0</v>
      </c>
      <c r="R225" s="329"/>
      <c r="S225" s="313">
        <f>'방충망 사이즈'!L209</f>
        <v>0</v>
      </c>
      <c r="T225" s="314"/>
      <c r="U225" s="328">
        <f>IF(OR(입력!B209="ES",입력!B209="OD",입력!B209="ID",입력!B209="T/S"),S225,IF(AND(입력!B209="T/T",NOT(OR(입력!H209="W",입력!H209="H"))),S225+(S225*가격!$U$7),S225+(S225*$U$3)))</f>
        <v>0</v>
      </c>
      <c r="V225" s="329"/>
      <c r="W225" s="319">
        <f>SUM(E225,I225,M225,Q225,U225)*1.98+IF(입력!B215="소방창",6000,0)</f>
        <v>0</v>
      </c>
      <c r="X225" s="320"/>
      <c r="Y225" s="321"/>
      <c r="Z225" s="4"/>
      <c r="AA225" s="4"/>
      <c r="AB225" s="4"/>
      <c r="AC225" s="4"/>
      <c r="AD225" s="4"/>
      <c r="AE225" s="4"/>
      <c r="AF225" s="4"/>
      <c r="AG225" s="4"/>
    </row>
    <row r="226" spans="1:33" ht="11.25" customHeight="1" thickBot="1" x14ac:dyDescent="0.35">
      <c r="A226" s="335"/>
      <c r="B226" s="308"/>
      <c r="C226" s="338"/>
      <c r="D226" s="316"/>
      <c r="E226" s="330"/>
      <c r="F226" s="331"/>
      <c r="G226" s="315"/>
      <c r="H226" s="316"/>
      <c r="I226" s="330"/>
      <c r="J226" s="331"/>
      <c r="K226" s="315"/>
      <c r="L226" s="316"/>
      <c r="M226" s="330"/>
      <c r="N226" s="331"/>
      <c r="O226" s="315"/>
      <c r="P226" s="316"/>
      <c r="Q226" s="330"/>
      <c r="R226" s="331"/>
      <c r="S226" s="315"/>
      <c r="T226" s="316"/>
      <c r="U226" s="330"/>
      <c r="V226" s="331"/>
      <c r="W226" s="322"/>
      <c r="X226" s="323"/>
      <c r="Y226" s="324"/>
      <c r="Z226" s="4"/>
      <c r="AA226" s="4"/>
      <c r="AB226" s="4"/>
      <c r="AC226" s="4"/>
      <c r="AD226" s="4"/>
      <c r="AE226" s="4"/>
      <c r="AF226" s="4"/>
      <c r="AG226" s="4"/>
    </row>
    <row r="227" spans="1:33" ht="11.25" customHeight="1" x14ac:dyDescent="0.3">
      <c r="A227" s="335"/>
      <c r="B227" s="309" t="str">
        <f>IF(입력!B213="","",입력!B213)</f>
        <v/>
      </c>
      <c r="C227" s="338"/>
      <c r="D227" s="316"/>
      <c r="E227" s="330"/>
      <c r="F227" s="331"/>
      <c r="G227" s="315"/>
      <c r="H227" s="316"/>
      <c r="I227" s="330"/>
      <c r="J227" s="331"/>
      <c r="K227" s="315"/>
      <c r="L227" s="316"/>
      <c r="M227" s="330"/>
      <c r="N227" s="331"/>
      <c r="O227" s="315"/>
      <c r="P227" s="316"/>
      <c r="Q227" s="330"/>
      <c r="R227" s="331"/>
      <c r="S227" s="315"/>
      <c r="T227" s="316"/>
      <c r="U227" s="330"/>
      <c r="V227" s="331"/>
      <c r="W227" s="322"/>
      <c r="X227" s="323"/>
      <c r="Y227" s="324"/>
      <c r="Z227" s="4"/>
      <c r="AA227" s="4"/>
      <c r="AB227" s="4"/>
      <c r="AC227" s="4"/>
      <c r="AD227" s="4"/>
      <c r="AE227" s="4"/>
      <c r="AF227" s="4"/>
      <c r="AG227" s="4"/>
    </row>
    <row r="228" spans="1:33" ht="11.25" customHeight="1" thickBot="1" x14ac:dyDescent="0.35">
      <c r="A228" s="335"/>
      <c r="B228" s="308"/>
      <c r="C228" s="338"/>
      <c r="D228" s="316"/>
      <c r="E228" s="330"/>
      <c r="F228" s="331"/>
      <c r="G228" s="315"/>
      <c r="H228" s="316"/>
      <c r="I228" s="330"/>
      <c r="J228" s="331"/>
      <c r="K228" s="315"/>
      <c r="L228" s="316"/>
      <c r="M228" s="330"/>
      <c r="N228" s="331"/>
      <c r="O228" s="315"/>
      <c r="P228" s="316"/>
      <c r="Q228" s="330"/>
      <c r="R228" s="331"/>
      <c r="S228" s="315"/>
      <c r="T228" s="316"/>
      <c r="U228" s="330"/>
      <c r="V228" s="331"/>
      <c r="W228" s="322"/>
      <c r="X228" s="323"/>
      <c r="Y228" s="324"/>
      <c r="Z228" s="4"/>
      <c r="AA228" s="4"/>
      <c r="AB228" s="4"/>
      <c r="AC228" s="4"/>
      <c r="AD228" s="4"/>
      <c r="AE228" s="4"/>
      <c r="AF228" s="4"/>
      <c r="AG228" s="4"/>
    </row>
    <row r="229" spans="1:33" ht="11.25" customHeight="1" x14ac:dyDescent="0.3">
      <c r="A229" s="335"/>
      <c r="B229" s="309" t="str">
        <f>IF(입력!B211="","",입력!B211)</f>
        <v/>
      </c>
      <c r="C229" s="338"/>
      <c r="D229" s="316"/>
      <c r="E229" s="330"/>
      <c r="F229" s="331"/>
      <c r="G229" s="315"/>
      <c r="H229" s="316"/>
      <c r="I229" s="330"/>
      <c r="J229" s="331"/>
      <c r="K229" s="315"/>
      <c r="L229" s="316"/>
      <c r="M229" s="330"/>
      <c r="N229" s="331"/>
      <c r="O229" s="315"/>
      <c r="P229" s="316"/>
      <c r="Q229" s="330"/>
      <c r="R229" s="331"/>
      <c r="S229" s="315"/>
      <c r="T229" s="316"/>
      <c r="U229" s="330"/>
      <c r="V229" s="331"/>
      <c r="W229" s="322"/>
      <c r="X229" s="323"/>
      <c r="Y229" s="324"/>
      <c r="Z229" s="4"/>
      <c r="AA229" s="4"/>
      <c r="AB229" s="4"/>
      <c r="AC229" s="4"/>
      <c r="AD229" s="4"/>
      <c r="AE229" s="4"/>
      <c r="AF229" s="4"/>
      <c r="AG229" s="4"/>
    </row>
    <row r="230" spans="1:33" ht="11.25" customHeight="1" thickBot="1" x14ac:dyDescent="0.35">
      <c r="A230" s="335"/>
      <c r="B230" s="308"/>
      <c r="C230" s="338"/>
      <c r="D230" s="316"/>
      <c r="E230" s="330"/>
      <c r="F230" s="331"/>
      <c r="G230" s="315"/>
      <c r="H230" s="316"/>
      <c r="I230" s="330"/>
      <c r="J230" s="331"/>
      <c r="K230" s="315"/>
      <c r="L230" s="316"/>
      <c r="M230" s="330"/>
      <c r="N230" s="331"/>
      <c r="O230" s="315"/>
      <c r="P230" s="316"/>
      <c r="Q230" s="330"/>
      <c r="R230" s="331"/>
      <c r="S230" s="315"/>
      <c r="T230" s="316"/>
      <c r="U230" s="330"/>
      <c r="V230" s="331"/>
      <c r="W230" s="322"/>
      <c r="X230" s="323"/>
      <c r="Y230" s="324"/>
      <c r="Z230" s="4"/>
      <c r="AA230" s="4"/>
      <c r="AB230" s="4"/>
      <c r="AC230" s="4"/>
      <c r="AD230" s="4"/>
      <c r="AE230" s="4"/>
      <c r="AF230" s="4"/>
      <c r="AG230" s="4"/>
    </row>
    <row r="231" spans="1:33" ht="11.25" customHeight="1" x14ac:dyDescent="0.3">
      <c r="A231" s="335"/>
      <c r="B231" s="307"/>
      <c r="C231" s="338"/>
      <c r="D231" s="316"/>
      <c r="E231" s="330"/>
      <c r="F231" s="331"/>
      <c r="G231" s="315"/>
      <c r="H231" s="316"/>
      <c r="I231" s="330"/>
      <c r="J231" s="331"/>
      <c r="K231" s="315"/>
      <c r="L231" s="316"/>
      <c r="M231" s="330"/>
      <c r="N231" s="331"/>
      <c r="O231" s="315"/>
      <c r="P231" s="316"/>
      <c r="Q231" s="330"/>
      <c r="R231" s="331"/>
      <c r="S231" s="315"/>
      <c r="T231" s="316"/>
      <c r="U231" s="330"/>
      <c r="V231" s="331"/>
      <c r="W231" s="322"/>
      <c r="X231" s="323"/>
      <c r="Y231" s="324"/>
      <c r="Z231" s="4"/>
      <c r="AA231" s="4"/>
      <c r="AB231" s="4"/>
      <c r="AC231" s="4"/>
      <c r="AD231" s="4"/>
      <c r="AE231" s="4"/>
      <c r="AF231" s="4"/>
      <c r="AG231" s="4"/>
    </row>
    <row r="232" spans="1:33" ht="11.25" customHeight="1" thickBot="1" x14ac:dyDescent="0.35">
      <c r="A232" s="336"/>
      <c r="B232" s="308"/>
      <c r="C232" s="339"/>
      <c r="D232" s="318"/>
      <c r="E232" s="332"/>
      <c r="F232" s="333"/>
      <c r="G232" s="317"/>
      <c r="H232" s="318"/>
      <c r="I232" s="332"/>
      <c r="J232" s="333"/>
      <c r="K232" s="317"/>
      <c r="L232" s="318"/>
      <c r="M232" s="332"/>
      <c r="N232" s="333"/>
      <c r="O232" s="317"/>
      <c r="P232" s="318"/>
      <c r="Q232" s="332"/>
      <c r="R232" s="333"/>
      <c r="S232" s="317"/>
      <c r="T232" s="318"/>
      <c r="U232" s="332"/>
      <c r="V232" s="333"/>
      <c r="W232" s="325"/>
      <c r="X232" s="326"/>
      <c r="Y232" s="327"/>
      <c r="Z232" s="4"/>
      <c r="AA232" s="4"/>
      <c r="AB232" s="4"/>
      <c r="AC232" s="4"/>
      <c r="AD232" s="4"/>
      <c r="AE232" s="4"/>
      <c r="AF232" s="4"/>
      <c r="AG232" s="4"/>
    </row>
    <row r="233" spans="1:33" ht="11.25" customHeight="1" x14ac:dyDescent="0.3">
      <c r="A233" s="334">
        <f>IF(입력!A217="","",입력!A217)</f>
        <v>27</v>
      </c>
      <c r="B233" s="309" t="str">
        <f>IF(입력!B217="","",입력!B217)</f>
        <v/>
      </c>
      <c r="C233" s="337">
        <f>'프로파일 사용량 계산기'!B217</f>
        <v>0</v>
      </c>
      <c r="D233" s="314"/>
      <c r="E233" s="328">
        <f>C233+(C233*IF(OR(입력!B217="T/T",입력!B217="T/O",입력!B217="T/S",입력!B217="FIX",입력!B217="PJ"),$M$3,IF(OR(입력!B217="ES",입력!B217="ID",입력!B217="OD"),가격!$M$7,0)))</f>
        <v>0</v>
      </c>
      <c r="F233" s="329"/>
      <c r="G233" s="313">
        <f>IF(OR(입력!B219="T/T"),IF(OR(입력!H221="W",입력!H221="H"),190000,97000),IF(OR(입력!B219="T/O"),IF(OR(입력!H221="W",입력!H221="H"),92000,46000),IF(OR(입력!B219="PJ"),IF(OR(입력!H221="W",입력!H221="H"),900000,45000),IF(OR(입력!B219="ES"),IF(OR(입력!H221="W",입력!H221="H"),800000,400000),IF(OR(입력!B219="OD"),IF(OR(입력!H221="W",입력!H221="H"),900000,450000),0)))))</f>
        <v>0</v>
      </c>
      <c r="H233" s="314"/>
      <c r="I233" s="328">
        <f t="shared" ref="I233" si="74">G233</f>
        <v>0</v>
      </c>
      <c r="J233" s="329"/>
      <c r="K233" s="313">
        <f>IF(OR(B233="60mm단열",B233="60mm방화"),'유리 사이즈'!P215,IF(OR(B233="85mm단열",B233="85mm방화"),'유리 사이즈'!AP215,'유리 사이즈'!BP215))</f>
        <v>0</v>
      </c>
      <c r="L233" s="314"/>
      <c r="M233" s="328">
        <f t="shared" ref="M233" si="75">K233+(K233*$Q$3)</f>
        <v>0</v>
      </c>
      <c r="N233" s="329"/>
      <c r="O233" s="313">
        <f>IF(입력!B219="FIX",IF(OR(입력!H217="W",입력!H217="H"),'임가공 단가표'!$C$4,'임가공 단가표'!$C$3),IF(OR(입력!B219="T/T",입력!B219="T/O"),IF(AND(OR(입력!H217="W",입력!H217="H"),OR(입력!H221="W",입력!H221="H")),'임가공 단가표'!$C$11,IF(OR(입력!H217="W",입력!H217="H"),'임가공 단가표'!$C$10,'임가공 단가표'!$C$5)),IF(입력!B219="ID",IF(AND(OR(입력!H217="W",입력!H217="H"),OR(입력!H221="W",입력!H221="H")),'임가공 단가표'!$C$15,IF(OR(입력!H217="W",입력!H217="H"),'임가공 단가표'!$C$9,'임가공 단가표'!$C$7)),IF(입력!B219="OD",IF(AND(OR(입력!H217="W",입력!H217="H"),OR(입력!H221="W",입력!H221="H")),'임가공 단가표'!$C$16,IF(OR(입력!H217="W",입력!H217="H"),'임가공 단가표'!$C$8,'임가공 단가표'!$C$7)),IF(입력!B219="ES",IF(AND(입력!H217="W",입력!H221="W"),'임가공 단가표'!$C$12,'임가공 단가표'!$C$6),IF(입력!B219="PJ",IF(AND(OR(입력!H217="W",입력!H217="H"),OR(입력!H221="W",입력!H221="H")),'임가공 단가표'!$C$17,IF(OR(입력!H217="W",입력!H217="H"),'임가공 단가표'!$C$14,'임가공 단가표'!$C$13)),IF(입력!B219="T/S",IF(AND(OR(입력!H217="W",입력!H217="H"),OR(입력!H221="W",입력!H221="H")),'임가공 단가표'!$C$19,'임가공 단가표'!$C$18),0)))))))</f>
        <v>0</v>
      </c>
      <c r="P233" s="314"/>
      <c r="Q233" s="328">
        <f t="shared" ref="Q233" si="76">O233+(O233*$S$3)</f>
        <v>0</v>
      </c>
      <c r="R233" s="329"/>
      <c r="S233" s="313">
        <f>'방충망 사이즈'!L217</f>
        <v>0</v>
      </c>
      <c r="T233" s="314"/>
      <c r="U233" s="328">
        <f>IF(OR(입력!B217="ES",입력!B217="OD",입력!B217="ID",입력!B217="T/S"),S233,IF(AND(입력!B217="T/T",NOT(OR(입력!H217="W",입력!H217="H"))),S233+(S233*가격!$U$7),S233+(S233*$U$3)))</f>
        <v>0</v>
      </c>
      <c r="V233" s="329"/>
      <c r="W233" s="319">
        <f>SUM(E233,I233,M233,Q233,U233)*1.98+IF(입력!B223="소방창",6000,0)</f>
        <v>0</v>
      </c>
      <c r="X233" s="320"/>
      <c r="Y233" s="321"/>
      <c r="Z233" s="4"/>
      <c r="AA233" s="4"/>
      <c r="AB233" s="4"/>
      <c r="AC233" s="4"/>
      <c r="AD233" s="4"/>
      <c r="AE233" s="4"/>
      <c r="AF233" s="4"/>
      <c r="AG233" s="4"/>
    </row>
    <row r="234" spans="1:33" ht="11.25" customHeight="1" thickBot="1" x14ac:dyDescent="0.35">
      <c r="A234" s="335"/>
      <c r="B234" s="308"/>
      <c r="C234" s="338"/>
      <c r="D234" s="316"/>
      <c r="E234" s="330"/>
      <c r="F234" s="331"/>
      <c r="G234" s="315"/>
      <c r="H234" s="316"/>
      <c r="I234" s="330"/>
      <c r="J234" s="331"/>
      <c r="K234" s="315"/>
      <c r="L234" s="316"/>
      <c r="M234" s="330"/>
      <c r="N234" s="331"/>
      <c r="O234" s="315"/>
      <c r="P234" s="316"/>
      <c r="Q234" s="330"/>
      <c r="R234" s="331"/>
      <c r="S234" s="315"/>
      <c r="T234" s="316"/>
      <c r="U234" s="330"/>
      <c r="V234" s="331"/>
      <c r="W234" s="322"/>
      <c r="X234" s="323"/>
      <c r="Y234" s="324"/>
      <c r="Z234" s="4"/>
      <c r="AA234" s="4"/>
      <c r="AB234" s="4"/>
      <c r="AC234" s="4"/>
      <c r="AD234" s="4"/>
      <c r="AE234" s="4"/>
      <c r="AF234" s="4"/>
      <c r="AG234" s="4"/>
    </row>
    <row r="235" spans="1:33" ht="11.25" customHeight="1" x14ac:dyDescent="0.3">
      <c r="A235" s="335"/>
      <c r="B235" s="309" t="str">
        <f>IF(입력!B221="","",입력!B221)</f>
        <v/>
      </c>
      <c r="C235" s="338"/>
      <c r="D235" s="316"/>
      <c r="E235" s="330"/>
      <c r="F235" s="331"/>
      <c r="G235" s="315"/>
      <c r="H235" s="316"/>
      <c r="I235" s="330"/>
      <c r="J235" s="331"/>
      <c r="K235" s="315"/>
      <c r="L235" s="316"/>
      <c r="M235" s="330"/>
      <c r="N235" s="331"/>
      <c r="O235" s="315"/>
      <c r="P235" s="316"/>
      <c r="Q235" s="330"/>
      <c r="R235" s="331"/>
      <c r="S235" s="315"/>
      <c r="T235" s="316"/>
      <c r="U235" s="330"/>
      <c r="V235" s="331"/>
      <c r="W235" s="322"/>
      <c r="X235" s="323"/>
      <c r="Y235" s="324"/>
      <c r="Z235" s="4"/>
      <c r="AA235" s="4"/>
      <c r="AB235" s="4"/>
      <c r="AC235" s="4"/>
      <c r="AD235" s="4"/>
      <c r="AE235" s="4"/>
      <c r="AF235" s="4"/>
      <c r="AG235" s="4"/>
    </row>
    <row r="236" spans="1:33" ht="11.25" customHeight="1" thickBot="1" x14ac:dyDescent="0.35">
      <c r="A236" s="335"/>
      <c r="B236" s="308"/>
      <c r="C236" s="338"/>
      <c r="D236" s="316"/>
      <c r="E236" s="330"/>
      <c r="F236" s="331"/>
      <c r="G236" s="315"/>
      <c r="H236" s="316"/>
      <c r="I236" s="330"/>
      <c r="J236" s="331"/>
      <c r="K236" s="315"/>
      <c r="L236" s="316"/>
      <c r="M236" s="330"/>
      <c r="N236" s="331"/>
      <c r="O236" s="315"/>
      <c r="P236" s="316"/>
      <c r="Q236" s="330"/>
      <c r="R236" s="331"/>
      <c r="S236" s="315"/>
      <c r="T236" s="316"/>
      <c r="U236" s="330"/>
      <c r="V236" s="331"/>
      <c r="W236" s="322"/>
      <c r="X236" s="323"/>
      <c r="Y236" s="324"/>
      <c r="Z236" s="4"/>
      <c r="AA236" s="4"/>
      <c r="AB236" s="4"/>
      <c r="AC236" s="4"/>
      <c r="AD236" s="4"/>
      <c r="AE236" s="4"/>
      <c r="AF236" s="4"/>
      <c r="AG236" s="4"/>
    </row>
    <row r="237" spans="1:33" ht="11.25" customHeight="1" x14ac:dyDescent="0.3">
      <c r="A237" s="335"/>
      <c r="B237" s="309" t="str">
        <f>IF(입력!B219="","",입력!B219)</f>
        <v/>
      </c>
      <c r="C237" s="338"/>
      <c r="D237" s="316"/>
      <c r="E237" s="330"/>
      <c r="F237" s="331"/>
      <c r="G237" s="315"/>
      <c r="H237" s="316"/>
      <c r="I237" s="330"/>
      <c r="J237" s="331"/>
      <c r="K237" s="315"/>
      <c r="L237" s="316"/>
      <c r="M237" s="330"/>
      <c r="N237" s="331"/>
      <c r="O237" s="315"/>
      <c r="P237" s="316"/>
      <c r="Q237" s="330"/>
      <c r="R237" s="331"/>
      <c r="S237" s="315"/>
      <c r="T237" s="316"/>
      <c r="U237" s="330"/>
      <c r="V237" s="331"/>
      <c r="W237" s="322"/>
      <c r="X237" s="323"/>
      <c r="Y237" s="324"/>
      <c r="Z237" s="4"/>
      <c r="AA237" s="4"/>
      <c r="AB237" s="4"/>
      <c r="AC237" s="4"/>
      <c r="AD237" s="4"/>
      <c r="AE237" s="4"/>
      <c r="AF237" s="4"/>
      <c r="AG237" s="4"/>
    </row>
    <row r="238" spans="1:33" ht="11.25" customHeight="1" thickBot="1" x14ac:dyDescent="0.35">
      <c r="A238" s="335"/>
      <c r="B238" s="308"/>
      <c r="C238" s="338"/>
      <c r="D238" s="316"/>
      <c r="E238" s="330"/>
      <c r="F238" s="331"/>
      <c r="G238" s="315"/>
      <c r="H238" s="316"/>
      <c r="I238" s="330"/>
      <c r="J238" s="331"/>
      <c r="K238" s="315"/>
      <c r="L238" s="316"/>
      <c r="M238" s="330"/>
      <c r="N238" s="331"/>
      <c r="O238" s="315"/>
      <c r="P238" s="316"/>
      <c r="Q238" s="330"/>
      <c r="R238" s="331"/>
      <c r="S238" s="315"/>
      <c r="T238" s="316"/>
      <c r="U238" s="330"/>
      <c r="V238" s="331"/>
      <c r="W238" s="322"/>
      <c r="X238" s="323"/>
      <c r="Y238" s="324"/>
      <c r="Z238" s="4"/>
      <c r="AA238" s="4"/>
      <c r="AB238" s="4"/>
      <c r="AC238" s="4"/>
      <c r="AD238" s="4"/>
      <c r="AE238" s="4"/>
      <c r="AF238" s="4"/>
      <c r="AG238" s="4"/>
    </row>
    <row r="239" spans="1:33" ht="11.25" customHeight="1" x14ac:dyDescent="0.3">
      <c r="A239" s="335"/>
      <c r="B239" s="307"/>
      <c r="C239" s="338"/>
      <c r="D239" s="316"/>
      <c r="E239" s="330"/>
      <c r="F239" s="331"/>
      <c r="G239" s="315"/>
      <c r="H239" s="316"/>
      <c r="I239" s="330"/>
      <c r="J239" s="331"/>
      <c r="K239" s="315"/>
      <c r="L239" s="316"/>
      <c r="M239" s="330"/>
      <c r="N239" s="331"/>
      <c r="O239" s="315"/>
      <c r="P239" s="316"/>
      <c r="Q239" s="330"/>
      <c r="R239" s="331"/>
      <c r="S239" s="315"/>
      <c r="T239" s="316"/>
      <c r="U239" s="330"/>
      <c r="V239" s="331"/>
      <c r="W239" s="322"/>
      <c r="X239" s="323"/>
      <c r="Y239" s="324"/>
      <c r="Z239" s="4"/>
      <c r="AA239" s="4"/>
      <c r="AB239" s="4"/>
      <c r="AC239" s="4"/>
      <c r="AD239" s="4"/>
      <c r="AE239" s="4"/>
      <c r="AF239" s="4"/>
      <c r="AG239" s="4"/>
    </row>
    <row r="240" spans="1:33" ht="11.25" customHeight="1" thickBot="1" x14ac:dyDescent="0.35">
      <c r="A240" s="336"/>
      <c r="B240" s="308"/>
      <c r="C240" s="339"/>
      <c r="D240" s="318"/>
      <c r="E240" s="332"/>
      <c r="F240" s="333"/>
      <c r="G240" s="317"/>
      <c r="H240" s="318"/>
      <c r="I240" s="332"/>
      <c r="J240" s="333"/>
      <c r="K240" s="317"/>
      <c r="L240" s="318"/>
      <c r="M240" s="332"/>
      <c r="N240" s="333"/>
      <c r="O240" s="317"/>
      <c r="P240" s="318"/>
      <c r="Q240" s="332"/>
      <c r="R240" s="333"/>
      <c r="S240" s="317"/>
      <c r="T240" s="318"/>
      <c r="U240" s="332"/>
      <c r="V240" s="333"/>
      <c r="W240" s="325"/>
      <c r="X240" s="326"/>
      <c r="Y240" s="327"/>
      <c r="Z240" s="4"/>
      <c r="AA240" s="4"/>
      <c r="AB240" s="4"/>
      <c r="AC240" s="4"/>
      <c r="AD240" s="4"/>
      <c r="AE240" s="4"/>
      <c r="AF240" s="4"/>
      <c r="AG240" s="4"/>
    </row>
    <row r="241" spans="1:33" ht="11.25" customHeight="1" x14ac:dyDescent="0.3">
      <c r="A241" s="334">
        <f>IF(입력!A225="","",입력!A225)</f>
        <v>28</v>
      </c>
      <c r="B241" s="309" t="str">
        <f>IF(입력!B225="","",입력!B225)</f>
        <v/>
      </c>
      <c r="C241" s="337">
        <f>'프로파일 사용량 계산기'!B225</f>
        <v>0</v>
      </c>
      <c r="D241" s="314"/>
      <c r="E241" s="328">
        <f>C241+(C241*IF(OR(입력!B225="T/T",입력!B225="T/O",입력!B225="T/S",입력!B225="FIX",입력!B225="PJ"),$M$3,IF(OR(입력!B225="ES",입력!B225="ID",입력!B225="OD"),가격!$M$7,0)))</f>
        <v>0</v>
      </c>
      <c r="F241" s="329"/>
      <c r="G241" s="313">
        <f>IF(OR(입력!B227="T/T"),IF(OR(입력!H229="W",입력!H229="H"),190000,97000),IF(OR(입력!B227="T/O"),IF(OR(입력!H229="W",입력!H229="H"),92000,46000),IF(OR(입력!B227="PJ"),IF(OR(입력!H229="W",입력!H229="H"),900000,45000),IF(OR(입력!B227="ES"),IF(OR(입력!H229="W",입력!H229="H"),800000,400000),IF(OR(입력!B227="OD"),IF(OR(입력!H229="W",입력!H229="H"),900000,450000),0)))))</f>
        <v>0</v>
      </c>
      <c r="H241" s="314"/>
      <c r="I241" s="328">
        <f t="shared" ref="I241" si="77">G241</f>
        <v>0</v>
      </c>
      <c r="J241" s="329"/>
      <c r="K241" s="313">
        <f>IF(OR(B241="60mm단열",B241="60mm방화"),'유리 사이즈'!P223,IF(OR(B241="85mm단열",B241="85mm방화"),'유리 사이즈'!AP223,'유리 사이즈'!BP223))</f>
        <v>0</v>
      </c>
      <c r="L241" s="314"/>
      <c r="M241" s="328">
        <f t="shared" ref="M241" si="78">K241+(K241*$Q$3)</f>
        <v>0</v>
      </c>
      <c r="N241" s="329"/>
      <c r="O241" s="313">
        <f>IF(입력!B227="FIX",IF(OR(입력!H225="W",입력!H225="H"),'임가공 단가표'!$C$4,'임가공 단가표'!$C$3),IF(OR(입력!B227="T/T",입력!B227="T/O"),IF(AND(OR(입력!H225="W",입력!H225="H"),OR(입력!H229="W",입력!H229="H")),'임가공 단가표'!$C$11,IF(OR(입력!H225="W",입력!H225="H"),'임가공 단가표'!$C$10,'임가공 단가표'!$C$5)),IF(입력!B227="ID",IF(AND(OR(입력!H225="W",입력!H225="H"),OR(입력!H229="W",입력!H229="H")),'임가공 단가표'!$C$15,IF(OR(입력!H225="W",입력!H225="H"),'임가공 단가표'!$C$9,'임가공 단가표'!$C$7)),IF(입력!B227="OD",IF(AND(OR(입력!H225="W",입력!H225="H"),OR(입력!H229="W",입력!H229="H")),'임가공 단가표'!$C$16,IF(OR(입력!H225="W",입력!H225="H"),'임가공 단가표'!$C$8,'임가공 단가표'!$C$7)),IF(입력!B227="ES",IF(AND(입력!H225="W",입력!H229="W"),'임가공 단가표'!$C$12,'임가공 단가표'!$C$6),IF(입력!B227="PJ",IF(AND(OR(입력!H225="W",입력!H225="H"),OR(입력!H229="W",입력!H229="H")),'임가공 단가표'!$C$17,IF(OR(입력!H225="W",입력!H225="H"),'임가공 단가표'!$C$14,'임가공 단가표'!$C$13)),IF(입력!B227="T/S",IF(AND(OR(입력!H225="W",입력!H225="H"),OR(입력!H229="W",입력!H229="H")),'임가공 단가표'!$C$19,'임가공 단가표'!$C$18),0)))))))</f>
        <v>0</v>
      </c>
      <c r="P241" s="314"/>
      <c r="Q241" s="328">
        <f t="shared" ref="Q241" si="79">O241+(O241*$S$3)</f>
        <v>0</v>
      </c>
      <c r="R241" s="329"/>
      <c r="S241" s="313">
        <f>'방충망 사이즈'!L225</f>
        <v>0</v>
      </c>
      <c r="T241" s="314"/>
      <c r="U241" s="328">
        <f>IF(OR(입력!B225="ES",입력!B225="OD",입력!B225="ID",입력!B225="T/S"),S241,IF(AND(입력!B225="T/T",NOT(OR(입력!H225="W",입력!H225="H"))),S241+(S241*가격!$U$7),S241+(S241*$U$3)))</f>
        <v>0</v>
      </c>
      <c r="V241" s="329"/>
      <c r="W241" s="319">
        <f>SUM(E241,I241,M241,Q241,U241)*1.98+IF(입력!B231="소방창",6000,0)</f>
        <v>0</v>
      </c>
      <c r="X241" s="320"/>
      <c r="Y241" s="321"/>
      <c r="Z241" s="4"/>
      <c r="AA241" s="4"/>
      <c r="AB241" s="4"/>
      <c r="AC241" s="4"/>
      <c r="AD241" s="4"/>
      <c r="AE241" s="4"/>
      <c r="AF241" s="4"/>
      <c r="AG241" s="4"/>
    </row>
    <row r="242" spans="1:33" ht="11.25" customHeight="1" thickBot="1" x14ac:dyDescent="0.35">
      <c r="A242" s="335"/>
      <c r="B242" s="308"/>
      <c r="C242" s="338"/>
      <c r="D242" s="316"/>
      <c r="E242" s="330"/>
      <c r="F242" s="331"/>
      <c r="G242" s="315"/>
      <c r="H242" s="316"/>
      <c r="I242" s="330"/>
      <c r="J242" s="331"/>
      <c r="K242" s="315"/>
      <c r="L242" s="316"/>
      <c r="M242" s="330"/>
      <c r="N242" s="331"/>
      <c r="O242" s="315"/>
      <c r="P242" s="316"/>
      <c r="Q242" s="330"/>
      <c r="R242" s="331"/>
      <c r="S242" s="315"/>
      <c r="T242" s="316"/>
      <c r="U242" s="330"/>
      <c r="V242" s="331"/>
      <c r="W242" s="322"/>
      <c r="X242" s="323"/>
      <c r="Y242" s="324"/>
      <c r="Z242" s="4"/>
      <c r="AA242" s="4"/>
      <c r="AB242" s="4"/>
      <c r="AC242" s="4"/>
      <c r="AD242" s="4"/>
      <c r="AE242" s="4"/>
      <c r="AF242" s="4"/>
      <c r="AG242" s="4"/>
    </row>
    <row r="243" spans="1:33" ht="11.25" customHeight="1" x14ac:dyDescent="0.3">
      <c r="A243" s="335"/>
      <c r="B243" s="309" t="str">
        <f>IF(입력!B229="","",입력!B229)</f>
        <v/>
      </c>
      <c r="C243" s="338"/>
      <c r="D243" s="316"/>
      <c r="E243" s="330"/>
      <c r="F243" s="331"/>
      <c r="G243" s="315"/>
      <c r="H243" s="316"/>
      <c r="I243" s="330"/>
      <c r="J243" s="331"/>
      <c r="K243" s="315"/>
      <c r="L243" s="316"/>
      <c r="M243" s="330"/>
      <c r="N243" s="331"/>
      <c r="O243" s="315"/>
      <c r="P243" s="316"/>
      <c r="Q243" s="330"/>
      <c r="R243" s="331"/>
      <c r="S243" s="315"/>
      <c r="T243" s="316"/>
      <c r="U243" s="330"/>
      <c r="V243" s="331"/>
      <c r="W243" s="322"/>
      <c r="X243" s="323"/>
      <c r="Y243" s="324"/>
      <c r="Z243" s="4"/>
      <c r="AA243" s="4"/>
      <c r="AB243" s="4"/>
      <c r="AC243" s="4"/>
      <c r="AD243" s="4"/>
      <c r="AE243" s="4"/>
      <c r="AF243" s="4"/>
      <c r="AG243" s="4"/>
    </row>
    <row r="244" spans="1:33" ht="11.25" customHeight="1" thickBot="1" x14ac:dyDescent="0.35">
      <c r="A244" s="335"/>
      <c r="B244" s="308"/>
      <c r="C244" s="338"/>
      <c r="D244" s="316"/>
      <c r="E244" s="330"/>
      <c r="F244" s="331"/>
      <c r="G244" s="315"/>
      <c r="H244" s="316"/>
      <c r="I244" s="330"/>
      <c r="J244" s="331"/>
      <c r="K244" s="315"/>
      <c r="L244" s="316"/>
      <c r="M244" s="330"/>
      <c r="N244" s="331"/>
      <c r="O244" s="315"/>
      <c r="P244" s="316"/>
      <c r="Q244" s="330"/>
      <c r="R244" s="331"/>
      <c r="S244" s="315"/>
      <c r="T244" s="316"/>
      <c r="U244" s="330"/>
      <c r="V244" s="331"/>
      <c r="W244" s="322"/>
      <c r="X244" s="323"/>
      <c r="Y244" s="324"/>
      <c r="Z244" s="4"/>
      <c r="AA244" s="4"/>
      <c r="AB244" s="4"/>
      <c r="AC244" s="4"/>
      <c r="AD244" s="4"/>
      <c r="AE244" s="4"/>
      <c r="AF244" s="4"/>
      <c r="AG244" s="4"/>
    </row>
    <row r="245" spans="1:33" ht="11.25" customHeight="1" x14ac:dyDescent="0.3">
      <c r="A245" s="335"/>
      <c r="B245" s="309" t="str">
        <f>IF(입력!B227="","",입력!B227)</f>
        <v/>
      </c>
      <c r="C245" s="338"/>
      <c r="D245" s="316"/>
      <c r="E245" s="330"/>
      <c r="F245" s="331"/>
      <c r="G245" s="315"/>
      <c r="H245" s="316"/>
      <c r="I245" s="330"/>
      <c r="J245" s="331"/>
      <c r="K245" s="315"/>
      <c r="L245" s="316"/>
      <c r="M245" s="330"/>
      <c r="N245" s="331"/>
      <c r="O245" s="315"/>
      <c r="P245" s="316"/>
      <c r="Q245" s="330"/>
      <c r="R245" s="331"/>
      <c r="S245" s="315"/>
      <c r="T245" s="316"/>
      <c r="U245" s="330"/>
      <c r="V245" s="331"/>
      <c r="W245" s="322"/>
      <c r="X245" s="323"/>
      <c r="Y245" s="324"/>
      <c r="Z245" s="4"/>
      <c r="AA245" s="4"/>
      <c r="AB245" s="4"/>
      <c r="AC245" s="4"/>
      <c r="AD245" s="4"/>
      <c r="AE245" s="4"/>
      <c r="AF245" s="4"/>
      <c r="AG245" s="4"/>
    </row>
    <row r="246" spans="1:33" ht="11.25" customHeight="1" thickBot="1" x14ac:dyDescent="0.35">
      <c r="A246" s="335"/>
      <c r="B246" s="308"/>
      <c r="C246" s="338"/>
      <c r="D246" s="316"/>
      <c r="E246" s="330"/>
      <c r="F246" s="331"/>
      <c r="G246" s="315"/>
      <c r="H246" s="316"/>
      <c r="I246" s="330"/>
      <c r="J246" s="331"/>
      <c r="K246" s="315"/>
      <c r="L246" s="316"/>
      <c r="M246" s="330"/>
      <c r="N246" s="331"/>
      <c r="O246" s="315"/>
      <c r="P246" s="316"/>
      <c r="Q246" s="330"/>
      <c r="R246" s="331"/>
      <c r="S246" s="315"/>
      <c r="T246" s="316"/>
      <c r="U246" s="330"/>
      <c r="V246" s="331"/>
      <c r="W246" s="322"/>
      <c r="X246" s="323"/>
      <c r="Y246" s="324"/>
      <c r="Z246" s="4"/>
      <c r="AA246" s="4"/>
      <c r="AB246" s="4"/>
      <c r="AC246" s="4"/>
      <c r="AD246" s="4"/>
      <c r="AE246" s="4"/>
      <c r="AF246" s="4"/>
      <c r="AG246" s="4"/>
    </row>
    <row r="247" spans="1:33" ht="11.25" customHeight="1" x14ac:dyDescent="0.3">
      <c r="A247" s="335"/>
      <c r="B247" s="307"/>
      <c r="C247" s="338"/>
      <c r="D247" s="316"/>
      <c r="E247" s="330"/>
      <c r="F247" s="331"/>
      <c r="G247" s="315"/>
      <c r="H247" s="316"/>
      <c r="I247" s="330"/>
      <c r="J247" s="331"/>
      <c r="K247" s="315"/>
      <c r="L247" s="316"/>
      <c r="M247" s="330"/>
      <c r="N247" s="331"/>
      <c r="O247" s="315"/>
      <c r="P247" s="316"/>
      <c r="Q247" s="330"/>
      <c r="R247" s="331"/>
      <c r="S247" s="315"/>
      <c r="T247" s="316"/>
      <c r="U247" s="330"/>
      <c r="V247" s="331"/>
      <c r="W247" s="322"/>
      <c r="X247" s="323"/>
      <c r="Y247" s="324"/>
      <c r="Z247" s="4"/>
      <c r="AA247" s="4"/>
      <c r="AB247" s="4"/>
      <c r="AC247" s="4"/>
      <c r="AD247" s="4"/>
      <c r="AE247" s="4"/>
      <c r="AF247" s="4"/>
      <c r="AG247" s="4"/>
    </row>
    <row r="248" spans="1:33" ht="11.25" customHeight="1" thickBot="1" x14ac:dyDescent="0.35">
      <c r="A248" s="336"/>
      <c r="B248" s="308"/>
      <c r="C248" s="339"/>
      <c r="D248" s="318"/>
      <c r="E248" s="332"/>
      <c r="F248" s="333"/>
      <c r="G248" s="317"/>
      <c r="H248" s="318"/>
      <c r="I248" s="332"/>
      <c r="J248" s="333"/>
      <c r="K248" s="317"/>
      <c r="L248" s="318"/>
      <c r="M248" s="332"/>
      <c r="N248" s="333"/>
      <c r="O248" s="317"/>
      <c r="P248" s="318"/>
      <c r="Q248" s="332"/>
      <c r="R248" s="333"/>
      <c r="S248" s="317"/>
      <c r="T248" s="318"/>
      <c r="U248" s="332"/>
      <c r="V248" s="333"/>
      <c r="W248" s="325"/>
      <c r="X248" s="326"/>
      <c r="Y248" s="327"/>
      <c r="Z248" s="4"/>
      <c r="AA248" s="4"/>
      <c r="AB248" s="4"/>
      <c r="AC248" s="4"/>
      <c r="AD248" s="4"/>
      <c r="AE248" s="4"/>
      <c r="AF248" s="4"/>
      <c r="AG248" s="4"/>
    </row>
    <row r="249" spans="1:33" ht="11.25" customHeight="1" x14ac:dyDescent="0.3">
      <c r="A249" s="334">
        <f>IF(입력!A233="","",입력!A233)</f>
        <v>29</v>
      </c>
      <c r="B249" s="309" t="str">
        <f>IF(입력!B233="","",입력!B233)</f>
        <v/>
      </c>
      <c r="C249" s="337">
        <f>'프로파일 사용량 계산기'!B233</f>
        <v>0</v>
      </c>
      <c r="D249" s="314"/>
      <c r="E249" s="328">
        <f>C249+(C249*IF(OR(입력!B233="T/T",입력!B233="T/O",입력!B233="T/S",입력!B233="FIX",입력!B233="PJ"),$M$3,IF(OR(입력!B233="ES",입력!B233="ID",입력!B233="OD"),가격!$M$7,0)))</f>
        <v>0</v>
      </c>
      <c r="F249" s="329"/>
      <c r="G249" s="313">
        <f>IF(OR(입력!B235="T/T"),IF(OR(입력!H237="W",입력!H237="H"),190000,97000),IF(OR(입력!B235="T/O"),IF(OR(입력!H237="W",입력!H237="H"),92000,46000),IF(OR(입력!B235="PJ"),IF(OR(입력!H237="W",입력!H237="H"),900000,45000),IF(OR(입력!B235="ES"),IF(OR(입력!H237="W",입력!H237="H"),800000,400000),IF(OR(입력!B235="OD"),IF(OR(입력!H237="W",입력!H237="H"),900000,450000),0)))))</f>
        <v>0</v>
      </c>
      <c r="H249" s="314"/>
      <c r="I249" s="328">
        <f t="shared" ref="I249" si="80">G249</f>
        <v>0</v>
      </c>
      <c r="J249" s="329"/>
      <c r="K249" s="313">
        <f>IF(OR(B249="60mm단열",B249="60mm방화"),'유리 사이즈'!P231,IF(OR(B249="85mm단열",B249="85mm방화"),'유리 사이즈'!AP231,'유리 사이즈'!BP231))</f>
        <v>0</v>
      </c>
      <c r="L249" s="314"/>
      <c r="M249" s="328">
        <f t="shared" ref="M249" si="81">K249+(K249*$Q$3)</f>
        <v>0</v>
      </c>
      <c r="N249" s="329"/>
      <c r="O249" s="313">
        <f>IF(입력!B235="FIX",IF(OR(입력!H233="W",입력!H233="H"),'임가공 단가표'!$C$4,'임가공 단가표'!$C$3),IF(OR(입력!B235="T/T",입력!B235="T/O"),IF(AND(OR(입력!H233="W",입력!H233="H"),OR(입력!H237="W",입력!H237="H")),'임가공 단가표'!$C$11,IF(OR(입력!H233="W",입력!H233="H"),'임가공 단가표'!$C$10,'임가공 단가표'!$C$5)),IF(입력!B235="ID",IF(AND(OR(입력!H233="W",입력!H233="H"),OR(입력!H237="W",입력!H237="H")),'임가공 단가표'!$C$15,IF(OR(입력!H233="W",입력!H233="H"),'임가공 단가표'!$C$9,'임가공 단가표'!$C$7)),IF(입력!B235="OD",IF(AND(OR(입력!H233="W",입력!H233="H"),OR(입력!H237="W",입력!H237="H")),'임가공 단가표'!$C$16,IF(OR(입력!H233="W",입력!H233="H"),'임가공 단가표'!$C$8,'임가공 단가표'!$C$7)),IF(입력!B235="ES",IF(AND(입력!H233="W",입력!H237="W"),'임가공 단가표'!$C$12,'임가공 단가표'!$C$6),IF(입력!B235="PJ",IF(AND(OR(입력!H233="W",입력!H233="H"),OR(입력!H237="W",입력!H237="H")),'임가공 단가표'!$C$17,IF(OR(입력!H233="W",입력!H233="H"),'임가공 단가표'!$C$14,'임가공 단가표'!$C$13)),IF(입력!B235="T/S",IF(AND(OR(입력!H233="W",입력!H233="H"),OR(입력!H237="W",입력!H237="H")),'임가공 단가표'!$C$19,'임가공 단가표'!$C$18),0)))))))</f>
        <v>0</v>
      </c>
      <c r="P249" s="314"/>
      <c r="Q249" s="328">
        <f t="shared" ref="Q249" si="82">O249+(O249*$S$3)</f>
        <v>0</v>
      </c>
      <c r="R249" s="329"/>
      <c r="S249" s="313">
        <f>'방충망 사이즈'!L233</f>
        <v>0</v>
      </c>
      <c r="T249" s="314"/>
      <c r="U249" s="328">
        <f>IF(OR(입력!B233="ES",입력!B233="OD",입력!B233="ID",입력!B233="T/S"),S249,IF(AND(입력!B233="T/T",NOT(OR(입력!H233="W",입력!H233="H"))),S249+(S249*가격!$U$7),S249+(S249*$U$3)))</f>
        <v>0</v>
      </c>
      <c r="V249" s="329"/>
      <c r="W249" s="319">
        <f>SUM(E249,I249,M249,Q249,U249)*1.98+IF(입력!B239="소방창",6000,0)</f>
        <v>0</v>
      </c>
      <c r="X249" s="320"/>
      <c r="Y249" s="321"/>
      <c r="Z249" s="4"/>
      <c r="AA249" s="4"/>
      <c r="AB249" s="4"/>
      <c r="AC249" s="4"/>
      <c r="AD249" s="4"/>
      <c r="AE249" s="4"/>
      <c r="AF249" s="4"/>
      <c r="AG249" s="4"/>
    </row>
    <row r="250" spans="1:33" ht="11.25" customHeight="1" thickBot="1" x14ac:dyDescent="0.35">
      <c r="A250" s="335"/>
      <c r="B250" s="308"/>
      <c r="C250" s="338"/>
      <c r="D250" s="316"/>
      <c r="E250" s="330"/>
      <c r="F250" s="331"/>
      <c r="G250" s="315"/>
      <c r="H250" s="316"/>
      <c r="I250" s="330"/>
      <c r="J250" s="331"/>
      <c r="K250" s="315"/>
      <c r="L250" s="316"/>
      <c r="M250" s="330"/>
      <c r="N250" s="331"/>
      <c r="O250" s="315"/>
      <c r="P250" s="316"/>
      <c r="Q250" s="330"/>
      <c r="R250" s="331"/>
      <c r="S250" s="315"/>
      <c r="T250" s="316"/>
      <c r="U250" s="330"/>
      <c r="V250" s="331"/>
      <c r="W250" s="322"/>
      <c r="X250" s="323"/>
      <c r="Y250" s="324"/>
      <c r="Z250" s="4"/>
      <c r="AA250" s="4"/>
      <c r="AB250" s="4"/>
      <c r="AC250" s="4"/>
      <c r="AD250" s="4"/>
      <c r="AE250" s="4"/>
      <c r="AF250" s="4"/>
      <c r="AG250" s="4"/>
    </row>
    <row r="251" spans="1:33" ht="11.25" customHeight="1" x14ac:dyDescent="0.3">
      <c r="A251" s="335"/>
      <c r="B251" s="309" t="str">
        <f>IF(입력!B237="","",입력!B237)</f>
        <v/>
      </c>
      <c r="C251" s="338"/>
      <c r="D251" s="316"/>
      <c r="E251" s="330"/>
      <c r="F251" s="331"/>
      <c r="G251" s="315"/>
      <c r="H251" s="316"/>
      <c r="I251" s="330"/>
      <c r="J251" s="331"/>
      <c r="K251" s="315"/>
      <c r="L251" s="316"/>
      <c r="M251" s="330"/>
      <c r="N251" s="331"/>
      <c r="O251" s="315"/>
      <c r="P251" s="316"/>
      <c r="Q251" s="330"/>
      <c r="R251" s="331"/>
      <c r="S251" s="315"/>
      <c r="T251" s="316"/>
      <c r="U251" s="330"/>
      <c r="V251" s="331"/>
      <c r="W251" s="322"/>
      <c r="X251" s="323"/>
      <c r="Y251" s="324"/>
      <c r="Z251" s="4"/>
      <c r="AA251" s="4"/>
      <c r="AB251" s="4"/>
      <c r="AC251" s="4"/>
      <c r="AD251" s="4"/>
      <c r="AE251" s="4"/>
      <c r="AF251" s="4"/>
      <c r="AG251" s="4"/>
    </row>
    <row r="252" spans="1:33" ht="11.25" customHeight="1" thickBot="1" x14ac:dyDescent="0.35">
      <c r="A252" s="335"/>
      <c r="B252" s="308"/>
      <c r="C252" s="338"/>
      <c r="D252" s="316"/>
      <c r="E252" s="330"/>
      <c r="F252" s="331"/>
      <c r="G252" s="315"/>
      <c r="H252" s="316"/>
      <c r="I252" s="330"/>
      <c r="J252" s="331"/>
      <c r="K252" s="315"/>
      <c r="L252" s="316"/>
      <c r="M252" s="330"/>
      <c r="N252" s="331"/>
      <c r="O252" s="315"/>
      <c r="P252" s="316"/>
      <c r="Q252" s="330"/>
      <c r="R252" s="331"/>
      <c r="S252" s="315"/>
      <c r="T252" s="316"/>
      <c r="U252" s="330"/>
      <c r="V252" s="331"/>
      <c r="W252" s="322"/>
      <c r="X252" s="323"/>
      <c r="Y252" s="324"/>
      <c r="Z252" s="4"/>
      <c r="AA252" s="4"/>
      <c r="AB252" s="4"/>
      <c r="AC252" s="4"/>
      <c r="AD252" s="4"/>
      <c r="AE252" s="4"/>
      <c r="AF252" s="4"/>
      <c r="AG252" s="4"/>
    </row>
    <row r="253" spans="1:33" ht="11.25" customHeight="1" x14ac:dyDescent="0.3">
      <c r="A253" s="335"/>
      <c r="B253" s="309" t="str">
        <f>IF(입력!B235="","",입력!B235)</f>
        <v/>
      </c>
      <c r="C253" s="338"/>
      <c r="D253" s="316"/>
      <c r="E253" s="330"/>
      <c r="F253" s="331"/>
      <c r="G253" s="315"/>
      <c r="H253" s="316"/>
      <c r="I253" s="330"/>
      <c r="J253" s="331"/>
      <c r="K253" s="315"/>
      <c r="L253" s="316"/>
      <c r="M253" s="330"/>
      <c r="N253" s="331"/>
      <c r="O253" s="315"/>
      <c r="P253" s="316"/>
      <c r="Q253" s="330"/>
      <c r="R253" s="331"/>
      <c r="S253" s="315"/>
      <c r="T253" s="316"/>
      <c r="U253" s="330"/>
      <c r="V253" s="331"/>
      <c r="W253" s="322"/>
      <c r="X253" s="323"/>
      <c r="Y253" s="324"/>
      <c r="Z253" s="4"/>
      <c r="AA253" s="4"/>
      <c r="AB253" s="4"/>
      <c r="AC253" s="4"/>
      <c r="AD253" s="4"/>
      <c r="AE253" s="4"/>
      <c r="AF253" s="4"/>
      <c r="AG253" s="4"/>
    </row>
    <row r="254" spans="1:33" ht="11.25" customHeight="1" thickBot="1" x14ac:dyDescent="0.35">
      <c r="A254" s="335"/>
      <c r="B254" s="308"/>
      <c r="C254" s="338"/>
      <c r="D254" s="316"/>
      <c r="E254" s="330"/>
      <c r="F254" s="331"/>
      <c r="G254" s="315"/>
      <c r="H254" s="316"/>
      <c r="I254" s="330"/>
      <c r="J254" s="331"/>
      <c r="K254" s="315"/>
      <c r="L254" s="316"/>
      <c r="M254" s="330"/>
      <c r="N254" s="331"/>
      <c r="O254" s="315"/>
      <c r="P254" s="316"/>
      <c r="Q254" s="330"/>
      <c r="R254" s="331"/>
      <c r="S254" s="315"/>
      <c r="T254" s="316"/>
      <c r="U254" s="330"/>
      <c r="V254" s="331"/>
      <c r="W254" s="322"/>
      <c r="X254" s="323"/>
      <c r="Y254" s="324"/>
      <c r="Z254" s="4"/>
      <c r="AA254" s="4"/>
      <c r="AB254" s="4"/>
      <c r="AC254" s="4"/>
      <c r="AD254" s="4"/>
      <c r="AE254" s="4"/>
      <c r="AF254" s="4"/>
      <c r="AG254" s="4"/>
    </row>
    <row r="255" spans="1:33" ht="11.25" customHeight="1" x14ac:dyDescent="0.3">
      <c r="A255" s="335"/>
      <c r="B255" s="307"/>
      <c r="C255" s="338"/>
      <c r="D255" s="316"/>
      <c r="E255" s="330"/>
      <c r="F255" s="331"/>
      <c r="G255" s="315"/>
      <c r="H255" s="316"/>
      <c r="I255" s="330"/>
      <c r="J255" s="331"/>
      <c r="K255" s="315"/>
      <c r="L255" s="316"/>
      <c r="M255" s="330"/>
      <c r="N255" s="331"/>
      <c r="O255" s="315"/>
      <c r="P255" s="316"/>
      <c r="Q255" s="330"/>
      <c r="R255" s="331"/>
      <c r="S255" s="315"/>
      <c r="T255" s="316"/>
      <c r="U255" s="330"/>
      <c r="V255" s="331"/>
      <c r="W255" s="322"/>
      <c r="X255" s="323"/>
      <c r="Y255" s="324"/>
      <c r="Z255" s="4"/>
      <c r="AA255" s="4"/>
      <c r="AB255" s="4"/>
      <c r="AC255" s="4"/>
      <c r="AD255" s="4"/>
      <c r="AE255" s="4"/>
      <c r="AF255" s="4"/>
      <c r="AG255" s="4"/>
    </row>
    <row r="256" spans="1:33" ht="11.25" customHeight="1" thickBot="1" x14ac:dyDescent="0.35">
      <c r="A256" s="336"/>
      <c r="B256" s="308"/>
      <c r="C256" s="339"/>
      <c r="D256" s="318"/>
      <c r="E256" s="332"/>
      <c r="F256" s="333"/>
      <c r="G256" s="317"/>
      <c r="H256" s="318"/>
      <c r="I256" s="332"/>
      <c r="J256" s="333"/>
      <c r="K256" s="317"/>
      <c r="L256" s="318"/>
      <c r="M256" s="332"/>
      <c r="N256" s="333"/>
      <c r="O256" s="317"/>
      <c r="P256" s="318"/>
      <c r="Q256" s="332"/>
      <c r="R256" s="333"/>
      <c r="S256" s="317"/>
      <c r="T256" s="318"/>
      <c r="U256" s="332"/>
      <c r="V256" s="333"/>
      <c r="W256" s="325"/>
      <c r="X256" s="326"/>
      <c r="Y256" s="327"/>
      <c r="Z256" s="4"/>
      <c r="AA256" s="4"/>
      <c r="AB256" s="4"/>
      <c r="AC256" s="4"/>
      <c r="AD256" s="4"/>
      <c r="AE256" s="4"/>
      <c r="AF256" s="4"/>
      <c r="AG256" s="4"/>
    </row>
    <row r="257" spans="1:33" ht="11.25" customHeight="1" x14ac:dyDescent="0.3">
      <c r="A257" s="334">
        <f>IF(입력!A241="","",입력!A241)</f>
        <v>30</v>
      </c>
      <c r="B257" s="309" t="str">
        <f>IF(입력!B241="","",입력!B241)</f>
        <v/>
      </c>
      <c r="C257" s="337">
        <f>'프로파일 사용량 계산기'!B241</f>
        <v>0</v>
      </c>
      <c r="D257" s="314"/>
      <c r="E257" s="328">
        <f>C257+(C257*IF(OR(입력!B241="T/T",입력!B241="T/O",입력!B241="T/S",입력!B241="FIX",입력!B241="PJ"),$M$3,IF(OR(입력!B241="ES",입력!B241="ID",입력!B241="OD"),가격!$M$7,0)))</f>
        <v>0</v>
      </c>
      <c r="F257" s="329"/>
      <c r="G257" s="313">
        <f>IF(OR(입력!B243="T/T"),IF(OR(입력!H245="W",입력!H245="H"),190000,97000),IF(OR(입력!B243="T/O"),IF(OR(입력!H245="W",입력!H245="H"),92000,46000),IF(OR(입력!B243="PJ"),IF(OR(입력!H245="W",입력!H245="H"),900000,45000),IF(OR(입력!B243="ES"),IF(OR(입력!H245="W",입력!H245="H"),800000,400000),IF(OR(입력!B243="OD"),IF(OR(입력!H245="W",입력!H245="H"),900000,450000),0)))))</f>
        <v>0</v>
      </c>
      <c r="H257" s="314"/>
      <c r="I257" s="328">
        <f t="shared" ref="I257" si="83">G257</f>
        <v>0</v>
      </c>
      <c r="J257" s="329"/>
      <c r="K257" s="313">
        <f>IF(OR(B257="60mm단열",B257="60mm방화"),'유리 사이즈'!P239,IF(OR(B257="85mm단열",B257="85mm방화"),'유리 사이즈'!AP239,'유리 사이즈'!BP239))</f>
        <v>0</v>
      </c>
      <c r="L257" s="314"/>
      <c r="M257" s="328">
        <f t="shared" ref="M257" si="84">K257+(K257*$Q$3)</f>
        <v>0</v>
      </c>
      <c r="N257" s="329"/>
      <c r="O257" s="313">
        <f>IF(입력!B243="FIX",IF(OR(입력!H241="W",입력!H241="H"),'임가공 단가표'!$C$4,'임가공 단가표'!$C$3),IF(OR(입력!B243="T/T",입력!B243="T/O"),IF(AND(OR(입력!H241="W",입력!H241="H"),OR(입력!H245="W",입력!H245="H")),'임가공 단가표'!$C$11,IF(OR(입력!H241="W",입력!H241="H"),'임가공 단가표'!$C$10,'임가공 단가표'!$C$5)),IF(입력!B243="ID",IF(AND(OR(입력!H241="W",입력!H241="H"),OR(입력!H245="W",입력!H245="H")),'임가공 단가표'!$C$15,IF(OR(입력!H241="W",입력!H241="H"),'임가공 단가표'!$C$9,'임가공 단가표'!$C$7)),IF(입력!B243="OD",IF(AND(OR(입력!H241="W",입력!H241="H"),OR(입력!H245="W",입력!H245="H")),'임가공 단가표'!$C$16,IF(OR(입력!H241="W",입력!H241="H"),'임가공 단가표'!$C$8,'임가공 단가표'!$C$7)),IF(입력!B243="ES",IF(AND(입력!H241="W",입력!H245="W"),'임가공 단가표'!$C$12,'임가공 단가표'!$C$6),IF(입력!B243="PJ",IF(AND(OR(입력!H241="W",입력!H241="H"),OR(입력!H245="W",입력!H245="H")),'임가공 단가표'!$C$17,IF(OR(입력!H241="W",입력!H241="H"),'임가공 단가표'!$C$14,'임가공 단가표'!$C$13)),IF(입력!B243="T/S",IF(AND(OR(입력!H241="W",입력!H241="H"),OR(입력!H245="W",입력!H245="H")),'임가공 단가표'!$C$19,'임가공 단가표'!$C$18),0)))))))</f>
        <v>0</v>
      </c>
      <c r="P257" s="314"/>
      <c r="Q257" s="328">
        <f t="shared" ref="Q257" si="85">O257+(O257*$S$3)</f>
        <v>0</v>
      </c>
      <c r="R257" s="329"/>
      <c r="S257" s="313">
        <f>'방충망 사이즈'!L241</f>
        <v>0</v>
      </c>
      <c r="T257" s="314"/>
      <c r="U257" s="328">
        <f>IF(OR(입력!B241="ES",입력!B241="OD",입력!B241="ID",입력!B241="T/S"),S257,IF(AND(입력!B241="T/T",NOT(OR(입력!H241="W",입력!H241="H"))),S257+(S257*가격!$U$7),S257+(S257*$U$3)))</f>
        <v>0</v>
      </c>
      <c r="V257" s="329"/>
      <c r="W257" s="319">
        <f>SUM(E257,I257,M257,Q257,U257)*1.98+IF(입력!B247="소방창",6000,0)</f>
        <v>0</v>
      </c>
      <c r="X257" s="320"/>
      <c r="Y257" s="321"/>
      <c r="Z257" s="4"/>
      <c r="AA257" s="4"/>
      <c r="AB257" s="4"/>
      <c r="AC257" s="4"/>
      <c r="AD257" s="4"/>
      <c r="AE257" s="4"/>
      <c r="AF257" s="4"/>
      <c r="AG257" s="4"/>
    </row>
    <row r="258" spans="1:33" ht="11.25" customHeight="1" thickBot="1" x14ac:dyDescent="0.35">
      <c r="A258" s="335"/>
      <c r="B258" s="308"/>
      <c r="C258" s="338"/>
      <c r="D258" s="316"/>
      <c r="E258" s="330"/>
      <c r="F258" s="331"/>
      <c r="G258" s="315"/>
      <c r="H258" s="316"/>
      <c r="I258" s="330"/>
      <c r="J258" s="331"/>
      <c r="K258" s="315"/>
      <c r="L258" s="316"/>
      <c r="M258" s="330"/>
      <c r="N258" s="331"/>
      <c r="O258" s="315"/>
      <c r="P258" s="316"/>
      <c r="Q258" s="330"/>
      <c r="R258" s="331"/>
      <c r="S258" s="315"/>
      <c r="T258" s="316"/>
      <c r="U258" s="330"/>
      <c r="V258" s="331"/>
      <c r="W258" s="322"/>
      <c r="X258" s="323"/>
      <c r="Y258" s="324"/>
      <c r="Z258" s="4"/>
      <c r="AA258" s="4"/>
      <c r="AB258" s="4"/>
      <c r="AC258" s="4"/>
      <c r="AD258" s="4"/>
      <c r="AE258" s="4"/>
      <c r="AF258" s="4"/>
      <c r="AG258" s="4"/>
    </row>
    <row r="259" spans="1:33" ht="11.25" customHeight="1" x14ac:dyDescent="0.3">
      <c r="A259" s="335"/>
      <c r="B259" s="309" t="str">
        <f>IF(입력!B245="","",입력!B245)</f>
        <v/>
      </c>
      <c r="C259" s="338"/>
      <c r="D259" s="316"/>
      <c r="E259" s="330"/>
      <c r="F259" s="331"/>
      <c r="G259" s="315"/>
      <c r="H259" s="316"/>
      <c r="I259" s="330"/>
      <c r="J259" s="331"/>
      <c r="K259" s="315"/>
      <c r="L259" s="316"/>
      <c r="M259" s="330"/>
      <c r="N259" s="331"/>
      <c r="O259" s="315"/>
      <c r="P259" s="316"/>
      <c r="Q259" s="330"/>
      <c r="R259" s="331"/>
      <c r="S259" s="315"/>
      <c r="T259" s="316"/>
      <c r="U259" s="330"/>
      <c r="V259" s="331"/>
      <c r="W259" s="322"/>
      <c r="X259" s="323"/>
      <c r="Y259" s="324"/>
      <c r="Z259" s="4"/>
      <c r="AA259" s="4"/>
      <c r="AB259" s="4"/>
      <c r="AC259" s="4"/>
      <c r="AD259" s="4"/>
      <c r="AE259" s="4"/>
      <c r="AF259" s="4"/>
      <c r="AG259" s="4"/>
    </row>
    <row r="260" spans="1:33" ht="11.25" customHeight="1" thickBot="1" x14ac:dyDescent="0.35">
      <c r="A260" s="335"/>
      <c r="B260" s="308"/>
      <c r="C260" s="338"/>
      <c r="D260" s="316"/>
      <c r="E260" s="330"/>
      <c r="F260" s="331"/>
      <c r="G260" s="315"/>
      <c r="H260" s="316"/>
      <c r="I260" s="330"/>
      <c r="J260" s="331"/>
      <c r="K260" s="315"/>
      <c r="L260" s="316"/>
      <c r="M260" s="330"/>
      <c r="N260" s="331"/>
      <c r="O260" s="315"/>
      <c r="P260" s="316"/>
      <c r="Q260" s="330"/>
      <c r="R260" s="331"/>
      <c r="S260" s="315"/>
      <c r="T260" s="316"/>
      <c r="U260" s="330"/>
      <c r="V260" s="331"/>
      <c r="W260" s="322"/>
      <c r="X260" s="323"/>
      <c r="Y260" s="324"/>
      <c r="Z260" s="4"/>
      <c r="AA260" s="4"/>
      <c r="AB260" s="4"/>
      <c r="AC260" s="4"/>
      <c r="AD260" s="4"/>
      <c r="AE260" s="4"/>
      <c r="AF260" s="4"/>
      <c r="AG260" s="4"/>
    </row>
    <row r="261" spans="1:33" ht="11.25" customHeight="1" x14ac:dyDescent="0.3">
      <c r="A261" s="335"/>
      <c r="B261" s="309" t="str">
        <f>IF(입력!B243="","",입력!B243)</f>
        <v/>
      </c>
      <c r="C261" s="338"/>
      <c r="D261" s="316"/>
      <c r="E261" s="330"/>
      <c r="F261" s="331"/>
      <c r="G261" s="315"/>
      <c r="H261" s="316"/>
      <c r="I261" s="330"/>
      <c r="J261" s="331"/>
      <c r="K261" s="315"/>
      <c r="L261" s="316"/>
      <c r="M261" s="330"/>
      <c r="N261" s="331"/>
      <c r="O261" s="315"/>
      <c r="P261" s="316"/>
      <c r="Q261" s="330"/>
      <c r="R261" s="331"/>
      <c r="S261" s="315"/>
      <c r="T261" s="316"/>
      <c r="U261" s="330"/>
      <c r="V261" s="331"/>
      <c r="W261" s="322"/>
      <c r="X261" s="323"/>
      <c r="Y261" s="324"/>
      <c r="Z261" s="4"/>
      <c r="AA261" s="4"/>
      <c r="AB261" s="4"/>
      <c r="AC261" s="4"/>
      <c r="AD261" s="4"/>
      <c r="AE261" s="4"/>
      <c r="AF261" s="4"/>
      <c r="AG261" s="4"/>
    </row>
    <row r="262" spans="1:33" ht="11.25" customHeight="1" thickBot="1" x14ac:dyDescent="0.35">
      <c r="A262" s="335"/>
      <c r="B262" s="308"/>
      <c r="C262" s="338"/>
      <c r="D262" s="316"/>
      <c r="E262" s="330"/>
      <c r="F262" s="331"/>
      <c r="G262" s="315"/>
      <c r="H262" s="316"/>
      <c r="I262" s="330"/>
      <c r="J262" s="331"/>
      <c r="K262" s="315"/>
      <c r="L262" s="316"/>
      <c r="M262" s="330"/>
      <c r="N262" s="331"/>
      <c r="O262" s="315"/>
      <c r="P262" s="316"/>
      <c r="Q262" s="330"/>
      <c r="R262" s="331"/>
      <c r="S262" s="315"/>
      <c r="T262" s="316"/>
      <c r="U262" s="330"/>
      <c r="V262" s="331"/>
      <c r="W262" s="322"/>
      <c r="X262" s="323"/>
      <c r="Y262" s="324"/>
      <c r="Z262" s="4"/>
      <c r="AA262" s="4"/>
      <c r="AB262" s="4"/>
      <c r="AC262" s="4"/>
      <c r="AD262" s="4"/>
      <c r="AE262" s="4"/>
      <c r="AF262" s="4"/>
      <c r="AG262" s="4"/>
    </row>
    <row r="263" spans="1:33" ht="11.25" customHeight="1" x14ac:dyDescent="0.3">
      <c r="A263" s="335"/>
      <c r="B263" s="307"/>
      <c r="C263" s="338"/>
      <c r="D263" s="316"/>
      <c r="E263" s="330"/>
      <c r="F263" s="331"/>
      <c r="G263" s="315"/>
      <c r="H263" s="316"/>
      <c r="I263" s="330"/>
      <c r="J263" s="331"/>
      <c r="K263" s="315"/>
      <c r="L263" s="316"/>
      <c r="M263" s="330"/>
      <c r="N263" s="331"/>
      <c r="O263" s="315"/>
      <c r="P263" s="316"/>
      <c r="Q263" s="330"/>
      <c r="R263" s="331"/>
      <c r="S263" s="315"/>
      <c r="T263" s="316"/>
      <c r="U263" s="330"/>
      <c r="V263" s="331"/>
      <c r="W263" s="322"/>
      <c r="X263" s="323"/>
      <c r="Y263" s="324"/>
      <c r="Z263" s="4"/>
      <c r="AA263" s="4"/>
      <c r="AB263" s="4"/>
      <c r="AC263" s="4"/>
      <c r="AD263" s="4"/>
      <c r="AE263" s="4"/>
      <c r="AF263" s="4"/>
      <c r="AG263" s="4"/>
    </row>
    <row r="264" spans="1:33" ht="11.25" customHeight="1" thickBot="1" x14ac:dyDescent="0.35">
      <c r="A264" s="336"/>
      <c r="B264" s="308"/>
      <c r="C264" s="339"/>
      <c r="D264" s="318"/>
      <c r="E264" s="332"/>
      <c r="F264" s="333"/>
      <c r="G264" s="317"/>
      <c r="H264" s="318"/>
      <c r="I264" s="332"/>
      <c r="J264" s="333"/>
      <c r="K264" s="317"/>
      <c r="L264" s="318"/>
      <c r="M264" s="332"/>
      <c r="N264" s="333"/>
      <c r="O264" s="317"/>
      <c r="P264" s="318"/>
      <c r="Q264" s="332"/>
      <c r="R264" s="333"/>
      <c r="S264" s="317"/>
      <c r="T264" s="318"/>
      <c r="U264" s="332"/>
      <c r="V264" s="333"/>
      <c r="W264" s="325"/>
      <c r="X264" s="326"/>
      <c r="Y264" s="327"/>
      <c r="Z264" s="4"/>
      <c r="AA264" s="4"/>
      <c r="AB264" s="4"/>
      <c r="AC264" s="4"/>
      <c r="AD264" s="4"/>
      <c r="AE264" s="4"/>
      <c r="AF264" s="4"/>
      <c r="AG264" s="4"/>
    </row>
    <row r="265" spans="1:33" ht="11.25" customHeight="1" x14ac:dyDescent="0.3">
      <c r="A265" s="334">
        <f>IF(입력!A249="","",입력!A249)</f>
        <v>31</v>
      </c>
      <c r="B265" s="309" t="str">
        <f>IF(입력!B249="","",입력!B249)</f>
        <v/>
      </c>
      <c r="C265" s="337">
        <f>'프로파일 사용량 계산기'!B249</f>
        <v>0</v>
      </c>
      <c r="D265" s="314"/>
      <c r="E265" s="328">
        <f>C265+(C265*IF(OR(입력!B249="T/T",입력!B249="T/O",입력!B249="T/S",입력!B249="FIX",입력!B249="PJ"),$M$3,IF(OR(입력!B249="ES",입력!B249="ID",입력!B249="OD"),가격!$M$7,0)))</f>
        <v>0</v>
      </c>
      <c r="F265" s="329"/>
      <c r="G265" s="313">
        <f>IF(OR(입력!B251="T/T"),IF(OR(입력!H253="W",입력!H253="H"),190000,97000),IF(OR(입력!B251="T/O"),IF(OR(입력!H253="W",입력!H253="H"),92000,46000),IF(OR(입력!B251="PJ"),IF(OR(입력!H253="W",입력!H253="H"),900000,45000),IF(OR(입력!B251="ES"),IF(OR(입력!H253="W",입력!H253="H"),800000,400000),IF(OR(입력!B251="OD"),IF(OR(입력!H253="W",입력!H253="H"),900000,450000),0)))))</f>
        <v>0</v>
      </c>
      <c r="H265" s="314"/>
      <c r="I265" s="328">
        <f t="shared" ref="I265" si="86">G265</f>
        <v>0</v>
      </c>
      <c r="J265" s="329"/>
      <c r="K265" s="313">
        <f>IF(OR(B265="60mm단열",B265="60mm방화"),'유리 사이즈'!P247,IF(OR(B265="85mm단열",B265="85mm방화"),'유리 사이즈'!AP247,'유리 사이즈'!BP247))</f>
        <v>0</v>
      </c>
      <c r="L265" s="314"/>
      <c r="M265" s="328">
        <f t="shared" ref="M265" si="87">K265+(K265*$Q$3)</f>
        <v>0</v>
      </c>
      <c r="N265" s="329"/>
      <c r="O265" s="313">
        <f>IF(입력!B251="FIX",IF(OR(입력!H249="W",입력!H249="H"),'임가공 단가표'!$C$4,'임가공 단가표'!$C$3),IF(OR(입력!B251="T/T",입력!B251="T/O"),IF(AND(OR(입력!H249="W",입력!H249="H"),OR(입력!H253="W",입력!H253="H")),'임가공 단가표'!$C$11,IF(OR(입력!H249="W",입력!H249="H"),'임가공 단가표'!$C$10,'임가공 단가표'!$C$5)),IF(입력!B251="ID",IF(AND(OR(입력!H249="W",입력!H249="H"),OR(입력!H253="W",입력!H253="H")),'임가공 단가표'!$C$15,IF(OR(입력!H249="W",입력!H249="H"),'임가공 단가표'!$C$9,'임가공 단가표'!$C$7)),IF(입력!B251="OD",IF(AND(OR(입력!H249="W",입력!H249="H"),OR(입력!H253="W",입력!H253="H")),'임가공 단가표'!$C$16,IF(OR(입력!H249="W",입력!H249="H"),'임가공 단가표'!$C$8,'임가공 단가표'!$C$7)),IF(입력!B251="ES",IF(AND(입력!H249="W",입력!H253="W"),'임가공 단가표'!$C$12,'임가공 단가표'!$C$6),IF(입력!B251="PJ",IF(AND(OR(입력!H249="W",입력!H249="H"),OR(입력!H253="W",입력!H253="H")),'임가공 단가표'!$C$17,IF(OR(입력!H249="W",입력!H249="H"),'임가공 단가표'!$C$14,'임가공 단가표'!$C$13)),IF(입력!B251="T/S",IF(AND(OR(입력!H249="W",입력!H249="H"),OR(입력!H253="W",입력!H253="H")),'임가공 단가표'!$C$19,'임가공 단가표'!$C$18),0)))))))</f>
        <v>0</v>
      </c>
      <c r="P265" s="314"/>
      <c r="Q265" s="328">
        <f t="shared" ref="Q265" si="88">O265+(O265*$S$3)</f>
        <v>0</v>
      </c>
      <c r="R265" s="329"/>
      <c r="S265" s="313">
        <f>'방충망 사이즈'!L249</f>
        <v>0</v>
      </c>
      <c r="T265" s="314"/>
      <c r="U265" s="328">
        <f>IF(OR(입력!B249="ES",입력!B249="OD",입력!B249="ID",입력!B249="T/S"),S265,IF(AND(입력!B249="T/T",NOT(OR(입력!H249="W",입력!H249="H"))),S265+(S265*가격!$U$7),S265+(S265*$U$3)))</f>
        <v>0</v>
      </c>
      <c r="V265" s="329"/>
      <c r="W265" s="319">
        <f>SUM(E265,I265,M265,Q265,U265)*1.98+IF(입력!B255="소방창",6000,0)</f>
        <v>0</v>
      </c>
      <c r="X265" s="320"/>
      <c r="Y265" s="321"/>
      <c r="Z265" s="4"/>
      <c r="AA265" s="4"/>
      <c r="AB265" s="4"/>
      <c r="AC265" s="4"/>
      <c r="AD265" s="4"/>
      <c r="AE265" s="4"/>
      <c r="AF265" s="4"/>
      <c r="AG265" s="4"/>
    </row>
    <row r="266" spans="1:33" ht="11.25" customHeight="1" thickBot="1" x14ac:dyDescent="0.35">
      <c r="A266" s="335"/>
      <c r="B266" s="308"/>
      <c r="C266" s="338"/>
      <c r="D266" s="316"/>
      <c r="E266" s="330"/>
      <c r="F266" s="331"/>
      <c r="G266" s="315"/>
      <c r="H266" s="316"/>
      <c r="I266" s="330"/>
      <c r="J266" s="331"/>
      <c r="K266" s="315"/>
      <c r="L266" s="316"/>
      <c r="M266" s="330"/>
      <c r="N266" s="331"/>
      <c r="O266" s="315"/>
      <c r="P266" s="316"/>
      <c r="Q266" s="330"/>
      <c r="R266" s="331"/>
      <c r="S266" s="315"/>
      <c r="T266" s="316"/>
      <c r="U266" s="330"/>
      <c r="V266" s="331"/>
      <c r="W266" s="322"/>
      <c r="X266" s="323"/>
      <c r="Y266" s="324"/>
      <c r="Z266" s="4"/>
      <c r="AA266" s="4"/>
      <c r="AB266" s="4"/>
      <c r="AC266" s="4"/>
      <c r="AD266" s="4"/>
      <c r="AE266" s="4"/>
      <c r="AF266" s="4"/>
      <c r="AG266" s="4"/>
    </row>
    <row r="267" spans="1:33" ht="11.25" customHeight="1" x14ac:dyDescent="0.3">
      <c r="A267" s="335"/>
      <c r="B267" s="309" t="str">
        <f>IF(입력!B253="","",입력!B253)</f>
        <v/>
      </c>
      <c r="C267" s="338"/>
      <c r="D267" s="316"/>
      <c r="E267" s="330"/>
      <c r="F267" s="331"/>
      <c r="G267" s="315"/>
      <c r="H267" s="316"/>
      <c r="I267" s="330"/>
      <c r="J267" s="331"/>
      <c r="K267" s="315"/>
      <c r="L267" s="316"/>
      <c r="M267" s="330"/>
      <c r="N267" s="331"/>
      <c r="O267" s="315"/>
      <c r="P267" s="316"/>
      <c r="Q267" s="330"/>
      <c r="R267" s="331"/>
      <c r="S267" s="315"/>
      <c r="T267" s="316"/>
      <c r="U267" s="330"/>
      <c r="V267" s="331"/>
      <c r="W267" s="322"/>
      <c r="X267" s="323"/>
      <c r="Y267" s="324"/>
      <c r="Z267" s="4"/>
      <c r="AA267" s="4"/>
      <c r="AB267" s="4"/>
      <c r="AC267" s="4"/>
      <c r="AD267" s="4"/>
      <c r="AE267" s="4"/>
      <c r="AF267" s="4"/>
      <c r="AG267" s="4"/>
    </row>
    <row r="268" spans="1:33" ht="11.25" customHeight="1" thickBot="1" x14ac:dyDescent="0.35">
      <c r="A268" s="335"/>
      <c r="B268" s="308"/>
      <c r="C268" s="338"/>
      <c r="D268" s="316"/>
      <c r="E268" s="330"/>
      <c r="F268" s="331"/>
      <c r="G268" s="315"/>
      <c r="H268" s="316"/>
      <c r="I268" s="330"/>
      <c r="J268" s="331"/>
      <c r="K268" s="315"/>
      <c r="L268" s="316"/>
      <c r="M268" s="330"/>
      <c r="N268" s="331"/>
      <c r="O268" s="315"/>
      <c r="P268" s="316"/>
      <c r="Q268" s="330"/>
      <c r="R268" s="331"/>
      <c r="S268" s="315"/>
      <c r="T268" s="316"/>
      <c r="U268" s="330"/>
      <c r="V268" s="331"/>
      <c r="W268" s="322"/>
      <c r="X268" s="323"/>
      <c r="Y268" s="324"/>
      <c r="Z268" s="4"/>
      <c r="AA268" s="4"/>
      <c r="AB268" s="4"/>
      <c r="AC268" s="4"/>
      <c r="AD268" s="4"/>
      <c r="AE268" s="4"/>
      <c r="AF268" s="4"/>
      <c r="AG268" s="4"/>
    </row>
    <row r="269" spans="1:33" ht="11.25" customHeight="1" x14ac:dyDescent="0.3">
      <c r="A269" s="335"/>
      <c r="B269" s="309" t="str">
        <f>IF(입력!B251="","",입력!B251)</f>
        <v/>
      </c>
      <c r="C269" s="338"/>
      <c r="D269" s="316"/>
      <c r="E269" s="330"/>
      <c r="F269" s="331"/>
      <c r="G269" s="315"/>
      <c r="H269" s="316"/>
      <c r="I269" s="330"/>
      <c r="J269" s="331"/>
      <c r="K269" s="315"/>
      <c r="L269" s="316"/>
      <c r="M269" s="330"/>
      <c r="N269" s="331"/>
      <c r="O269" s="315"/>
      <c r="P269" s="316"/>
      <c r="Q269" s="330"/>
      <c r="R269" s="331"/>
      <c r="S269" s="315"/>
      <c r="T269" s="316"/>
      <c r="U269" s="330"/>
      <c r="V269" s="331"/>
      <c r="W269" s="322"/>
      <c r="X269" s="323"/>
      <c r="Y269" s="324"/>
      <c r="Z269" s="4"/>
      <c r="AA269" s="4"/>
      <c r="AB269" s="4"/>
      <c r="AC269" s="4"/>
      <c r="AD269" s="4"/>
      <c r="AE269" s="4"/>
      <c r="AF269" s="4"/>
      <c r="AG269" s="4"/>
    </row>
    <row r="270" spans="1:33" ht="11.25" customHeight="1" thickBot="1" x14ac:dyDescent="0.35">
      <c r="A270" s="335"/>
      <c r="B270" s="308"/>
      <c r="C270" s="338"/>
      <c r="D270" s="316"/>
      <c r="E270" s="330"/>
      <c r="F270" s="331"/>
      <c r="G270" s="315"/>
      <c r="H270" s="316"/>
      <c r="I270" s="330"/>
      <c r="J270" s="331"/>
      <c r="K270" s="315"/>
      <c r="L270" s="316"/>
      <c r="M270" s="330"/>
      <c r="N270" s="331"/>
      <c r="O270" s="315"/>
      <c r="P270" s="316"/>
      <c r="Q270" s="330"/>
      <c r="R270" s="331"/>
      <c r="S270" s="315"/>
      <c r="T270" s="316"/>
      <c r="U270" s="330"/>
      <c r="V270" s="331"/>
      <c r="W270" s="322"/>
      <c r="X270" s="323"/>
      <c r="Y270" s="324"/>
      <c r="Z270" s="4"/>
      <c r="AA270" s="4"/>
      <c r="AB270" s="4"/>
      <c r="AC270" s="4"/>
      <c r="AD270" s="4"/>
      <c r="AE270" s="4"/>
      <c r="AF270" s="4"/>
      <c r="AG270" s="4"/>
    </row>
    <row r="271" spans="1:33" ht="11.25" customHeight="1" x14ac:dyDescent="0.3">
      <c r="A271" s="335"/>
      <c r="B271" s="307"/>
      <c r="C271" s="338"/>
      <c r="D271" s="316"/>
      <c r="E271" s="330"/>
      <c r="F271" s="331"/>
      <c r="G271" s="315"/>
      <c r="H271" s="316"/>
      <c r="I271" s="330"/>
      <c r="J271" s="331"/>
      <c r="K271" s="315"/>
      <c r="L271" s="316"/>
      <c r="M271" s="330"/>
      <c r="N271" s="331"/>
      <c r="O271" s="315"/>
      <c r="P271" s="316"/>
      <c r="Q271" s="330"/>
      <c r="R271" s="331"/>
      <c r="S271" s="315"/>
      <c r="T271" s="316"/>
      <c r="U271" s="330"/>
      <c r="V271" s="331"/>
      <c r="W271" s="322"/>
      <c r="X271" s="323"/>
      <c r="Y271" s="324"/>
      <c r="Z271" s="4"/>
      <c r="AA271" s="4"/>
      <c r="AB271" s="4"/>
      <c r="AC271" s="4"/>
      <c r="AD271" s="4"/>
      <c r="AE271" s="4"/>
      <c r="AF271" s="4"/>
      <c r="AG271" s="4"/>
    </row>
    <row r="272" spans="1:33" ht="11.25" customHeight="1" thickBot="1" x14ac:dyDescent="0.35">
      <c r="A272" s="336"/>
      <c r="B272" s="308"/>
      <c r="C272" s="339"/>
      <c r="D272" s="318"/>
      <c r="E272" s="332"/>
      <c r="F272" s="333"/>
      <c r="G272" s="317"/>
      <c r="H272" s="318"/>
      <c r="I272" s="332"/>
      <c r="J272" s="333"/>
      <c r="K272" s="317"/>
      <c r="L272" s="318"/>
      <c r="M272" s="332"/>
      <c r="N272" s="333"/>
      <c r="O272" s="317"/>
      <c r="P272" s="318"/>
      <c r="Q272" s="332"/>
      <c r="R272" s="333"/>
      <c r="S272" s="317"/>
      <c r="T272" s="318"/>
      <c r="U272" s="332"/>
      <c r="V272" s="333"/>
      <c r="W272" s="325"/>
      <c r="X272" s="326"/>
      <c r="Y272" s="327"/>
      <c r="Z272" s="4"/>
      <c r="AA272" s="4"/>
      <c r="AB272" s="4"/>
      <c r="AC272" s="4"/>
      <c r="AD272" s="4"/>
      <c r="AE272" s="4"/>
      <c r="AF272" s="4"/>
      <c r="AG272" s="4"/>
    </row>
    <row r="273" spans="1:33" ht="11.25" customHeight="1" x14ac:dyDescent="0.3">
      <c r="A273" s="334">
        <f>IF(입력!A257="","",입력!A257)</f>
        <v>32</v>
      </c>
      <c r="B273" s="309" t="str">
        <f>IF(입력!B257="","",입력!B257)</f>
        <v/>
      </c>
      <c r="C273" s="337">
        <f>'프로파일 사용량 계산기'!B257</f>
        <v>0</v>
      </c>
      <c r="D273" s="314"/>
      <c r="E273" s="328">
        <f>C273+(C273*IF(OR(입력!B257="T/T",입력!B257="T/O",입력!B257="T/S",입력!B257="FIX",입력!B257="PJ"),$M$3,IF(OR(입력!B257="ES",입력!B257="ID",입력!B257="OD"),가격!$M$7,0)))</f>
        <v>0</v>
      </c>
      <c r="F273" s="329"/>
      <c r="G273" s="313">
        <f>IF(OR(입력!B259="T/T"),IF(OR(입력!H261="W",입력!H261="H"),190000,97000),IF(OR(입력!B259="T/O"),IF(OR(입력!H261="W",입력!H261="H"),92000,46000),IF(OR(입력!B259="PJ"),IF(OR(입력!H261="W",입력!H261="H"),900000,45000),IF(OR(입력!B259="ES"),IF(OR(입력!H261="W",입력!H261="H"),800000,400000),IF(OR(입력!B259="OD"),IF(OR(입력!H261="W",입력!H261="H"),900000,450000),0)))))</f>
        <v>0</v>
      </c>
      <c r="H273" s="314"/>
      <c r="I273" s="328">
        <f t="shared" ref="I273" si="89">G273</f>
        <v>0</v>
      </c>
      <c r="J273" s="329"/>
      <c r="K273" s="313">
        <f>IF(OR(B273="60mm단열",B273="60mm방화"),'유리 사이즈'!P255,IF(OR(B273="85mm단열",B273="85mm방화"),'유리 사이즈'!AP255,'유리 사이즈'!BP255))</f>
        <v>0</v>
      </c>
      <c r="L273" s="314"/>
      <c r="M273" s="328">
        <f t="shared" ref="M273" si="90">K273+(K273*$Q$3)</f>
        <v>0</v>
      </c>
      <c r="N273" s="329"/>
      <c r="O273" s="313">
        <f>IF(입력!B259="FIX",IF(OR(입력!H257="W",입력!H257="H"),'임가공 단가표'!$C$4,'임가공 단가표'!$C$3),IF(OR(입력!B259="T/T",입력!B259="T/O"),IF(AND(OR(입력!H257="W",입력!H257="H"),OR(입력!H261="W",입력!H261="H")),'임가공 단가표'!$C$11,IF(OR(입력!H257="W",입력!H257="H"),'임가공 단가표'!$C$10,'임가공 단가표'!$C$5)),IF(입력!B259="ID",IF(AND(OR(입력!H257="W",입력!H257="H"),OR(입력!H261="W",입력!H261="H")),'임가공 단가표'!$C$15,IF(OR(입력!H257="W",입력!H257="H"),'임가공 단가표'!$C$9,'임가공 단가표'!$C$7)),IF(입력!B259="OD",IF(AND(OR(입력!H257="W",입력!H257="H"),OR(입력!H261="W",입력!H261="H")),'임가공 단가표'!$C$16,IF(OR(입력!H257="W",입력!H257="H"),'임가공 단가표'!$C$8,'임가공 단가표'!$C$7)),IF(입력!B259="ES",IF(AND(입력!H257="W",입력!H261="W"),'임가공 단가표'!$C$12,'임가공 단가표'!$C$6),IF(입력!B259="PJ",IF(AND(OR(입력!H257="W",입력!H257="H"),OR(입력!H261="W",입력!H261="H")),'임가공 단가표'!$C$17,IF(OR(입력!H257="W",입력!H257="H"),'임가공 단가표'!$C$14,'임가공 단가표'!$C$13)),IF(입력!B259="T/S",IF(AND(OR(입력!H257="W",입력!H257="H"),OR(입력!H261="W",입력!H261="H")),'임가공 단가표'!$C$19,'임가공 단가표'!$C$18),0)))))))</f>
        <v>0</v>
      </c>
      <c r="P273" s="314"/>
      <c r="Q273" s="328">
        <f t="shared" ref="Q273" si="91">O273+(O273*$S$3)</f>
        <v>0</v>
      </c>
      <c r="R273" s="329"/>
      <c r="S273" s="313">
        <f>'방충망 사이즈'!L257</f>
        <v>0</v>
      </c>
      <c r="T273" s="314"/>
      <c r="U273" s="328">
        <f>IF(OR(입력!B257="ES",입력!B257="OD",입력!B257="ID",입력!B257="T/S"),S273,IF(AND(입력!B257="T/T",NOT(OR(입력!H257="W",입력!H257="H"))),S273+(S273*가격!$U$7),S273+(S273*$U$3)))</f>
        <v>0</v>
      </c>
      <c r="V273" s="329"/>
      <c r="W273" s="319">
        <f>SUM(E273,I273,M273,Q273,U273)*1.98+IF(입력!B263="소방창",6000,0)</f>
        <v>0</v>
      </c>
      <c r="X273" s="320"/>
      <c r="Y273" s="321"/>
      <c r="Z273" s="4"/>
      <c r="AA273" s="4"/>
      <c r="AB273" s="4"/>
      <c r="AC273" s="4"/>
      <c r="AD273" s="4"/>
      <c r="AE273" s="4"/>
      <c r="AF273" s="4"/>
      <c r="AG273" s="4"/>
    </row>
    <row r="274" spans="1:33" ht="11.25" customHeight="1" thickBot="1" x14ac:dyDescent="0.35">
      <c r="A274" s="335"/>
      <c r="B274" s="308"/>
      <c r="C274" s="338"/>
      <c r="D274" s="316"/>
      <c r="E274" s="330"/>
      <c r="F274" s="331"/>
      <c r="G274" s="315"/>
      <c r="H274" s="316"/>
      <c r="I274" s="330"/>
      <c r="J274" s="331"/>
      <c r="K274" s="315"/>
      <c r="L274" s="316"/>
      <c r="M274" s="330"/>
      <c r="N274" s="331"/>
      <c r="O274" s="315"/>
      <c r="P274" s="316"/>
      <c r="Q274" s="330"/>
      <c r="R274" s="331"/>
      <c r="S274" s="315"/>
      <c r="T274" s="316"/>
      <c r="U274" s="330"/>
      <c r="V274" s="331"/>
      <c r="W274" s="322"/>
      <c r="X274" s="323"/>
      <c r="Y274" s="324"/>
      <c r="Z274" s="4"/>
      <c r="AA274" s="4"/>
      <c r="AB274" s="4"/>
      <c r="AC274" s="4"/>
      <c r="AD274" s="4"/>
      <c r="AE274" s="4"/>
      <c r="AF274" s="4"/>
      <c r="AG274" s="4"/>
    </row>
    <row r="275" spans="1:33" ht="11.25" customHeight="1" x14ac:dyDescent="0.3">
      <c r="A275" s="335"/>
      <c r="B275" s="309" t="str">
        <f>IF(입력!B261="","",입력!B261)</f>
        <v/>
      </c>
      <c r="C275" s="338"/>
      <c r="D275" s="316"/>
      <c r="E275" s="330"/>
      <c r="F275" s="331"/>
      <c r="G275" s="315"/>
      <c r="H275" s="316"/>
      <c r="I275" s="330"/>
      <c r="J275" s="331"/>
      <c r="K275" s="315"/>
      <c r="L275" s="316"/>
      <c r="M275" s="330"/>
      <c r="N275" s="331"/>
      <c r="O275" s="315"/>
      <c r="P275" s="316"/>
      <c r="Q275" s="330"/>
      <c r="R275" s="331"/>
      <c r="S275" s="315"/>
      <c r="T275" s="316"/>
      <c r="U275" s="330"/>
      <c r="V275" s="331"/>
      <c r="W275" s="322"/>
      <c r="X275" s="323"/>
      <c r="Y275" s="324"/>
      <c r="Z275" s="4"/>
      <c r="AA275" s="4"/>
      <c r="AB275" s="4"/>
      <c r="AC275" s="4"/>
      <c r="AD275" s="4"/>
      <c r="AE275" s="4"/>
      <c r="AF275" s="4"/>
      <c r="AG275" s="4"/>
    </row>
    <row r="276" spans="1:33" ht="11.25" customHeight="1" thickBot="1" x14ac:dyDescent="0.35">
      <c r="A276" s="335"/>
      <c r="B276" s="308"/>
      <c r="C276" s="338"/>
      <c r="D276" s="316"/>
      <c r="E276" s="330"/>
      <c r="F276" s="331"/>
      <c r="G276" s="315"/>
      <c r="H276" s="316"/>
      <c r="I276" s="330"/>
      <c r="J276" s="331"/>
      <c r="K276" s="315"/>
      <c r="L276" s="316"/>
      <c r="M276" s="330"/>
      <c r="N276" s="331"/>
      <c r="O276" s="315"/>
      <c r="P276" s="316"/>
      <c r="Q276" s="330"/>
      <c r="R276" s="331"/>
      <c r="S276" s="315"/>
      <c r="T276" s="316"/>
      <c r="U276" s="330"/>
      <c r="V276" s="331"/>
      <c r="W276" s="322"/>
      <c r="X276" s="323"/>
      <c r="Y276" s="324"/>
      <c r="Z276" s="4"/>
      <c r="AA276" s="4"/>
      <c r="AB276" s="4"/>
      <c r="AC276" s="4"/>
      <c r="AD276" s="4"/>
      <c r="AE276" s="4"/>
      <c r="AF276" s="4"/>
      <c r="AG276" s="4"/>
    </row>
    <row r="277" spans="1:33" ht="11.25" customHeight="1" x14ac:dyDescent="0.3">
      <c r="A277" s="335"/>
      <c r="B277" s="309" t="str">
        <f>IF(입력!B259="","",입력!B259)</f>
        <v/>
      </c>
      <c r="C277" s="338"/>
      <c r="D277" s="316"/>
      <c r="E277" s="330"/>
      <c r="F277" s="331"/>
      <c r="G277" s="315"/>
      <c r="H277" s="316"/>
      <c r="I277" s="330"/>
      <c r="J277" s="331"/>
      <c r="K277" s="315"/>
      <c r="L277" s="316"/>
      <c r="M277" s="330"/>
      <c r="N277" s="331"/>
      <c r="O277" s="315"/>
      <c r="P277" s="316"/>
      <c r="Q277" s="330"/>
      <c r="R277" s="331"/>
      <c r="S277" s="315"/>
      <c r="T277" s="316"/>
      <c r="U277" s="330"/>
      <c r="V277" s="331"/>
      <c r="W277" s="322"/>
      <c r="X277" s="323"/>
      <c r="Y277" s="324"/>
      <c r="Z277" s="4"/>
      <c r="AA277" s="4"/>
      <c r="AB277" s="4"/>
      <c r="AC277" s="4"/>
      <c r="AD277" s="4"/>
      <c r="AE277" s="4"/>
      <c r="AF277" s="4"/>
      <c r="AG277" s="4"/>
    </row>
    <row r="278" spans="1:33" ht="11.25" customHeight="1" thickBot="1" x14ac:dyDescent="0.35">
      <c r="A278" s="335"/>
      <c r="B278" s="308"/>
      <c r="C278" s="338"/>
      <c r="D278" s="316"/>
      <c r="E278" s="330"/>
      <c r="F278" s="331"/>
      <c r="G278" s="315"/>
      <c r="H278" s="316"/>
      <c r="I278" s="330"/>
      <c r="J278" s="331"/>
      <c r="K278" s="315"/>
      <c r="L278" s="316"/>
      <c r="M278" s="330"/>
      <c r="N278" s="331"/>
      <c r="O278" s="315"/>
      <c r="P278" s="316"/>
      <c r="Q278" s="330"/>
      <c r="R278" s="331"/>
      <c r="S278" s="315"/>
      <c r="T278" s="316"/>
      <c r="U278" s="330"/>
      <c r="V278" s="331"/>
      <c r="W278" s="322"/>
      <c r="X278" s="323"/>
      <c r="Y278" s="324"/>
      <c r="Z278" s="4"/>
      <c r="AA278" s="4"/>
      <c r="AB278" s="4"/>
      <c r="AC278" s="4"/>
      <c r="AD278" s="4"/>
      <c r="AE278" s="4"/>
      <c r="AF278" s="4"/>
      <c r="AG278" s="4"/>
    </row>
    <row r="279" spans="1:33" ht="11.25" customHeight="1" x14ac:dyDescent="0.3">
      <c r="A279" s="335"/>
      <c r="B279" s="307"/>
      <c r="C279" s="338"/>
      <c r="D279" s="316"/>
      <c r="E279" s="330"/>
      <c r="F279" s="331"/>
      <c r="G279" s="315"/>
      <c r="H279" s="316"/>
      <c r="I279" s="330"/>
      <c r="J279" s="331"/>
      <c r="K279" s="315"/>
      <c r="L279" s="316"/>
      <c r="M279" s="330"/>
      <c r="N279" s="331"/>
      <c r="O279" s="315"/>
      <c r="P279" s="316"/>
      <c r="Q279" s="330"/>
      <c r="R279" s="331"/>
      <c r="S279" s="315"/>
      <c r="T279" s="316"/>
      <c r="U279" s="330"/>
      <c r="V279" s="331"/>
      <c r="W279" s="322"/>
      <c r="X279" s="323"/>
      <c r="Y279" s="324"/>
      <c r="Z279" s="4"/>
      <c r="AA279" s="4"/>
      <c r="AB279" s="4"/>
      <c r="AC279" s="4"/>
      <c r="AD279" s="4"/>
      <c r="AE279" s="4"/>
      <c r="AF279" s="4"/>
      <c r="AG279" s="4"/>
    </row>
    <row r="280" spans="1:33" ht="11.25" customHeight="1" thickBot="1" x14ac:dyDescent="0.35">
      <c r="A280" s="336"/>
      <c r="B280" s="308"/>
      <c r="C280" s="339"/>
      <c r="D280" s="318"/>
      <c r="E280" s="332"/>
      <c r="F280" s="333"/>
      <c r="G280" s="317"/>
      <c r="H280" s="318"/>
      <c r="I280" s="332"/>
      <c r="J280" s="333"/>
      <c r="K280" s="317"/>
      <c r="L280" s="318"/>
      <c r="M280" s="332"/>
      <c r="N280" s="333"/>
      <c r="O280" s="317"/>
      <c r="P280" s="318"/>
      <c r="Q280" s="332"/>
      <c r="R280" s="333"/>
      <c r="S280" s="317"/>
      <c r="T280" s="318"/>
      <c r="U280" s="332"/>
      <c r="V280" s="333"/>
      <c r="W280" s="325"/>
      <c r="X280" s="326"/>
      <c r="Y280" s="327"/>
      <c r="Z280" s="4"/>
      <c r="AA280" s="4"/>
      <c r="AB280" s="4"/>
      <c r="AC280" s="4"/>
      <c r="AD280" s="4"/>
      <c r="AE280" s="4"/>
      <c r="AF280" s="4"/>
      <c r="AG280" s="4"/>
    </row>
    <row r="281" spans="1:33" ht="11.25" customHeight="1" x14ac:dyDescent="0.3">
      <c r="A281" s="334">
        <f>IF(입력!A265="","",입력!A265)</f>
        <v>33</v>
      </c>
      <c r="B281" s="309" t="str">
        <f>IF(입력!B265="","",입력!B265)</f>
        <v/>
      </c>
      <c r="C281" s="337">
        <f>'프로파일 사용량 계산기'!B265</f>
        <v>0</v>
      </c>
      <c r="D281" s="314"/>
      <c r="E281" s="328">
        <f>C281+(C281*IF(OR(입력!B265="T/T",입력!B265="T/O",입력!B265="T/S",입력!B265="FIX",입력!B265="PJ"),$M$3,IF(OR(입력!B265="ES",입력!B265="ID",입력!B265="OD"),가격!$M$7,0)))</f>
        <v>0</v>
      </c>
      <c r="F281" s="329"/>
      <c r="G281" s="313">
        <f>IF(OR(입력!B267="T/T"),IF(OR(입력!H269="W",입력!H269="H"),190000,97000),IF(OR(입력!B267="T/O"),IF(OR(입력!H269="W",입력!H269="H"),92000,46000),IF(OR(입력!B267="PJ"),IF(OR(입력!H269="W",입력!H269="H"),900000,45000),IF(OR(입력!B267="ES"),IF(OR(입력!H269="W",입력!H269="H"),800000,400000),IF(OR(입력!B267="OD"),IF(OR(입력!H269="W",입력!H269="H"),900000,450000),0)))))</f>
        <v>0</v>
      </c>
      <c r="H281" s="314"/>
      <c r="I281" s="328">
        <f t="shared" ref="I281" si="92">G281</f>
        <v>0</v>
      </c>
      <c r="J281" s="329"/>
      <c r="K281" s="313">
        <f>IF(OR(B281="60mm단열",B281="60mm방화"),'유리 사이즈'!P263,IF(OR(B281="85mm단열",B281="85mm방화"),'유리 사이즈'!AP263,'유리 사이즈'!BP263))</f>
        <v>0</v>
      </c>
      <c r="L281" s="314"/>
      <c r="M281" s="328">
        <f t="shared" ref="M281" si="93">K281+(K281*$Q$3)</f>
        <v>0</v>
      </c>
      <c r="N281" s="329"/>
      <c r="O281" s="313">
        <f>IF(입력!B267="FIX",IF(OR(입력!H265="W",입력!H265="H"),'임가공 단가표'!$C$4,'임가공 단가표'!$C$3),IF(OR(입력!B267="T/T",입력!B267="T/O"),IF(AND(OR(입력!H265="W",입력!H265="H"),OR(입력!H269="W",입력!H269="H")),'임가공 단가표'!$C$11,IF(OR(입력!H265="W",입력!H265="H"),'임가공 단가표'!$C$10,'임가공 단가표'!$C$5)),IF(입력!B267="ID",IF(AND(OR(입력!H265="W",입력!H265="H"),OR(입력!H269="W",입력!H269="H")),'임가공 단가표'!$C$15,IF(OR(입력!H265="W",입력!H265="H"),'임가공 단가표'!$C$9,'임가공 단가표'!$C$7)),IF(입력!B267="OD",IF(AND(OR(입력!H265="W",입력!H265="H"),OR(입력!H269="W",입력!H269="H")),'임가공 단가표'!$C$16,IF(OR(입력!H265="W",입력!H265="H"),'임가공 단가표'!$C$8,'임가공 단가표'!$C$7)),IF(입력!B267="ES",IF(AND(입력!H265="W",입력!H269="W"),'임가공 단가표'!$C$12,'임가공 단가표'!$C$6),IF(입력!B267="PJ",IF(AND(OR(입력!H265="W",입력!H265="H"),OR(입력!H269="W",입력!H269="H")),'임가공 단가표'!$C$17,IF(OR(입력!H265="W",입력!H265="H"),'임가공 단가표'!$C$14,'임가공 단가표'!$C$13)),IF(입력!B267="T/S",IF(AND(OR(입력!H265="W",입력!H265="H"),OR(입력!H269="W",입력!H269="H")),'임가공 단가표'!$C$19,'임가공 단가표'!$C$18),0)))))))</f>
        <v>0</v>
      </c>
      <c r="P281" s="314"/>
      <c r="Q281" s="328">
        <f t="shared" ref="Q281" si="94">O281+(O281*$S$3)</f>
        <v>0</v>
      </c>
      <c r="R281" s="329"/>
      <c r="S281" s="313">
        <f>'방충망 사이즈'!L265</f>
        <v>0</v>
      </c>
      <c r="T281" s="314"/>
      <c r="U281" s="328">
        <f>IF(OR(입력!B265="ES",입력!B265="OD",입력!B265="ID",입력!B265="T/S"),S281,IF(AND(입력!B265="T/T",NOT(OR(입력!H265="W",입력!H265="H"))),S281+(S281*가격!$U$7),S281+(S281*$U$3)))</f>
        <v>0</v>
      </c>
      <c r="V281" s="329"/>
      <c r="W281" s="319">
        <f>SUM(E281,I281,M281,Q281,U281)*1.98+IF(입력!B271="소방창",6000,0)</f>
        <v>0</v>
      </c>
      <c r="X281" s="320"/>
      <c r="Y281" s="321"/>
      <c r="Z281" s="4"/>
      <c r="AA281" s="4"/>
      <c r="AB281" s="4"/>
      <c r="AC281" s="4"/>
      <c r="AD281" s="4"/>
      <c r="AE281" s="4"/>
      <c r="AF281" s="4"/>
      <c r="AG281" s="4"/>
    </row>
    <row r="282" spans="1:33" ht="11.25" customHeight="1" thickBot="1" x14ac:dyDescent="0.35">
      <c r="A282" s="335"/>
      <c r="B282" s="308"/>
      <c r="C282" s="338"/>
      <c r="D282" s="316"/>
      <c r="E282" s="330"/>
      <c r="F282" s="331"/>
      <c r="G282" s="315"/>
      <c r="H282" s="316"/>
      <c r="I282" s="330"/>
      <c r="J282" s="331"/>
      <c r="K282" s="315"/>
      <c r="L282" s="316"/>
      <c r="M282" s="330"/>
      <c r="N282" s="331"/>
      <c r="O282" s="315"/>
      <c r="P282" s="316"/>
      <c r="Q282" s="330"/>
      <c r="R282" s="331"/>
      <c r="S282" s="315"/>
      <c r="T282" s="316"/>
      <c r="U282" s="330"/>
      <c r="V282" s="331"/>
      <c r="W282" s="322"/>
      <c r="X282" s="323"/>
      <c r="Y282" s="324"/>
      <c r="Z282" s="4"/>
      <c r="AA282" s="4"/>
      <c r="AB282" s="4"/>
      <c r="AC282" s="4"/>
      <c r="AD282" s="4"/>
      <c r="AE282" s="4"/>
      <c r="AF282" s="4"/>
      <c r="AG282" s="4"/>
    </row>
    <row r="283" spans="1:33" ht="11.25" customHeight="1" x14ac:dyDescent="0.3">
      <c r="A283" s="335"/>
      <c r="B283" s="309" t="str">
        <f>IF(입력!B269="","",입력!B269)</f>
        <v/>
      </c>
      <c r="C283" s="338"/>
      <c r="D283" s="316"/>
      <c r="E283" s="330"/>
      <c r="F283" s="331"/>
      <c r="G283" s="315"/>
      <c r="H283" s="316"/>
      <c r="I283" s="330"/>
      <c r="J283" s="331"/>
      <c r="K283" s="315"/>
      <c r="L283" s="316"/>
      <c r="M283" s="330"/>
      <c r="N283" s="331"/>
      <c r="O283" s="315"/>
      <c r="P283" s="316"/>
      <c r="Q283" s="330"/>
      <c r="R283" s="331"/>
      <c r="S283" s="315"/>
      <c r="T283" s="316"/>
      <c r="U283" s="330"/>
      <c r="V283" s="331"/>
      <c r="W283" s="322"/>
      <c r="X283" s="323"/>
      <c r="Y283" s="324"/>
      <c r="Z283" s="4"/>
      <c r="AA283" s="4"/>
      <c r="AB283" s="4"/>
      <c r="AC283" s="4"/>
      <c r="AD283" s="4"/>
      <c r="AE283" s="4"/>
      <c r="AF283" s="4"/>
      <c r="AG283" s="4"/>
    </row>
    <row r="284" spans="1:33" ht="11.25" customHeight="1" thickBot="1" x14ac:dyDescent="0.35">
      <c r="A284" s="335"/>
      <c r="B284" s="308"/>
      <c r="C284" s="338"/>
      <c r="D284" s="316"/>
      <c r="E284" s="330"/>
      <c r="F284" s="331"/>
      <c r="G284" s="315"/>
      <c r="H284" s="316"/>
      <c r="I284" s="330"/>
      <c r="J284" s="331"/>
      <c r="K284" s="315"/>
      <c r="L284" s="316"/>
      <c r="M284" s="330"/>
      <c r="N284" s="331"/>
      <c r="O284" s="315"/>
      <c r="P284" s="316"/>
      <c r="Q284" s="330"/>
      <c r="R284" s="331"/>
      <c r="S284" s="315"/>
      <c r="T284" s="316"/>
      <c r="U284" s="330"/>
      <c r="V284" s="331"/>
      <c r="W284" s="322"/>
      <c r="X284" s="323"/>
      <c r="Y284" s="324"/>
      <c r="Z284" s="4"/>
      <c r="AA284" s="4"/>
      <c r="AB284" s="4"/>
      <c r="AC284" s="4"/>
      <c r="AD284" s="4"/>
      <c r="AE284" s="4"/>
      <c r="AF284" s="4"/>
      <c r="AG284" s="4"/>
    </row>
    <row r="285" spans="1:33" ht="11.25" customHeight="1" x14ac:dyDescent="0.3">
      <c r="A285" s="335"/>
      <c r="B285" s="309" t="str">
        <f>IF(입력!B267="","",입력!B267)</f>
        <v/>
      </c>
      <c r="C285" s="338"/>
      <c r="D285" s="316"/>
      <c r="E285" s="330"/>
      <c r="F285" s="331"/>
      <c r="G285" s="315"/>
      <c r="H285" s="316"/>
      <c r="I285" s="330"/>
      <c r="J285" s="331"/>
      <c r="K285" s="315"/>
      <c r="L285" s="316"/>
      <c r="M285" s="330"/>
      <c r="N285" s="331"/>
      <c r="O285" s="315"/>
      <c r="P285" s="316"/>
      <c r="Q285" s="330"/>
      <c r="R285" s="331"/>
      <c r="S285" s="315"/>
      <c r="T285" s="316"/>
      <c r="U285" s="330"/>
      <c r="V285" s="331"/>
      <c r="W285" s="322"/>
      <c r="X285" s="323"/>
      <c r="Y285" s="324"/>
      <c r="Z285" s="4"/>
      <c r="AA285" s="4"/>
      <c r="AB285" s="4"/>
      <c r="AC285" s="4"/>
      <c r="AD285" s="4"/>
      <c r="AE285" s="4"/>
      <c r="AF285" s="4"/>
      <c r="AG285" s="4"/>
    </row>
    <row r="286" spans="1:33" ht="11.25" customHeight="1" thickBot="1" x14ac:dyDescent="0.35">
      <c r="A286" s="335"/>
      <c r="B286" s="308"/>
      <c r="C286" s="338"/>
      <c r="D286" s="316"/>
      <c r="E286" s="330"/>
      <c r="F286" s="331"/>
      <c r="G286" s="315"/>
      <c r="H286" s="316"/>
      <c r="I286" s="330"/>
      <c r="J286" s="331"/>
      <c r="K286" s="315"/>
      <c r="L286" s="316"/>
      <c r="M286" s="330"/>
      <c r="N286" s="331"/>
      <c r="O286" s="315"/>
      <c r="P286" s="316"/>
      <c r="Q286" s="330"/>
      <c r="R286" s="331"/>
      <c r="S286" s="315"/>
      <c r="T286" s="316"/>
      <c r="U286" s="330"/>
      <c r="V286" s="331"/>
      <c r="W286" s="322"/>
      <c r="X286" s="323"/>
      <c r="Y286" s="324"/>
      <c r="Z286" s="4"/>
      <c r="AA286" s="4"/>
      <c r="AB286" s="4"/>
      <c r="AC286" s="4"/>
      <c r="AD286" s="4"/>
      <c r="AE286" s="4"/>
      <c r="AF286" s="4"/>
      <c r="AG286" s="4"/>
    </row>
    <row r="287" spans="1:33" ht="11.25" customHeight="1" x14ac:dyDescent="0.3">
      <c r="A287" s="335"/>
      <c r="B287" s="307"/>
      <c r="C287" s="338"/>
      <c r="D287" s="316"/>
      <c r="E287" s="330"/>
      <c r="F287" s="331"/>
      <c r="G287" s="315"/>
      <c r="H287" s="316"/>
      <c r="I287" s="330"/>
      <c r="J287" s="331"/>
      <c r="K287" s="315"/>
      <c r="L287" s="316"/>
      <c r="M287" s="330"/>
      <c r="N287" s="331"/>
      <c r="O287" s="315"/>
      <c r="P287" s="316"/>
      <c r="Q287" s="330"/>
      <c r="R287" s="331"/>
      <c r="S287" s="315"/>
      <c r="T287" s="316"/>
      <c r="U287" s="330"/>
      <c r="V287" s="331"/>
      <c r="W287" s="322"/>
      <c r="X287" s="323"/>
      <c r="Y287" s="324"/>
      <c r="Z287" s="4"/>
      <c r="AA287" s="4"/>
      <c r="AB287" s="4"/>
      <c r="AC287" s="4"/>
      <c r="AD287" s="4"/>
      <c r="AE287" s="4"/>
      <c r="AF287" s="4"/>
      <c r="AG287" s="4"/>
    </row>
    <row r="288" spans="1:33" ht="11.25" customHeight="1" thickBot="1" x14ac:dyDescent="0.35">
      <c r="A288" s="336"/>
      <c r="B288" s="308"/>
      <c r="C288" s="339"/>
      <c r="D288" s="318"/>
      <c r="E288" s="332"/>
      <c r="F288" s="333"/>
      <c r="G288" s="317"/>
      <c r="H288" s="318"/>
      <c r="I288" s="332"/>
      <c r="J288" s="333"/>
      <c r="K288" s="317"/>
      <c r="L288" s="318"/>
      <c r="M288" s="332"/>
      <c r="N288" s="333"/>
      <c r="O288" s="317"/>
      <c r="P288" s="318"/>
      <c r="Q288" s="332"/>
      <c r="R288" s="333"/>
      <c r="S288" s="317"/>
      <c r="T288" s="318"/>
      <c r="U288" s="332"/>
      <c r="V288" s="333"/>
      <c r="W288" s="325"/>
      <c r="X288" s="326"/>
      <c r="Y288" s="327"/>
      <c r="Z288" s="4"/>
      <c r="AA288" s="4"/>
      <c r="AB288" s="4"/>
      <c r="AC288" s="4"/>
      <c r="AD288" s="4"/>
      <c r="AE288" s="4"/>
      <c r="AF288" s="4"/>
      <c r="AG288" s="4"/>
    </row>
    <row r="289" spans="1:33" ht="11.25" customHeight="1" x14ac:dyDescent="0.3">
      <c r="A289" s="334">
        <f>IF(입력!A273="","",입력!A273)</f>
        <v>34</v>
      </c>
      <c r="B289" s="309" t="str">
        <f>IF(입력!B273="","",입력!B273)</f>
        <v/>
      </c>
      <c r="C289" s="337">
        <f>'프로파일 사용량 계산기'!B273</f>
        <v>0</v>
      </c>
      <c r="D289" s="314"/>
      <c r="E289" s="328">
        <f>C289+(C289*IF(OR(입력!B273="T/T",입력!B273="T/O",입력!B273="T/S",입력!B273="FIX",입력!B273="PJ"),$M$3,IF(OR(입력!B273="ES",입력!B273="ID",입력!B273="OD"),가격!$M$7,0)))</f>
        <v>0</v>
      </c>
      <c r="F289" s="329"/>
      <c r="G289" s="313">
        <f>IF(OR(입력!B275="T/T"),IF(OR(입력!H277="W",입력!H277="H"),190000,97000),IF(OR(입력!B275="T/O"),IF(OR(입력!H277="W",입력!H277="H"),92000,46000),IF(OR(입력!B275="PJ"),IF(OR(입력!H277="W",입력!H277="H"),900000,45000),IF(OR(입력!B275="ES"),IF(OR(입력!H277="W",입력!H277="H"),800000,400000),IF(OR(입력!B275="OD"),IF(OR(입력!H277="W",입력!H277="H"),900000,450000),0)))))</f>
        <v>0</v>
      </c>
      <c r="H289" s="314"/>
      <c r="I289" s="328">
        <f t="shared" ref="I289" si="95">G289</f>
        <v>0</v>
      </c>
      <c r="J289" s="329"/>
      <c r="K289" s="313">
        <f>IF(OR(B289="60mm단열",B289="60mm방화"),'유리 사이즈'!P271,IF(OR(B289="85mm단열",B289="85mm방화"),'유리 사이즈'!AP271,'유리 사이즈'!BP271))</f>
        <v>0</v>
      </c>
      <c r="L289" s="314"/>
      <c r="M289" s="328">
        <f t="shared" ref="M289" si="96">K289+(K289*$Q$3)</f>
        <v>0</v>
      </c>
      <c r="N289" s="329"/>
      <c r="O289" s="313">
        <f>IF(입력!B275="FIX",IF(OR(입력!H273="W",입력!H273="H"),'임가공 단가표'!$C$4,'임가공 단가표'!$C$3),IF(OR(입력!B275="T/T",입력!B275="T/O"),IF(AND(OR(입력!H273="W",입력!H273="H"),OR(입력!H277="W",입력!H277="H")),'임가공 단가표'!$C$11,IF(OR(입력!H273="W",입력!H273="H"),'임가공 단가표'!$C$10,'임가공 단가표'!$C$5)),IF(입력!B275="ID",IF(AND(OR(입력!H273="W",입력!H273="H"),OR(입력!H277="W",입력!H277="H")),'임가공 단가표'!$C$15,IF(OR(입력!H273="W",입력!H273="H"),'임가공 단가표'!$C$9,'임가공 단가표'!$C$7)),IF(입력!B275="OD",IF(AND(OR(입력!H273="W",입력!H273="H"),OR(입력!H277="W",입력!H277="H")),'임가공 단가표'!$C$16,IF(OR(입력!H273="W",입력!H273="H"),'임가공 단가표'!$C$8,'임가공 단가표'!$C$7)),IF(입력!B275="ES",IF(AND(입력!H273="W",입력!H277="W"),'임가공 단가표'!$C$12,'임가공 단가표'!$C$6),IF(입력!B275="PJ",IF(AND(OR(입력!H273="W",입력!H273="H"),OR(입력!H277="W",입력!H277="H")),'임가공 단가표'!$C$17,IF(OR(입력!H273="W",입력!H273="H"),'임가공 단가표'!$C$14,'임가공 단가표'!$C$13)),IF(입력!B275="T/S",IF(AND(OR(입력!H273="W",입력!H273="H"),OR(입력!H277="W",입력!H277="H")),'임가공 단가표'!$C$19,'임가공 단가표'!$C$18),0)))))))</f>
        <v>0</v>
      </c>
      <c r="P289" s="314"/>
      <c r="Q289" s="328">
        <f t="shared" ref="Q289" si="97">O289+(O289*$S$3)</f>
        <v>0</v>
      </c>
      <c r="R289" s="329"/>
      <c r="S289" s="313">
        <f>'방충망 사이즈'!L273</f>
        <v>0</v>
      </c>
      <c r="T289" s="314"/>
      <c r="U289" s="328">
        <f>IF(OR(입력!B273="ES",입력!B273="OD",입력!B273="ID",입력!B273="T/S"),S289,IF(AND(입력!B273="T/T",NOT(OR(입력!H273="W",입력!H273="H"))),S289+(S289*가격!$U$7),S289+(S289*$U$3)))</f>
        <v>0</v>
      </c>
      <c r="V289" s="329"/>
      <c r="W289" s="319">
        <f>SUM(E289,I289,M289,Q289,U289)*1.98+IF(입력!B279="소방창",6000,0)</f>
        <v>0</v>
      </c>
      <c r="X289" s="320"/>
      <c r="Y289" s="321"/>
      <c r="Z289" s="4"/>
      <c r="AA289" s="4"/>
      <c r="AB289" s="4"/>
      <c r="AC289" s="4"/>
      <c r="AD289" s="4"/>
      <c r="AE289" s="4"/>
      <c r="AF289" s="4"/>
      <c r="AG289" s="4"/>
    </row>
    <row r="290" spans="1:33" ht="11.25" customHeight="1" thickBot="1" x14ac:dyDescent="0.35">
      <c r="A290" s="335"/>
      <c r="B290" s="308"/>
      <c r="C290" s="338"/>
      <c r="D290" s="316"/>
      <c r="E290" s="330"/>
      <c r="F290" s="331"/>
      <c r="G290" s="315"/>
      <c r="H290" s="316"/>
      <c r="I290" s="330"/>
      <c r="J290" s="331"/>
      <c r="K290" s="315"/>
      <c r="L290" s="316"/>
      <c r="M290" s="330"/>
      <c r="N290" s="331"/>
      <c r="O290" s="315"/>
      <c r="P290" s="316"/>
      <c r="Q290" s="330"/>
      <c r="R290" s="331"/>
      <c r="S290" s="315"/>
      <c r="T290" s="316"/>
      <c r="U290" s="330"/>
      <c r="V290" s="331"/>
      <c r="W290" s="322"/>
      <c r="X290" s="323"/>
      <c r="Y290" s="324"/>
      <c r="Z290" s="4"/>
      <c r="AA290" s="4"/>
      <c r="AB290" s="4"/>
      <c r="AC290" s="4"/>
      <c r="AD290" s="4"/>
      <c r="AE290" s="4"/>
      <c r="AF290" s="4"/>
      <c r="AG290" s="4"/>
    </row>
    <row r="291" spans="1:33" ht="11.25" customHeight="1" x14ac:dyDescent="0.3">
      <c r="A291" s="335"/>
      <c r="B291" s="309" t="str">
        <f>IF(입력!B277="","",입력!B277)</f>
        <v/>
      </c>
      <c r="C291" s="338"/>
      <c r="D291" s="316"/>
      <c r="E291" s="330"/>
      <c r="F291" s="331"/>
      <c r="G291" s="315"/>
      <c r="H291" s="316"/>
      <c r="I291" s="330"/>
      <c r="J291" s="331"/>
      <c r="K291" s="315"/>
      <c r="L291" s="316"/>
      <c r="M291" s="330"/>
      <c r="N291" s="331"/>
      <c r="O291" s="315"/>
      <c r="P291" s="316"/>
      <c r="Q291" s="330"/>
      <c r="R291" s="331"/>
      <c r="S291" s="315"/>
      <c r="T291" s="316"/>
      <c r="U291" s="330"/>
      <c r="V291" s="331"/>
      <c r="W291" s="322"/>
      <c r="X291" s="323"/>
      <c r="Y291" s="324"/>
      <c r="Z291" s="4"/>
      <c r="AA291" s="4"/>
      <c r="AB291" s="4"/>
      <c r="AC291" s="4"/>
      <c r="AD291" s="4"/>
      <c r="AE291" s="4"/>
      <c r="AF291" s="4"/>
      <c r="AG291" s="4"/>
    </row>
    <row r="292" spans="1:33" ht="11.25" customHeight="1" thickBot="1" x14ac:dyDescent="0.35">
      <c r="A292" s="335"/>
      <c r="B292" s="308"/>
      <c r="C292" s="338"/>
      <c r="D292" s="316"/>
      <c r="E292" s="330"/>
      <c r="F292" s="331"/>
      <c r="G292" s="315"/>
      <c r="H292" s="316"/>
      <c r="I292" s="330"/>
      <c r="J292" s="331"/>
      <c r="K292" s="315"/>
      <c r="L292" s="316"/>
      <c r="M292" s="330"/>
      <c r="N292" s="331"/>
      <c r="O292" s="315"/>
      <c r="P292" s="316"/>
      <c r="Q292" s="330"/>
      <c r="R292" s="331"/>
      <c r="S292" s="315"/>
      <c r="T292" s="316"/>
      <c r="U292" s="330"/>
      <c r="V292" s="331"/>
      <c r="W292" s="322"/>
      <c r="X292" s="323"/>
      <c r="Y292" s="324"/>
      <c r="Z292" s="4"/>
      <c r="AA292" s="4"/>
      <c r="AB292" s="4"/>
      <c r="AC292" s="4"/>
      <c r="AD292" s="4"/>
      <c r="AE292" s="4"/>
      <c r="AF292" s="4"/>
      <c r="AG292" s="4"/>
    </row>
    <row r="293" spans="1:33" ht="11.25" customHeight="1" x14ac:dyDescent="0.3">
      <c r="A293" s="335"/>
      <c r="B293" s="309" t="str">
        <f>IF(입력!B275="","",입력!B275)</f>
        <v/>
      </c>
      <c r="C293" s="338"/>
      <c r="D293" s="316"/>
      <c r="E293" s="330"/>
      <c r="F293" s="331"/>
      <c r="G293" s="315"/>
      <c r="H293" s="316"/>
      <c r="I293" s="330"/>
      <c r="J293" s="331"/>
      <c r="K293" s="315"/>
      <c r="L293" s="316"/>
      <c r="M293" s="330"/>
      <c r="N293" s="331"/>
      <c r="O293" s="315"/>
      <c r="P293" s="316"/>
      <c r="Q293" s="330"/>
      <c r="R293" s="331"/>
      <c r="S293" s="315"/>
      <c r="T293" s="316"/>
      <c r="U293" s="330"/>
      <c r="V293" s="331"/>
      <c r="W293" s="322"/>
      <c r="X293" s="323"/>
      <c r="Y293" s="324"/>
      <c r="Z293" s="4"/>
      <c r="AA293" s="4"/>
      <c r="AB293" s="4"/>
      <c r="AC293" s="4"/>
      <c r="AD293" s="4"/>
      <c r="AE293" s="4"/>
      <c r="AF293" s="4"/>
      <c r="AG293" s="4"/>
    </row>
    <row r="294" spans="1:33" ht="11.25" customHeight="1" thickBot="1" x14ac:dyDescent="0.35">
      <c r="A294" s="335"/>
      <c r="B294" s="308"/>
      <c r="C294" s="338"/>
      <c r="D294" s="316"/>
      <c r="E294" s="330"/>
      <c r="F294" s="331"/>
      <c r="G294" s="315"/>
      <c r="H294" s="316"/>
      <c r="I294" s="330"/>
      <c r="J294" s="331"/>
      <c r="K294" s="315"/>
      <c r="L294" s="316"/>
      <c r="M294" s="330"/>
      <c r="N294" s="331"/>
      <c r="O294" s="315"/>
      <c r="P294" s="316"/>
      <c r="Q294" s="330"/>
      <c r="R294" s="331"/>
      <c r="S294" s="315"/>
      <c r="T294" s="316"/>
      <c r="U294" s="330"/>
      <c r="V294" s="331"/>
      <c r="W294" s="322"/>
      <c r="X294" s="323"/>
      <c r="Y294" s="324"/>
      <c r="Z294" s="4"/>
      <c r="AA294" s="4"/>
      <c r="AB294" s="4"/>
      <c r="AC294" s="4"/>
      <c r="AD294" s="4"/>
      <c r="AE294" s="4"/>
      <c r="AF294" s="4"/>
      <c r="AG294" s="4"/>
    </row>
    <row r="295" spans="1:33" ht="11.25" customHeight="1" x14ac:dyDescent="0.3">
      <c r="A295" s="335"/>
      <c r="B295" s="307"/>
      <c r="C295" s="338"/>
      <c r="D295" s="316"/>
      <c r="E295" s="330"/>
      <c r="F295" s="331"/>
      <c r="G295" s="315"/>
      <c r="H295" s="316"/>
      <c r="I295" s="330"/>
      <c r="J295" s="331"/>
      <c r="K295" s="315"/>
      <c r="L295" s="316"/>
      <c r="M295" s="330"/>
      <c r="N295" s="331"/>
      <c r="O295" s="315"/>
      <c r="P295" s="316"/>
      <c r="Q295" s="330"/>
      <c r="R295" s="331"/>
      <c r="S295" s="315"/>
      <c r="T295" s="316"/>
      <c r="U295" s="330"/>
      <c r="V295" s="331"/>
      <c r="W295" s="322"/>
      <c r="X295" s="323"/>
      <c r="Y295" s="324"/>
      <c r="Z295" s="4"/>
      <c r="AA295" s="4"/>
      <c r="AB295" s="4"/>
      <c r="AC295" s="4"/>
      <c r="AD295" s="4"/>
      <c r="AE295" s="4"/>
      <c r="AF295" s="4"/>
      <c r="AG295" s="4"/>
    </row>
    <row r="296" spans="1:33" ht="11.25" customHeight="1" thickBot="1" x14ac:dyDescent="0.35">
      <c r="A296" s="336"/>
      <c r="B296" s="308"/>
      <c r="C296" s="339"/>
      <c r="D296" s="318"/>
      <c r="E296" s="332"/>
      <c r="F296" s="333"/>
      <c r="G296" s="317"/>
      <c r="H296" s="318"/>
      <c r="I296" s="332"/>
      <c r="J296" s="333"/>
      <c r="K296" s="317"/>
      <c r="L296" s="318"/>
      <c r="M296" s="332"/>
      <c r="N296" s="333"/>
      <c r="O296" s="317"/>
      <c r="P296" s="318"/>
      <c r="Q296" s="332"/>
      <c r="R296" s="333"/>
      <c r="S296" s="317"/>
      <c r="T296" s="318"/>
      <c r="U296" s="332"/>
      <c r="V296" s="333"/>
      <c r="W296" s="325"/>
      <c r="X296" s="326"/>
      <c r="Y296" s="327"/>
      <c r="Z296" s="4"/>
      <c r="AA296" s="4"/>
      <c r="AB296" s="4"/>
      <c r="AC296" s="4"/>
      <c r="AD296" s="4"/>
      <c r="AE296" s="4"/>
      <c r="AF296" s="4"/>
      <c r="AG296" s="4"/>
    </row>
    <row r="297" spans="1:33" ht="11.25" customHeight="1" x14ac:dyDescent="0.3">
      <c r="A297" s="334">
        <f>IF(입력!A281="","",입력!A281)</f>
        <v>35</v>
      </c>
      <c r="B297" s="309" t="str">
        <f>IF(입력!B281="","",입력!B281)</f>
        <v/>
      </c>
      <c r="C297" s="337">
        <f>'프로파일 사용량 계산기'!B281</f>
        <v>0</v>
      </c>
      <c r="D297" s="314"/>
      <c r="E297" s="328">
        <f>C297+(C297*IF(OR(입력!B281="T/T",입력!B281="T/O",입력!B281="T/S",입력!B281="FIX",입력!B281="PJ"),$M$3,IF(OR(입력!B281="ES",입력!B281="ID",입력!B281="OD"),가격!$M$7,0)))</f>
        <v>0</v>
      </c>
      <c r="F297" s="329"/>
      <c r="G297" s="313">
        <f>IF(OR(입력!B283="T/T"),IF(OR(입력!H285="W",입력!H285="H"),190000,97000),IF(OR(입력!B283="T/O"),IF(OR(입력!H285="W",입력!H285="H"),92000,46000),IF(OR(입력!B283="PJ"),IF(OR(입력!H285="W",입력!H285="H"),900000,45000),IF(OR(입력!B283="ES"),IF(OR(입력!H285="W",입력!H285="H"),800000,400000),IF(OR(입력!B283="OD"),IF(OR(입력!H285="W",입력!H285="H"),900000,450000),0)))))</f>
        <v>0</v>
      </c>
      <c r="H297" s="314"/>
      <c r="I297" s="328">
        <f t="shared" ref="I297" si="98">G297</f>
        <v>0</v>
      </c>
      <c r="J297" s="329"/>
      <c r="K297" s="313">
        <f>IF(OR(B297="60mm단열",B297="60mm방화"),'유리 사이즈'!P279,IF(OR(B297="85mm단열",B297="85mm방화"),'유리 사이즈'!AP279,'유리 사이즈'!BP279))</f>
        <v>0</v>
      </c>
      <c r="L297" s="314"/>
      <c r="M297" s="328">
        <f t="shared" ref="M297" si="99">K297+(K297*$Q$3)</f>
        <v>0</v>
      </c>
      <c r="N297" s="329"/>
      <c r="O297" s="313">
        <f>IF(입력!B283="FIX",IF(OR(입력!H281="W",입력!H281="H"),'임가공 단가표'!$C$4,'임가공 단가표'!$C$3),IF(OR(입력!B283="T/T",입력!B283="T/O"),IF(AND(OR(입력!H281="W",입력!H281="H"),OR(입력!H285="W",입력!H285="H")),'임가공 단가표'!$C$11,IF(OR(입력!H281="W",입력!H281="H"),'임가공 단가표'!$C$10,'임가공 단가표'!$C$5)),IF(입력!B283="ID",IF(AND(OR(입력!H281="W",입력!H281="H"),OR(입력!H285="W",입력!H285="H")),'임가공 단가표'!$C$15,IF(OR(입력!H281="W",입력!H281="H"),'임가공 단가표'!$C$9,'임가공 단가표'!$C$7)),IF(입력!B283="OD",IF(AND(OR(입력!H281="W",입력!H281="H"),OR(입력!H285="W",입력!H285="H")),'임가공 단가표'!$C$16,IF(OR(입력!H281="W",입력!H281="H"),'임가공 단가표'!$C$8,'임가공 단가표'!$C$7)),IF(입력!B283="ES",IF(AND(입력!H281="W",입력!H285="W"),'임가공 단가표'!$C$12,'임가공 단가표'!$C$6),IF(입력!B283="PJ",IF(AND(OR(입력!H281="W",입력!H281="H"),OR(입력!H285="W",입력!H285="H")),'임가공 단가표'!$C$17,IF(OR(입력!H281="W",입력!H281="H"),'임가공 단가표'!$C$14,'임가공 단가표'!$C$13)),IF(입력!B283="T/S",IF(AND(OR(입력!H281="W",입력!H281="H"),OR(입력!H285="W",입력!H285="H")),'임가공 단가표'!$C$19,'임가공 단가표'!$C$18),0)))))))</f>
        <v>0</v>
      </c>
      <c r="P297" s="314"/>
      <c r="Q297" s="328">
        <f t="shared" ref="Q297" si="100">O297+(O297*$S$3)</f>
        <v>0</v>
      </c>
      <c r="R297" s="329"/>
      <c r="S297" s="313">
        <f>'방충망 사이즈'!L281</f>
        <v>0</v>
      </c>
      <c r="T297" s="314"/>
      <c r="U297" s="328">
        <f>IF(OR(입력!B281="ES",입력!B281="OD",입력!B281="ID",입력!B281="T/S"),S297,IF(AND(입력!B281="T/T",NOT(OR(입력!H281="W",입력!H281="H"))),S297+(S297*가격!$U$7),S297+(S297*$U$3)))</f>
        <v>0</v>
      </c>
      <c r="V297" s="329"/>
      <c r="W297" s="319">
        <f>SUM(E297,I297,M297,Q297,U297)*1.98+IF(입력!B287="소방창",6000,0)</f>
        <v>0</v>
      </c>
      <c r="X297" s="320"/>
      <c r="Y297" s="321"/>
      <c r="Z297" s="4"/>
      <c r="AA297" s="4"/>
      <c r="AB297" s="4"/>
      <c r="AC297" s="4"/>
      <c r="AD297" s="4"/>
      <c r="AE297" s="4"/>
      <c r="AF297" s="4"/>
      <c r="AG297" s="4"/>
    </row>
    <row r="298" spans="1:33" ht="11.25" customHeight="1" thickBot="1" x14ac:dyDescent="0.35">
      <c r="A298" s="335"/>
      <c r="B298" s="308"/>
      <c r="C298" s="338"/>
      <c r="D298" s="316"/>
      <c r="E298" s="330"/>
      <c r="F298" s="331"/>
      <c r="G298" s="315"/>
      <c r="H298" s="316"/>
      <c r="I298" s="330"/>
      <c r="J298" s="331"/>
      <c r="K298" s="315"/>
      <c r="L298" s="316"/>
      <c r="M298" s="330"/>
      <c r="N298" s="331"/>
      <c r="O298" s="315"/>
      <c r="P298" s="316"/>
      <c r="Q298" s="330"/>
      <c r="R298" s="331"/>
      <c r="S298" s="315"/>
      <c r="T298" s="316"/>
      <c r="U298" s="330"/>
      <c r="V298" s="331"/>
      <c r="W298" s="322"/>
      <c r="X298" s="323"/>
      <c r="Y298" s="324"/>
      <c r="Z298" s="4"/>
      <c r="AA298" s="4"/>
      <c r="AB298" s="4"/>
      <c r="AC298" s="4"/>
      <c r="AD298" s="4"/>
      <c r="AE298" s="4"/>
      <c r="AF298" s="4"/>
      <c r="AG298" s="4"/>
    </row>
    <row r="299" spans="1:33" ht="11.25" customHeight="1" x14ac:dyDescent="0.3">
      <c r="A299" s="335"/>
      <c r="B299" s="309" t="str">
        <f>IF(입력!B285="","",입력!B285)</f>
        <v/>
      </c>
      <c r="C299" s="338"/>
      <c r="D299" s="316"/>
      <c r="E299" s="330"/>
      <c r="F299" s="331"/>
      <c r="G299" s="315"/>
      <c r="H299" s="316"/>
      <c r="I299" s="330"/>
      <c r="J299" s="331"/>
      <c r="K299" s="315"/>
      <c r="L299" s="316"/>
      <c r="M299" s="330"/>
      <c r="N299" s="331"/>
      <c r="O299" s="315"/>
      <c r="P299" s="316"/>
      <c r="Q299" s="330"/>
      <c r="R299" s="331"/>
      <c r="S299" s="315"/>
      <c r="T299" s="316"/>
      <c r="U299" s="330"/>
      <c r="V299" s="331"/>
      <c r="W299" s="322"/>
      <c r="X299" s="323"/>
      <c r="Y299" s="324"/>
      <c r="Z299" s="4"/>
      <c r="AA299" s="4"/>
      <c r="AB299" s="4"/>
      <c r="AC299" s="4"/>
      <c r="AD299" s="4"/>
      <c r="AE299" s="4"/>
      <c r="AF299" s="4"/>
      <c r="AG299" s="4"/>
    </row>
    <row r="300" spans="1:33" ht="11.25" customHeight="1" thickBot="1" x14ac:dyDescent="0.35">
      <c r="A300" s="335"/>
      <c r="B300" s="308"/>
      <c r="C300" s="338"/>
      <c r="D300" s="316"/>
      <c r="E300" s="330"/>
      <c r="F300" s="331"/>
      <c r="G300" s="315"/>
      <c r="H300" s="316"/>
      <c r="I300" s="330"/>
      <c r="J300" s="331"/>
      <c r="K300" s="315"/>
      <c r="L300" s="316"/>
      <c r="M300" s="330"/>
      <c r="N300" s="331"/>
      <c r="O300" s="315"/>
      <c r="P300" s="316"/>
      <c r="Q300" s="330"/>
      <c r="R300" s="331"/>
      <c r="S300" s="315"/>
      <c r="T300" s="316"/>
      <c r="U300" s="330"/>
      <c r="V300" s="331"/>
      <c r="W300" s="322"/>
      <c r="X300" s="323"/>
      <c r="Y300" s="324"/>
      <c r="Z300" s="4"/>
      <c r="AA300" s="4"/>
      <c r="AB300" s="4"/>
      <c r="AC300" s="4"/>
      <c r="AD300" s="4"/>
      <c r="AE300" s="4"/>
      <c r="AF300" s="4"/>
      <c r="AG300" s="4"/>
    </row>
    <row r="301" spans="1:33" ht="11.25" customHeight="1" x14ac:dyDescent="0.3">
      <c r="A301" s="335"/>
      <c r="B301" s="309" t="str">
        <f>IF(입력!B283="","",입력!B283)</f>
        <v/>
      </c>
      <c r="C301" s="338"/>
      <c r="D301" s="316"/>
      <c r="E301" s="330"/>
      <c r="F301" s="331"/>
      <c r="G301" s="315"/>
      <c r="H301" s="316"/>
      <c r="I301" s="330"/>
      <c r="J301" s="331"/>
      <c r="K301" s="315"/>
      <c r="L301" s="316"/>
      <c r="M301" s="330"/>
      <c r="N301" s="331"/>
      <c r="O301" s="315"/>
      <c r="P301" s="316"/>
      <c r="Q301" s="330"/>
      <c r="R301" s="331"/>
      <c r="S301" s="315"/>
      <c r="T301" s="316"/>
      <c r="U301" s="330"/>
      <c r="V301" s="331"/>
      <c r="W301" s="322"/>
      <c r="X301" s="323"/>
      <c r="Y301" s="324"/>
      <c r="Z301" s="4"/>
      <c r="AA301" s="4"/>
      <c r="AB301" s="4"/>
      <c r="AC301" s="4"/>
      <c r="AD301" s="4"/>
      <c r="AE301" s="4"/>
      <c r="AF301" s="4"/>
      <c r="AG301" s="4"/>
    </row>
    <row r="302" spans="1:33" ht="11.25" customHeight="1" thickBot="1" x14ac:dyDescent="0.35">
      <c r="A302" s="335"/>
      <c r="B302" s="308"/>
      <c r="C302" s="338"/>
      <c r="D302" s="316"/>
      <c r="E302" s="330"/>
      <c r="F302" s="331"/>
      <c r="G302" s="315"/>
      <c r="H302" s="316"/>
      <c r="I302" s="330"/>
      <c r="J302" s="331"/>
      <c r="K302" s="315"/>
      <c r="L302" s="316"/>
      <c r="M302" s="330"/>
      <c r="N302" s="331"/>
      <c r="O302" s="315"/>
      <c r="P302" s="316"/>
      <c r="Q302" s="330"/>
      <c r="R302" s="331"/>
      <c r="S302" s="315"/>
      <c r="T302" s="316"/>
      <c r="U302" s="330"/>
      <c r="V302" s="331"/>
      <c r="W302" s="322"/>
      <c r="X302" s="323"/>
      <c r="Y302" s="324"/>
      <c r="Z302" s="4"/>
      <c r="AA302" s="4"/>
      <c r="AB302" s="4"/>
      <c r="AC302" s="4"/>
      <c r="AD302" s="4"/>
      <c r="AE302" s="4"/>
      <c r="AF302" s="4"/>
      <c r="AG302" s="4"/>
    </row>
    <row r="303" spans="1:33" ht="11.25" customHeight="1" x14ac:dyDescent="0.3">
      <c r="A303" s="335"/>
      <c r="B303" s="307"/>
      <c r="C303" s="338"/>
      <c r="D303" s="316"/>
      <c r="E303" s="330"/>
      <c r="F303" s="331"/>
      <c r="G303" s="315"/>
      <c r="H303" s="316"/>
      <c r="I303" s="330"/>
      <c r="J303" s="331"/>
      <c r="K303" s="315"/>
      <c r="L303" s="316"/>
      <c r="M303" s="330"/>
      <c r="N303" s="331"/>
      <c r="O303" s="315"/>
      <c r="P303" s="316"/>
      <c r="Q303" s="330"/>
      <c r="R303" s="331"/>
      <c r="S303" s="315"/>
      <c r="T303" s="316"/>
      <c r="U303" s="330"/>
      <c r="V303" s="331"/>
      <c r="W303" s="322"/>
      <c r="X303" s="323"/>
      <c r="Y303" s="324"/>
      <c r="Z303" s="4"/>
      <c r="AA303" s="4"/>
      <c r="AB303" s="4"/>
      <c r="AC303" s="4"/>
      <c r="AD303" s="4"/>
      <c r="AE303" s="4"/>
      <c r="AF303" s="4"/>
      <c r="AG303" s="4"/>
    </row>
    <row r="304" spans="1:33" ht="11.25" customHeight="1" thickBot="1" x14ac:dyDescent="0.35">
      <c r="A304" s="336"/>
      <c r="B304" s="308"/>
      <c r="C304" s="339"/>
      <c r="D304" s="318"/>
      <c r="E304" s="332"/>
      <c r="F304" s="333"/>
      <c r="G304" s="317"/>
      <c r="H304" s="318"/>
      <c r="I304" s="332"/>
      <c r="J304" s="333"/>
      <c r="K304" s="317"/>
      <c r="L304" s="318"/>
      <c r="M304" s="332"/>
      <c r="N304" s="333"/>
      <c r="O304" s="317"/>
      <c r="P304" s="318"/>
      <c r="Q304" s="332"/>
      <c r="R304" s="333"/>
      <c r="S304" s="317"/>
      <c r="T304" s="318"/>
      <c r="U304" s="332"/>
      <c r="V304" s="333"/>
      <c r="W304" s="325"/>
      <c r="X304" s="326"/>
      <c r="Y304" s="327"/>
      <c r="Z304" s="4"/>
      <c r="AA304" s="4"/>
      <c r="AB304" s="4"/>
      <c r="AC304" s="4"/>
      <c r="AD304" s="4"/>
      <c r="AE304" s="4"/>
      <c r="AF304" s="4"/>
      <c r="AG304" s="4"/>
    </row>
    <row r="305" spans="1:33" ht="11.25" customHeight="1" x14ac:dyDescent="0.3">
      <c r="A305" s="334">
        <f>IF(입력!A289="","",입력!A289)</f>
        <v>36</v>
      </c>
      <c r="B305" s="309" t="str">
        <f>IF(입력!B289="","",입력!B289)</f>
        <v/>
      </c>
      <c r="C305" s="337">
        <f>'프로파일 사용량 계산기'!B289</f>
        <v>0</v>
      </c>
      <c r="D305" s="314"/>
      <c r="E305" s="328">
        <f>C305+(C305*IF(OR(입력!B289="T/T",입력!B289="T/O",입력!B289="T/S",입력!B289="FIX",입력!B289="PJ"),$M$3,IF(OR(입력!B289="ES",입력!B289="ID",입력!B289="OD"),가격!$M$7,0)))</f>
        <v>0</v>
      </c>
      <c r="F305" s="329"/>
      <c r="G305" s="313">
        <f>IF(OR(입력!B291="T/T"),IF(OR(입력!H293="W",입력!H293="H"),190000,97000),IF(OR(입력!B291="T/O"),IF(OR(입력!H293="W",입력!H293="H"),92000,46000),IF(OR(입력!B291="PJ"),IF(OR(입력!H293="W",입력!H293="H"),900000,45000),IF(OR(입력!B291="ES"),IF(OR(입력!H293="W",입력!H293="H"),800000,400000),IF(OR(입력!B291="OD"),IF(OR(입력!H293="W",입력!H293="H"),900000,450000),0)))))</f>
        <v>0</v>
      </c>
      <c r="H305" s="314"/>
      <c r="I305" s="328">
        <f t="shared" ref="I305" si="101">G305</f>
        <v>0</v>
      </c>
      <c r="J305" s="329"/>
      <c r="K305" s="313">
        <f>IF(OR(B305="60mm단열",B305="60mm방화"),'유리 사이즈'!P287,IF(OR(B305="85mm단열",B305="85mm방화"),'유리 사이즈'!AP287,'유리 사이즈'!BP287))</f>
        <v>0</v>
      </c>
      <c r="L305" s="314"/>
      <c r="M305" s="328">
        <f t="shared" ref="M305" si="102">K305+(K305*$Q$3)</f>
        <v>0</v>
      </c>
      <c r="N305" s="329"/>
      <c r="O305" s="313">
        <f>IF(입력!B291="FIX",IF(OR(입력!H289="W",입력!H289="H"),'임가공 단가표'!$C$4,'임가공 단가표'!$C$3),IF(OR(입력!B291="T/T",입력!B291="T/O"),IF(AND(OR(입력!H289="W",입력!H289="H"),OR(입력!H293="W",입력!H293="H")),'임가공 단가표'!$C$11,IF(OR(입력!H289="W",입력!H289="H"),'임가공 단가표'!$C$10,'임가공 단가표'!$C$5)),IF(입력!B291="ID",IF(AND(OR(입력!H289="W",입력!H289="H"),OR(입력!H293="W",입력!H293="H")),'임가공 단가표'!$C$15,IF(OR(입력!H289="W",입력!H289="H"),'임가공 단가표'!$C$9,'임가공 단가표'!$C$7)),IF(입력!B291="OD",IF(AND(OR(입력!H289="W",입력!H289="H"),OR(입력!H293="W",입력!H293="H")),'임가공 단가표'!$C$16,IF(OR(입력!H289="W",입력!H289="H"),'임가공 단가표'!$C$8,'임가공 단가표'!$C$7)),IF(입력!B291="ES",IF(AND(입력!H289="W",입력!H293="W"),'임가공 단가표'!$C$12,'임가공 단가표'!$C$6),IF(입력!B291="PJ",IF(AND(OR(입력!H289="W",입력!H289="H"),OR(입력!H293="W",입력!H293="H")),'임가공 단가표'!$C$17,IF(OR(입력!H289="W",입력!H289="H"),'임가공 단가표'!$C$14,'임가공 단가표'!$C$13)),IF(입력!B291="T/S",IF(AND(OR(입력!H289="W",입력!H289="H"),OR(입력!H293="W",입력!H293="H")),'임가공 단가표'!$C$19,'임가공 단가표'!$C$18),0)))))))</f>
        <v>0</v>
      </c>
      <c r="P305" s="314"/>
      <c r="Q305" s="328">
        <f t="shared" ref="Q305" si="103">O305+(O305*$S$3)</f>
        <v>0</v>
      </c>
      <c r="R305" s="329"/>
      <c r="S305" s="313">
        <f>'방충망 사이즈'!L289</f>
        <v>0</v>
      </c>
      <c r="T305" s="314"/>
      <c r="U305" s="328">
        <f>IF(OR(입력!B289="ES",입력!B289="OD",입력!B289="ID",입력!B289="T/S"),S305,IF(AND(입력!B289="T/T",NOT(OR(입력!H289="W",입력!H289="H"))),S305+(S305*가격!$U$7),S305+(S305*$U$3)))</f>
        <v>0</v>
      </c>
      <c r="V305" s="329"/>
      <c r="W305" s="319">
        <f>SUM(E305,I305,M305,Q305,U305)*1.98+IF(입력!B295="소방창",6000,0)</f>
        <v>0</v>
      </c>
      <c r="X305" s="320"/>
      <c r="Y305" s="321"/>
      <c r="Z305" s="4"/>
      <c r="AA305" s="4"/>
      <c r="AB305" s="4"/>
      <c r="AC305" s="4"/>
      <c r="AD305" s="4"/>
      <c r="AE305" s="4"/>
      <c r="AF305" s="4"/>
      <c r="AG305" s="4"/>
    </row>
    <row r="306" spans="1:33" ht="11.25" customHeight="1" thickBot="1" x14ac:dyDescent="0.35">
      <c r="A306" s="335"/>
      <c r="B306" s="308"/>
      <c r="C306" s="338"/>
      <c r="D306" s="316"/>
      <c r="E306" s="330"/>
      <c r="F306" s="331"/>
      <c r="G306" s="315"/>
      <c r="H306" s="316"/>
      <c r="I306" s="330"/>
      <c r="J306" s="331"/>
      <c r="K306" s="315"/>
      <c r="L306" s="316"/>
      <c r="M306" s="330"/>
      <c r="N306" s="331"/>
      <c r="O306" s="315"/>
      <c r="P306" s="316"/>
      <c r="Q306" s="330"/>
      <c r="R306" s="331"/>
      <c r="S306" s="315"/>
      <c r="T306" s="316"/>
      <c r="U306" s="330"/>
      <c r="V306" s="331"/>
      <c r="W306" s="322"/>
      <c r="X306" s="323"/>
      <c r="Y306" s="324"/>
      <c r="Z306" s="4"/>
      <c r="AA306" s="4"/>
      <c r="AB306" s="4"/>
      <c r="AC306" s="4"/>
      <c r="AD306" s="4"/>
      <c r="AE306" s="4"/>
      <c r="AF306" s="4"/>
      <c r="AG306" s="4"/>
    </row>
    <row r="307" spans="1:33" ht="11.25" customHeight="1" x14ac:dyDescent="0.3">
      <c r="A307" s="335"/>
      <c r="B307" s="309" t="str">
        <f>IF(입력!B293="","",입력!B293)</f>
        <v/>
      </c>
      <c r="C307" s="338"/>
      <c r="D307" s="316"/>
      <c r="E307" s="330"/>
      <c r="F307" s="331"/>
      <c r="G307" s="315"/>
      <c r="H307" s="316"/>
      <c r="I307" s="330"/>
      <c r="J307" s="331"/>
      <c r="K307" s="315"/>
      <c r="L307" s="316"/>
      <c r="M307" s="330"/>
      <c r="N307" s="331"/>
      <c r="O307" s="315"/>
      <c r="P307" s="316"/>
      <c r="Q307" s="330"/>
      <c r="R307" s="331"/>
      <c r="S307" s="315"/>
      <c r="T307" s="316"/>
      <c r="U307" s="330"/>
      <c r="V307" s="331"/>
      <c r="W307" s="322"/>
      <c r="X307" s="323"/>
      <c r="Y307" s="324"/>
      <c r="Z307" s="4"/>
      <c r="AA307" s="4"/>
      <c r="AB307" s="4"/>
      <c r="AC307" s="4"/>
      <c r="AD307" s="4"/>
      <c r="AE307" s="4"/>
      <c r="AF307" s="4"/>
      <c r="AG307" s="4"/>
    </row>
    <row r="308" spans="1:33" ht="11.25" customHeight="1" thickBot="1" x14ac:dyDescent="0.35">
      <c r="A308" s="335"/>
      <c r="B308" s="308"/>
      <c r="C308" s="338"/>
      <c r="D308" s="316"/>
      <c r="E308" s="330"/>
      <c r="F308" s="331"/>
      <c r="G308" s="315"/>
      <c r="H308" s="316"/>
      <c r="I308" s="330"/>
      <c r="J308" s="331"/>
      <c r="K308" s="315"/>
      <c r="L308" s="316"/>
      <c r="M308" s="330"/>
      <c r="N308" s="331"/>
      <c r="O308" s="315"/>
      <c r="P308" s="316"/>
      <c r="Q308" s="330"/>
      <c r="R308" s="331"/>
      <c r="S308" s="315"/>
      <c r="T308" s="316"/>
      <c r="U308" s="330"/>
      <c r="V308" s="331"/>
      <c r="W308" s="322"/>
      <c r="X308" s="323"/>
      <c r="Y308" s="324"/>
      <c r="Z308" s="4"/>
      <c r="AA308" s="4"/>
      <c r="AB308" s="4"/>
      <c r="AC308" s="4"/>
      <c r="AD308" s="4"/>
      <c r="AE308" s="4"/>
      <c r="AF308" s="4"/>
      <c r="AG308" s="4"/>
    </row>
    <row r="309" spans="1:33" ht="11.25" customHeight="1" x14ac:dyDescent="0.3">
      <c r="A309" s="335"/>
      <c r="B309" s="309" t="str">
        <f>IF(입력!B291="","",입력!B291)</f>
        <v/>
      </c>
      <c r="C309" s="338"/>
      <c r="D309" s="316"/>
      <c r="E309" s="330"/>
      <c r="F309" s="331"/>
      <c r="G309" s="315"/>
      <c r="H309" s="316"/>
      <c r="I309" s="330"/>
      <c r="J309" s="331"/>
      <c r="K309" s="315"/>
      <c r="L309" s="316"/>
      <c r="M309" s="330"/>
      <c r="N309" s="331"/>
      <c r="O309" s="315"/>
      <c r="P309" s="316"/>
      <c r="Q309" s="330"/>
      <c r="R309" s="331"/>
      <c r="S309" s="315"/>
      <c r="T309" s="316"/>
      <c r="U309" s="330"/>
      <c r="V309" s="331"/>
      <c r="W309" s="322"/>
      <c r="X309" s="323"/>
      <c r="Y309" s="324"/>
      <c r="Z309" s="4"/>
      <c r="AA309" s="4"/>
      <c r="AB309" s="4"/>
      <c r="AC309" s="4"/>
      <c r="AD309" s="4"/>
      <c r="AE309" s="4"/>
      <c r="AF309" s="4"/>
      <c r="AG309" s="4"/>
    </row>
    <row r="310" spans="1:33" ht="11.25" customHeight="1" thickBot="1" x14ac:dyDescent="0.35">
      <c r="A310" s="335"/>
      <c r="B310" s="308"/>
      <c r="C310" s="338"/>
      <c r="D310" s="316"/>
      <c r="E310" s="330"/>
      <c r="F310" s="331"/>
      <c r="G310" s="315"/>
      <c r="H310" s="316"/>
      <c r="I310" s="330"/>
      <c r="J310" s="331"/>
      <c r="K310" s="315"/>
      <c r="L310" s="316"/>
      <c r="M310" s="330"/>
      <c r="N310" s="331"/>
      <c r="O310" s="315"/>
      <c r="P310" s="316"/>
      <c r="Q310" s="330"/>
      <c r="R310" s="331"/>
      <c r="S310" s="315"/>
      <c r="T310" s="316"/>
      <c r="U310" s="330"/>
      <c r="V310" s="331"/>
      <c r="W310" s="322"/>
      <c r="X310" s="323"/>
      <c r="Y310" s="324"/>
      <c r="Z310" s="4"/>
      <c r="AA310" s="4"/>
      <c r="AB310" s="4"/>
      <c r="AC310" s="4"/>
      <c r="AD310" s="4"/>
      <c r="AE310" s="4"/>
      <c r="AF310" s="4"/>
      <c r="AG310" s="4"/>
    </row>
    <row r="311" spans="1:33" ht="11.25" customHeight="1" x14ac:dyDescent="0.3">
      <c r="A311" s="335"/>
      <c r="B311" s="307"/>
      <c r="C311" s="338"/>
      <c r="D311" s="316"/>
      <c r="E311" s="330"/>
      <c r="F311" s="331"/>
      <c r="G311" s="315"/>
      <c r="H311" s="316"/>
      <c r="I311" s="330"/>
      <c r="J311" s="331"/>
      <c r="K311" s="315"/>
      <c r="L311" s="316"/>
      <c r="M311" s="330"/>
      <c r="N311" s="331"/>
      <c r="O311" s="315"/>
      <c r="P311" s="316"/>
      <c r="Q311" s="330"/>
      <c r="R311" s="331"/>
      <c r="S311" s="315"/>
      <c r="T311" s="316"/>
      <c r="U311" s="330"/>
      <c r="V311" s="331"/>
      <c r="W311" s="322"/>
      <c r="X311" s="323"/>
      <c r="Y311" s="324"/>
      <c r="Z311" s="4"/>
      <c r="AA311" s="4"/>
      <c r="AB311" s="4"/>
      <c r="AC311" s="4"/>
      <c r="AD311" s="4"/>
      <c r="AE311" s="4"/>
      <c r="AF311" s="4"/>
      <c r="AG311" s="4"/>
    </row>
    <row r="312" spans="1:33" ht="11.25" customHeight="1" thickBot="1" x14ac:dyDescent="0.35">
      <c r="A312" s="336"/>
      <c r="B312" s="308"/>
      <c r="C312" s="339"/>
      <c r="D312" s="318"/>
      <c r="E312" s="332"/>
      <c r="F312" s="333"/>
      <c r="G312" s="317"/>
      <c r="H312" s="318"/>
      <c r="I312" s="332"/>
      <c r="J312" s="333"/>
      <c r="K312" s="317"/>
      <c r="L312" s="318"/>
      <c r="M312" s="332"/>
      <c r="N312" s="333"/>
      <c r="O312" s="317"/>
      <c r="P312" s="318"/>
      <c r="Q312" s="332"/>
      <c r="R312" s="333"/>
      <c r="S312" s="317"/>
      <c r="T312" s="318"/>
      <c r="U312" s="332"/>
      <c r="V312" s="333"/>
      <c r="W312" s="325"/>
      <c r="X312" s="326"/>
      <c r="Y312" s="327"/>
      <c r="Z312" s="4"/>
      <c r="AA312" s="4"/>
      <c r="AB312" s="4"/>
      <c r="AC312" s="4"/>
      <c r="AD312" s="4"/>
      <c r="AE312" s="4"/>
      <c r="AF312" s="4"/>
      <c r="AG312" s="4"/>
    </row>
  </sheetData>
  <sheetProtection selectLockedCells="1"/>
  <mergeCells count="598">
    <mergeCell ref="B247:B248"/>
    <mergeCell ref="B253:B254"/>
    <mergeCell ref="B255:B256"/>
    <mergeCell ref="B221:B222"/>
    <mergeCell ref="B201:B202"/>
    <mergeCell ref="B203:B204"/>
    <mergeCell ref="B223:B224"/>
    <mergeCell ref="B229:B230"/>
    <mergeCell ref="B231:B232"/>
    <mergeCell ref="B237:B238"/>
    <mergeCell ref="B239:B240"/>
    <mergeCell ref="B245:B246"/>
    <mergeCell ref="B217:B218"/>
    <mergeCell ref="B219:B220"/>
    <mergeCell ref="B213:B214"/>
    <mergeCell ref="B215:B216"/>
    <mergeCell ref="B125:B126"/>
    <mergeCell ref="B127:B128"/>
    <mergeCell ref="B133:B134"/>
    <mergeCell ref="B63:B64"/>
    <mergeCell ref="B69:B70"/>
    <mergeCell ref="B71:B72"/>
    <mergeCell ref="B77:B78"/>
    <mergeCell ref="B79:B80"/>
    <mergeCell ref="B85:B86"/>
    <mergeCell ref="B87:B88"/>
    <mergeCell ref="B93:B94"/>
    <mergeCell ref="B95:B96"/>
    <mergeCell ref="B65:B66"/>
    <mergeCell ref="B67:B68"/>
    <mergeCell ref="B73:B74"/>
    <mergeCell ref="B75:B76"/>
    <mergeCell ref="B83:B84"/>
    <mergeCell ref="B89:B90"/>
    <mergeCell ref="B91:B92"/>
    <mergeCell ref="B97:B98"/>
    <mergeCell ref="B99:B100"/>
    <mergeCell ref="B105:B106"/>
    <mergeCell ref="B107:B108"/>
    <mergeCell ref="B113:B114"/>
    <mergeCell ref="B187:B188"/>
    <mergeCell ref="B193:B194"/>
    <mergeCell ref="B189:B190"/>
    <mergeCell ref="B191:B192"/>
    <mergeCell ref="B197:B198"/>
    <mergeCell ref="B199:B200"/>
    <mergeCell ref="B205:B206"/>
    <mergeCell ref="B207:B208"/>
    <mergeCell ref="B129:B130"/>
    <mergeCell ref="B131:B132"/>
    <mergeCell ref="B137:B138"/>
    <mergeCell ref="B139:B140"/>
    <mergeCell ref="B147:B148"/>
    <mergeCell ref="B149:B150"/>
    <mergeCell ref="B151:B152"/>
    <mergeCell ref="B157:B158"/>
    <mergeCell ref="B159:B160"/>
    <mergeCell ref="B165:B166"/>
    <mergeCell ref="B167:B168"/>
    <mergeCell ref="B173:B174"/>
    <mergeCell ref="B175:B176"/>
    <mergeCell ref="B181:B182"/>
    <mergeCell ref="B153:B154"/>
    <mergeCell ref="B155:B156"/>
    <mergeCell ref="U5:V6"/>
    <mergeCell ref="U7:V8"/>
    <mergeCell ref="U273:V280"/>
    <mergeCell ref="U281:V288"/>
    <mergeCell ref="U289:V296"/>
    <mergeCell ref="U297:V304"/>
    <mergeCell ref="U305:V312"/>
    <mergeCell ref="E233:F240"/>
    <mergeCell ref="I233:J240"/>
    <mergeCell ref="M161:N168"/>
    <mergeCell ref="M233:N240"/>
    <mergeCell ref="M273:N280"/>
    <mergeCell ref="M281:N288"/>
    <mergeCell ref="M289:N296"/>
    <mergeCell ref="M297:N304"/>
    <mergeCell ref="M305:N312"/>
    <mergeCell ref="Q241:R248"/>
    <mergeCell ref="Q249:R256"/>
    <mergeCell ref="Q257:R264"/>
    <mergeCell ref="Q265:R272"/>
    <mergeCell ref="Q273:R280"/>
    <mergeCell ref="Q281:R288"/>
    <mergeCell ref="Q289:R296"/>
    <mergeCell ref="Q297:R304"/>
    <mergeCell ref="O273:P280"/>
    <mergeCell ref="E273:F280"/>
    <mergeCell ref="E281:F288"/>
    <mergeCell ref="E289:F296"/>
    <mergeCell ref="E297:F304"/>
    <mergeCell ref="E305:F312"/>
    <mergeCell ref="I241:J248"/>
    <mergeCell ref="I249:J256"/>
    <mergeCell ref="I257:J264"/>
    <mergeCell ref="I265:J272"/>
    <mergeCell ref="I273:J280"/>
    <mergeCell ref="I281:J288"/>
    <mergeCell ref="I289:J296"/>
    <mergeCell ref="I297:J304"/>
    <mergeCell ref="I305:J312"/>
    <mergeCell ref="Q217:R224"/>
    <mergeCell ref="Q225:R232"/>
    <mergeCell ref="U169:V176"/>
    <mergeCell ref="U177:V184"/>
    <mergeCell ref="U185:V192"/>
    <mergeCell ref="U193:V200"/>
    <mergeCell ref="U201:V208"/>
    <mergeCell ref="U209:V216"/>
    <mergeCell ref="U217:V224"/>
    <mergeCell ref="U225:V232"/>
    <mergeCell ref="O1:P2"/>
    <mergeCell ref="Q1:R2"/>
    <mergeCell ref="S1:T2"/>
    <mergeCell ref="U1:V2"/>
    <mergeCell ref="M3:N4"/>
    <mergeCell ref="O3:P4"/>
    <mergeCell ref="Q3:R4"/>
    <mergeCell ref="S3:T4"/>
    <mergeCell ref="U3:V4"/>
    <mergeCell ref="I33:J40"/>
    <mergeCell ref="I41:J48"/>
    <mergeCell ref="I49:J56"/>
    <mergeCell ref="M25:N32"/>
    <mergeCell ref="M33:N40"/>
    <mergeCell ref="M41:N48"/>
    <mergeCell ref="M49:N56"/>
    <mergeCell ref="K41:L48"/>
    <mergeCell ref="M1:N2"/>
    <mergeCell ref="M5:N6"/>
    <mergeCell ref="M7:N8"/>
    <mergeCell ref="W289:Y296"/>
    <mergeCell ref="A289:A296"/>
    <mergeCell ref="K289:L296"/>
    <mergeCell ref="S289:T296"/>
    <mergeCell ref="C289:D296"/>
    <mergeCell ref="G289:H296"/>
    <mergeCell ref="W281:Y288"/>
    <mergeCell ref="A281:A288"/>
    <mergeCell ref="K281:L288"/>
    <mergeCell ref="S281:T288"/>
    <mergeCell ref="C281:D288"/>
    <mergeCell ref="G281:H288"/>
    <mergeCell ref="O281:P288"/>
    <mergeCell ref="O289:P296"/>
    <mergeCell ref="B285:B286"/>
    <mergeCell ref="B287:B288"/>
    <mergeCell ref="B293:B294"/>
    <mergeCell ref="B295:B296"/>
    <mergeCell ref="W273:Y280"/>
    <mergeCell ref="A273:A280"/>
    <mergeCell ref="K273:L280"/>
    <mergeCell ref="S273:T280"/>
    <mergeCell ref="C273:D280"/>
    <mergeCell ref="G273:H280"/>
    <mergeCell ref="W265:Y272"/>
    <mergeCell ref="E97:F104"/>
    <mergeCell ref="I97:J104"/>
    <mergeCell ref="A265:A272"/>
    <mergeCell ref="K265:L272"/>
    <mergeCell ref="S265:T272"/>
    <mergeCell ref="C265:D272"/>
    <mergeCell ref="G265:H272"/>
    <mergeCell ref="W257:Y264"/>
    <mergeCell ref="A257:A264"/>
    <mergeCell ref="K257:L264"/>
    <mergeCell ref="S257:T264"/>
    <mergeCell ref="C257:D264"/>
    <mergeCell ref="G257:H264"/>
    <mergeCell ref="O257:P264"/>
    <mergeCell ref="O265:P272"/>
    <mergeCell ref="E257:F264"/>
    <mergeCell ref="E265:F272"/>
    <mergeCell ref="W305:Y312"/>
    <mergeCell ref="A305:A312"/>
    <mergeCell ref="K305:L312"/>
    <mergeCell ref="S305:T312"/>
    <mergeCell ref="C305:D312"/>
    <mergeCell ref="G305:H312"/>
    <mergeCell ref="W297:Y304"/>
    <mergeCell ref="A297:A304"/>
    <mergeCell ref="K297:L304"/>
    <mergeCell ref="S297:T304"/>
    <mergeCell ref="C297:D304"/>
    <mergeCell ref="G297:H304"/>
    <mergeCell ref="O297:P304"/>
    <mergeCell ref="O305:P312"/>
    <mergeCell ref="Q305:R312"/>
    <mergeCell ref="B299:B300"/>
    <mergeCell ref="B305:B306"/>
    <mergeCell ref="B307:B308"/>
    <mergeCell ref="B301:B302"/>
    <mergeCell ref="B303:B304"/>
    <mergeCell ref="B309:B310"/>
    <mergeCell ref="B311:B312"/>
    <mergeCell ref="U257:V264"/>
    <mergeCell ref="U265:V272"/>
    <mergeCell ref="W249:Y256"/>
    <mergeCell ref="A249:A256"/>
    <mergeCell ref="K249:L256"/>
    <mergeCell ref="S249:T256"/>
    <mergeCell ref="C249:D256"/>
    <mergeCell ref="G249:H256"/>
    <mergeCell ref="W241:Y248"/>
    <mergeCell ref="A241:A248"/>
    <mergeCell ref="K241:L248"/>
    <mergeCell ref="S241:T248"/>
    <mergeCell ref="C241:D248"/>
    <mergeCell ref="G241:H248"/>
    <mergeCell ref="O241:P248"/>
    <mergeCell ref="O249:P256"/>
    <mergeCell ref="E241:F248"/>
    <mergeCell ref="E249:F256"/>
    <mergeCell ref="M241:N248"/>
    <mergeCell ref="M249:N256"/>
    <mergeCell ref="U241:V248"/>
    <mergeCell ref="U249:V256"/>
    <mergeCell ref="M265:N272"/>
    <mergeCell ref="M257:N264"/>
    <mergeCell ref="W233:Y240"/>
    <mergeCell ref="A233:A240"/>
    <mergeCell ref="K233:L240"/>
    <mergeCell ref="S233:T240"/>
    <mergeCell ref="C233:D240"/>
    <mergeCell ref="G233:H240"/>
    <mergeCell ref="O233:P240"/>
    <mergeCell ref="W225:Y232"/>
    <mergeCell ref="A225:A232"/>
    <mergeCell ref="K225:L232"/>
    <mergeCell ref="S225:T232"/>
    <mergeCell ref="C225:D232"/>
    <mergeCell ref="G225:H232"/>
    <mergeCell ref="U233:V240"/>
    <mergeCell ref="Q233:R240"/>
    <mergeCell ref="B225:B226"/>
    <mergeCell ref="B227:B228"/>
    <mergeCell ref="B233:B234"/>
    <mergeCell ref="B235:B236"/>
    <mergeCell ref="W217:Y224"/>
    <mergeCell ref="A217:A224"/>
    <mergeCell ref="K217:L224"/>
    <mergeCell ref="S217:T224"/>
    <mergeCell ref="C217:D224"/>
    <mergeCell ref="G217:H224"/>
    <mergeCell ref="O217:P224"/>
    <mergeCell ref="O225:P232"/>
    <mergeCell ref="E209:F216"/>
    <mergeCell ref="E217:F224"/>
    <mergeCell ref="E225:F232"/>
    <mergeCell ref="I209:J216"/>
    <mergeCell ref="I217:J224"/>
    <mergeCell ref="I225:J232"/>
    <mergeCell ref="M209:N216"/>
    <mergeCell ref="M217:N224"/>
    <mergeCell ref="M225:N232"/>
    <mergeCell ref="W209:Y216"/>
    <mergeCell ref="A209:A216"/>
    <mergeCell ref="K209:L216"/>
    <mergeCell ref="S209:T216"/>
    <mergeCell ref="C209:D216"/>
    <mergeCell ref="G209:H216"/>
    <mergeCell ref="Q209:R216"/>
    <mergeCell ref="W201:Y208"/>
    <mergeCell ref="A201:A208"/>
    <mergeCell ref="K201:L208"/>
    <mergeCell ref="S201:T208"/>
    <mergeCell ref="C201:D208"/>
    <mergeCell ref="G201:H208"/>
    <mergeCell ref="O201:P208"/>
    <mergeCell ref="O209:P216"/>
    <mergeCell ref="E193:F200"/>
    <mergeCell ref="E201:F208"/>
    <mergeCell ref="I193:J200"/>
    <mergeCell ref="I201:J208"/>
    <mergeCell ref="M193:N200"/>
    <mergeCell ref="M201:N208"/>
    <mergeCell ref="Q193:R200"/>
    <mergeCell ref="Q201:R208"/>
    <mergeCell ref="W193:Y200"/>
    <mergeCell ref="A193:A200"/>
    <mergeCell ref="K193:L200"/>
    <mergeCell ref="S193:T200"/>
    <mergeCell ref="C193:D200"/>
    <mergeCell ref="G193:H200"/>
    <mergeCell ref="B209:B210"/>
    <mergeCell ref="B211:B212"/>
    <mergeCell ref="W185:Y192"/>
    <mergeCell ref="A185:A192"/>
    <mergeCell ref="K185:L192"/>
    <mergeCell ref="S185:T192"/>
    <mergeCell ref="C185:D192"/>
    <mergeCell ref="G185:H192"/>
    <mergeCell ref="O185:P192"/>
    <mergeCell ref="O193:P200"/>
    <mergeCell ref="E177:F184"/>
    <mergeCell ref="E185:F192"/>
    <mergeCell ref="I177:J184"/>
    <mergeCell ref="I185:J192"/>
    <mergeCell ref="M177:N184"/>
    <mergeCell ref="M185:N192"/>
    <mergeCell ref="Q177:R184"/>
    <mergeCell ref="Q185:R192"/>
    <mergeCell ref="A177:A184"/>
    <mergeCell ref="K177:L184"/>
    <mergeCell ref="S177:T184"/>
    <mergeCell ref="C177:D184"/>
    <mergeCell ref="G177:H184"/>
    <mergeCell ref="B195:B196"/>
    <mergeCell ref="B183:B184"/>
    <mergeCell ref="B185:B186"/>
    <mergeCell ref="W169:Y176"/>
    <mergeCell ref="A169:A176"/>
    <mergeCell ref="K169:L176"/>
    <mergeCell ref="S169:T176"/>
    <mergeCell ref="C169:D176"/>
    <mergeCell ref="G169:H176"/>
    <mergeCell ref="O169:P176"/>
    <mergeCell ref="O177:P184"/>
    <mergeCell ref="E169:F176"/>
    <mergeCell ref="I169:J176"/>
    <mergeCell ref="M169:N176"/>
    <mergeCell ref="Q169:R176"/>
    <mergeCell ref="W177:Y184"/>
    <mergeCell ref="B169:B170"/>
    <mergeCell ref="B171:B172"/>
    <mergeCell ref="B177:B178"/>
    <mergeCell ref="B179:B180"/>
    <mergeCell ref="W161:Y168"/>
    <mergeCell ref="A161:A168"/>
    <mergeCell ref="K161:L168"/>
    <mergeCell ref="S161:T168"/>
    <mergeCell ref="C161:D168"/>
    <mergeCell ref="G161:H168"/>
    <mergeCell ref="O161:P168"/>
    <mergeCell ref="E161:F168"/>
    <mergeCell ref="I161:J168"/>
    <mergeCell ref="Q161:R168"/>
    <mergeCell ref="U161:V168"/>
    <mergeCell ref="B161:B162"/>
    <mergeCell ref="B163:B164"/>
    <mergeCell ref="A153:A160"/>
    <mergeCell ref="K153:L160"/>
    <mergeCell ref="S153:T160"/>
    <mergeCell ref="C153:D160"/>
    <mergeCell ref="G153:H160"/>
    <mergeCell ref="W145:Y152"/>
    <mergeCell ref="K145:L152"/>
    <mergeCell ref="S145:T152"/>
    <mergeCell ref="C145:D152"/>
    <mergeCell ref="G145:H152"/>
    <mergeCell ref="O145:P152"/>
    <mergeCell ref="O153:P160"/>
    <mergeCell ref="E145:F152"/>
    <mergeCell ref="E153:F160"/>
    <mergeCell ref="I145:J152"/>
    <mergeCell ref="I153:J160"/>
    <mergeCell ref="M145:N152"/>
    <mergeCell ref="M153:N160"/>
    <mergeCell ref="Q145:R152"/>
    <mergeCell ref="Q153:R160"/>
    <mergeCell ref="U145:V152"/>
    <mergeCell ref="U153:V160"/>
    <mergeCell ref="W153:Y160"/>
    <mergeCell ref="B145:B146"/>
    <mergeCell ref="K137:L144"/>
    <mergeCell ref="S137:T144"/>
    <mergeCell ref="C137:D144"/>
    <mergeCell ref="G137:H144"/>
    <mergeCell ref="W129:Y136"/>
    <mergeCell ref="K129:L136"/>
    <mergeCell ref="S129:T136"/>
    <mergeCell ref="C129:D136"/>
    <mergeCell ref="G129:H136"/>
    <mergeCell ref="O129:P136"/>
    <mergeCell ref="O137:P144"/>
    <mergeCell ref="E129:F136"/>
    <mergeCell ref="E137:F144"/>
    <mergeCell ref="I129:J136"/>
    <mergeCell ref="I137:J144"/>
    <mergeCell ref="M129:N136"/>
    <mergeCell ref="M137:N144"/>
    <mergeCell ref="Q129:R136"/>
    <mergeCell ref="Q137:R144"/>
    <mergeCell ref="U129:V136"/>
    <mergeCell ref="U137:V144"/>
    <mergeCell ref="W137:Y144"/>
    <mergeCell ref="K121:L128"/>
    <mergeCell ref="S121:T128"/>
    <mergeCell ref="C121:D128"/>
    <mergeCell ref="G121:H128"/>
    <mergeCell ref="W113:Y120"/>
    <mergeCell ref="K113:L120"/>
    <mergeCell ref="S113:T120"/>
    <mergeCell ref="C113:D120"/>
    <mergeCell ref="G113:H120"/>
    <mergeCell ref="O113:P120"/>
    <mergeCell ref="O121:P128"/>
    <mergeCell ref="E113:F120"/>
    <mergeCell ref="E121:F128"/>
    <mergeCell ref="I113:J120"/>
    <mergeCell ref="I121:J128"/>
    <mergeCell ref="M113:N120"/>
    <mergeCell ref="M121:N128"/>
    <mergeCell ref="Q113:R120"/>
    <mergeCell ref="Q121:R128"/>
    <mergeCell ref="U113:V120"/>
    <mergeCell ref="U121:V128"/>
    <mergeCell ref="W121:Y128"/>
    <mergeCell ref="K105:L112"/>
    <mergeCell ref="S105:T112"/>
    <mergeCell ref="C105:D112"/>
    <mergeCell ref="G105:H112"/>
    <mergeCell ref="W97:Y104"/>
    <mergeCell ref="K97:L104"/>
    <mergeCell ref="S97:T104"/>
    <mergeCell ref="C97:D104"/>
    <mergeCell ref="G97:H104"/>
    <mergeCell ref="O105:P112"/>
    <mergeCell ref="E105:F112"/>
    <mergeCell ref="I105:J112"/>
    <mergeCell ref="M97:N104"/>
    <mergeCell ref="M105:N112"/>
    <mergeCell ref="Q97:R104"/>
    <mergeCell ref="Q105:R112"/>
    <mergeCell ref="U97:V104"/>
    <mergeCell ref="U105:V112"/>
    <mergeCell ref="O97:P104"/>
    <mergeCell ref="W105:Y112"/>
    <mergeCell ref="W89:Y96"/>
    <mergeCell ref="A89:A96"/>
    <mergeCell ref="K89:L96"/>
    <mergeCell ref="S89:T96"/>
    <mergeCell ref="C89:D96"/>
    <mergeCell ref="G89:H96"/>
    <mergeCell ref="W81:Y88"/>
    <mergeCell ref="A81:A88"/>
    <mergeCell ref="K81:L88"/>
    <mergeCell ref="S81:T88"/>
    <mergeCell ref="C81:D88"/>
    <mergeCell ref="G81:H88"/>
    <mergeCell ref="E81:F88"/>
    <mergeCell ref="E89:F96"/>
    <mergeCell ref="I81:J88"/>
    <mergeCell ref="I89:J96"/>
    <mergeCell ref="M81:N88"/>
    <mergeCell ref="M89:N96"/>
    <mergeCell ref="Q81:R88"/>
    <mergeCell ref="Q89:R96"/>
    <mergeCell ref="U81:V88"/>
    <mergeCell ref="O89:P96"/>
    <mergeCell ref="U89:V96"/>
    <mergeCell ref="B81:B82"/>
    <mergeCell ref="K73:L80"/>
    <mergeCell ref="S73:T80"/>
    <mergeCell ref="C73:D80"/>
    <mergeCell ref="G73:H80"/>
    <mergeCell ref="W65:Y72"/>
    <mergeCell ref="K65:L72"/>
    <mergeCell ref="S65:T72"/>
    <mergeCell ref="C65:D72"/>
    <mergeCell ref="G65:H72"/>
    <mergeCell ref="E65:F72"/>
    <mergeCell ref="E73:F80"/>
    <mergeCell ref="I65:J72"/>
    <mergeCell ref="I73:J80"/>
    <mergeCell ref="M65:N72"/>
    <mergeCell ref="M73:N80"/>
    <mergeCell ref="Q65:R72"/>
    <mergeCell ref="Q73:R80"/>
    <mergeCell ref="U65:V72"/>
    <mergeCell ref="U73:V80"/>
    <mergeCell ref="W24:Y24"/>
    <mergeCell ref="A25:A32"/>
    <mergeCell ref="K25:L32"/>
    <mergeCell ref="S25:T32"/>
    <mergeCell ref="W25:Y32"/>
    <mergeCell ref="A33:A40"/>
    <mergeCell ref="K33:L40"/>
    <mergeCell ref="A41:A48"/>
    <mergeCell ref="C25:D32"/>
    <mergeCell ref="C33:D40"/>
    <mergeCell ref="C41:D48"/>
    <mergeCell ref="O25:P32"/>
    <mergeCell ref="G25:H32"/>
    <mergeCell ref="G33:H40"/>
    <mergeCell ref="G41:H48"/>
    <mergeCell ref="C24:F24"/>
    <mergeCell ref="G24:J24"/>
    <mergeCell ref="K24:N24"/>
    <mergeCell ref="O24:R24"/>
    <mergeCell ref="S24:V24"/>
    <mergeCell ref="E25:F32"/>
    <mergeCell ref="E33:F40"/>
    <mergeCell ref="E41:F48"/>
    <mergeCell ref="I25:J32"/>
    <mergeCell ref="K57:L64"/>
    <mergeCell ref="S57:T64"/>
    <mergeCell ref="C57:D64"/>
    <mergeCell ref="G57:H64"/>
    <mergeCell ref="W49:Y56"/>
    <mergeCell ref="A49:A56"/>
    <mergeCell ref="K49:L56"/>
    <mergeCell ref="S49:T56"/>
    <mergeCell ref="C49:D56"/>
    <mergeCell ref="G49:H56"/>
    <mergeCell ref="E57:F64"/>
    <mergeCell ref="I57:J64"/>
    <mergeCell ref="M57:N64"/>
    <mergeCell ref="Q57:R64"/>
    <mergeCell ref="U49:V56"/>
    <mergeCell ref="U57:V64"/>
    <mergeCell ref="Q49:R56"/>
    <mergeCell ref="E49:F56"/>
    <mergeCell ref="B59:B60"/>
    <mergeCell ref="B53:B54"/>
    <mergeCell ref="B55:B56"/>
    <mergeCell ref="B61:B62"/>
    <mergeCell ref="A137:A144"/>
    <mergeCell ref="A145:A152"/>
    <mergeCell ref="A97:A104"/>
    <mergeCell ref="A105:A112"/>
    <mergeCell ref="A113:A120"/>
    <mergeCell ref="A129:A136"/>
    <mergeCell ref="A57:A64"/>
    <mergeCell ref="A65:A72"/>
    <mergeCell ref="A73:A80"/>
    <mergeCell ref="A121:A128"/>
    <mergeCell ref="AA25:AD26"/>
    <mergeCell ref="AA27:AD31"/>
    <mergeCell ref="O33:P40"/>
    <mergeCell ref="O41:P48"/>
    <mergeCell ref="O49:P56"/>
    <mergeCell ref="O57:P64"/>
    <mergeCell ref="O65:P72"/>
    <mergeCell ref="O73:P80"/>
    <mergeCell ref="O81:P88"/>
    <mergeCell ref="W41:Y48"/>
    <mergeCell ref="W57:Y64"/>
    <mergeCell ref="W73:Y80"/>
    <mergeCell ref="Q25:R32"/>
    <mergeCell ref="Q33:R40"/>
    <mergeCell ref="Q41:R48"/>
    <mergeCell ref="U25:V32"/>
    <mergeCell ref="U33:V40"/>
    <mergeCell ref="U41:V48"/>
    <mergeCell ref="S41:T48"/>
    <mergeCell ref="W33:Y40"/>
    <mergeCell ref="S33:T40"/>
    <mergeCell ref="B25:B26"/>
    <mergeCell ref="B27:B28"/>
    <mergeCell ref="B33:B34"/>
    <mergeCell ref="B35:B36"/>
    <mergeCell ref="B41:B42"/>
    <mergeCell ref="B43:B44"/>
    <mergeCell ref="B49:B50"/>
    <mergeCell ref="B51:B52"/>
    <mergeCell ref="B57:B58"/>
    <mergeCell ref="B29:B30"/>
    <mergeCell ref="B31:B32"/>
    <mergeCell ref="B37:B38"/>
    <mergeCell ref="B39:B40"/>
    <mergeCell ref="B45:B46"/>
    <mergeCell ref="B47:B48"/>
    <mergeCell ref="B111:B112"/>
    <mergeCell ref="B115:B116"/>
    <mergeCell ref="B121:B122"/>
    <mergeCell ref="B123:B124"/>
    <mergeCell ref="B117:B118"/>
    <mergeCell ref="B119:B120"/>
    <mergeCell ref="B101:B102"/>
    <mergeCell ref="B103:B104"/>
    <mergeCell ref="B109:B110"/>
    <mergeCell ref="B135:B136"/>
    <mergeCell ref="B141:B142"/>
    <mergeCell ref="B143:B144"/>
    <mergeCell ref="B275:B276"/>
    <mergeCell ref="B281:B282"/>
    <mergeCell ref="B283:B284"/>
    <mergeCell ref="B289:B290"/>
    <mergeCell ref="B291:B292"/>
    <mergeCell ref="B297:B298"/>
    <mergeCell ref="B241:B242"/>
    <mergeCell ref="B243:B244"/>
    <mergeCell ref="B249:B250"/>
    <mergeCell ref="B251:B252"/>
    <mergeCell ref="B257:B258"/>
    <mergeCell ref="B259:B260"/>
    <mergeCell ref="B265:B266"/>
    <mergeCell ref="B267:B268"/>
    <mergeCell ref="B273:B274"/>
    <mergeCell ref="B261:B262"/>
    <mergeCell ref="B263:B264"/>
    <mergeCell ref="B269:B270"/>
    <mergeCell ref="B271:B272"/>
    <mergeCell ref="B277:B278"/>
    <mergeCell ref="B279:B28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GR296"/>
  <sheetViews>
    <sheetView zoomScale="60" zoomScaleNormal="60" workbookViewId="0">
      <pane xSplit="2" ySplit="8" topLeftCell="C9" activePane="bottomRight" state="frozen"/>
      <selection activeCell="C71" sqref="C71:D73"/>
      <selection pane="topRight" activeCell="C71" sqref="C71:D73"/>
      <selection pane="bottomLeft" activeCell="C71" sqref="C71:D73"/>
      <selection pane="bottomRight" activeCell="B9" sqref="B9:B16"/>
    </sheetView>
  </sheetViews>
  <sheetFormatPr defaultColWidth="11" defaultRowHeight="16.5" x14ac:dyDescent="0.3"/>
  <cols>
    <col min="2" max="2" width="24.125" bestFit="1" customWidth="1"/>
    <col min="25" max="60" width="11" customWidth="1"/>
    <col min="71" max="200" width="11" customWidth="1"/>
  </cols>
  <sheetData>
    <row r="1" spans="1:200" ht="18" customHeight="1" thickBot="1" x14ac:dyDescent="0.35">
      <c r="A1" s="425" t="s">
        <v>23</v>
      </c>
      <c r="B1" s="425"/>
      <c r="C1" s="425"/>
      <c r="D1" s="425"/>
      <c r="E1" s="425"/>
      <c r="F1" s="425"/>
      <c r="G1" s="425"/>
      <c r="H1" s="425"/>
      <c r="I1" s="425"/>
      <c r="J1" s="425"/>
      <c r="K1" s="425"/>
      <c r="L1" s="425"/>
      <c r="M1" s="425"/>
      <c r="N1" s="425"/>
      <c r="O1" s="425"/>
      <c r="P1" s="425"/>
      <c r="Q1" s="425"/>
      <c r="R1" s="425"/>
      <c r="S1" s="421" t="s">
        <v>34</v>
      </c>
      <c r="T1" s="421"/>
      <c r="U1" s="421" t="s">
        <v>24</v>
      </c>
      <c r="V1" s="421"/>
      <c r="W1" s="421" t="s">
        <v>30</v>
      </c>
      <c r="X1" s="421"/>
    </row>
    <row r="2" spans="1:200" ht="18" customHeight="1" thickBot="1" x14ac:dyDescent="0.35">
      <c r="A2" s="425"/>
      <c r="B2" s="425"/>
      <c r="C2" s="425"/>
      <c r="D2" s="425"/>
      <c r="E2" s="425"/>
      <c r="F2" s="425"/>
      <c r="G2" s="425"/>
      <c r="H2" s="425"/>
      <c r="I2" s="425"/>
      <c r="J2" s="425"/>
      <c r="K2" s="425"/>
      <c r="L2" s="425"/>
      <c r="M2" s="425"/>
      <c r="N2" s="425"/>
      <c r="O2" s="425"/>
      <c r="P2" s="425"/>
      <c r="Q2" s="425"/>
      <c r="R2" s="425"/>
      <c r="S2" s="422"/>
      <c r="T2" s="422"/>
      <c r="U2" s="422"/>
      <c r="V2" s="422"/>
      <c r="W2" s="422"/>
      <c r="X2" s="422"/>
    </row>
    <row r="3" spans="1:200" ht="18.95" customHeight="1" thickTop="1" thickBot="1" x14ac:dyDescent="0.35">
      <c r="A3" s="425"/>
      <c r="B3" s="425"/>
      <c r="C3" s="425"/>
      <c r="D3" s="425"/>
      <c r="E3" s="425"/>
      <c r="F3" s="425"/>
      <c r="G3" s="425"/>
      <c r="H3" s="425"/>
      <c r="I3" s="425"/>
      <c r="J3" s="425"/>
      <c r="K3" s="425"/>
      <c r="L3" s="425"/>
      <c r="M3" s="425"/>
      <c r="N3" s="425"/>
      <c r="O3" s="425"/>
      <c r="P3" s="425"/>
      <c r="Q3" s="425"/>
      <c r="R3" s="425"/>
      <c r="S3" s="433" t="s">
        <v>35</v>
      </c>
      <c r="T3" s="434"/>
      <c r="U3" s="426">
        <v>0</v>
      </c>
      <c r="V3" s="426"/>
      <c r="W3" s="423">
        <v>1200</v>
      </c>
      <c r="X3" s="423"/>
    </row>
    <row r="4" spans="1:200" ht="18" customHeight="1" thickBot="1" x14ac:dyDescent="0.35">
      <c r="A4" s="425"/>
      <c r="B4" s="425"/>
      <c r="C4" s="425"/>
      <c r="D4" s="425"/>
      <c r="E4" s="425"/>
      <c r="F4" s="425"/>
      <c r="G4" s="425"/>
      <c r="H4" s="425"/>
      <c r="I4" s="425"/>
      <c r="J4" s="425"/>
      <c r="K4" s="425"/>
      <c r="L4" s="425"/>
      <c r="M4" s="425"/>
      <c r="N4" s="425"/>
      <c r="O4" s="425"/>
      <c r="P4" s="425"/>
      <c r="Q4" s="425"/>
      <c r="R4" s="425"/>
      <c r="S4" s="423"/>
      <c r="T4" s="435"/>
      <c r="U4" s="427"/>
      <c r="V4" s="427"/>
      <c r="W4" s="424"/>
      <c r="X4" s="424"/>
    </row>
    <row r="5" spans="1:200" x14ac:dyDescent="0.3">
      <c r="E5" s="363">
        <f>VLOOKUP(E8,'프로파일 단가 DB'!$A$2:$H$107,7,FALSE)</f>
        <v>16880</v>
      </c>
      <c r="F5" s="364"/>
      <c r="G5" s="363">
        <f>VLOOKUP(G8,'프로파일 단가 DB'!$A$2:$H$107,7,FALSE)</f>
        <v>21520</v>
      </c>
      <c r="H5" s="364"/>
      <c r="I5" s="363">
        <f>VLOOKUP(I8,'프로파일 단가 DB'!$A$2:$H$107,7,FALSE)</f>
        <v>20620</v>
      </c>
      <c r="J5" s="364"/>
      <c r="K5" s="363">
        <f>VLOOKUP(K8,'프로파일 단가 DB'!$A$2:$H$107,7,FALSE)</f>
        <v>23150</v>
      </c>
      <c r="L5" s="364"/>
      <c r="M5" s="363">
        <f>VLOOKUP(M8,'프로파일 단가 DB'!$A$2:$H$107,7,FALSE)</f>
        <v>0</v>
      </c>
      <c r="N5" s="364"/>
      <c r="O5" s="363">
        <f>VLOOKUP(O8,'프로파일 단가 DB'!$A$2:$H$107,7,FALSE)</f>
        <v>0</v>
      </c>
      <c r="P5" s="364"/>
      <c r="Q5" s="363">
        <f>VLOOKUP(Q8,'프로파일 단가 DB'!$A$2:$H$107,7,FALSE)</f>
        <v>2280</v>
      </c>
      <c r="R5" s="364"/>
      <c r="S5" s="363">
        <f>VLOOKUP(S8,'프로파일 단가 DB'!$A$2:$H$107,7,FALSE)</f>
        <v>2280</v>
      </c>
      <c r="T5" s="364"/>
      <c r="U5" s="363">
        <f>VLOOKUP(U8,'프로파일 단가 DB'!$A$2:$H$107,7,FALSE)</f>
        <v>1790</v>
      </c>
      <c r="V5" s="364"/>
      <c r="W5" s="363">
        <f>VLOOKUP(W8,'프로파일 단가 DB'!$A$2:$H$107,7,FALSE)</f>
        <v>1790</v>
      </c>
      <c r="X5" s="364"/>
      <c r="Y5" s="363">
        <f>VLOOKUP(Y8,'프로파일 단가 DB'!$A$2:$H$107,7,FALSE)</f>
        <v>1000</v>
      </c>
      <c r="Z5" s="364"/>
      <c r="AA5" s="363">
        <f>VLOOKUP(AA8,'프로파일 단가 DB'!$A$2:$H$107,7,FALSE)</f>
        <v>710</v>
      </c>
      <c r="AB5" s="364"/>
      <c r="AC5" s="363">
        <f>VLOOKUP(AC8,'프로파일 단가 DB'!$A$2:$H$107,7,FALSE)</f>
        <v>710</v>
      </c>
      <c r="AD5" s="364"/>
      <c r="AE5" s="363">
        <f>VLOOKUP(AE8,'프로파일 단가 DB'!$A$2:$H$107,7,FALSE)</f>
        <v>1000</v>
      </c>
      <c r="AF5" s="364"/>
      <c r="AG5" s="363">
        <f>VLOOKUP(AG8,'프로파일 단가 DB'!$A$2:$H$107,7,FALSE)</f>
        <v>200</v>
      </c>
      <c r="AH5" s="364"/>
      <c r="AI5" s="363">
        <f>VLOOKUP(AI8,'프로파일 단가 DB'!$A$2:$H$107,7,FALSE)</f>
        <v>2930</v>
      </c>
      <c r="AJ5" s="364"/>
      <c r="AK5" s="363">
        <f>VLOOKUP(AK8,'프로파일 단가 DB'!$A$2:$H$107,7,FALSE)</f>
        <v>1550</v>
      </c>
      <c r="AL5" s="364"/>
      <c r="AM5" s="363">
        <f>VLOOKUP(AM8,'프로파일 단가 DB'!$A$2:$H$107,7,FALSE)</f>
        <v>100</v>
      </c>
      <c r="AN5" s="364"/>
      <c r="AO5" s="363">
        <f>VLOOKUP(AO8,'프로파일 단가 DB'!$A$2:$H$107,7,FALSE)</f>
        <v>740</v>
      </c>
      <c r="AP5" s="364"/>
      <c r="AQ5" s="363">
        <f>VLOOKUP(AQ8,'프로파일 단가 DB'!$A$2:$H$107,7,FALSE)</f>
        <v>740</v>
      </c>
      <c r="AR5" s="364"/>
      <c r="AS5" s="363">
        <f>VLOOKUP(AS8,'프로파일 단가 DB'!$A$2:$H$107,7,FALSE)</f>
        <v>2410</v>
      </c>
      <c r="AT5" s="364"/>
      <c r="AU5" s="363">
        <f>VLOOKUP(AU8,'프로파일 단가 DB'!$A$2:$H$107,7,FALSE)</f>
        <v>630</v>
      </c>
      <c r="AV5" s="364"/>
      <c r="AW5" s="363">
        <f>VLOOKUP(AW8,'프로파일 단가 DB'!$A$2:$H$107,7,FALSE)</f>
        <v>750</v>
      </c>
      <c r="AX5" s="364"/>
      <c r="AY5" s="363">
        <f>VLOOKUP(AY8,'프로파일 단가 DB'!$A$2:$H$107,7,FALSE)</f>
        <v>1000</v>
      </c>
      <c r="AZ5" s="364"/>
      <c r="BA5" s="363">
        <f>VLOOKUP(BA8,'프로파일 단가 DB'!$A$2:$H$107,7,FALSE)</f>
        <v>1000</v>
      </c>
      <c r="BB5" s="364"/>
      <c r="BC5" s="363">
        <f>VLOOKUP(BC8,'프로파일 단가 DB'!$A$2:$H$107,7,FALSE)</f>
        <v>3280</v>
      </c>
      <c r="BD5" s="364"/>
      <c r="BE5" s="363">
        <f>VLOOKUP(BE8,'프로파일 단가 DB'!$A$2:$H$107,7,FALSE)</f>
        <v>820</v>
      </c>
      <c r="BF5" s="364"/>
      <c r="BG5" s="363">
        <f>VLOOKUP(BG8,'프로파일 단가 DB'!$A$2:$H$107,7,FALSE)</f>
        <v>1000</v>
      </c>
      <c r="BH5" s="364"/>
      <c r="BI5" s="363">
        <f>VLOOKUP(BI8,'프로파일 단가 DB'!$A$2:$H$107,7,FALSE)</f>
        <v>2200</v>
      </c>
      <c r="BJ5" s="364"/>
      <c r="BK5" s="363">
        <f>VLOOKUP(BK8,'프로파일 단가 DB'!$A$2:$H$107,7,FALSE)</f>
        <v>5500</v>
      </c>
      <c r="BL5" s="364"/>
      <c r="BM5" s="363">
        <f>VLOOKUP(BM8,'프로파일 단가 DB'!$A$2:$H$107,7,FALSE)</f>
        <v>9630</v>
      </c>
      <c r="BN5" s="364"/>
      <c r="BO5" s="363">
        <f>VLOOKUP(BO8,'프로파일 단가 DB'!$A$2:$H$107,7,FALSE)</f>
        <v>2250</v>
      </c>
      <c r="BP5" s="364"/>
      <c r="BQ5" s="363">
        <f>VLOOKUP(BQ8,'프로파일 단가 DB'!$A$2:$H$107,7,FALSE)</f>
        <v>21480</v>
      </c>
      <c r="BR5" s="364"/>
      <c r="BS5" s="363">
        <f>VLOOKUP(BS8,'프로파일 단가 DB'!$A$2:$H$107,7,FALSE)</f>
        <v>24780</v>
      </c>
      <c r="BT5" s="364"/>
      <c r="BU5" s="363">
        <f>VLOOKUP(BU8,'프로파일 단가 DB'!$A$2:$H$107,7,FALSE)</f>
        <v>25650</v>
      </c>
      <c r="BV5" s="364"/>
      <c r="BW5" s="363">
        <f>VLOOKUP(BW8,'프로파일 단가 DB'!$A$2:$H$107,7,FALSE)</f>
        <v>2390</v>
      </c>
      <c r="BX5" s="364"/>
      <c r="BY5" s="363">
        <f>VLOOKUP(BY8,'프로파일 단가 DB'!$A$2:$H$107,7,FALSE)</f>
        <v>2730</v>
      </c>
      <c r="BZ5" s="364"/>
      <c r="CA5" s="363">
        <f>VLOOKUP(CA8,'프로파일 단가 DB'!$A$2:$H$107,7,FALSE)</f>
        <v>2390</v>
      </c>
      <c r="CB5" s="364"/>
      <c r="CC5" s="363">
        <f>VLOOKUP(CC8,'프로파일 단가 DB'!$A$2:$H$107,7,FALSE)</f>
        <v>2730</v>
      </c>
      <c r="CD5" s="364"/>
      <c r="CE5" s="363">
        <f>VLOOKUP(CE8,'프로파일 단가 DB'!$A$2:$H$107,7,FALSE)</f>
        <v>1000</v>
      </c>
      <c r="CF5" s="364"/>
      <c r="CG5" s="363">
        <f>VLOOKUP(CG8,'프로파일 단가 DB'!$A$2:$H$107,7,FALSE)</f>
        <v>1120</v>
      </c>
      <c r="CH5" s="364"/>
      <c r="CI5" s="363">
        <f>VLOOKUP(CI8,'프로파일 단가 DB'!$A$2:$H$107,7,FALSE)</f>
        <v>710</v>
      </c>
      <c r="CJ5" s="364"/>
      <c r="CK5" s="363">
        <f>VLOOKUP(CK8,'프로파일 단가 DB'!$A$2:$H$107,7,FALSE)</f>
        <v>710</v>
      </c>
      <c r="CL5" s="364"/>
      <c r="CM5" s="363">
        <f>VLOOKUP(CM8,'프로파일 단가 DB'!$A$2:$H$107,7,FALSE)</f>
        <v>2130</v>
      </c>
      <c r="CN5" s="364"/>
      <c r="CO5" s="363">
        <f>VLOOKUP(CO8,'프로파일 단가 DB'!$A$2:$H$107,7,FALSE)</f>
        <v>2130</v>
      </c>
      <c r="CP5" s="364"/>
      <c r="CQ5" s="363">
        <f>VLOOKUP(CQ8,'프로파일 단가 DB'!$A$2:$H$107,7,FALSE)</f>
        <v>2130</v>
      </c>
      <c r="CR5" s="364"/>
      <c r="CS5" s="363">
        <f>VLOOKUP(CS8,'프로파일 단가 DB'!$A$2:$H$107,7,FALSE)</f>
        <v>100</v>
      </c>
      <c r="CT5" s="364"/>
      <c r="CU5" s="363">
        <f>VLOOKUP(CU8,'프로파일 단가 DB'!$A$2:$H$107,7,FALSE)</f>
        <v>740</v>
      </c>
      <c r="CV5" s="364"/>
      <c r="CW5" s="363">
        <f>VLOOKUP(CW8,'프로파일 단가 DB'!$A$2:$H$107,7,FALSE)</f>
        <v>740</v>
      </c>
      <c r="CX5" s="364"/>
      <c r="CY5" s="363">
        <f>VLOOKUP(CY8,'프로파일 단가 DB'!$A$2:$H$107,7,FALSE)</f>
        <v>5770</v>
      </c>
      <c r="CZ5" s="364"/>
      <c r="DA5" s="363">
        <f>VLOOKUP(DA8,'프로파일 단가 DB'!$A$2:$H$107,7,FALSE)</f>
        <v>1000</v>
      </c>
      <c r="DB5" s="364"/>
      <c r="DC5" s="363">
        <f>VLOOKUP(DC8,'프로파일 단가 DB'!$A$2:$H$107,7,FALSE)</f>
        <v>750</v>
      </c>
      <c r="DD5" s="364"/>
      <c r="DE5" s="363">
        <f>VLOOKUP(DE8,'프로파일 단가 DB'!$A$2:$H$107,7,FALSE)</f>
        <v>1000</v>
      </c>
      <c r="DF5" s="364"/>
      <c r="DG5" s="363">
        <f>VLOOKUP(DG8,'프로파일 단가 DB'!$A$2:$H$107,7,FALSE)</f>
        <v>1000</v>
      </c>
      <c r="DH5" s="364"/>
      <c r="DI5" s="363">
        <f>VLOOKUP(DI8,'프로파일 단가 DB'!$A$2:$H$107,7,FALSE)</f>
        <v>7870</v>
      </c>
      <c r="DJ5" s="364"/>
      <c r="DK5" s="363">
        <f>VLOOKUP(DK8,'프로파일 단가 DB'!$A$2:$H$107,7,FALSE)</f>
        <v>1270</v>
      </c>
      <c r="DL5" s="364"/>
      <c r="DM5" s="363">
        <f>VLOOKUP(DM8,'프로파일 단가 DB'!$A$2:$H$107,7,FALSE)</f>
        <v>1000</v>
      </c>
      <c r="DN5" s="364"/>
      <c r="DO5" s="363">
        <f>VLOOKUP(DO8,'프로파일 단가 DB'!$A$2:$H$107,7,FALSE)</f>
        <v>3300</v>
      </c>
      <c r="DP5" s="364"/>
      <c r="DQ5" s="363">
        <f>VLOOKUP(DQ8,'프로파일 단가 DB'!$A$2:$H$107,7,FALSE)</f>
        <v>6330</v>
      </c>
      <c r="DR5" s="364"/>
      <c r="DS5" s="363">
        <f>VLOOKUP(DS8,'프로파일 단가 DB'!$A$2:$H$107,7,FALSE)</f>
        <v>10450</v>
      </c>
      <c r="DT5" s="364"/>
      <c r="DU5" s="363">
        <f>VLOOKUP(DU8,'프로파일 단가 DB'!$A$2:$H$107,7,FALSE)</f>
        <v>2020</v>
      </c>
      <c r="DV5" s="364"/>
      <c r="DW5" s="363">
        <f>VLOOKUP(DW8,'프로파일 단가 DB'!$A$2:$H$107,7,FALSE)</f>
        <v>140</v>
      </c>
      <c r="DX5" s="364"/>
      <c r="DY5" s="363">
        <f>VLOOKUP(DY8,'프로파일 단가 DB'!$A$2:$H$107,7,FALSE)</f>
        <v>910</v>
      </c>
      <c r="DZ5" s="364"/>
      <c r="EA5" s="363">
        <f>VLOOKUP(EA8,'프로파일 단가 DB'!$A$2:$H$107,7,FALSE)</f>
        <v>1260</v>
      </c>
      <c r="EB5" s="364"/>
      <c r="EC5" s="363">
        <f>VLOOKUP(EC8,'프로파일 단가 DB'!$A$2:$H$107,7,FALSE)</f>
        <v>38820</v>
      </c>
      <c r="ED5" s="364"/>
      <c r="EE5" s="363">
        <f>VLOOKUP(EE8,'프로파일 단가 DB'!$A$2:$H$107,7,FALSE)</f>
        <v>28970</v>
      </c>
      <c r="EF5" s="364"/>
      <c r="EG5" s="363">
        <f>VLOOKUP(EG8,'프로파일 단가 DB'!$A$2:$H$107,7,FALSE)</f>
        <v>23380</v>
      </c>
      <c r="EH5" s="364"/>
      <c r="EI5" s="363">
        <f>VLOOKUP(EI8,'프로파일 단가 DB'!$A$2:$H$107,7,FALSE)</f>
        <v>4930</v>
      </c>
      <c r="EJ5" s="364"/>
      <c r="EK5" s="363">
        <f>VLOOKUP(EK8,'프로파일 단가 DB'!$A$2:$H$107,7,FALSE)</f>
        <v>4650</v>
      </c>
      <c r="EL5" s="364"/>
      <c r="EM5" s="363">
        <f>VLOOKUP(EM8,'프로파일 단가 DB'!$A$2:$H$107,7,FALSE)</f>
        <v>3790</v>
      </c>
      <c r="EN5" s="364"/>
      <c r="EO5" s="363">
        <f>VLOOKUP(EO8,'프로파일 단가 DB'!$A$2:$H$107,7,FALSE)</f>
        <v>1480</v>
      </c>
      <c r="EP5" s="364"/>
      <c r="EQ5" s="363">
        <f>VLOOKUP(EQ8,'프로파일 단가 DB'!$A$2:$H$107,7,FALSE)</f>
        <v>3230</v>
      </c>
      <c r="ER5" s="364"/>
      <c r="ES5" s="363">
        <f>VLOOKUP(ES8,'프로파일 단가 DB'!$A$2:$H$107,7,FALSE)</f>
        <v>1660</v>
      </c>
      <c r="ET5" s="364"/>
      <c r="EU5" s="363">
        <f>VLOOKUP(EU8,'프로파일 단가 DB'!$A$2:$H$107,7,FALSE)</f>
        <v>1660</v>
      </c>
      <c r="EV5" s="364"/>
      <c r="EW5" s="363">
        <f>VLOOKUP(EW8,'프로파일 단가 DB'!$A$2:$H$107,7,FALSE)</f>
        <v>3090</v>
      </c>
      <c r="EX5" s="364"/>
      <c r="EY5" s="363">
        <f>VLOOKUP(EY8,'프로파일 단가 DB'!$A$2:$H$107,7,FALSE)</f>
        <v>1000</v>
      </c>
      <c r="EZ5" s="364"/>
      <c r="FA5" s="363">
        <f>VLOOKUP(FA8,'프로파일 단가 DB'!$A$2:$H$107,7,FALSE)</f>
        <v>1120</v>
      </c>
      <c r="FB5" s="364"/>
      <c r="FC5" s="363">
        <f>VLOOKUP(FC8,'프로파일 단가 DB'!$A$2:$H$107,7,FALSE)</f>
        <v>710</v>
      </c>
      <c r="FD5" s="364"/>
      <c r="FE5" s="363">
        <f>VLOOKUP(FE8,'프로파일 단가 DB'!$A$2:$H$107,7,FALSE)</f>
        <v>710</v>
      </c>
      <c r="FF5" s="364"/>
      <c r="FG5" s="363">
        <f>VLOOKUP(FG8,'프로파일 단가 DB'!$A$2:$H$107,7,FALSE)</f>
        <v>2130</v>
      </c>
      <c r="FH5" s="364"/>
      <c r="FI5" s="363">
        <f>VLOOKUP(FI8,'프로파일 단가 DB'!$A$2:$H$107,7,FALSE)</f>
        <v>2130</v>
      </c>
      <c r="FJ5" s="364"/>
      <c r="FK5" s="363">
        <f>VLOOKUP(FK8,'프로파일 단가 DB'!$A$2:$H$107,7,FALSE)</f>
        <v>2130</v>
      </c>
      <c r="FL5" s="364"/>
      <c r="FM5" s="363">
        <f>VLOOKUP(FM8,'프로파일 단가 DB'!$A$2:$H$107,7,FALSE)</f>
        <v>100</v>
      </c>
      <c r="FN5" s="364"/>
      <c r="FO5" s="363">
        <f>VLOOKUP(FO8,'프로파일 단가 DB'!$A$2:$H$107,7,FALSE)</f>
        <v>740</v>
      </c>
      <c r="FP5" s="364"/>
      <c r="FQ5" s="363">
        <f>VLOOKUP(FQ8,'프로파일 단가 DB'!$A$2:$H$107,7,FALSE)</f>
        <v>740</v>
      </c>
      <c r="FR5" s="364"/>
      <c r="FS5" s="363">
        <f>VLOOKUP(FS8,'프로파일 단가 DB'!$A$2:$H$107,7,FALSE)</f>
        <v>5770</v>
      </c>
      <c r="FT5" s="364"/>
      <c r="FU5" s="363">
        <f>VLOOKUP(FU8,'프로파일 단가 DB'!$A$2:$H$107,7,FALSE)</f>
        <v>1000</v>
      </c>
      <c r="FV5" s="364"/>
      <c r="FW5" s="363">
        <f>VLOOKUP(FW8,'프로파일 단가 DB'!$A$2:$H$107,7,FALSE)</f>
        <v>750</v>
      </c>
      <c r="FX5" s="364"/>
      <c r="FY5" s="363">
        <f>VLOOKUP(FY8,'프로파일 단가 DB'!$A$2:$H$107,7,FALSE)</f>
        <v>1000</v>
      </c>
      <c r="FZ5" s="364"/>
      <c r="GA5" s="363">
        <f>VLOOKUP(GA8,'프로파일 단가 DB'!$A$2:$H$107,7,FALSE)</f>
        <v>1000</v>
      </c>
      <c r="GB5" s="364"/>
      <c r="GC5" s="363">
        <f>VLOOKUP(GC8,'프로파일 단가 DB'!$A$2:$H$107,7,FALSE)</f>
        <v>7870</v>
      </c>
      <c r="GD5" s="364"/>
      <c r="GE5" s="363">
        <f>VLOOKUP(GE8,'프로파일 단가 DB'!$A$2:$H$107,7,FALSE)</f>
        <v>1270</v>
      </c>
      <c r="GF5" s="364"/>
      <c r="GG5" s="363">
        <f>VLOOKUP(GG8,'프로파일 단가 DB'!$A$2:$H$107,7,FALSE)</f>
        <v>1000</v>
      </c>
      <c r="GH5" s="364"/>
      <c r="GI5" s="363">
        <f>VLOOKUP(GI8,'프로파일 단가 DB'!$A$2:$H$107,7,FALSE)</f>
        <v>3300</v>
      </c>
      <c r="GJ5" s="364"/>
      <c r="GK5" s="363">
        <f>VLOOKUP(GK8,'프로파일 단가 DB'!$A$2:$H$107,7,FALSE)</f>
        <v>6330</v>
      </c>
      <c r="GL5" s="364"/>
      <c r="GM5" s="363">
        <f>VLOOKUP(GM8,'프로파일 단가 DB'!$A$2:$H$107,7,FALSE)</f>
        <v>10450</v>
      </c>
      <c r="GN5" s="364"/>
      <c r="GO5" s="363">
        <f>VLOOKUP(GO8,'프로파일 단가 DB'!$A$2:$H$107,7,FALSE)</f>
        <v>20000</v>
      </c>
      <c r="GP5" s="364"/>
      <c r="GQ5" s="363">
        <f>VLOOKUP(GQ8,'프로파일 단가 DB'!$A$2:$H$107,7,FALSE)</f>
        <v>3000</v>
      </c>
      <c r="GR5" s="364"/>
    </row>
    <row r="6" spans="1:200" ht="17.25" thickBot="1" x14ac:dyDescent="0.35">
      <c r="E6" s="365"/>
      <c r="F6" s="366"/>
      <c r="G6" s="365"/>
      <c r="H6" s="366"/>
      <c r="I6" s="365"/>
      <c r="J6" s="366"/>
      <c r="K6" s="365"/>
      <c r="L6" s="366"/>
      <c r="M6" s="365"/>
      <c r="N6" s="366"/>
      <c r="O6" s="365"/>
      <c r="P6" s="366"/>
      <c r="Q6" s="365"/>
      <c r="R6" s="366"/>
      <c r="S6" s="365"/>
      <c r="T6" s="366"/>
      <c r="U6" s="365"/>
      <c r="V6" s="366"/>
      <c r="W6" s="365"/>
      <c r="X6" s="366"/>
      <c r="Y6" s="365"/>
      <c r="Z6" s="366"/>
      <c r="AA6" s="365"/>
      <c r="AB6" s="366"/>
      <c r="AC6" s="365"/>
      <c r="AD6" s="366"/>
      <c r="AE6" s="365"/>
      <c r="AF6" s="366"/>
      <c r="AG6" s="365"/>
      <c r="AH6" s="366"/>
      <c r="AI6" s="365"/>
      <c r="AJ6" s="366"/>
      <c r="AK6" s="365"/>
      <c r="AL6" s="366"/>
      <c r="AM6" s="365"/>
      <c r="AN6" s="366"/>
      <c r="AO6" s="365"/>
      <c r="AP6" s="366"/>
      <c r="AQ6" s="365"/>
      <c r="AR6" s="366"/>
      <c r="AS6" s="365"/>
      <c r="AT6" s="366"/>
      <c r="AU6" s="365"/>
      <c r="AV6" s="366"/>
      <c r="AW6" s="365"/>
      <c r="AX6" s="366"/>
      <c r="AY6" s="365"/>
      <c r="AZ6" s="366"/>
      <c r="BA6" s="365"/>
      <c r="BB6" s="366"/>
      <c r="BC6" s="365"/>
      <c r="BD6" s="366"/>
      <c r="BE6" s="365"/>
      <c r="BF6" s="366"/>
      <c r="BG6" s="365"/>
      <c r="BH6" s="366"/>
      <c r="BI6" s="365"/>
      <c r="BJ6" s="366"/>
      <c r="BK6" s="365"/>
      <c r="BL6" s="366"/>
      <c r="BM6" s="365"/>
      <c r="BN6" s="366"/>
      <c r="BO6" s="365"/>
      <c r="BP6" s="366"/>
      <c r="BQ6" s="365"/>
      <c r="BR6" s="366"/>
      <c r="BS6" s="365"/>
      <c r="BT6" s="366"/>
      <c r="BU6" s="365"/>
      <c r="BV6" s="366"/>
      <c r="BW6" s="365"/>
      <c r="BX6" s="366"/>
      <c r="BY6" s="365"/>
      <c r="BZ6" s="366"/>
      <c r="CA6" s="365"/>
      <c r="CB6" s="366"/>
      <c r="CC6" s="365"/>
      <c r="CD6" s="366"/>
      <c r="CE6" s="365"/>
      <c r="CF6" s="366"/>
      <c r="CG6" s="365"/>
      <c r="CH6" s="366"/>
      <c r="CI6" s="365"/>
      <c r="CJ6" s="366"/>
      <c r="CK6" s="365"/>
      <c r="CL6" s="366"/>
      <c r="CM6" s="365"/>
      <c r="CN6" s="366"/>
      <c r="CO6" s="365"/>
      <c r="CP6" s="366"/>
      <c r="CQ6" s="365"/>
      <c r="CR6" s="366"/>
      <c r="CS6" s="365"/>
      <c r="CT6" s="366"/>
      <c r="CU6" s="365"/>
      <c r="CV6" s="366"/>
      <c r="CW6" s="365"/>
      <c r="CX6" s="366"/>
      <c r="CY6" s="365"/>
      <c r="CZ6" s="366"/>
      <c r="DA6" s="365"/>
      <c r="DB6" s="366"/>
      <c r="DC6" s="365"/>
      <c r="DD6" s="366"/>
      <c r="DE6" s="365"/>
      <c r="DF6" s="366"/>
      <c r="DG6" s="365"/>
      <c r="DH6" s="366"/>
      <c r="DI6" s="365"/>
      <c r="DJ6" s="366"/>
      <c r="DK6" s="365"/>
      <c r="DL6" s="366"/>
      <c r="DM6" s="365"/>
      <c r="DN6" s="366"/>
      <c r="DO6" s="365"/>
      <c r="DP6" s="366"/>
      <c r="DQ6" s="365"/>
      <c r="DR6" s="366"/>
      <c r="DS6" s="365"/>
      <c r="DT6" s="366"/>
      <c r="DU6" s="365"/>
      <c r="DV6" s="366"/>
      <c r="DW6" s="365"/>
      <c r="DX6" s="366"/>
      <c r="DY6" s="365"/>
      <c r="DZ6" s="366"/>
      <c r="EA6" s="365"/>
      <c r="EB6" s="366"/>
      <c r="EC6" s="365"/>
      <c r="ED6" s="366"/>
      <c r="EE6" s="365"/>
      <c r="EF6" s="366"/>
      <c r="EG6" s="365"/>
      <c r="EH6" s="366"/>
      <c r="EI6" s="365"/>
      <c r="EJ6" s="366"/>
      <c r="EK6" s="365"/>
      <c r="EL6" s="366"/>
      <c r="EM6" s="365"/>
      <c r="EN6" s="366"/>
      <c r="EO6" s="365"/>
      <c r="EP6" s="366"/>
      <c r="EQ6" s="365"/>
      <c r="ER6" s="366"/>
      <c r="ES6" s="365"/>
      <c r="ET6" s="366"/>
      <c r="EU6" s="365"/>
      <c r="EV6" s="366"/>
      <c r="EW6" s="365"/>
      <c r="EX6" s="366"/>
      <c r="EY6" s="365"/>
      <c r="EZ6" s="366"/>
      <c r="FA6" s="365"/>
      <c r="FB6" s="366"/>
      <c r="FC6" s="365"/>
      <c r="FD6" s="366"/>
      <c r="FE6" s="365"/>
      <c r="FF6" s="366"/>
      <c r="FG6" s="365"/>
      <c r="FH6" s="366"/>
      <c r="FI6" s="365"/>
      <c r="FJ6" s="366"/>
      <c r="FK6" s="365"/>
      <c r="FL6" s="366"/>
      <c r="FM6" s="365"/>
      <c r="FN6" s="366"/>
      <c r="FO6" s="365"/>
      <c r="FP6" s="366"/>
      <c r="FQ6" s="365"/>
      <c r="FR6" s="366"/>
      <c r="FS6" s="365"/>
      <c r="FT6" s="366"/>
      <c r="FU6" s="365"/>
      <c r="FV6" s="366"/>
      <c r="FW6" s="365"/>
      <c r="FX6" s="366"/>
      <c r="FY6" s="365"/>
      <c r="FZ6" s="366"/>
      <c r="GA6" s="365"/>
      <c r="GB6" s="366"/>
      <c r="GC6" s="365"/>
      <c r="GD6" s="366"/>
      <c r="GE6" s="365"/>
      <c r="GF6" s="366"/>
      <c r="GG6" s="365"/>
      <c r="GH6" s="366"/>
      <c r="GI6" s="365"/>
      <c r="GJ6" s="366"/>
      <c r="GK6" s="365"/>
      <c r="GL6" s="366"/>
      <c r="GM6" s="365"/>
      <c r="GN6" s="366"/>
      <c r="GO6" s="365"/>
      <c r="GP6" s="366"/>
      <c r="GQ6" s="365"/>
      <c r="GR6" s="366"/>
    </row>
    <row r="7" spans="1:200" ht="18" thickBot="1" x14ac:dyDescent="0.35">
      <c r="E7" s="436" t="s">
        <v>176</v>
      </c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437"/>
      <c r="T7" s="437"/>
      <c r="U7" s="437"/>
      <c r="V7" s="437"/>
      <c r="W7" s="78"/>
      <c r="X7" s="78"/>
      <c r="Y7" s="78"/>
      <c r="Z7" s="78"/>
      <c r="AA7" s="78"/>
      <c r="AB7" s="78"/>
      <c r="AC7" s="78"/>
      <c r="AD7" s="78"/>
      <c r="AE7" s="78"/>
      <c r="AF7" s="78"/>
      <c r="AG7" s="78"/>
      <c r="AH7" s="78"/>
      <c r="AI7" s="78"/>
      <c r="AJ7" s="78"/>
      <c r="AK7" s="78"/>
      <c r="AL7" s="78"/>
      <c r="AM7" s="78"/>
      <c r="AN7" s="78"/>
      <c r="AO7" s="78"/>
      <c r="AP7" s="78"/>
      <c r="AQ7" s="78"/>
      <c r="AR7" s="78"/>
      <c r="AS7" s="78"/>
      <c r="AT7" s="78"/>
      <c r="AU7" s="78"/>
      <c r="AV7" s="78"/>
      <c r="AW7" s="78"/>
      <c r="AX7" s="78"/>
      <c r="AY7" s="78"/>
      <c r="AZ7" s="78"/>
      <c r="BA7" s="78"/>
      <c r="BB7" s="78"/>
      <c r="BC7" s="78"/>
      <c r="BD7" s="78"/>
      <c r="BE7" s="78"/>
      <c r="BF7" s="78"/>
      <c r="BG7" s="78"/>
      <c r="BH7" s="78"/>
      <c r="BI7" s="78"/>
      <c r="BJ7" s="78"/>
      <c r="BK7" s="78"/>
      <c r="BL7" s="78"/>
      <c r="BM7" s="78"/>
      <c r="BN7" s="78"/>
      <c r="BO7" s="78"/>
      <c r="BP7" s="78"/>
      <c r="BQ7" s="418" t="s">
        <v>177</v>
      </c>
      <c r="BR7" s="418"/>
      <c r="BS7" s="418"/>
      <c r="BT7" s="418"/>
      <c r="BU7" s="418"/>
      <c r="BV7" s="418"/>
      <c r="BW7" s="418"/>
      <c r="BX7" s="418"/>
      <c r="BY7" s="418"/>
      <c r="BZ7" s="418"/>
      <c r="CA7" s="418"/>
      <c r="CB7" s="418"/>
      <c r="CC7" s="418"/>
      <c r="CD7" s="418"/>
      <c r="CE7" s="418"/>
      <c r="CF7" s="418"/>
      <c r="CG7" s="418"/>
      <c r="CH7" s="418"/>
      <c r="CI7" s="418"/>
      <c r="CJ7" s="418"/>
      <c r="CK7" s="418"/>
      <c r="CL7" s="418"/>
      <c r="CM7" s="418"/>
      <c r="CN7" s="418"/>
      <c r="CO7" s="418"/>
      <c r="CP7" s="418"/>
      <c r="CQ7" s="418"/>
      <c r="CR7" s="418"/>
      <c r="CS7" s="418"/>
      <c r="CT7" s="418"/>
      <c r="CU7" s="418"/>
      <c r="CV7" s="418"/>
      <c r="CW7" s="418"/>
      <c r="CX7" s="418"/>
      <c r="CY7" s="418"/>
      <c r="CZ7" s="418"/>
      <c r="DA7" s="418"/>
      <c r="DB7" s="418"/>
      <c r="DC7" s="418"/>
      <c r="DD7" s="418"/>
      <c r="DE7" s="418"/>
      <c r="DF7" s="418"/>
      <c r="DG7" s="418"/>
      <c r="DH7" s="418"/>
      <c r="DI7" s="418"/>
      <c r="DJ7" s="418"/>
      <c r="DK7" s="418"/>
      <c r="DL7" s="418"/>
      <c r="DM7" s="418"/>
      <c r="DN7" s="418"/>
      <c r="DO7" s="418"/>
      <c r="DP7" s="418"/>
      <c r="DQ7" s="418"/>
      <c r="DR7" s="418"/>
      <c r="DS7" s="418"/>
      <c r="DT7" s="418"/>
      <c r="DU7" s="418"/>
      <c r="DV7" s="418"/>
      <c r="DW7" s="440" t="s">
        <v>256</v>
      </c>
      <c r="DX7" s="440"/>
      <c r="DY7" s="440"/>
      <c r="DZ7" s="440"/>
      <c r="EA7" s="440"/>
      <c r="EB7" s="440"/>
      <c r="EC7" s="387" t="s">
        <v>289</v>
      </c>
      <c r="ED7" s="388"/>
      <c r="EE7" s="388"/>
      <c r="EF7" s="388"/>
      <c r="EG7" s="388"/>
      <c r="EH7" s="388"/>
      <c r="EI7" s="388"/>
      <c r="EJ7" s="388"/>
      <c r="EK7" s="388"/>
      <c r="EL7" s="388"/>
      <c r="EM7" s="388"/>
      <c r="EN7" s="388"/>
      <c r="EO7" s="388"/>
      <c r="EP7" s="388"/>
      <c r="EQ7" s="388"/>
      <c r="ER7" s="388"/>
      <c r="ES7" s="388"/>
      <c r="ET7" s="388"/>
      <c r="EU7" s="388"/>
      <c r="EV7" s="388"/>
      <c r="EW7" s="388"/>
      <c r="EX7" s="388"/>
      <c r="EY7" s="388"/>
      <c r="EZ7" s="388"/>
      <c r="FA7" s="388"/>
      <c r="FB7" s="388"/>
      <c r="FC7" s="388"/>
      <c r="FD7" s="388"/>
      <c r="FE7" s="388"/>
      <c r="FF7" s="388"/>
      <c r="FG7" s="388"/>
      <c r="FH7" s="388"/>
      <c r="FI7" s="388"/>
      <c r="FJ7" s="388"/>
      <c r="FK7" s="388"/>
      <c r="FL7" s="388"/>
      <c r="FM7" s="388"/>
      <c r="FN7" s="388"/>
      <c r="FO7" s="388"/>
      <c r="FP7" s="388"/>
      <c r="FQ7" s="388"/>
      <c r="FR7" s="388"/>
      <c r="FS7" s="388"/>
      <c r="FT7" s="388"/>
      <c r="FU7" s="388"/>
      <c r="FV7" s="388"/>
      <c r="FW7" s="388"/>
      <c r="FX7" s="388"/>
      <c r="FY7" s="388"/>
      <c r="FZ7" s="388"/>
      <c r="GA7" s="388"/>
      <c r="GB7" s="388"/>
      <c r="GC7" s="388"/>
      <c r="GD7" s="388"/>
      <c r="GE7" s="388"/>
      <c r="GF7" s="388"/>
      <c r="GG7" s="388"/>
      <c r="GH7" s="388"/>
      <c r="GI7" s="388"/>
      <c r="GJ7" s="388"/>
      <c r="GK7" s="388"/>
      <c r="GL7" s="388"/>
      <c r="GM7" s="388"/>
      <c r="GN7" s="388"/>
      <c r="GO7" s="388"/>
      <c r="GP7" s="388"/>
      <c r="GQ7" s="388"/>
      <c r="GR7" s="388"/>
    </row>
    <row r="8" spans="1:200" ht="35.1" customHeight="1" thickBot="1" x14ac:dyDescent="0.35">
      <c r="A8" s="5" t="s">
        <v>7</v>
      </c>
      <c r="B8" s="77" t="s">
        <v>20</v>
      </c>
      <c r="C8" s="9"/>
      <c r="D8" s="9"/>
      <c r="E8" s="428" t="s">
        <v>161</v>
      </c>
      <c r="F8" s="429"/>
      <c r="G8" s="430" t="s">
        <v>162</v>
      </c>
      <c r="H8" s="431"/>
      <c r="I8" s="432" t="s">
        <v>163</v>
      </c>
      <c r="J8" s="431"/>
      <c r="K8" s="432" t="s">
        <v>164</v>
      </c>
      <c r="L8" s="431"/>
      <c r="M8" s="432" t="s">
        <v>168</v>
      </c>
      <c r="N8" s="431"/>
      <c r="O8" s="432" t="s">
        <v>169</v>
      </c>
      <c r="P8" s="431"/>
      <c r="Q8" s="432" t="s">
        <v>172</v>
      </c>
      <c r="R8" s="431"/>
      <c r="S8" s="432" t="s">
        <v>173</v>
      </c>
      <c r="T8" s="431"/>
      <c r="U8" s="416" t="s">
        <v>174</v>
      </c>
      <c r="V8" s="417"/>
      <c r="W8" s="416" t="s">
        <v>175</v>
      </c>
      <c r="X8" s="417"/>
      <c r="Y8" s="416" t="s">
        <v>178</v>
      </c>
      <c r="Z8" s="417"/>
      <c r="AA8" s="416" t="s">
        <v>179</v>
      </c>
      <c r="AB8" s="417"/>
      <c r="AC8" s="416" t="s">
        <v>207</v>
      </c>
      <c r="AD8" s="417"/>
      <c r="AE8" s="416" t="s">
        <v>240</v>
      </c>
      <c r="AF8" s="417"/>
      <c r="AG8" s="416" t="s">
        <v>180</v>
      </c>
      <c r="AH8" s="417"/>
      <c r="AI8" s="416" t="s">
        <v>181</v>
      </c>
      <c r="AJ8" s="417"/>
      <c r="AK8" s="416" t="s">
        <v>182</v>
      </c>
      <c r="AL8" s="417"/>
      <c r="AM8" s="416" t="s">
        <v>183</v>
      </c>
      <c r="AN8" s="417"/>
      <c r="AO8" s="416" t="s">
        <v>184</v>
      </c>
      <c r="AP8" s="417"/>
      <c r="AQ8" s="416" t="s">
        <v>185</v>
      </c>
      <c r="AR8" s="417"/>
      <c r="AS8" s="416" t="s">
        <v>186</v>
      </c>
      <c r="AT8" s="417"/>
      <c r="AU8" s="416" t="s">
        <v>187</v>
      </c>
      <c r="AV8" s="417"/>
      <c r="AW8" s="416" t="s">
        <v>188</v>
      </c>
      <c r="AX8" s="417"/>
      <c r="AY8" s="416" t="s">
        <v>189</v>
      </c>
      <c r="AZ8" s="417"/>
      <c r="BA8" s="416" t="s">
        <v>190</v>
      </c>
      <c r="BB8" s="417"/>
      <c r="BC8" s="416" t="s">
        <v>191</v>
      </c>
      <c r="BD8" s="417"/>
      <c r="BE8" s="416" t="s">
        <v>192</v>
      </c>
      <c r="BF8" s="417"/>
      <c r="BG8" s="416" t="s">
        <v>193</v>
      </c>
      <c r="BH8" s="417"/>
      <c r="BI8" s="416" t="s">
        <v>272</v>
      </c>
      <c r="BJ8" s="417"/>
      <c r="BK8" s="416" t="s">
        <v>271</v>
      </c>
      <c r="BL8" s="417"/>
      <c r="BM8" s="416" t="s">
        <v>270</v>
      </c>
      <c r="BN8" s="417"/>
      <c r="BO8" s="416" t="s">
        <v>194</v>
      </c>
      <c r="BP8" s="417"/>
      <c r="BQ8" s="414" t="s">
        <v>165</v>
      </c>
      <c r="BR8" s="415"/>
      <c r="BS8" s="414" t="s">
        <v>166</v>
      </c>
      <c r="BT8" s="415"/>
      <c r="BU8" s="419" t="s">
        <v>167</v>
      </c>
      <c r="BV8" s="420"/>
      <c r="BW8" s="414" t="s">
        <v>170</v>
      </c>
      <c r="BX8" s="415"/>
      <c r="BY8" s="414" t="s">
        <v>171</v>
      </c>
      <c r="BZ8" s="415"/>
      <c r="CA8" s="414" t="s">
        <v>170</v>
      </c>
      <c r="CB8" s="415"/>
      <c r="CC8" s="414" t="s">
        <v>171</v>
      </c>
      <c r="CD8" s="415"/>
      <c r="CE8" s="414" t="s">
        <v>248</v>
      </c>
      <c r="CF8" s="415"/>
      <c r="CG8" s="414" t="s">
        <v>249</v>
      </c>
      <c r="CH8" s="415"/>
      <c r="CI8" s="414" t="s">
        <v>252</v>
      </c>
      <c r="CJ8" s="415"/>
      <c r="CK8" s="414" t="s">
        <v>253</v>
      </c>
      <c r="CL8" s="415"/>
      <c r="CM8" s="414" t="s">
        <v>250</v>
      </c>
      <c r="CN8" s="415"/>
      <c r="CO8" s="414" t="s">
        <v>251</v>
      </c>
      <c r="CP8" s="415"/>
      <c r="CQ8" s="414" t="s">
        <v>245</v>
      </c>
      <c r="CR8" s="415"/>
      <c r="CS8" s="414" t="s">
        <v>195</v>
      </c>
      <c r="CT8" s="415"/>
      <c r="CU8" s="414" t="s">
        <v>196</v>
      </c>
      <c r="CV8" s="415"/>
      <c r="CW8" s="414" t="s">
        <v>197</v>
      </c>
      <c r="CX8" s="415"/>
      <c r="CY8" s="414" t="s">
        <v>198</v>
      </c>
      <c r="CZ8" s="415"/>
      <c r="DA8" s="414" t="s">
        <v>199</v>
      </c>
      <c r="DB8" s="415"/>
      <c r="DC8" s="414" t="s">
        <v>200</v>
      </c>
      <c r="DD8" s="415"/>
      <c r="DE8" s="414" t="s">
        <v>201</v>
      </c>
      <c r="DF8" s="415"/>
      <c r="DG8" s="414" t="s">
        <v>202</v>
      </c>
      <c r="DH8" s="415"/>
      <c r="DI8" s="414" t="s">
        <v>203</v>
      </c>
      <c r="DJ8" s="415"/>
      <c r="DK8" s="414" t="s">
        <v>204</v>
      </c>
      <c r="DL8" s="415"/>
      <c r="DM8" s="414" t="s">
        <v>205</v>
      </c>
      <c r="DN8" s="415"/>
      <c r="DO8" s="414" t="s">
        <v>273</v>
      </c>
      <c r="DP8" s="415"/>
      <c r="DQ8" s="414" t="s">
        <v>274</v>
      </c>
      <c r="DR8" s="415"/>
      <c r="DS8" s="414" t="s">
        <v>275</v>
      </c>
      <c r="DT8" s="415"/>
      <c r="DU8" s="414" t="s">
        <v>206</v>
      </c>
      <c r="DV8" s="415"/>
      <c r="DW8" s="438" t="s">
        <v>257</v>
      </c>
      <c r="DX8" s="439"/>
      <c r="DY8" s="438" t="s">
        <v>261</v>
      </c>
      <c r="DZ8" s="439"/>
      <c r="EA8" s="438" t="s">
        <v>258</v>
      </c>
      <c r="EB8" s="439"/>
      <c r="EC8" s="367" t="s">
        <v>290</v>
      </c>
      <c r="ED8" s="368"/>
      <c r="EE8" s="367" t="s">
        <v>291</v>
      </c>
      <c r="EF8" s="368"/>
      <c r="EG8" s="367" t="s">
        <v>292</v>
      </c>
      <c r="EH8" s="368"/>
      <c r="EI8" s="367" t="s">
        <v>293</v>
      </c>
      <c r="EJ8" s="368"/>
      <c r="EK8" s="367" t="s">
        <v>294</v>
      </c>
      <c r="EL8" s="368"/>
      <c r="EM8" s="367" t="s">
        <v>295</v>
      </c>
      <c r="EN8" s="368"/>
      <c r="EO8" s="367" t="s">
        <v>296</v>
      </c>
      <c r="EP8" s="368"/>
      <c r="EQ8" s="367" t="s">
        <v>297</v>
      </c>
      <c r="ER8" s="368"/>
      <c r="ES8" s="367" t="s">
        <v>301</v>
      </c>
      <c r="ET8" s="368"/>
      <c r="EU8" s="367" t="s">
        <v>302</v>
      </c>
      <c r="EV8" s="368"/>
      <c r="EW8" s="367" t="s">
        <v>298</v>
      </c>
      <c r="EX8" s="368"/>
      <c r="EY8" s="367" t="s">
        <v>305</v>
      </c>
      <c r="EZ8" s="368"/>
      <c r="FA8" s="367" t="s">
        <v>309</v>
      </c>
      <c r="FB8" s="368"/>
      <c r="FC8" s="367" t="s">
        <v>307</v>
      </c>
      <c r="FD8" s="368"/>
      <c r="FE8" s="367" t="s">
        <v>308</v>
      </c>
      <c r="FF8" s="368"/>
      <c r="FG8" s="367" t="s">
        <v>310</v>
      </c>
      <c r="FH8" s="368"/>
      <c r="FI8" s="367" t="s">
        <v>311</v>
      </c>
      <c r="FJ8" s="368"/>
      <c r="FK8" s="367" t="s">
        <v>312</v>
      </c>
      <c r="FL8" s="368"/>
      <c r="FM8" s="367" t="s">
        <v>313</v>
      </c>
      <c r="FN8" s="368"/>
      <c r="FO8" s="367" t="s">
        <v>314</v>
      </c>
      <c r="FP8" s="368"/>
      <c r="FQ8" s="367" t="s">
        <v>315</v>
      </c>
      <c r="FR8" s="368"/>
      <c r="FS8" s="367" t="s">
        <v>316</v>
      </c>
      <c r="FT8" s="368"/>
      <c r="FU8" s="367" t="s">
        <v>317</v>
      </c>
      <c r="FV8" s="368"/>
      <c r="FW8" s="367" t="s">
        <v>318</v>
      </c>
      <c r="FX8" s="368"/>
      <c r="FY8" s="367" t="s">
        <v>319</v>
      </c>
      <c r="FZ8" s="368"/>
      <c r="GA8" s="367" t="s">
        <v>320</v>
      </c>
      <c r="GB8" s="368"/>
      <c r="GC8" s="367" t="s">
        <v>321</v>
      </c>
      <c r="GD8" s="368"/>
      <c r="GE8" s="367" t="s">
        <v>322</v>
      </c>
      <c r="GF8" s="368"/>
      <c r="GG8" s="367" t="s">
        <v>323</v>
      </c>
      <c r="GH8" s="368"/>
      <c r="GI8" s="367" t="s">
        <v>324</v>
      </c>
      <c r="GJ8" s="368"/>
      <c r="GK8" s="367" t="s">
        <v>325</v>
      </c>
      <c r="GL8" s="368"/>
      <c r="GM8" s="367" t="s">
        <v>326</v>
      </c>
      <c r="GN8" s="368"/>
      <c r="GO8" s="367" t="s">
        <v>299</v>
      </c>
      <c r="GP8" s="368"/>
      <c r="GQ8" s="367" t="s">
        <v>300</v>
      </c>
      <c r="GR8" s="368"/>
    </row>
    <row r="9" spans="1:200" ht="15.75" customHeight="1" x14ac:dyDescent="0.3">
      <c r="A9" s="401">
        <f>IF(입력!A9="","",입력!A9)</f>
        <v>1</v>
      </c>
      <c r="B9" s="411">
        <f>SUM(E13:GR16)</f>
        <v>474111.51999999996</v>
      </c>
      <c r="C9" s="407" t="s">
        <v>22</v>
      </c>
      <c r="D9" s="408"/>
      <c r="E9" s="357">
        <f>IF(OR(입력!B9="60mm단열",입력!B9="60mm방화"),IF(입력!B11="OD",IF(AND(입력!H9="W",입력!H13="W"),((입력!D9-(입력!D9-입력!J9))*2)+((입력!D9-(입력!D9-입력!J13))*2)+((입력!D9-입력!J9-입력!J13)*2)+((입력!F9)*6),0),0)+IF(입력!B11="OD",IF(AND(입력!H9="H",입력!H13="H"),((입력!F9-(입력!F9-입력!J9))*2)+((입력!F9-(입력!F9-입력!J13))*2)+((입력!F9-입력!J9-입력!J13)*2)+((입력!D9)*6),0),0)+IF(입력!B11="OD",IF(입력!H9="W",((입력!D9-(입력!D9-입력!J9))*2)+((입력!D9-입력!J9)*2)+((입력!F9)*4),IF(입력!H9="H",((입력!F9-(입력!F9-입력!J9))*2)+((입력!F9-입력!J9)*2)+((입력!D9)*4),0)),0)+IF(OR(입력!B11="PJ",입력!B11="T/T",입력!B11="T/O",입력!B11="T/S",입력!B11="FIX",입력!B9="ID",AND(입력!B11="OD",NOT(입력!H9="W"),NOT(입력!H9="H"))),((입력!D9)+(입력!F9))*2,0),0)</f>
        <v>0</v>
      </c>
      <c r="F9" s="358"/>
      <c r="G9" s="375">
        <f>IF(OR(입력!B9="60mm단열",입력!B9="60mm방화"),(IF(OR(입력!B11="T/T",입력!B11="T/O",입력!B11="T/S"),(IF(입력!H9="W",입력!J9-34-19+12,입력!D9-34-34+12)+IF(입력!H9="H",입력!J9-34-19+12,입력!F9-34-34+12))*2,0))+(IF(OR(입력!B11="T/T",입력!B11="T/O",입력!B11="T/S"),(IF(입력!H13="W",입력!J13-34-19+12+입력!F9-34-34+12,0)+IF(입력!H13="H",입력!J13-34-19+12+입력!D9-34-34+12,0))*2,0)),0)</f>
        <v>0</v>
      </c>
      <c r="H9" s="376"/>
      <c r="I9" s="357">
        <f>IF(OR(입력!B9="60mm단열",입력!B9="60mm방화"),IF(OR(입력!B11="T/T",입력!B11="T/O",입력!B11="T/S",입력!B11="FIX",입력!B11="PJ"),IF(입력!H9="W",입력!F9-34-34+10,IF(입력!H9="H",입력!D9-34-34+10,0)),0)*IF(OR(입력!H13="W",입력!H13="H"),2,1),0)</f>
        <v>0</v>
      </c>
      <c r="J9" s="358"/>
      <c r="K9" s="357">
        <f>IF(OR(입력!B9="60mm단열",입력!B9="60mm방화"),IF(입력!B11="OD",(IF(입력!H9="W",입력!D9-(입력!D9-입력!J9)-34-34+12,입력!D9-34-34+12)+IF(입력!H9="H",입력!F9-(입력!F9-입력!J9)-34-34+12,입력!F9-34-34+12))*2,0),0)</f>
        <v>0</v>
      </c>
      <c r="L9" s="358"/>
      <c r="M9" s="357">
        <f>IF(OR(입력!B9="60mm단열",입력!B9="60mm방화"),IF(입력!B11="PJ",(IF(입력!H9="W",입력!D9-(입력!D9-입력!J9)-34-34+12,입력!D9-34-34+12)+IF(입력!H9="H",입력!F9-(입력!F9-입력!J9)-34-34+12,입력!F9-34-34+12))*2,0),0)</f>
        <v>0</v>
      </c>
      <c r="N9" s="358"/>
      <c r="O9" s="357">
        <f>IF(OR(입력!B9="60mm단열",입력!B9="60mm방화"),IF(입력!B11="페러럴",(IF(입력!H9="W",입력!D9-(입력!D9-입력!J9)-34-34+12,입력!D9-34-34+12)+IF(입력!H9="H",입력!F9-(입력!F9-입력!J9)-34-34+12,입력!F9-34-34+12))*2,0),0)</f>
        <v>0</v>
      </c>
      <c r="P9" s="358"/>
      <c r="Q9" s="357">
        <f>IF(OR(입력!B9="60mm단열",입력!B9="60mm방화"),IF(입력!B13="24T",(IF(OR(입력!B11="T/T",입력!B11="T/O",입력!B11="T/S"),(IF(입력!H9="W",(입력!D9-입력!J9)-34-19+12-53-53,입력!D9-34-34+12-53-53)+IF(입력!H9="H",(입력!F9-입력!J9)-34-19,입력!F9-34-34))*2,0)+IF(입력!B11="OD",(IF(입력!H9="W",입력!J9-34-34+12-53-53,입력!D9-34-34+12-53-53)+IF(입력!H9="H",입력!J9-34-34+12-53-53,입력!F9-34-34+12-53-53))*2,0)+IF(입력!B11="PJ",(IF(입력!H9="W",입력!J9-34-19+12-53-53,입력!D9-34-34+12-53-53)+IF(입력!H9="H",입력!J9-34-19+12-53-53,입력!F9-34-34+12-53-53))*2,0)+IF(OR(입력!B11="T/T",입력!B11="T/O",입력!B11="T/S"),(IF(입력!H13="W",입력!J13-34-19+12-53-53+입력!D9-34-34+12-53-53,0)+IF(입력!H13="H",입력!J13-34-19+12-53-53+입력!F9-34-34+12-53-53,0))*2,0)+IF(입력!B9="OD",(IF(입력!H13="W",입력!J13-34-34+12-53-53+입력!D9-34-34+12-53-53,0)+IF(입력!H13="H",입력!J13-34-34+12-53-53+입력!F9-34-34+12-53-53,0))*2,0)+IF(입력!B9="ID",(IF(입력!H13="W",입력!J13-34-19+12-53-53+입력!D9-34-34+12-53-53,0)+IF(입력!H13="H",입력!J13-34-19+12-53-53+입력!F9-34-34+12-53-53,0))*2,0)),0),0)</f>
        <v>0</v>
      </c>
      <c r="R9" s="358"/>
      <c r="S9" s="357">
        <f>IF(OR(입력!B9="60mm단열",입력!B9="60mm방화"),IF(입력!B13="24T",(IF(OR(입력!B11="T/T",입력!B11="T/O",입력!B11="T/S"),(IF(입력!H9="W",입력!D9-(입력!D9-입력!J9)-34-19+12-53-53,입력!D9-34-34+12-53-53)+IF(입력!H9="H",입력!F9-(입력!F9-입력!J9)-34-19+12-53-53,입력!F9-34-34+12-53-53))*2,0)+IF(입력!B11="OD",(IF(입력!H9="W",입력!D9-(입력!D9-입력!J9)-34-34+12-53-53,입력!D9-34-34+12-53-53)+IF(입력!H9="H",입력!F9-(입력!F9-입력!J9)-34-34+12-53-53,입력!F9-34-34+12-53-53))*2,0)+IF(입력!B11="PJ",(IF(입력!H9="W",입력!D9-(입력!D9-입력!J9)-34-19+12-53-53,입력!D9-34-34+12-53-53)+IF(입력!H9="H",입력!F9-(입력!F9-입력!J9)-34-19+12-53-53,입력!F9-34-34+12-53-53))*2,0)+IF(OR(입력!B11="T/T",입력!B11="T/O",입력!B11="T/S"),(IF(입력!H13="W",입력!D9-(입력!D9-입력!J13)-34-19+12-53-53,0)+IF(입력!H13="H",입력!F9-(입력!F9-입력!J13)-34-19+12-53-53,0))*2,0)+IF(입력!B9="OD",(IF(입력!H13="W",입력!D9-(입력!D9-입력!J13)-34-34+12-53-53,0)+IF(입력!H13="H",입력!F9-(입력!F9-입력!J13)-34-34+12-53-53,0))*2,0)+IF(입력!B11="PJ",(IF(입력!H13="W",입력!D9-(입력!D9-입력!J13)-34-19+12-53-53,0)+IF(입력!H13="H",입력!F9-(입력!F9-입력!J13)-34-19+12-53-53,0))*2,0)),0),0)</f>
        <v>0</v>
      </c>
      <c r="T9" s="358"/>
      <c r="U9" s="357">
        <f>IF(OR(입력!B9="60mm단열",입력!B9="60mm방화"),IF(입력!B13="39T",(IF(입력!B11="FIX",IF(AND(입력!H9="W",입력!H13="W"),((입력!D9-(입력!D9-입력!J9)-34-19)*2)+((입력!D9-(입력!D9-입력!J13)-34-19)*2)+((입력!D9-입력!J9-입력!J12-19-19)*2)+((입력!F9-34-34)*6),IF(AND(입력!H9="H",입력!H13="H"),((입력!F9-(입력!F9-입력!J9)-34-19)*2)+((입력!F9-(입력!F9-입력!J13)-34-19)*2)+((입력!F9-입력!J9-입력!J13-19-19)*2)+((입력!D9-34-34)*6),IF(입력!H9="W",((입력!D9-(입력!D9-입력!J9)-34-19)*2)+((입력!D9-입력!J9-34-19)*2)+((입력!F9-34-34)*4),IF(입력!H9="H",((입력!F9-(입력!F9-입력!J9)-34-19)*2)+((입력!F9-입력!J9-34-19)*2)+((입력!D9-34-34)*4),(((입력!D9-34-34)+(입력!F9-34-34))*2))))),0)+IF(OR(입력!B11="T/T",입력!B11="T/O",입력!B11="PJ",입력!B11="T/S"),IF(AND(입력!H9="W",입력!H13="W"),(((입력!D9-입력!J9-입력!J13-19-19)+(입력!F9-34-34))*2),IF(입력!H9="W",(((입력!D9-입력!J9-34-19)+(입력!F9-34-34))*2),IF(AND(입력!H9="H",입력!H13="H"),(((입력!F9-입력!J9-입력!J13-19-19)+(입력!D9-34-34))*2),IF(입력!H9="H",(((입력!F9-입력!J9-34-19)+(입력!D9-34-34))*2),0)))),0)+IF(입력!B11="OD",IF(AND(입력!H9="W",입력!H9="W"),(((입력!D9-입력!J9-입력!J13-34-34)+(입력!F9-34-34))*2),IF(입력!H9="W",(((입력!D9-입력!J9-34-34)+(입력!F9-34-34))*2),IF(AND(입력!H9="H",입력!H13="H"),(((입력!F9-입력!J9-입력!J13-34-34)+(입력!D9-34-34))*2),IF(입력!H9="H",(((입력!F9-입력!J9-34-34)+(입력!D9-34-34))*2),0)))),0)),0),0)</f>
        <v>0</v>
      </c>
      <c r="V9" s="358"/>
      <c r="W9" s="357">
        <f>IF(OR(입력!B9="60mm단열",입력!B9="60mm방화"),IF(입력!B13="39T",(IF(OR(입력!B11="T/T",입력!B11="T/O",입력!B11="T/S"),(IF(입력!H9="W",입력!J9-34-19+12-53-53,입력!D9-34-34+12-53-53)+IF(입력!H9="H",입력!J9-34-19+12-53-53,입력!F9-34-34+12-53-53))*2,0)+IF(입력!B11="OD",(IF(입력!H9="W",입력!J9-34-34+12-53-53,입력!D9-34-34+12-53-53)+IF(입력!H9="H",입력!J9-34-34+12-53-53,입력!F9-34-34+12-53-53))*2,0)+IF(입력!B11="PJ",(IF(입력!H9="W",입력!J9-34-19+12-53-53,입력!D9-34-34+12-53-53)+IF(입력!H9="H",입력!J9-34-19+12-53-53,입력!F9-34-34+12-53-53))*2,0)+IF(OR(입력!B11="T/T",입력!B11="T/O",입력!B11="T/S"),(IF(입력!H13="W",입력!J13-34-19+12-53-53+입력!D9-34-34+12-53-53,0)+IF(입력!H13="H",입력!J13-34-19+12-53-53+입력!F9-34-34+12-53-53,0))*2,0)+IF(입력!B9="OD",(IF(입력!H13="W",입력!J13-34-34+12-53-53+입력!D9-34-34+12-53-53,0)+IF(입력!H13="H",입력!J13-34-34+12-53-53+입력!F9-34-34+12-53-53,0))*2,0)+IF(입력!B9="ID",(IF(입력!H13="W",입력!J13-34-19+12-53-53+입력!D9-34-34+12-53-53,0)+IF(입력!H13="H",입력!J13-34-19+12-53-53+입력!F9-34-34+12-53-53,0))*2,0)),0),0)</f>
        <v>0</v>
      </c>
      <c r="X9" s="358"/>
      <c r="Y9" s="357">
        <f>IF(OR(입력!B9="60mm단열",입력!B9="60mm방화"),(4),0)</f>
        <v>0</v>
      </c>
      <c r="Z9" s="358"/>
      <c r="AA9" s="357">
        <f>IF(OR(입력!B9="60mm단열",입력!B9="60mm방화"),(4),0)</f>
        <v>0</v>
      </c>
      <c r="AB9" s="358"/>
      <c r="AC9" s="375">
        <f>IF(OR(입력!B9="60mm단열",입력!B9="60mm방화"),IF(OR(입력!B11="T/T",입력!B11="T/O",입력!B11="T/S",입력!B11="PJ"),IF(OR(입력!H13="w",입력!H13="h"),8,4),0),0)</f>
        <v>0</v>
      </c>
      <c r="AD9" s="376"/>
      <c r="AE9" s="375">
        <f>IF(OR(입력!B9="60mm단열",입력!B9="60mm방화"),IF(OR(입력!B11="T/T",입력!B11="T/O",입력!B11="T/S",입력!B11="PJ"),IF(OR(입력!H13="w",입력!H13="h"),8,4),0),0)</f>
        <v>0</v>
      </c>
      <c r="AF9" s="376"/>
      <c r="AG9" s="375">
        <f>IF(OR(입력!B9="60mm단열",입력!B9="60mm방화"),IF(OR(입력!B11="T/T",입력!B11="T/O",입력!B11="T/S",입력!B11="FIX",입력!B11="PJ"),IF(입력!H9="W",4,IF(입력!H9="H",4,0)),0)*IF(OR(입력!H12="W",입력!H12="H"),2,1),0)</f>
        <v>0</v>
      </c>
      <c r="AH9" s="376"/>
      <c r="AI9" s="375">
        <f>IF(OR(입력!B9="60mm단열",입력!B9="60mm방화"),IF(OR(입력!B11="T/T",입력!B11="T/O",입력!B11="T/S",입력!B11="FIX",입력!B11="PJ"),IF(입력!H9="W",4,IF(입력!H9="H",4,0)),0)*IF(OR(입력!H12="W",입력!H12="H"),2,1),0)</f>
        <v>0</v>
      </c>
      <c r="AJ9" s="376"/>
      <c r="AK9" s="375">
        <f>IF(OR(입력!B9="60mm단열",입력!B9="60mm방화"),IF(OR(입력!B11="T/T",입력!B11="T/O",입력!B11="T/S",입력!B11="FIX",입력!B11="PJ"),IF(입력!H9="W",4,IF(입력!H9="H",4,0)),0)*IF(OR(입력!H12="W",입력!H12="H"),2,1),0)</f>
        <v>0</v>
      </c>
      <c r="AL9" s="376"/>
      <c r="AM9" s="357">
        <f>IF(OR(입력!B9="60mm단열",입력!B9="60mm방화"),(32),0)</f>
        <v>0</v>
      </c>
      <c r="AN9" s="358"/>
      <c r="AO9" s="357">
        <f>IF((입력!B9="60mm단열"),(Q9+S9+U9+W9)/1000,0)</f>
        <v>0</v>
      </c>
      <c r="AP9" s="358"/>
      <c r="AQ9" s="357">
        <f>IF((입력!B9="60mm단열"),(Q9+S9+U9+W9)/1000,0)</f>
        <v>0</v>
      </c>
      <c r="AR9" s="358"/>
      <c r="AS9" s="357">
        <f>IF((입력!B9="60mm단열"),(G9+M9+K9+O9))/1000</f>
        <v>0</v>
      </c>
      <c r="AT9" s="358"/>
      <c r="AU9" s="357">
        <f>IF((입력!B9="60mm단열"),(4),0)</f>
        <v>0</v>
      </c>
      <c r="AV9" s="358"/>
      <c r="AW9" s="357">
        <f>IF((입력!B9="60mm단열"),(G9*2)/1000,0)</f>
        <v>0</v>
      </c>
      <c r="AX9" s="358"/>
      <c r="AY9" s="357">
        <f>IF((입력!B9="60mm방화"),(Q9+S9+U9+W9)/1000,0)</f>
        <v>0</v>
      </c>
      <c r="AZ9" s="358"/>
      <c r="BA9" s="357">
        <f>IF((입력!B9="60mm방화"),(Q9+S9+U9+W9)/1000,0)</f>
        <v>0</v>
      </c>
      <c r="BB9" s="358"/>
      <c r="BC9" s="357">
        <f>IF((입력!B9="60mm방화"),(G9+K9+M9+O9)/1000,0)</f>
        <v>0</v>
      </c>
      <c r="BD9" s="358"/>
      <c r="BE9" s="357">
        <f>IF((입력!B9="60mm방화"),(4),0)</f>
        <v>0</v>
      </c>
      <c r="BF9" s="358"/>
      <c r="BG9" s="357">
        <f>IF((입력!B9="60mm방화"),((G9+K9+M9+O9)/1000),0)</f>
        <v>0</v>
      </c>
      <c r="BH9" s="358"/>
      <c r="BI9" s="357">
        <f>IF((입력!B9="60mm방화"),((E9/1000)),0)</f>
        <v>0</v>
      </c>
      <c r="BJ9" s="358"/>
      <c r="BK9" s="357">
        <f>IF((입력!B9="60mm방화"),IF(입력!B13="24T",Q9/1000,U9/1000),0)</f>
        <v>0</v>
      </c>
      <c r="BL9" s="358"/>
      <c r="BM9" s="357">
        <f>IF((입력!B9="60mm방화"),IF(입력!B13="24T",S9/1000,W9/1000),0)</f>
        <v>0</v>
      </c>
      <c r="BN9" s="358"/>
      <c r="BO9" s="357">
        <f>IF(OR(입력!B9="60mm단열",입력!B9="60mm방화"),(IF(OR(입력!B11="T/T",입력!B11="T/O",입력!B11="T/S",입력!B11="PJ"),(IF(입력!H9="W",입력!D9-(입력!D9-입력!J9)-432,입력!D9-432)+IF(입력!H9="H",입력!F9-((((입력!F9-입력!J9)/2)-246)*2),(((입력!F9/2)-246)*2))),0))+(IF(OR(입력!B11="T/T",입력!B11="T/O",입력!B11="T/S"),(IF(입력!H13="W",입력!D9-(입력!D13-입력!J13)-432,0)+IF(입력!H13="H",입력!F13-((((입력!F13-입력!J13)/2)-246)*2),0)),0)),0)</f>
        <v>0</v>
      </c>
      <c r="BP9" s="358"/>
      <c r="BQ9" s="357">
        <f>IF(OR(입력!B9="85mm단열",입력!B9="85mm방화"),IF(입력!B11="OD",IF(AND(입력!H9="W",입력!H13="W"),((입력!D9-(입력!D9-입력!J9))*2)+((입력!D9-(입력!D9-입력!J13))*2)+((입력!D9-입력!J9-입력!J13)*2)+((입력!F9)*6),0),0)+IF(입력!B11="OD",IF(AND(입력!H9="H",입력!H13="H"),((입력!BJ9-(입력!F9-입력!J9))*2)+((입력!F9-(입력!F9-입력!J13))*2)+((입력!F9-입력!BN9-입력!J13)*2)+((입력!D9)*6),0),0)+IF(입력!B11="OD",IF(입력!H9="W",((입력!D9-(입력!D9-입력!J9))*2)+((입력!D9-입력!J9)*2)+((입력!F9)*4),IF(입력!H9="H",((입력!F9-(입력!F9-입력!J9))*2)+((입력!F9-입력!J9)*2)+((입력!D9)*4),0)),0)+IF(OR(입력!B11="T/T",입력!B11="T/O",입력!B11="T/S",입력!B11="FIX",입력!B9="ID",AND(입력!B11="OD",NOT(입력!H9="W"),NOT(입력!H9="H"))),((입력!D9)+(입력!F9))*2,0),0)</f>
        <v>6400</v>
      </c>
      <c r="BR9" s="358"/>
      <c r="BS9" s="357">
        <f>IF(OR(입력!B9="85mm단열",입력!B9="85mm방화"),(IF(OR(입력!B11="T/T",입력!B11="T/O",입력!B11="T/S"),(IF(입력!H9="W",입력!D9-(입력!D9-입력!J9)-38-19+12,입력!D9-38-38+12)+IF(입력!H9="H",입력!F9-(입력!F9-입력!J9)-38-19+12,입력!F9-38-38+12))*2,0))+(IF(OR(입력!B11="T/T",입력!B11="T/O",입력!B11="T/S"),(IF(입력!H13="W",입력!D9-(입력!D13-입력!J13)-38-19+12,0)+IF(입력!H13="H",입력!F13-(입력!F13-입력!J13)-38-19+12,0))*2,0)),0)</f>
        <v>4182</v>
      </c>
      <c r="BT9" s="358"/>
      <c r="BU9" s="357">
        <f>IF(OR(입력!B9="85mm단열",입력!B9="85mm방화"),IF(OR(입력!B11="T/T",입력!B11="T/O",입력!B11="T/S",입력!B11="FIX",입력!B11="ID"),IF(입력!H9="W",입력!F9-38-38+10,IF(입력!H9="H",입력!D9-38-38+10,0)),0)*IF(OR(입력!H13="W",입력!H12="H"),2,1),0)</f>
        <v>1134</v>
      </c>
      <c r="BV9" s="358"/>
      <c r="BW9" s="357">
        <f>IF(OR(입력!B9="85mm단열",입력!B9="85mm방화"),IF(입력!B13="48T",(IF(입력!B11="FIX",IF(AND(입력!H9="W",입력!H13="W"),((입력!D9-(입력!D9-입력!J9)-38-19)*2)+((입력!D9-(입력!D9-입력!J13)-38-19)*2)+((입력!D9-입력!J9-입력!J12-19-19)*2)+((입력!F9-38-38)*6),IF(AND(입력!H9="H",입력!H13="H"),((입력!F9-(입력!F9-입력!J9)-38-19)*2)+((입력!F9-(입력!F9-입력!J13)-38-19)*2)+((입력!F9-입력!J9-입력!J13-19-19)*2)+((입력!D9-38-38)*6),IF(입력!H9="W",((입력!D9-(입력!D9-입력!J9)-38-19)*2)+((입력!D9-입력!J9-38-19)*2)+((입력!F9-38-38)*4),IF(입력!H9="H",((입력!F9-(입력!F9-입력!J9)-38-19)*2)+((입력!F9-입력!J9-38-19)*2)+((입력!D9-38-38)*4),(((입력!D9-38-38)+(입력!F9-38-38))*2))))),0)+IF(OR(입력!B11="T/T",입력!B11="T/O",입력!B11="ID",입력!B11="T/S"),IF(AND(입력!H9="W",입력!H13="W"),(((입력!D9-입력!J9-입력!J13-19-19)+(입력!F9-38-38))*2),IF(입력!H9="W",(((입력!D9-입력!J9-38-19)+(입력!F9-38-38))*2),IF(AND(입력!H9="H",입력!H13="H"),(((입력!F9-입력!J9-입력!J13-19-19)+(입력!D9-38-38))*2),IF(입력!H9="H",(((입력!F9-입력!J9-38-19)+(입력!D9-38-38))*2),0)))),0)+IF(입력!B9="OD",IF(AND(입력!H9="W",입력!H9="W"),(((입력!D9-입력!J9-입력!J13-38-38)+(입력!F9-38-38))*2),IF(입력!H9="W",(((입력!D9-입력!J9-38-38)+(입력!F9-38-38))*2),IF(AND(입력!H9="H",입력!H13="H"),(((입력!F9-입력!J9-입력!J13-38-38)+(입력!D9-38-38))*2),IF(입력!H9="H",(((입력!F9-입력!J9-38-38)+(입력!D9-38-38))*2),0)))),0)),0),0)</f>
        <v>4134</v>
      </c>
      <c r="BX9" s="358"/>
      <c r="BY9" s="357">
        <f>IF(OR(입력!B9="85mm단열",입력!B9="85mm방화"),IF(입력!B13="48T",(IF(OR(입력!B11="T/T",입력!B11="T/O",입력!B11="T/S"),(IF(입력!H9="W",입력!D9-(입력!D9-입력!J9)-38-19+12-56-56,입력!D9-38-38+12-56-56)+IF(입력!H9="H",입력!F9-(입력!F9-입력!J9)-38-19+12-56-56,입력!F9-38-38+12-56-56))*2,0)+IF(입력!B11="OD",(IF(입력!H9="W",입력!D9-(입력!D9-입력!J9)-38-38+12-56-56,입력!D9-38-38+12-56-56)+IF(입력!H9="H",입력!F9-(입력!F9-입력!J9)-38-38+12-56-56,입력!F9-38-38+12-56-56))*2,0)+IF(입력!B11="ID",(IF(입력!H9="W",입력!D9-(입력!D9-입력!J9)-38-19+12-56-56,입력!D9-38-38+12-56-56)+IF(입력!H9="H",입력!F9-(입력!F9-입력!J9)-38-19+12-56-56,입력!F9-38-38+12-56-56))*2,0)+IF(OR(입력!B11="T/T",입력!B11="T/O",입력!B11="T/S"),(IF(입력!H13="W",입력!D9-(입력!D9-입력!J13)-38-19+12-56-56,0)+IF(입력!H13="H",입력!F9-(입력!F9-입력!J13)-38-19+12-56-56,0))*2,0)+IF(입력!B9="OD",(IF(입력!H13="W",입력!D9-(입력!D9-입력!J13)-38-38+12-56-56,0)+IF(입력!H13="H",입력!F9-(입력!F9-입력!J13)-38-38+12-56-56,0))*2,0)+IF(입력!B9="ID",(IF(입력!H13="W",입력!D9-(입력!D9-입력!J13)-38-19+12-56-56,0)+IF(입력!H13="H",입력!F9-(입력!F9-입력!J13)-38-19+12-56-56,0))*2,0)),0),0)</f>
        <v>3734</v>
      </c>
      <c r="BZ9" s="358"/>
      <c r="CA9" s="357">
        <f>IF(OR(입력!B9="85mm단열",입력!B9="85mm방화"),IF(입력!B13="51T",(IF(입력!B11="FIX",IF(AND(입력!H9="W",입력!H13="W"),((입력!D9-(입력!D9-입력!J9)-38-19)*2)+((입력!D9-(입력!D9-입력!J13)-38-19)*2)+((입력!D9-입력!J9-입력!J12-19-19)*2)+((입력!F9-38-38)*6),IF(AND(입력!H9="H",입력!H13="H"),((입력!F9-(입력!F9-입력!J9)-38-19)*2)+((입력!F9-(입력!F9-입력!J13)-38-19)*2)+((입력!F9-입력!J9-입력!J13-19-19)*2)+((입력!D9-38-38)*6),IF(입력!H9="W",((입력!D9-(입력!D9-입력!J9)-38-19)*2)+((입력!D9-입력!J9-38-19)*2)+((입력!F9-38-38)*4),IF(입력!H9="H",((입력!F9-(입력!F9-입력!J9)-38-19)*2)+((입력!F9-입력!J9-38-19)*2)+((입력!D9-38-38)*4),(((입력!D9-38-38)+(입력!F9-38-38))*2))))),0)+IF(OR(입력!B11="T/T",입력!B11="T/O",입력!B11="ID",입력!B11="T/S"),IF(AND(입력!H9="W",입력!H13="W"),(((입력!D9-입력!J9-입력!J13-19-19)+(입력!F9-38-38))*2),IF(입력!H9="W",(((입력!D9-입력!J9-38-19)+(입력!F9-38-38))*2),IF(AND(입력!H9="H",입력!H13="H"),(((입력!F9-입력!J9-입력!J13-19-19)+(입력!D9-38-38))*2),IF(입력!H9="H",(((입력!F9-입력!J9-38-19)+(입력!D9-38-38))*2),0)))),0)+IF(입력!B9="OD",IF(AND(입력!H9="W",입력!H9="W"),(((입력!D9-입력!J9-입력!J13-38-38)+(입력!F9-38-38))*2),IF(입력!H9="W",(((입력!D9-입력!J9-38-38)+(입력!F9-38-38))*2),IF(AND(입력!H9="H",입력!H13="H"),(((입력!F9-입력!J9-입력!J13-38-38)+(입력!D9-38-38))*2),IF(입력!H9="H",(((입력!F9-입력!J9-38-38)+(입력!D9-38-38))*2),0)))),0)),0),0)</f>
        <v>0</v>
      </c>
      <c r="CB9" s="358"/>
      <c r="CC9" s="357">
        <f>IF(OR(입력!B9="85mm단열",입력!B9="85mm방화"),IF(입력!B13="51T",(IF(OR(입력!B11="T/T",입력!B11="T/O",입력!B11="T/S"),(IF(입력!H9="W",입력!D9-(입력!D9-입력!J9)-38-19+12-56-56,입력!D9-38-38+12-56-56)+IF(입력!H9="H",입력!F9-(입력!F9-입력!J9)-38-19+12-56-56,입력!F9-38-38+12-56-56))*2,0)+IF(입력!B11="OD",(IF(입력!H9="W",입력!D9-(입력!D9-입력!J9)-38-38+12-56-56,입력!D9-38-38+12-56-56)+IF(입력!H9="H",입력!F9-(입력!F9-입력!J9)-38-38+12-56-56,입력!F9-38-38+12-56-56))*2,0)+IF(입력!B11="ID",(IF(입력!H9="W",입력!D9-(입력!D9-입력!J9)-38-19+12-56-56,입력!D9-38-38+12-56-56)+IF(입력!H9="H",입력!F9-(입력!F9-입력!J9)-38-19+12-56-56,입력!F9-38-38+12-56-56))*2,0)+IF(OR(입력!B11="T/T",입력!B11="T/O",입력!B11="T/S"),(IF(입력!H13="W",입력!D9-(입력!D9-입력!J13)-38-19+12-56-56,0)+IF(입력!H13="H",입력!F9-(입력!F9-입력!J13)-38-19+12-56-56,0))*2,0)+IF(입력!B9="OD",(IF(입력!H13="W",입력!D9-(입력!D9-입력!J13)-38-38+12-56-56,0)+IF(입력!H13="H",입력!F9-(입력!F9-입력!J13)-38-38+12-56-56,0))*2,0)+IF(입력!B9="ID",(IF(입력!H13="W",입력!D9-(입력!D9-입력!J13)-38-19+12-56-56,0)+IF(입력!H13="H",입력!F9-(입력!F9-입력!J13)-38-19+12-56-56,0))*2,0)),0),0)</f>
        <v>0</v>
      </c>
      <c r="CD9" s="358"/>
      <c r="CE9" s="357">
        <f>IF(OR(입력!B9="85mm단열",입력!B9="85mm방화"),(4),0)</f>
        <v>4</v>
      </c>
      <c r="CF9" s="358"/>
      <c r="CG9" s="357">
        <f>IF(OR(입력!B9="85mm단열",입력!B9="85mm방화"),(4),0)</f>
        <v>4</v>
      </c>
      <c r="CH9" s="358"/>
      <c r="CI9" s="381">
        <f>IF(OR(입력!B9="85mm단열",입력!B9="85mm방화"),IF(OR(입력!B11="T/T",입력!B11="T/O",입력!B11="T/S"),IF(OR(입력!H13="w",입력!H13="h"),8,4),0),0)</f>
        <v>4</v>
      </c>
      <c r="CJ9" s="382"/>
      <c r="CK9" s="375">
        <f>IF(OR(입력!B9="85mm단열",입력!B9="85mm방화"),IF(OR(입력!B11="T/T",입력!B11="T/O",입력!B11="T/S"),IF(OR(입력!H13="w",입력!H13="h"),8,4),0),0)</f>
        <v>4</v>
      </c>
      <c r="CL9" s="376"/>
      <c r="CM9" s="375">
        <f>IF(OR(입력!B9="85mm단열",입력!B9="85mm방화"),IF(OR(입력!B11="T/T",입력!B11="T/O",입력!B11="T/S",입력!B11="FIX",입력!B11="ID"),IF(입력!H9="W",2,IF(입력!H9="H",2,0)),0)*IF(OR(입력!H12="W",입력!H12="H"),2,1),0)</f>
        <v>2</v>
      </c>
      <c r="CN9" s="376"/>
      <c r="CO9" s="375">
        <f>IF(OR(입력!B9="85mm단열",입력!B9="85mm방화"),IF(OR(입력!B11="T/T",입력!B11="T/O",입력!B11="T/S",입력!B11="FIX",입력!B11="ID"),IF(입력!H9="W",2,IF(입력!H9="H",2,0)),0)*IF(OR(입력!H12="W",입력!H12="H"),2,1),0)</f>
        <v>2</v>
      </c>
      <c r="CP9" s="376"/>
      <c r="CQ9" s="375">
        <f>IF(OR(입력!B9="85mm단열",입력!B9="85mm방화"),IF(OR(입력!B11="T/T",입력!B11="T/O",입력!B11="T/S",입력!B11="FIX",입력!B11="ID"),IF(입력!H9="W",2,IF(입력!H9="H",2,0)),0)*IF(OR(입력!H12="W",입력!H12="H"),2,1),0)</f>
        <v>2</v>
      </c>
      <c r="CR9" s="376"/>
      <c r="CS9" s="357">
        <f>IF(OR(입력!B9="85mm단열",입력!B9="85mm방화"),(32),0)</f>
        <v>32</v>
      </c>
      <c r="CT9" s="358"/>
      <c r="CU9" s="369">
        <f>IF((입력!B9="85mm단열"),((CA9+CC9+BW9+BY9)/1000),0)</f>
        <v>0</v>
      </c>
      <c r="CV9" s="370"/>
      <c r="CW9" s="369">
        <f>IF((입력!B9="85mm단열"),((CA9+CC9+BW9+BY9)/1000),0)</f>
        <v>0</v>
      </c>
      <c r="CX9" s="370"/>
      <c r="CY9" s="369">
        <f>IF((입력!B9="85mm단열"),((BS9/1000)),0)</f>
        <v>0</v>
      </c>
      <c r="CZ9" s="370"/>
      <c r="DA9" s="357">
        <f>IF((입력!B9="85mm단열"),(4),0)</f>
        <v>0</v>
      </c>
      <c r="DB9" s="358"/>
      <c r="DC9" s="369">
        <f>IF((입력!B9="85mm단열"),(BS9*2)/1000,0)</f>
        <v>0</v>
      </c>
      <c r="DD9" s="370"/>
      <c r="DE9" s="357">
        <f>IF((입력!B9="85mm방화"),((CA9+CC9+BW9+BY9)/1000),0)</f>
        <v>7.8680000000000003</v>
      </c>
      <c r="DF9" s="358"/>
      <c r="DG9" s="357">
        <f>IF((입력!B9="85mm방화"),((CA9+CC9+BW9+BY9)/1000),0)</f>
        <v>7.8680000000000003</v>
      </c>
      <c r="DH9" s="358"/>
      <c r="DI9" s="357">
        <f>IF((입력!B9="85mm방화"),((BS9/1000)),0)</f>
        <v>4.1820000000000004</v>
      </c>
      <c r="DJ9" s="358"/>
      <c r="DK9" s="357">
        <f>IF((입력!B9="85mm방화"),(4),0)</f>
        <v>4</v>
      </c>
      <c r="DL9" s="358"/>
      <c r="DM9" s="357">
        <f>IF((입력!B9="85mm방화"),(BS9*2)/1000,0)</f>
        <v>8.3640000000000008</v>
      </c>
      <c r="DN9" s="358"/>
      <c r="DO9" s="357">
        <f>IF((입력!B9="85mm방화"),((BQ9/1000)),0)</f>
        <v>6.4</v>
      </c>
      <c r="DP9" s="358"/>
      <c r="DQ9" s="357">
        <f>IF((입력!B9="85mm방화"),((BW9/1000)),0)</f>
        <v>4.1340000000000003</v>
      </c>
      <c r="DR9" s="358"/>
      <c r="DS9" s="357">
        <f>IF((입력!B9="85mm방화"),((BY9/1000)),0)</f>
        <v>3.734</v>
      </c>
      <c r="DT9" s="358"/>
      <c r="DU9" s="357">
        <f>IF(OR(입력!B9="85mm단열",입력!B9="85mm방화"),(IF(OR(입력!B11="T/T",입력!B11="T/O",입력!B11="T/S"),(IF(입력!H9="W",입력!D9-(입력!D9-입력!J9)-432,입력!D9-432)+IF(입력!H9="H",입력!F9-((((입력!F9-입력!J9)/2)-246)*2),(((입력!F9/2)-246)*2))),0))+(IF(OR(입력!B11="T/T",입력!B11="T/O",입력!B11="T/S"),(IF(입력!H13="W",입력!D9-(입력!D13-입력!J13)-432,0)+IF(입력!H13="H",입력!F13-((((입력!F13-입력!J13)/2)-246)*2),0)),0)),0)</f>
        <v>1276</v>
      </c>
      <c r="DV9" s="358"/>
      <c r="DW9" s="357">
        <f>IF(OR(입력!B9="85mm단열",입력!B9="85mm방화",입력!B9="60mm단열",입력!B9="60mm방화"),IF(OR(입력!B11="T/T",입력!B11="T/O",입력!B11="T/S",입력!B11="FIX"),IF(OR(입력!H9="w",입력!H9="h"),4,2),0),0)</f>
        <v>4</v>
      </c>
      <c r="DX9" s="358"/>
      <c r="DY9" s="357">
        <f>IF(OR(입력!B9="85mm단열",입력!B9="85mm방화",입력!B9="60mm단열",입력!B9="60mm방화"),IF(OR(입력!B11="T/T",입력!B11="T/O",입력!B11="T/S"),1,0),0)</f>
        <v>1</v>
      </c>
      <c r="DZ9" s="358"/>
      <c r="EA9" s="357">
        <f>IF(OR(입력!B9="85mm단열",입력!B9="85mm방화",입력!B9="60mm단열",입력!B9="60mm방화"),IF(OR(입력!B11="T/T",입력!B11="T/O",입력!B11="T/S"),1,0),0)</f>
        <v>1</v>
      </c>
      <c r="EB9" s="358"/>
      <c r="EC9" s="357">
        <f>IF(OR(입력!B9="145mm단열",입력!B9="145mm방화"),IF(입력!B11="ES",((입력!D9)+(입력!F9))*2,0),0)</f>
        <v>0</v>
      </c>
      <c r="ED9" s="358"/>
      <c r="EE9" s="357">
        <f>IF(OR(입력!B9="145mm단열",입력!B9="145mm방화"),IF(입력!B11="ES",(((입력!D9-(입력!D9-입력!J9)+6)+(입력!F9-52-57))*2),0)+IF(입력!B11="ES",IF(입력!H13="W",(((입력!D9-(입력!D9-입력!J13)+6)+(입력!F9-52-57))*2),0),0),0)</f>
        <v>0</v>
      </c>
      <c r="EF9" s="358"/>
      <c r="EG9" s="357">
        <f>IF(OR(입력!B9="145mm단열",입력!B9="145mm방화"),IF(입력!B11="ES",입력!F9-36-36+10,0)*IF(입력!H13="W",2,1),0)</f>
        <v>0</v>
      </c>
      <c r="EH9" s="358"/>
      <c r="EI9" s="357">
        <f>IF(OR(입력!B9="145mm단열",입력!B9="145mm방화"),IF(입력!B11="ES",입력!D9-36-36,0),0)</f>
        <v>0</v>
      </c>
      <c r="EJ9" s="358"/>
      <c r="EK9" s="357">
        <f>IF(OR(입력!B9="145mm단열",입력!B9="145mm방화"),IF(입력!B11="ES",입력!F9-36-36,0)+IF(AND(입력!B11="ES",입력!H13="W"),입력!F9-36-36,0),0)</f>
        <v>0</v>
      </c>
      <c r="EL9" s="358"/>
      <c r="EM9" s="357">
        <f>IF(OR(입력!B9="145mm단열",입력!B9="145mm방화"),IF(입력!B11="ES",입력!D9-36-36,0),0)</f>
        <v>0</v>
      </c>
      <c r="EN9" s="358"/>
      <c r="EO9" s="357">
        <f>IF(OR(입력!B9="145mm단열",입력!B9="145mm방화"),IF(입력!B11="ES",입력!D9-36-36,0),0)</f>
        <v>0</v>
      </c>
      <c r="EP9" s="358"/>
      <c r="EQ9" s="357">
        <f>IF(OR(입력!B9="145mm단열",입력!B9="145mm방화"),IF(입력!B11="ES",입력!F9-36-36,0)+IF(AND(입력!B11="ES",입력!H13="W"),입력!F9-36-36,0),0)</f>
        <v>0</v>
      </c>
      <c r="ER9" s="358"/>
      <c r="ES9" s="357">
        <f>IF(OR(입력!B9="145mm단열",입력!B9="145mm방화"),IF(입력!B13="39T",IF(입력!B11="ES",((입력!D9-(입력!D9-입력!J9)+6-73-73)+(입력!F9-36-36-73-73))*2,0)+IF(AND(입력!B9="ES",입력!H12="W"),((입력!D9-(입력!D9-입력!J12)+6-73-73)+(입력!F9-36-36-73-73))*2,0)+IF(AND(입력!B9="ES",입력!H9="W",입력!H12="W"),((입력!D9-입력!J9-입력!J12-19-19)+(입력!F9-36-36))*2,IF(AND(입력!B9="ES",입력!H9="W",NOT(입력!H12="W")),((입력!D9-입력!J9-36-19)+(입력!F9-36-36))*2,0)),0),0)</f>
        <v>0</v>
      </c>
      <c r="ET9" s="358"/>
      <c r="EU9" s="357">
        <f>IF(OR(입력!B9="145mm단열",입력!B9="145mm방화"),IF(입력!B13="24T",IF(입력!B11="ES",((입력!D9-(입력!D9-입력!J9)+6-73-73)+(입력!F9-36-36-73-73))*2,0)+IF(AND(입력!B9="ES",입력!H12="W"),((입력!D9-(입력!D9-입력!J12)+6-73-73)+(입력!F9-36-36-73-73))*2,0)+IF(AND(입력!B9="ES",입력!H9="W",입력!H12="W"),((입력!D9-입력!J9-입력!J12-19-19)+(입력!F9-36-36))*2,IF(AND(입력!B9="ES",입력!H9="W",NOT(입력!H12="W")),((입력!D9-입력!J9-36-19)+(입력!F9-36-36))*2,0)),0),0)</f>
        <v>0</v>
      </c>
      <c r="EV9" s="358"/>
      <c r="EW9" s="357">
        <f>IF(OR(입력!B9="145mm단열",입력!B9="145mm방화"),IF(입력!B11="ES",(입력!D9-(입력!D9-입력!J9)-40-21+입력!F9-36-36)*2,0)+IF(AND(입력!B11="ES",입력!H13="W"),(입력!D9-(입력!D9-입력!J12)-36-19+입력!F9-36-36)*2,0),0)</f>
        <v>0</v>
      </c>
      <c r="EX9" s="358"/>
      <c r="EY9" s="357">
        <f>IF(OR(입력!B9="145mm단열",입력!B9="145mm방화"),(4),0)</f>
        <v>0</v>
      </c>
      <c r="EZ9" s="358"/>
      <c r="FA9" s="357">
        <f>IF(OR(입력!B9="145mm단열",입력!B9="145mm방화"),(4),0)</f>
        <v>0</v>
      </c>
      <c r="FB9" s="358"/>
      <c r="FC9" s="381">
        <f>IF(OR(입력!B9="145mm단열",입력!B9="145mm방화"),IF(OR(입력!B11="ES"),IF(OR(입력!H9="W",입력!H13="h"),4,8),0),0)</f>
        <v>0</v>
      </c>
      <c r="FD9" s="382"/>
      <c r="FE9" s="375">
        <f>IF(OR(입력!B9="145mm단열",입력!B9="145mm방화"),IF(OR(입력!B11="ES"),IF(OR(입력!H9="W",입력!H13="h"),4,8),0),0)</f>
        <v>0</v>
      </c>
      <c r="FF9" s="376"/>
      <c r="FG9" s="375">
        <f>IF(OR(입력!B9="145mm단열",입력!B9="145mm방화"),IF(OR(입력!B11="ES"),IF(입력!H9="W",2,IF(입력!H9="H",2,0)),0)*IF(OR(입력!H12="W",입력!H12="H"),2,1),0)</f>
        <v>0</v>
      </c>
      <c r="FH9" s="376"/>
      <c r="FI9" s="375">
        <f>IF(OR(입력!B9="145mm단열",입력!B9="145mm방화"),IF(OR(입력!B11="ES"),IF(입력!H9="W",2,IF(입력!H9="H",2,0)),0)*IF(OR(입력!H12="W",입력!H12="H"),2,1),0)</f>
        <v>0</v>
      </c>
      <c r="FJ9" s="376"/>
      <c r="FK9" s="375">
        <f>IF(OR(입력!B9="145mm단열",입력!B9="145mm방화"),IF(OR(입력!B11="ES"),IF(입력!H9="W",2,IF(입력!H9="H",2,0)),0)*IF(OR(입력!H12="W",입력!H12="H"),2,1),0)</f>
        <v>0</v>
      </c>
      <c r="FL9" s="376"/>
      <c r="FM9" s="357">
        <f>IF(OR(입력!B9="145mm단열",입력!B9="145mm방화"),(32),0)</f>
        <v>0</v>
      </c>
      <c r="FN9" s="358"/>
      <c r="FO9" s="369">
        <f>IF((입력!B9="145mm단열"),((EU9+EW9+EQ9+ES9)/1000),0)</f>
        <v>0</v>
      </c>
      <c r="FP9" s="370"/>
      <c r="FQ9" s="369">
        <f>IF((입력!B9="145mm단열"),((EU9+EW9+EQ9+ES9)/1000),0)</f>
        <v>0</v>
      </c>
      <c r="FR9" s="370"/>
      <c r="FS9" s="369">
        <f>IF((입력!B9="145mm단열"),((EM9/1000)),0)</f>
        <v>0</v>
      </c>
      <c r="FT9" s="370"/>
      <c r="FU9" s="357">
        <f>IF((입력!B9="145mm단열"),(4),0)</f>
        <v>0</v>
      </c>
      <c r="FV9" s="358"/>
      <c r="FW9" s="369">
        <f>IF((입력!B9="145mm단열"),(EM9*2)/1000,0)</f>
        <v>0</v>
      </c>
      <c r="FX9" s="370"/>
      <c r="FY9" s="357">
        <f>IF((입력!B9="145mm방화"),((EU9+EW9+EQ9+ES9)/1000),0)</f>
        <v>0</v>
      </c>
      <c r="FZ9" s="358"/>
      <c r="GA9" s="357">
        <f>IF((입력!B9="145mm방화"),((EU9+EW9+EQ9+ES9)/1000),0)</f>
        <v>0</v>
      </c>
      <c r="GB9" s="358"/>
      <c r="GC9" s="357">
        <f>IF((입력!B9="145mm방화"),((EM9/1000)),0)</f>
        <v>0</v>
      </c>
      <c r="GD9" s="358"/>
      <c r="GE9" s="357">
        <f>IF((입력!B9="145mm방화"),(4),0)</f>
        <v>0</v>
      </c>
      <c r="GF9" s="358"/>
      <c r="GG9" s="357">
        <f>IF((입력!B9="145mm방화"),(EM9*2)/1000,0)</f>
        <v>0</v>
      </c>
      <c r="GH9" s="358"/>
      <c r="GI9" s="357">
        <f>IF((입력!B9="145mm방화"),((EK9/1000)),0)</f>
        <v>0</v>
      </c>
      <c r="GJ9" s="358"/>
      <c r="GK9" s="357">
        <f>IF((입력!B9="145mm방화"),((EQ9/1000)),0)</f>
        <v>0</v>
      </c>
      <c r="GL9" s="358"/>
      <c r="GM9" s="357">
        <f>IF((입력!B9="145mm방화"),((ES9/1000)),0)</f>
        <v>0</v>
      </c>
      <c r="GN9" s="358"/>
      <c r="GO9" s="357">
        <f>IF(OR(입력!B9="145mm단열",입력!B9="145mm방화"),(1),0)</f>
        <v>0</v>
      </c>
      <c r="GP9" s="358"/>
      <c r="GQ9" s="357">
        <f>IF(OR(입력!B9="145mm단열",입력!B9="145mm방화"),(1),0)</f>
        <v>0</v>
      </c>
      <c r="GR9" s="358"/>
    </row>
    <row r="10" spans="1:200" ht="17.100000000000001" customHeight="1" x14ac:dyDescent="0.3">
      <c r="A10" s="402"/>
      <c r="B10" s="412"/>
      <c r="C10" s="397"/>
      <c r="D10" s="398"/>
      <c r="E10" s="359"/>
      <c r="F10" s="360"/>
      <c r="G10" s="377"/>
      <c r="H10" s="378"/>
      <c r="I10" s="359"/>
      <c r="J10" s="360"/>
      <c r="K10" s="359"/>
      <c r="L10" s="360"/>
      <c r="M10" s="359"/>
      <c r="N10" s="360"/>
      <c r="O10" s="359"/>
      <c r="P10" s="360"/>
      <c r="Q10" s="359"/>
      <c r="R10" s="360"/>
      <c r="S10" s="359"/>
      <c r="T10" s="360"/>
      <c r="U10" s="359"/>
      <c r="V10" s="360"/>
      <c r="W10" s="359"/>
      <c r="X10" s="360"/>
      <c r="Y10" s="359"/>
      <c r="Z10" s="360"/>
      <c r="AA10" s="359"/>
      <c r="AB10" s="360"/>
      <c r="AC10" s="377"/>
      <c r="AD10" s="378"/>
      <c r="AE10" s="377"/>
      <c r="AF10" s="378"/>
      <c r="AG10" s="377"/>
      <c r="AH10" s="378"/>
      <c r="AI10" s="377"/>
      <c r="AJ10" s="378"/>
      <c r="AK10" s="377"/>
      <c r="AL10" s="378"/>
      <c r="AM10" s="359"/>
      <c r="AN10" s="360"/>
      <c r="AO10" s="359"/>
      <c r="AP10" s="360"/>
      <c r="AQ10" s="359"/>
      <c r="AR10" s="360"/>
      <c r="AS10" s="359"/>
      <c r="AT10" s="360"/>
      <c r="AU10" s="359"/>
      <c r="AV10" s="360"/>
      <c r="AW10" s="359"/>
      <c r="AX10" s="360"/>
      <c r="AY10" s="359"/>
      <c r="AZ10" s="360"/>
      <c r="BA10" s="359"/>
      <c r="BB10" s="360"/>
      <c r="BC10" s="359"/>
      <c r="BD10" s="360"/>
      <c r="BE10" s="359"/>
      <c r="BF10" s="360"/>
      <c r="BG10" s="359"/>
      <c r="BH10" s="360"/>
      <c r="BI10" s="359"/>
      <c r="BJ10" s="360"/>
      <c r="BK10" s="359"/>
      <c r="BL10" s="360"/>
      <c r="BM10" s="359"/>
      <c r="BN10" s="360"/>
      <c r="BO10" s="359"/>
      <c r="BP10" s="360"/>
      <c r="BQ10" s="359"/>
      <c r="BR10" s="360"/>
      <c r="BS10" s="359"/>
      <c r="BT10" s="360"/>
      <c r="BU10" s="359"/>
      <c r="BV10" s="360"/>
      <c r="BW10" s="359"/>
      <c r="BX10" s="360"/>
      <c r="BY10" s="359"/>
      <c r="BZ10" s="360"/>
      <c r="CA10" s="359"/>
      <c r="CB10" s="360"/>
      <c r="CC10" s="359"/>
      <c r="CD10" s="360"/>
      <c r="CE10" s="359"/>
      <c r="CF10" s="360"/>
      <c r="CG10" s="359"/>
      <c r="CH10" s="360"/>
      <c r="CI10" s="383"/>
      <c r="CJ10" s="384"/>
      <c r="CK10" s="377"/>
      <c r="CL10" s="378"/>
      <c r="CM10" s="377"/>
      <c r="CN10" s="378"/>
      <c r="CO10" s="377"/>
      <c r="CP10" s="378"/>
      <c r="CQ10" s="377"/>
      <c r="CR10" s="378"/>
      <c r="CS10" s="359"/>
      <c r="CT10" s="360"/>
      <c r="CU10" s="371"/>
      <c r="CV10" s="372"/>
      <c r="CW10" s="371"/>
      <c r="CX10" s="372"/>
      <c r="CY10" s="371"/>
      <c r="CZ10" s="372"/>
      <c r="DA10" s="359"/>
      <c r="DB10" s="360"/>
      <c r="DC10" s="371"/>
      <c r="DD10" s="372"/>
      <c r="DE10" s="359"/>
      <c r="DF10" s="360"/>
      <c r="DG10" s="359"/>
      <c r="DH10" s="360"/>
      <c r="DI10" s="359"/>
      <c r="DJ10" s="360"/>
      <c r="DK10" s="359"/>
      <c r="DL10" s="360"/>
      <c r="DM10" s="359"/>
      <c r="DN10" s="360"/>
      <c r="DO10" s="359"/>
      <c r="DP10" s="360"/>
      <c r="DQ10" s="359"/>
      <c r="DR10" s="360"/>
      <c r="DS10" s="359"/>
      <c r="DT10" s="360"/>
      <c r="DU10" s="359"/>
      <c r="DV10" s="360"/>
      <c r="DW10" s="359"/>
      <c r="DX10" s="360"/>
      <c r="DY10" s="359"/>
      <c r="DZ10" s="360"/>
      <c r="EA10" s="359"/>
      <c r="EB10" s="360"/>
      <c r="EC10" s="359"/>
      <c r="ED10" s="360"/>
      <c r="EE10" s="359"/>
      <c r="EF10" s="360"/>
      <c r="EG10" s="359"/>
      <c r="EH10" s="360"/>
      <c r="EI10" s="359"/>
      <c r="EJ10" s="360"/>
      <c r="EK10" s="359"/>
      <c r="EL10" s="360"/>
      <c r="EM10" s="359"/>
      <c r="EN10" s="360"/>
      <c r="EO10" s="359"/>
      <c r="EP10" s="360"/>
      <c r="EQ10" s="359"/>
      <c r="ER10" s="360"/>
      <c r="ES10" s="359"/>
      <c r="ET10" s="360"/>
      <c r="EU10" s="359"/>
      <c r="EV10" s="360"/>
      <c r="EW10" s="359"/>
      <c r="EX10" s="360"/>
      <c r="EY10" s="359"/>
      <c r="EZ10" s="360"/>
      <c r="FA10" s="359"/>
      <c r="FB10" s="360"/>
      <c r="FC10" s="383"/>
      <c r="FD10" s="384"/>
      <c r="FE10" s="377"/>
      <c r="FF10" s="378"/>
      <c r="FG10" s="377"/>
      <c r="FH10" s="378"/>
      <c r="FI10" s="377"/>
      <c r="FJ10" s="378"/>
      <c r="FK10" s="377"/>
      <c r="FL10" s="378"/>
      <c r="FM10" s="359"/>
      <c r="FN10" s="360"/>
      <c r="FO10" s="371"/>
      <c r="FP10" s="372"/>
      <c r="FQ10" s="371"/>
      <c r="FR10" s="372"/>
      <c r="FS10" s="371"/>
      <c r="FT10" s="372"/>
      <c r="FU10" s="359"/>
      <c r="FV10" s="360"/>
      <c r="FW10" s="371"/>
      <c r="FX10" s="372"/>
      <c r="FY10" s="359"/>
      <c r="FZ10" s="360"/>
      <c r="GA10" s="359"/>
      <c r="GB10" s="360"/>
      <c r="GC10" s="359"/>
      <c r="GD10" s="360"/>
      <c r="GE10" s="359"/>
      <c r="GF10" s="360"/>
      <c r="GG10" s="359"/>
      <c r="GH10" s="360"/>
      <c r="GI10" s="359"/>
      <c r="GJ10" s="360"/>
      <c r="GK10" s="359"/>
      <c r="GL10" s="360"/>
      <c r="GM10" s="359"/>
      <c r="GN10" s="360"/>
      <c r="GO10" s="359"/>
      <c r="GP10" s="360"/>
      <c r="GQ10" s="359"/>
      <c r="GR10" s="360"/>
    </row>
    <row r="11" spans="1:200" ht="16.5" customHeight="1" x14ac:dyDescent="0.3">
      <c r="A11" s="402"/>
      <c r="B11" s="412"/>
      <c r="C11" s="397"/>
      <c r="D11" s="398"/>
      <c r="E11" s="359"/>
      <c r="F11" s="360"/>
      <c r="G11" s="377"/>
      <c r="H11" s="378"/>
      <c r="I11" s="359"/>
      <c r="J11" s="360"/>
      <c r="K11" s="359"/>
      <c r="L11" s="360"/>
      <c r="M11" s="359"/>
      <c r="N11" s="360"/>
      <c r="O11" s="359"/>
      <c r="P11" s="360"/>
      <c r="Q11" s="359"/>
      <c r="R11" s="360"/>
      <c r="S11" s="359"/>
      <c r="T11" s="360"/>
      <c r="U11" s="359"/>
      <c r="V11" s="360"/>
      <c r="W11" s="359"/>
      <c r="X11" s="360"/>
      <c r="Y11" s="359"/>
      <c r="Z11" s="360"/>
      <c r="AA11" s="359"/>
      <c r="AB11" s="360"/>
      <c r="AC11" s="377"/>
      <c r="AD11" s="378"/>
      <c r="AE11" s="377"/>
      <c r="AF11" s="378"/>
      <c r="AG11" s="377"/>
      <c r="AH11" s="378"/>
      <c r="AI11" s="377"/>
      <c r="AJ11" s="378"/>
      <c r="AK11" s="377"/>
      <c r="AL11" s="378"/>
      <c r="AM11" s="359"/>
      <c r="AN11" s="360"/>
      <c r="AO11" s="359"/>
      <c r="AP11" s="360"/>
      <c r="AQ11" s="359"/>
      <c r="AR11" s="360"/>
      <c r="AS11" s="359"/>
      <c r="AT11" s="360"/>
      <c r="AU11" s="359"/>
      <c r="AV11" s="360"/>
      <c r="AW11" s="359"/>
      <c r="AX11" s="360"/>
      <c r="AY11" s="359"/>
      <c r="AZ11" s="360"/>
      <c r="BA11" s="359"/>
      <c r="BB11" s="360"/>
      <c r="BC11" s="359"/>
      <c r="BD11" s="360"/>
      <c r="BE11" s="359"/>
      <c r="BF11" s="360"/>
      <c r="BG11" s="359"/>
      <c r="BH11" s="360"/>
      <c r="BI11" s="359"/>
      <c r="BJ11" s="360"/>
      <c r="BK11" s="359"/>
      <c r="BL11" s="360"/>
      <c r="BM11" s="359"/>
      <c r="BN11" s="360"/>
      <c r="BO11" s="359"/>
      <c r="BP11" s="360"/>
      <c r="BQ11" s="359"/>
      <c r="BR11" s="360"/>
      <c r="BS11" s="359"/>
      <c r="BT11" s="360"/>
      <c r="BU11" s="359"/>
      <c r="BV11" s="360"/>
      <c r="BW11" s="359"/>
      <c r="BX11" s="360"/>
      <c r="BY11" s="359"/>
      <c r="BZ11" s="360"/>
      <c r="CA11" s="359"/>
      <c r="CB11" s="360"/>
      <c r="CC11" s="359"/>
      <c r="CD11" s="360"/>
      <c r="CE11" s="359"/>
      <c r="CF11" s="360"/>
      <c r="CG11" s="359"/>
      <c r="CH11" s="360"/>
      <c r="CI11" s="383"/>
      <c r="CJ11" s="384"/>
      <c r="CK11" s="377"/>
      <c r="CL11" s="378"/>
      <c r="CM11" s="377"/>
      <c r="CN11" s="378"/>
      <c r="CO11" s="377"/>
      <c r="CP11" s="378"/>
      <c r="CQ11" s="377"/>
      <c r="CR11" s="378"/>
      <c r="CS11" s="359"/>
      <c r="CT11" s="360"/>
      <c r="CU11" s="371"/>
      <c r="CV11" s="372"/>
      <c r="CW11" s="371"/>
      <c r="CX11" s="372"/>
      <c r="CY11" s="371"/>
      <c r="CZ11" s="372"/>
      <c r="DA11" s="359"/>
      <c r="DB11" s="360"/>
      <c r="DC11" s="371"/>
      <c r="DD11" s="372"/>
      <c r="DE11" s="359"/>
      <c r="DF11" s="360"/>
      <c r="DG11" s="359"/>
      <c r="DH11" s="360"/>
      <c r="DI11" s="359"/>
      <c r="DJ11" s="360"/>
      <c r="DK11" s="359"/>
      <c r="DL11" s="360"/>
      <c r="DM11" s="359"/>
      <c r="DN11" s="360"/>
      <c r="DO11" s="359"/>
      <c r="DP11" s="360"/>
      <c r="DQ11" s="359"/>
      <c r="DR11" s="360"/>
      <c r="DS11" s="359"/>
      <c r="DT11" s="360"/>
      <c r="DU11" s="359"/>
      <c r="DV11" s="360"/>
      <c r="DW11" s="359"/>
      <c r="DX11" s="360"/>
      <c r="DY11" s="359"/>
      <c r="DZ11" s="360"/>
      <c r="EA11" s="359"/>
      <c r="EB11" s="360"/>
      <c r="EC11" s="359"/>
      <c r="ED11" s="360"/>
      <c r="EE11" s="359"/>
      <c r="EF11" s="360"/>
      <c r="EG11" s="359"/>
      <c r="EH11" s="360"/>
      <c r="EI11" s="359"/>
      <c r="EJ11" s="360"/>
      <c r="EK11" s="359"/>
      <c r="EL11" s="360"/>
      <c r="EM11" s="359"/>
      <c r="EN11" s="360"/>
      <c r="EO11" s="359"/>
      <c r="EP11" s="360"/>
      <c r="EQ11" s="359"/>
      <c r="ER11" s="360"/>
      <c r="ES11" s="359"/>
      <c r="ET11" s="360"/>
      <c r="EU11" s="359"/>
      <c r="EV11" s="360"/>
      <c r="EW11" s="359"/>
      <c r="EX11" s="360"/>
      <c r="EY11" s="359"/>
      <c r="EZ11" s="360"/>
      <c r="FA11" s="359"/>
      <c r="FB11" s="360"/>
      <c r="FC11" s="383"/>
      <c r="FD11" s="384"/>
      <c r="FE11" s="377"/>
      <c r="FF11" s="378"/>
      <c r="FG11" s="377"/>
      <c r="FH11" s="378"/>
      <c r="FI11" s="377"/>
      <c r="FJ11" s="378"/>
      <c r="FK11" s="377"/>
      <c r="FL11" s="378"/>
      <c r="FM11" s="359"/>
      <c r="FN11" s="360"/>
      <c r="FO11" s="371"/>
      <c r="FP11" s="372"/>
      <c r="FQ11" s="371"/>
      <c r="FR11" s="372"/>
      <c r="FS11" s="371"/>
      <c r="FT11" s="372"/>
      <c r="FU11" s="359"/>
      <c r="FV11" s="360"/>
      <c r="FW11" s="371"/>
      <c r="FX11" s="372"/>
      <c r="FY11" s="359"/>
      <c r="FZ11" s="360"/>
      <c r="GA11" s="359"/>
      <c r="GB11" s="360"/>
      <c r="GC11" s="359"/>
      <c r="GD11" s="360"/>
      <c r="GE11" s="359"/>
      <c r="GF11" s="360"/>
      <c r="GG11" s="359"/>
      <c r="GH11" s="360"/>
      <c r="GI11" s="359"/>
      <c r="GJ11" s="360"/>
      <c r="GK11" s="359"/>
      <c r="GL11" s="360"/>
      <c r="GM11" s="359"/>
      <c r="GN11" s="360"/>
      <c r="GO11" s="359"/>
      <c r="GP11" s="360"/>
      <c r="GQ11" s="359"/>
      <c r="GR11" s="360"/>
    </row>
    <row r="12" spans="1:200" ht="16.5" customHeight="1" x14ac:dyDescent="0.3">
      <c r="A12" s="402"/>
      <c r="B12" s="412"/>
      <c r="C12" s="409"/>
      <c r="D12" s="410"/>
      <c r="E12" s="361"/>
      <c r="F12" s="362"/>
      <c r="G12" s="379"/>
      <c r="H12" s="380"/>
      <c r="I12" s="361"/>
      <c r="J12" s="362"/>
      <c r="K12" s="361"/>
      <c r="L12" s="362"/>
      <c r="M12" s="361"/>
      <c r="N12" s="362"/>
      <c r="O12" s="361"/>
      <c r="P12" s="362"/>
      <c r="Q12" s="361"/>
      <c r="R12" s="362"/>
      <c r="S12" s="361"/>
      <c r="T12" s="362"/>
      <c r="U12" s="361"/>
      <c r="V12" s="362"/>
      <c r="W12" s="361"/>
      <c r="X12" s="362"/>
      <c r="Y12" s="361"/>
      <c r="Z12" s="362"/>
      <c r="AA12" s="361"/>
      <c r="AB12" s="362"/>
      <c r="AC12" s="379"/>
      <c r="AD12" s="380"/>
      <c r="AE12" s="379"/>
      <c r="AF12" s="380"/>
      <c r="AG12" s="379"/>
      <c r="AH12" s="380"/>
      <c r="AI12" s="379"/>
      <c r="AJ12" s="380"/>
      <c r="AK12" s="379"/>
      <c r="AL12" s="380"/>
      <c r="AM12" s="361"/>
      <c r="AN12" s="362"/>
      <c r="AO12" s="361"/>
      <c r="AP12" s="362"/>
      <c r="AQ12" s="361"/>
      <c r="AR12" s="362"/>
      <c r="AS12" s="361"/>
      <c r="AT12" s="362"/>
      <c r="AU12" s="361"/>
      <c r="AV12" s="362"/>
      <c r="AW12" s="361"/>
      <c r="AX12" s="362"/>
      <c r="AY12" s="361"/>
      <c r="AZ12" s="362"/>
      <c r="BA12" s="361"/>
      <c r="BB12" s="362"/>
      <c r="BC12" s="361"/>
      <c r="BD12" s="362"/>
      <c r="BE12" s="361"/>
      <c r="BF12" s="362"/>
      <c r="BG12" s="361"/>
      <c r="BH12" s="362"/>
      <c r="BI12" s="361"/>
      <c r="BJ12" s="362"/>
      <c r="BK12" s="361"/>
      <c r="BL12" s="362"/>
      <c r="BM12" s="361"/>
      <c r="BN12" s="362"/>
      <c r="BO12" s="361"/>
      <c r="BP12" s="362"/>
      <c r="BQ12" s="361"/>
      <c r="BR12" s="362"/>
      <c r="BS12" s="361"/>
      <c r="BT12" s="362"/>
      <c r="BU12" s="361"/>
      <c r="BV12" s="362"/>
      <c r="BW12" s="361"/>
      <c r="BX12" s="362"/>
      <c r="BY12" s="361"/>
      <c r="BZ12" s="362"/>
      <c r="CA12" s="361"/>
      <c r="CB12" s="362"/>
      <c r="CC12" s="361"/>
      <c r="CD12" s="362"/>
      <c r="CE12" s="361"/>
      <c r="CF12" s="362"/>
      <c r="CG12" s="361"/>
      <c r="CH12" s="362"/>
      <c r="CI12" s="385"/>
      <c r="CJ12" s="386"/>
      <c r="CK12" s="379"/>
      <c r="CL12" s="380"/>
      <c r="CM12" s="379"/>
      <c r="CN12" s="380"/>
      <c r="CO12" s="379"/>
      <c r="CP12" s="380"/>
      <c r="CQ12" s="379"/>
      <c r="CR12" s="380"/>
      <c r="CS12" s="361"/>
      <c r="CT12" s="362"/>
      <c r="CU12" s="373"/>
      <c r="CV12" s="374"/>
      <c r="CW12" s="373"/>
      <c r="CX12" s="374"/>
      <c r="CY12" s="373"/>
      <c r="CZ12" s="374"/>
      <c r="DA12" s="361"/>
      <c r="DB12" s="362"/>
      <c r="DC12" s="373"/>
      <c r="DD12" s="374"/>
      <c r="DE12" s="361"/>
      <c r="DF12" s="362"/>
      <c r="DG12" s="361"/>
      <c r="DH12" s="362"/>
      <c r="DI12" s="361"/>
      <c r="DJ12" s="362"/>
      <c r="DK12" s="361"/>
      <c r="DL12" s="362"/>
      <c r="DM12" s="361"/>
      <c r="DN12" s="362"/>
      <c r="DO12" s="361"/>
      <c r="DP12" s="362"/>
      <c r="DQ12" s="361"/>
      <c r="DR12" s="362"/>
      <c r="DS12" s="361"/>
      <c r="DT12" s="362"/>
      <c r="DU12" s="361"/>
      <c r="DV12" s="362"/>
      <c r="DW12" s="361"/>
      <c r="DX12" s="362"/>
      <c r="DY12" s="361"/>
      <c r="DZ12" s="362"/>
      <c r="EA12" s="361"/>
      <c r="EB12" s="362"/>
      <c r="EC12" s="361"/>
      <c r="ED12" s="362"/>
      <c r="EE12" s="361"/>
      <c r="EF12" s="362"/>
      <c r="EG12" s="361"/>
      <c r="EH12" s="362"/>
      <c r="EI12" s="361"/>
      <c r="EJ12" s="362"/>
      <c r="EK12" s="361"/>
      <c r="EL12" s="362"/>
      <c r="EM12" s="361"/>
      <c r="EN12" s="362"/>
      <c r="EO12" s="361"/>
      <c r="EP12" s="362"/>
      <c r="EQ12" s="361"/>
      <c r="ER12" s="362"/>
      <c r="ES12" s="361"/>
      <c r="ET12" s="362"/>
      <c r="EU12" s="361"/>
      <c r="EV12" s="362"/>
      <c r="EW12" s="361"/>
      <c r="EX12" s="362"/>
      <c r="EY12" s="361"/>
      <c r="EZ12" s="362"/>
      <c r="FA12" s="361"/>
      <c r="FB12" s="362"/>
      <c r="FC12" s="385"/>
      <c r="FD12" s="386"/>
      <c r="FE12" s="379"/>
      <c r="FF12" s="380"/>
      <c r="FG12" s="379"/>
      <c r="FH12" s="380"/>
      <c r="FI12" s="379"/>
      <c r="FJ12" s="380"/>
      <c r="FK12" s="379"/>
      <c r="FL12" s="380"/>
      <c r="FM12" s="361"/>
      <c r="FN12" s="362"/>
      <c r="FO12" s="373"/>
      <c r="FP12" s="374"/>
      <c r="FQ12" s="373"/>
      <c r="FR12" s="374"/>
      <c r="FS12" s="373"/>
      <c r="FT12" s="374"/>
      <c r="FU12" s="361"/>
      <c r="FV12" s="362"/>
      <c r="FW12" s="373"/>
      <c r="FX12" s="374"/>
      <c r="FY12" s="361"/>
      <c r="FZ12" s="362"/>
      <c r="GA12" s="361"/>
      <c r="GB12" s="362"/>
      <c r="GC12" s="361"/>
      <c r="GD12" s="362"/>
      <c r="GE12" s="361"/>
      <c r="GF12" s="362"/>
      <c r="GG12" s="361"/>
      <c r="GH12" s="362"/>
      <c r="GI12" s="361"/>
      <c r="GJ12" s="362"/>
      <c r="GK12" s="361"/>
      <c r="GL12" s="362"/>
      <c r="GM12" s="361"/>
      <c r="GN12" s="362"/>
      <c r="GO12" s="361"/>
      <c r="GP12" s="362"/>
      <c r="GQ12" s="361"/>
      <c r="GR12" s="362"/>
    </row>
    <row r="13" spans="1:200" ht="16.5" customHeight="1" x14ac:dyDescent="0.3">
      <c r="A13" s="402"/>
      <c r="B13" s="412"/>
      <c r="C13" s="395" t="s">
        <v>20</v>
      </c>
      <c r="D13" s="396"/>
      <c r="E13" s="351">
        <f>ROUNDUP((E9/1000)*VLOOKUP(E$8,'프로파일 단가 DB'!$A$2:$H$107,7,FALSE)+(E9/1000*($U$3/100))*VLOOKUP(E$8,'프로파일 단가 DB'!$A$2:$H$107,7,FALSE),2)</f>
        <v>0</v>
      </c>
      <c r="F13" s="352"/>
      <c r="G13" s="351">
        <f>ROUNDUP((G9/1000)*VLOOKUP(G$8,'프로파일 단가 DB'!$A$2:$H$107,7,FALSE)+(G9/1000*($U$3/100))*VLOOKUP(G$8,'프로파일 단가 DB'!$A$2:$H$107,7,FALSE),2)</f>
        <v>0</v>
      </c>
      <c r="H13" s="352"/>
      <c r="I13" s="351">
        <f>ROUNDUP((I9/1000)*VLOOKUP(I$8,'프로파일 단가 DB'!$A$2:$H$107,7,FALSE)+(I9/1000*($U$3/100))*VLOOKUP(I$8,'프로파일 단가 DB'!$A$2:$H$107,7,FALSE),2)</f>
        <v>0</v>
      </c>
      <c r="J13" s="352"/>
      <c r="K13" s="351">
        <f>ROUNDUP((K9/1000)*VLOOKUP(K$8,'프로파일 단가 DB'!$A$2:$H$107,7,FALSE)+(K9/1000*($U$3/100))*VLOOKUP(K$8,'프로파일 단가 DB'!$A$2:$H$107,7,FALSE),2)</f>
        <v>0</v>
      </c>
      <c r="L13" s="352"/>
      <c r="M13" s="351">
        <f>ROUNDUP((M9/1000)*VLOOKUP(M$8,'프로파일 단가 DB'!$A$2:$H$107,7,FALSE)+(M9/1000*($U$3/100))*VLOOKUP(M$8,'프로파일 단가 DB'!$A$2:$H$107,7,FALSE),2)</f>
        <v>0</v>
      </c>
      <c r="N13" s="352"/>
      <c r="O13" s="351">
        <f>ROUNDUP((O9/1000)*VLOOKUP(O$8,'프로파일 단가 DB'!$A$2:$H$107,7,FALSE)+(O9/1000*($U$3/100))*VLOOKUP(O$8,'프로파일 단가 DB'!$A$2:$H$107,7,FALSE),2)</f>
        <v>0</v>
      </c>
      <c r="P13" s="352"/>
      <c r="Q13" s="351">
        <f>ROUNDUP((Q9/1000)*VLOOKUP(Q$8,'프로파일 단가 DB'!$A$2:$H$107,7,FALSE)+(Q9/1000*($U$3/100))*VLOOKUP(Q$8,'프로파일 단가 DB'!$A$2:$H$107,7,FALSE),2)</f>
        <v>0</v>
      </c>
      <c r="R13" s="352"/>
      <c r="S13" s="351">
        <f>ROUNDUP((S9/1000)*VLOOKUP(S$8,'프로파일 단가 DB'!$A$2:$H$107,7,FALSE)+(S9/1000*($U$3/100))*VLOOKUP(S$8,'프로파일 단가 DB'!$A$2:$H$107,7,FALSE),2)</f>
        <v>0</v>
      </c>
      <c r="T13" s="352"/>
      <c r="U13" s="351">
        <f>ROUNDUP((U9/1000)*VLOOKUP(U$8,'프로파일 단가 DB'!$A$2:$H$107,7,FALSE)+(U9/1000*($U$3/100))*VLOOKUP(U$8,'프로파일 단가 DB'!$A$2:$H$107,7,FALSE),2)</f>
        <v>0</v>
      </c>
      <c r="V13" s="352"/>
      <c r="W13" s="351">
        <f>ROUNDUP((W9/1000)*VLOOKUP(W$8,'프로파일 단가 DB'!$A$2:$H$107,7,FALSE)+(W9/1000*($U$3/100))*VLOOKUP(W$8,'프로파일 단가 DB'!$A$2:$H$107,7,FALSE),2)</f>
        <v>0</v>
      </c>
      <c r="X13" s="352"/>
      <c r="Y13" s="351">
        <f>ROUNDUP((Y9)*VLOOKUP(Y$8,'프로파일 단가 DB'!$A$2:$H$107,7,FALSE)+(Y9*($U$3/100))*VLOOKUP(Y$8,'프로파일 단가 DB'!$A$2:$H$107,7,FALSE),2)</f>
        <v>0</v>
      </c>
      <c r="Z13" s="352"/>
      <c r="AA13" s="351">
        <f>ROUNDUP((AA9)*VLOOKUP(AA$8,'프로파일 단가 DB'!$A$2:$H$107,7,FALSE)+(AA9*($U$3/100))*VLOOKUP(AA$8,'프로파일 단가 DB'!$A$2:$H$107,7,FALSE),2)</f>
        <v>0</v>
      </c>
      <c r="AB13" s="352"/>
      <c r="AC13" s="351">
        <f>ROUNDUP((AC9)*VLOOKUP(AC$8,'프로파일 단가 DB'!$A$2:$H$107,7,FALSE)+(AC9*($U$3/100))*VLOOKUP(AC$8,'프로파일 단가 DB'!$A$2:$H$107,7,FALSE),2)</f>
        <v>0</v>
      </c>
      <c r="AD13" s="352"/>
      <c r="AE13" s="351">
        <f>ROUNDUP((AE9)*VLOOKUP(AE$8,'프로파일 단가 DB'!$A$2:$H$107,7,FALSE)+(AE9*($U$3/100))*VLOOKUP(AE$8,'프로파일 단가 DB'!$A$2:$H$107,7,FALSE),2)</f>
        <v>0</v>
      </c>
      <c r="AF13" s="352"/>
      <c r="AG13" s="351">
        <f>ROUNDUP((AG9)*VLOOKUP(AG$8,'프로파일 단가 DB'!$A$2:$H$107,7,FALSE)+(AG9*($U$3/100))*VLOOKUP(AG$8,'프로파일 단가 DB'!$A$2:$H$107,7,FALSE),2)</f>
        <v>0</v>
      </c>
      <c r="AH13" s="352"/>
      <c r="AI13" s="351">
        <f>ROUNDUP((AI9)*VLOOKUP(AI$8,'프로파일 단가 DB'!$A$2:$H$107,7,FALSE)+(AI9*($U$3/100))*VLOOKUP(AI$8,'프로파일 단가 DB'!$A$2:$H$107,7,FALSE),2)</f>
        <v>0</v>
      </c>
      <c r="AJ13" s="352"/>
      <c r="AK13" s="351">
        <f>ROUNDUP((AK9)*VLOOKUP(AK$8,'프로파일 단가 DB'!$A$2:$H$107,7,FALSE)+(AK9*($U$3/100))*VLOOKUP(AK$8,'프로파일 단가 DB'!$A$2:$H$107,7,FALSE),2)</f>
        <v>0</v>
      </c>
      <c r="AL13" s="352"/>
      <c r="AM13" s="351">
        <f>ROUNDUP((AM9)*VLOOKUP(AM$8,'프로파일 단가 DB'!$A$2:$H$107,7,FALSE)+(AM9*($U$3/100))*VLOOKUP(AM$8,'프로파일 단가 DB'!$A$2:$H$107,7,FALSE),2)</f>
        <v>0</v>
      </c>
      <c r="AN13" s="352"/>
      <c r="AO13" s="351">
        <f>ROUNDUP((AO9)*VLOOKUP(AO$8,'프로파일 단가 DB'!$A$2:$H$107,7,FALSE)+(AO9*($U$3/100))*VLOOKUP(AO$8,'프로파일 단가 DB'!$A$2:$H$107,7,FALSE),2)</f>
        <v>0</v>
      </c>
      <c r="AP13" s="352"/>
      <c r="AQ13" s="351">
        <f>ROUNDUP((AQ9)*VLOOKUP(AQ$8,'프로파일 단가 DB'!$A$2:$H$107,7,FALSE)+(AQ9*($U$3/100))*VLOOKUP(AQ$8,'프로파일 단가 DB'!$A$2:$H$107,7,FALSE),2)</f>
        <v>0</v>
      </c>
      <c r="AR13" s="352"/>
      <c r="AS13" s="351">
        <f>ROUNDUP((AS9)*VLOOKUP(AS$8,'프로파일 단가 DB'!$A$2:$H$107,7,FALSE)+(AS9*($U$3/100))*VLOOKUP(AS$8,'프로파일 단가 DB'!$A$2:$H$107,7,FALSE),2)</f>
        <v>0</v>
      </c>
      <c r="AT13" s="352"/>
      <c r="AU13" s="351">
        <f>ROUNDUP((AU9)*VLOOKUP(AU$8,'프로파일 단가 DB'!$A$2:$H$107,7,FALSE)+(AU9*($U$3/100))*VLOOKUP(AU$8,'프로파일 단가 DB'!$A$2:$H$107,7,FALSE),2)</f>
        <v>0</v>
      </c>
      <c r="AV13" s="352"/>
      <c r="AW13" s="351">
        <f>ROUNDUP((AW9)*VLOOKUP(AW$8,'프로파일 단가 DB'!$A$2:$H$107,7,FALSE)+(AW9*($U$3/100))*VLOOKUP(AW$8,'프로파일 단가 DB'!$A$2:$H$107,7,FALSE),2)</f>
        <v>0</v>
      </c>
      <c r="AX13" s="352"/>
      <c r="AY13" s="351">
        <f>ROUNDUP((AY9)*VLOOKUP(AY$8,'프로파일 단가 DB'!$A$2:$H$107,7,FALSE)+(AY9*($U$3/100))*VLOOKUP(AY$8,'프로파일 단가 DB'!$A$2:$H$107,7,FALSE),2)</f>
        <v>0</v>
      </c>
      <c r="AZ13" s="352"/>
      <c r="BA13" s="351">
        <f>ROUNDUP((BA9)*VLOOKUP(BA$8,'프로파일 단가 DB'!$A$2:$H$107,7,FALSE)+(BA9*($U$3/100))*VLOOKUP(BA$8,'프로파일 단가 DB'!$A$2:$H$107,7,FALSE),2)</f>
        <v>0</v>
      </c>
      <c r="BB13" s="352"/>
      <c r="BC13" s="351">
        <f>ROUNDUP((BC9/1000)*VLOOKUP(BC$8,'프로파일 단가 DB'!$A$2:$H$107,7,FALSE)+(BC9/1000*($U$3/100))*VLOOKUP(BC$8,'프로파일 단가 DB'!$A$2:$H$107,7,FALSE),2)</f>
        <v>0</v>
      </c>
      <c r="BD13" s="352"/>
      <c r="BE13" s="351">
        <f>ROUNDUP((BE9)*VLOOKUP(BE$8,'프로파일 단가 DB'!$A$2:$H$107,7,FALSE)+(BE9*($U$3/100))*VLOOKUP(BE$8,'프로파일 단가 DB'!$A$2:$H$107,7,FALSE),2)</f>
        <v>0</v>
      </c>
      <c r="BF13" s="352"/>
      <c r="BG13" s="351">
        <f>ROUNDUP((BG9/1000)*VLOOKUP(BG$8,'프로파일 단가 DB'!$A$2:$H$107,7,FALSE)+(BG9/1000*($U$3/100))*VLOOKUP(BG$8,'프로파일 단가 DB'!$A$2:$H$107,7,FALSE),2)</f>
        <v>0</v>
      </c>
      <c r="BH13" s="352"/>
      <c r="BI13" s="351">
        <f>ROUNDUP((BI9)*VLOOKUP(BI$8,'프로파일 단가 DB'!$A$2:$H$107,7,FALSE)+(BI9*($U$3/100))*VLOOKUP(BI$8,'프로파일 단가 DB'!$A$2:$H$107,7,FALSE),2)</f>
        <v>0</v>
      </c>
      <c r="BJ13" s="352"/>
      <c r="BK13" s="351">
        <f>ROUNDUP((BK9)*VLOOKUP(BK$8,'프로파일 단가 DB'!$A$2:$H$107,7,FALSE)+(BK9*($U$3/100))*VLOOKUP(BK$8,'프로파일 단가 DB'!$A$2:$H$107,7,FALSE),2)</f>
        <v>0</v>
      </c>
      <c r="BL13" s="352"/>
      <c r="BM13" s="351">
        <f>ROUNDUP((BM9)*VLOOKUP(BM$8,'프로파일 단가 DB'!$A$2:$H$107,7,FALSE)+(BM9*($U$3/100))*VLOOKUP(BM$8,'프로파일 단가 DB'!$A$2:$H$107,7,FALSE),2)</f>
        <v>0</v>
      </c>
      <c r="BN13" s="352"/>
      <c r="BO13" s="351">
        <f>ROUNDUP((BO9/1000)*VLOOKUP(BO$8,'프로파일 단가 DB'!$A$2:$H$107,7,FALSE)+(BO9/1000*($U$3/100))*VLOOKUP(BO$8,'프로파일 단가 DB'!$A$2:$H$107,7,FALSE),2)</f>
        <v>0</v>
      </c>
      <c r="BP13" s="352"/>
      <c r="BQ13" s="351">
        <f>ROUNDUP((BQ9/1000)*VLOOKUP(BQ$8,'프로파일 단가 DB'!$A$2:$H$107,7,FALSE)+(BQ9/1000*($U$3/100))*VLOOKUP(BQ$8,'프로파일 단가 DB'!$A$2:$H$107,7,FALSE),2)</f>
        <v>137472</v>
      </c>
      <c r="BR13" s="352"/>
      <c r="BS13" s="351">
        <f>ROUNDUP((BS9/1000)*VLOOKUP(BS$8,'프로파일 단가 DB'!$A$2:$H$107,7,FALSE)+(BS9/1000*($U$3/100))*VLOOKUP(BS$8,'프로파일 단가 DB'!$A$2:$H$107,7,FALSE),2)</f>
        <v>103629.96</v>
      </c>
      <c r="BT13" s="352"/>
      <c r="BU13" s="351">
        <f>ROUNDUP((BU9/1000)*VLOOKUP(BU$8,'프로파일 단가 DB'!$A$2:$H$107,7,FALSE)+(BU9/1000*($U$3/100))*VLOOKUP(BU$8,'프로파일 단가 DB'!$A$2:$H$107,7,FALSE),2)</f>
        <v>29087.1</v>
      </c>
      <c r="BV13" s="352"/>
      <c r="BW13" s="351">
        <f>ROUNDUP((BW9/1000)*VLOOKUP(BW$8,'프로파일 단가 DB'!$A$2:$H$107,7,FALSE)+(BW9/1000*($U$3/100))*VLOOKUP(BW$8,'프로파일 단가 DB'!$A$2:$H$107,7,FALSE),2)</f>
        <v>9880.26</v>
      </c>
      <c r="BX13" s="352"/>
      <c r="BY13" s="351">
        <f>ROUNDUP((BY9/1000)*VLOOKUP(BY$8,'프로파일 단가 DB'!$A$2:$H$107,7,FALSE)+(BY9/1000*($U$3/100))*VLOOKUP(BY$8,'프로파일 단가 DB'!$A$2:$H$107,7,FALSE),2)</f>
        <v>10193.82</v>
      </c>
      <c r="BZ13" s="352"/>
      <c r="CA13" s="351">
        <f>ROUNDUP((CA9/1000)*VLOOKUP(CA$8,'프로파일 단가 DB'!$A$2:$H$107,7,FALSE)+(CA9/1000*($U$3/100))*VLOOKUP(CA$8,'프로파일 단가 DB'!$A$2:$H$107,7,FALSE),2)</f>
        <v>0</v>
      </c>
      <c r="CB13" s="352"/>
      <c r="CC13" s="351">
        <f>ROUNDUP((CC9/1000)*VLOOKUP(CC$8,'프로파일 단가 DB'!$A$2:$H$107,7,FALSE)+(CC9/1000*($U$3/100))*VLOOKUP(CC$8,'프로파일 단가 DB'!$A$2:$H$107,7,FALSE),2)</f>
        <v>0</v>
      </c>
      <c r="CD13" s="352"/>
      <c r="CE13" s="389">
        <f>ROUNDUP((CE9)*VLOOKUP(CE$8,'프로파일 단가 DB'!$A$2:$H$107,7,FALSE)+(CE9*($U$3/100))*VLOOKUP(CE$8,'프로파일 단가 DB'!$A$2:$H$107,7,FALSE),2)</f>
        <v>4000</v>
      </c>
      <c r="CF13" s="390"/>
      <c r="CG13" s="389">
        <f>ROUNDUP((CG9)*VLOOKUP(CG$8,'프로파일 단가 DB'!$A$2:$H$107,7,FALSE)+(CG9*($U$3/100))*VLOOKUP(CG$8,'프로파일 단가 DB'!$A$2:$H$107,7,FALSE),2)</f>
        <v>4480</v>
      </c>
      <c r="CH13" s="390"/>
      <c r="CI13" s="389">
        <f>ROUNDUP((CI9)*VLOOKUP(CI$8,'프로파일 단가 DB'!$A$2:$H$107,7,FALSE)+(CI9*($U$3/100))*VLOOKUP(CI$8,'프로파일 단가 DB'!$A$2:$H$107,7,FALSE),2)</f>
        <v>2840</v>
      </c>
      <c r="CJ13" s="390"/>
      <c r="CK13" s="389">
        <f>ROUNDUP((CK9)*VLOOKUP(CK$8,'프로파일 단가 DB'!$A$2:$H$107,7,FALSE)+(CK9*($U$3/100))*VLOOKUP(CK$8,'프로파일 단가 DB'!$A$2:$H$107,7,FALSE),2)</f>
        <v>2840</v>
      </c>
      <c r="CL13" s="390"/>
      <c r="CM13" s="389">
        <f>ROUNDUP((CM9)*VLOOKUP(CM$8,'프로파일 단가 DB'!$A$2:$H$107,7,FALSE)+(CM9*($U$3/100))*VLOOKUP(CM$8,'프로파일 단가 DB'!$A$2:$H$107,7,FALSE),2)</f>
        <v>4260</v>
      </c>
      <c r="CN13" s="390"/>
      <c r="CO13" s="389">
        <f>ROUNDUP((CO9)*VLOOKUP(CO$8,'프로파일 단가 DB'!$A$2:$H$107,7,FALSE)+(CO9*($U$3/100))*VLOOKUP(CO$8,'프로파일 단가 DB'!$A$2:$H$107,7,FALSE),2)</f>
        <v>4260</v>
      </c>
      <c r="CP13" s="390"/>
      <c r="CQ13" s="389">
        <f>ROUNDUP((CQ9)*VLOOKUP(CQ$8,'프로파일 단가 DB'!$A$2:$H$107,7,FALSE)+(CQ9*($U$3/100))*VLOOKUP(CQ$8,'프로파일 단가 DB'!$A$2:$H$107,7,FALSE),2)</f>
        <v>4260</v>
      </c>
      <c r="CR13" s="390"/>
      <c r="CS13" s="389">
        <f>ROUNDUP((CS9)*VLOOKUP(CS$8,'프로파일 단가 DB'!$A$2:$H$107,7,FALSE)+(CS9*($U$3/100))*VLOOKUP(CS$8,'프로파일 단가 DB'!$A$2:$H$107,7,FALSE),2)</f>
        <v>3200</v>
      </c>
      <c r="CT13" s="390"/>
      <c r="CU13" s="351">
        <f>ROUNDUP((CU9)*VLOOKUP(CU$8,'프로파일 단가 DB'!$A$2:$H$107,7,FALSE)+(CU9*($U$3/100))*VLOOKUP(CU$8,'프로파일 단가 DB'!$A$2:$H$107,7,FALSE),2)</f>
        <v>0</v>
      </c>
      <c r="CV13" s="352"/>
      <c r="CW13" s="351">
        <f>ROUNDUP((CW9)*VLOOKUP(CW$8,'프로파일 단가 DB'!$A$2:$H$107,7,FALSE)+(CW9*($U$3/100))*VLOOKUP(CW$8,'프로파일 단가 DB'!$A$2:$H$107,7,FALSE),2)</f>
        <v>0</v>
      </c>
      <c r="CX13" s="352"/>
      <c r="CY13" s="351">
        <f>ROUNDUP((CY9)*VLOOKUP(CY$8,'프로파일 단가 DB'!$A$2:$H$107,7,FALSE)+(CY9*($U$3/100))*VLOOKUP(CY$8,'프로파일 단가 DB'!$A$2:$H$107,7,FALSE),2)</f>
        <v>0</v>
      </c>
      <c r="CZ13" s="352"/>
      <c r="DA13" s="351">
        <f>ROUNDUP((DA9)*VLOOKUP(DA$8,'프로파일 단가 DB'!$A$2:$H$107,7,FALSE)+(DA9*($U$3/100))*VLOOKUP(DA$8,'프로파일 단가 DB'!$A$2:$H$107,7,FALSE),2)</f>
        <v>0</v>
      </c>
      <c r="DB13" s="352"/>
      <c r="DC13" s="351">
        <f>ROUNDUP((DC9)*VLOOKUP(DC$8,'프로파일 단가 DB'!$A$2:$H$107,7,FALSE)+(DC9*($U$3/100))*VLOOKUP(DC$8,'프로파일 단가 DB'!$A$2:$H$107,7,FALSE),2)</f>
        <v>0</v>
      </c>
      <c r="DD13" s="352"/>
      <c r="DE13" s="351">
        <f>ROUNDUP((DE9)*VLOOKUP(DE$8,'프로파일 단가 DB'!$A$2:$H$107,7,FALSE)+(DE9*($U$3/100))*VLOOKUP(DE$8,'프로파일 단가 DB'!$A$2:$H$107,7,FALSE),2)</f>
        <v>7868</v>
      </c>
      <c r="DF13" s="352"/>
      <c r="DG13" s="351">
        <f>ROUNDUP((DG9)*VLOOKUP(DG$8,'프로파일 단가 DB'!$A$2:$H$107,7,FALSE)+(DG9*($U$3/100))*VLOOKUP(DG$8,'프로파일 단가 DB'!$A$2:$H$107,7,FALSE),2)</f>
        <v>7868</v>
      </c>
      <c r="DH13" s="352"/>
      <c r="DI13" s="351">
        <f>ROUNDUP((DI9)*VLOOKUP(DI$8,'프로파일 단가 DB'!$A$2:$H$107,7,FALSE)+(DI9*($U$3/100))*VLOOKUP(DI$8,'프로파일 단가 DB'!$A$2:$H$107,7,FALSE),2)</f>
        <v>32912.339999999997</v>
      </c>
      <c r="DJ13" s="352"/>
      <c r="DK13" s="351">
        <f>ROUNDUP((DK9)*VLOOKUP(DK$8,'프로파일 단가 DB'!$A$2:$H$107,7,FALSE)+(DK9*($U$3/100))*VLOOKUP(DK$8,'프로파일 단가 DB'!$A$2:$H$107,7,FALSE),2)</f>
        <v>5080</v>
      </c>
      <c r="DL13" s="352"/>
      <c r="DM13" s="351">
        <f>ROUNDUP((DM9)*VLOOKUP(DM$8,'프로파일 단가 DB'!$A$2:$H$107,7,FALSE)+(DM9*($U$3/100))*VLOOKUP(DM$8,'프로파일 단가 DB'!$A$2:$H$107,7,FALSE),2)</f>
        <v>8364</v>
      </c>
      <c r="DN13" s="352"/>
      <c r="DO13" s="351">
        <f>ROUNDUP((DO9)*VLOOKUP(DO$8,'프로파일 단가 DB'!$A$2:$H$107,7,FALSE)+(DO9*($U$3/100))*VLOOKUP(DO$8,'프로파일 단가 DB'!$A$2:$H$107,7,FALSE),2)</f>
        <v>21120</v>
      </c>
      <c r="DP13" s="352"/>
      <c r="DQ13" s="351">
        <f>ROUNDUP((DQ9)*VLOOKUP(DQ$8,'프로파일 단가 DB'!$A$2:$H$107,7,FALSE)+(DQ9*($U$3/100))*VLOOKUP(DQ$8,'프로파일 단가 DB'!$A$2:$H$107,7,FALSE),2)</f>
        <v>26168.22</v>
      </c>
      <c r="DR13" s="352"/>
      <c r="DS13" s="351">
        <f>ROUNDUP((DS9)*VLOOKUP(DS$8,'프로파일 단가 DB'!$A$2:$H$107,7,FALSE)+(DS9*($U$3/100))*VLOOKUP(DS$8,'프로파일 단가 DB'!$A$2:$H$107,7,FALSE),2)</f>
        <v>39020.300000000003</v>
      </c>
      <c r="DT13" s="352"/>
      <c r="DU13" s="351">
        <f>ROUNDUP((DU9/1000)*VLOOKUP(DU$8,'프로파일 단가 DB'!$A$2:$H$107,7,FALSE)+(DU9/1000*($U$3/100))*VLOOKUP(DU$8,'프로파일 단가 DB'!$A$2:$H$107,7,FALSE),2)</f>
        <v>2577.52</v>
      </c>
      <c r="DV13" s="352"/>
      <c r="DW13" s="351">
        <f>ROUNDUP((DW9)*VLOOKUP(DW$8,'프로파일 단가 DB'!$A$2:$H$107,7,FALSE)+(DW9*($U$3/100))*VLOOKUP(DW$8,'프로파일 단가 DB'!$A$2:$H$107,7,FALSE),2)</f>
        <v>560</v>
      </c>
      <c r="DX13" s="352"/>
      <c r="DY13" s="351">
        <f>ROUNDUP((DY9)*VLOOKUP(DY$8,'프로파일 단가 DB'!$A$2:$H$107,7,FALSE)+(DY9*($U$3/100))*VLOOKUP(DY$8,'프로파일 단가 DB'!$A$2:$H$107,7,FALSE),2)</f>
        <v>910</v>
      </c>
      <c r="DZ13" s="352"/>
      <c r="EA13" s="351">
        <f>ROUNDUP((EA9)*VLOOKUP(EA$8,'프로파일 단가 DB'!$A$2:$H$107,7,FALSE)+(EA9*($U$3/100))*VLOOKUP(EA$8,'프로파일 단가 DB'!$A$2:$H$107,7,FALSE),2)</f>
        <v>1260</v>
      </c>
      <c r="EB13" s="352"/>
      <c r="EC13" s="351">
        <f>ROUNDUP((EC9/1000)*VLOOKUP(EC$8,'프로파일 단가 DB'!$A$2:$H$107,7,FALSE)+(EC9/1000*($U$3/100))*VLOOKUP(EC$8,'프로파일 단가 DB'!$A$2:$H$107,7,FALSE),2)</f>
        <v>0</v>
      </c>
      <c r="ED13" s="352"/>
      <c r="EE13" s="351">
        <f>ROUNDUP((EE9/1000)*VLOOKUP(EE$8,'프로파일 단가 DB'!$A$2:$H$107,7,FALSE)+(EE9/1000*($U$3/100))*VLOOKUP(EE$8,'프로파일 단가 DB'!$A$2:$H$107,7,FALSE),2)</f>
        <v>0</v>
      </c>
      <c r="EF13" s="352"/>
      <c r="EG13" s="351">
        <f>ROUNDUP((EG9/1000)*VLOOKUP(EG$8,'프로파일 단가 DB'!$A$2:$H$107,7,FALSE)+(EG9/1000*($U$3/100))*VLOOKUP(EG$8,'프로파일 단가 DB'!$A$2:$H$107,7,FALSE),2)</f>
        <v>0</v>
      </c>
      <c r="EH13" s="352"/>
      <c r="EI13" s="351">
        <f>ROUNDUP((EI9/1000)*VLOOKUP(EI$8,'프로파일 단가 DB'!$A$2:$H$107,7,FALSE)+(EI9/1000*($U$3/100))*VLOOKUP(EI$8,'프로파일 단가 DB'!$A$2:$H$107,7,FALSE),2)</f>
        <v>0</v>
      </c>
      <c r="EJ13" s="352"/>
      <c r="EK13" s="351">
        <f>ROUNDUP((EK9/1000)*VLOOKUP(EK$8,'프로파일 단가 DB'!$A$2:$H$107,7,FALSE)+(EK9/1000*($U$3/100))*VLOOKUP(EK$8,'프로파일 단가 DB'!$A$2:$H$107,7,FALSE),2)</f>
        <v>0</v>
      </c>
      <c r="EL13" s="352"/>
      <c r="EM13" s="351">
        <f>ROUNDUP((EM9/1000)*VLOOKUP(EM$8,'프로파일 단가 DB'!$A$2:$H$107,7,FALSE)+(EM9/1000*($U$3/100))*VLOOKUP(EM$8,'프로파일 단가 DB'!$A$2:$H$107,7,FALSE),2)</f>
        <v>0</v>
      </c>
      <c r="EN13" s="352"/>
      <c r="EO13" s="351">
        <f>ROUNDUP((EO9/1000)*VLOOKUP(EO$8,'프로파일 단가 DB'!$A$2:$H$107,7,FALSE)+(EO9/1000*($U$3/100))*VLOOKUP(EO$8,'프로파일 단가 DB'!$A$2:$H$107,7,FALSE),2)</f>
        <v>0</v>
      </c>
      <c r="EP13" s="352"/>
      <c r="EQ13" s="351">
        <f>ROUNDUP((EQ9/1000)*VLOOKUP(EQ$8,'프로파일 단가 DB'!$A$2:$H$107,7,FALSE)+(EQ9/1000*($U$3/100))*VLOOKUP(EQ$8,'프로파일 단가 DB'!$A$2:$H$107,7,FALSE),2)</f>
        <v>0</v>
      </c>
      <c r="ER13" s="352"/>
      <c r="ES13" s="351">
        <f>ROUNDUP((ES9/1000)*VLOOKUP(ES$8,'프로파일 단가 DB'!$A$2:$H$107,7,FALSE)+(ES9/1000*($U$3/100))*VLOOKUP(ES$8,'프로파일 단가 DB'!$A$2:$H$107,7,FALSE),2)</f>
        <v>0</v>
      </c>
      <c r="ET13" s="352"/>
      <c r="EU13" s="351">
        <f>ROUNDUP((EU9/1000)*VLOOKUP(EU$8,'프로파일 단가 DB'!$A$2:$H$107,7,FALSE)+(EU9/1000*($U$3/100))*VLOOKUP(EU$8,'프로파일 단가 DB'!$A$2:$H$107,7,FALSE),2)</f>
        <v>0</v>
      </c>
      <c r="EV13" s="352"/>
      <c r="EW13" s="351">
        <f>ROUNDUP((EW9/1000)*VLOOKUP(EW$8,'프로파일 단가 DB'!$A$2:$H$107,7,FALSE)+(EW9/1000*($U$3/100))*VLOOKUP(EW$8,'프로파일 단가 DB'!$A$2:$H$107,7,FALSE),2)</f>
        <v>0</v>
      </c>
      <c r="EX13" s="352"/>
      <c r="EY13" s="351">
        <f>ROUNDUP((EY9)*VLOOKUP(EY$8,'프로파일 단가 DB'!$A$2:$H$107,7,FALSE)+(EY9*($U$3/100))*VLOOKUP(EY$8,'프로파일 단가 DB'!$A$2:$H$107,7,FALSE),2)</f>
        <v>0</v>
      </c>
      <c r="EZ13" s="352"/>
      <c r="FA13" s="351">
        <f>ROUNDUP((FA9)*VLOOKUP(FA$8,'프로파일 단가 DB'!$A$2:$H$107,7,FALSE)+(FA9*($U$3/100))*VLOOKUP(FA$8,'프로파일 단가 DB'!$A$2:$H$107,7,FALSE),2)</f>
        <v>0</v>
      </c>
      <c r="FB13" s="352"/>
      <c r="FC13" s="351">
        <f>ROUNDUP((FC9)*VLOOKUP(FC$8,'프로파일 단가 DB'!$A$2:$H$107,7,FALSE)+(FC9*($U$3/100))*VLOOKUP(FC$8,'프로파일 단가 DB'!$A$2:$H$107,7,FALSE),2)</f>
        <v>0</v>
      </c>
      <c r="FD13" s="352"/>
      <c r="FE13" s="351">
        <f>ROUNDUP((FE9)*VLOOKUP(FE$8,'프로파일 단가 DB'!$A$2:$H$107,7,FALSE)+(FE9/1000*($U$3/100))*VLOOKUP(FE$8,'프로파일 단가 DB'!$A$2:$H$107,7,FALSE),2)</f>
        <v>0</v>
      </c>
      <c r="FF13" s="352"/>
      <c r="FG13" s="351">
        <f>ROUNDUP((FG9)*VLOOKUP(FG$8,'프로파일 단가 DB'!$A$2:$H$107,7,FALSE)+(FG9/1000*($U$3/100))*VLOOKUP(FG$8,'프로파일 단가 DB'!$A$2:$H$107,7,FALSE),2)</f>
        <v>0</v>
      </c>
      <c r="FH13" s="352"/>
      <c r="FI13" s="351">
        <f>ROUNDUP((FI9)*VLOOKUP(FI$8,'프로파일 단가 DB'!$A$2:$H$107,7,FALSE)+(FI9*($U$3/100))*VLOOKUP(FI$8,'프로파일 단가 DB'!$A$2:$H$107,7,FALSE),2)</f>
        <v>0</v>
      </c>
      <c r="FJ13" s="352"/>
      <c r="FK13" s="351">
        <f>ROUNDUP((FK9)*VLOOKUP(FK$8,'프로파일 단가 DB'!$A$2:$H$107,7,FALSE)+(FK9*($U$3/100))*VLOOKUP(FK$8,'프로파일 단가 DB'!$A$2:$H$107,7,FALSE),2)</f>
        <v>0</v>
      </c>
      <c r="FL13" s="352"/>
      <c r="FM13" s="351">
        <f>ROUNDUP((FM9)*VLOOKUP(FM$8,'프로파일 단가 DB'!$A$2:$H$107,7,FALSE)+(FM9*($U$3/100))*VLOOKUP(FM$8,'프로파일 단가 DB'!$A$2:$H$107,7,FALSE),2)</f>
        <v>0</v>
      </c>
      <c r="FN13" s="352"/>
      <c r="FO13" s="351">
        <f>ROUNDUP((FO9)*VLOOKUP(FO$8,'프로파일 단가 DB'!$A$2:$H$107,7,FALSE)+(FO9*($U$3/100))*VLOOKUP(FO$8,'프로파일 단가 DB'!$A$2:$H$107,7,FALSE),2)</f>
        <v>0</v>
      </c>
      <c r="FP13" s="352"/>
      <c r="FQ13" s="351">
        <f>ROUNDUP((FQ9)*VLOOKUP(FQ$8,'프로파일 단가 DB'!$A$2:$H$107,7,FALSE)+(FQ9*($U$3/100))*VLOOKUP(FQ$8,'프로파일 단가 DB'!$A$2:$H$107,7,FALSE),2)</f>
        <v>0</v>
      </c>
      <c r="FR13" s="352"/>
      <c r="FS13" s="351">
        <f>ROUNDUP((FS9)*VLOOKUP(FS$8,'프로파일 단가 DB'!$A$2:$H$107,7,FALSE)+(FS9*($U$3/100))*VLOOKUP(FS$8,'프로파일 단가 DB'!$A$2:$H$107,7,FALSE),2)</f>
        <v>0</v>
      </c>
      <c r="FT13" s="352"/>
      <c r="FU13" s="351">
        <f>ROUNDUP((FU9)*VLOOKUP(FU$8,'프로파일 단가 DB'!$A$2:$H$107,7,FALSE)+(FU9*($U$3/100))*VLOOKUP(FU$8,'프로파일 단가 DB'!$A$2:$H$107,7,FALSE),2)</f>
        <v>0</v>
      </c>
      <c r="FV13" s="352"/>
      <c r="FW13" s="351">
        <f>ROUNDUP((FW9)*VLOOKUP(FW$8,'프로파일 단가 DB'!$A$2:$H$107,7,FALSE)+(FW9*($U$3/100))*VLOOKUP(FW$8,'프로파일 단가 DB'!$A$2:$H$107,7,FALSE),2)</f>
        <v>0</v>
      </c>
      <c r="FX13" s="352"/>
      <c r="FY13" s="351">
        <f>ROUNDUP((FY9)*VLOOKUP(FY$8,'프로파일 단가 DB'!$A$2:$H$107,7,FALSE)+(FY9*($U$3/100))*VLOOKUP(FY$8,'프로파일 단가 DB'!$A$2:$H$107,7,FALSE),2)</f>
        <v>0</v>
      </c>
      <c r="FZ13" s="352"/>
      <c r="GA13" s="351">
        <f>ROUNDUP((GA9)*VLOOKUP(GA$8,'프로파일 단가 DB'!$A$2:$H$107,7,FALSE)+(GA9*($U$3/100))*VLOOKUP(GA$8,'프로파일 단가 DB'!$A$2:$H$107,7,FALSE),2)</f>
        <v>0</v>
      </c>
      <c r="GB13" s="352"/>
      <c r="GC13" s="351">
        <f>ROUNDUP((GC9)*VLOOKUP(GC$8,'프로파일 단가 DB'!$A$2:$H$107,7,FALSE)+(GC9*($U$3/100))*VLOOKUP(GC$8,'프로파일 단가 DB'!$A$2:$H$107,7,FALSE),2)</f>
        <v>0</v>
      </c>
      <c r="GD13" s="352"/>
      <c r="GE13" s="351">
        <f>ROUNDUP((GE9)*VLOOKUP(GE$8,'프로파일 단가 DB'!$A$2:$H$107,7,FALSE)+(GE9*($U$3/100))*VLOOKUP(GE$8,'프로파일 단가 DB'!$A$2:$H$107,7,FALSE),2)</f>
        <v>0</v>
      </c>
      <c r="GF13" s="352"/>
      <c r="GG13" s="351">
        <f>ROUNDUP((GG9)*VLOOKUP(GG$8,'프로파일 단가 DB'!$A$2:$H$107,7,FALSE)+(GG9*($U$3/100))*VLOOKUP(GG$8,'프로파일 단가 DB'!$A$2:$H$107,7,FALSE),2)</f>
        <v>0</v>
      </c>
      <c r="GH13" s="352"/>
      <c r="GI13" s="351">
        <f>ROUNDUP((GI9)*VLOOKUP(GI$8,'프로파일 단가 DB'!$A$2:$H$107,7,FALSE)+(GI9*($U$3/100))*VLOOKUP(GI$8,'프로파일 단가 DB'!$A$2:$H$107,7,FALSE),2)</f>
        <v>0</v>
      </c>
      <c r="GJ13" s="352"/>
      <c r="GK13" s="351">
        <f>ROUNDUP((GK9)*VLOOKUP(GK$8,'프로파일 단가 DB'!$A$2:$H$107,7,FALSE)+(GK9*($U$3/100))*VLOOKUP(GK$8,'프로파일 단가 DB'!$A$2:$H$107,7,FALSE),2)</f>
        <v>0</v>
      </c>
      <c r="GL13" s="352"/>
      <c r="GM13" s="351">
        <f>ROUNDUP((GM9)*VLOOKUP(GM$8,'프로파일 단가 DB'!$A$2:$H$107,7,FALSE)+(GM9*($U$3/100))*VLOOKUP(GM$8,'프로파일 단가 DB'!$A$2:$H$107,7,FALSE),2)</f>
        <v>0</v>
      </c>
      <c r="GN13" s="352"/>
      <c r="GO13" s="351">
        <f>ROUNDUP((GO9)*VLOOKUP(GO$8,'프로파일 단가 DB'!$A$2:$H$107,7,FALSE)+(GO9*($U$3/100))*VLOOKUP(GO$8,'프로파일 단가 DB'!$A$2:$H$107,7,FALSE),2)</f>
        <v>0</v>
      </c>
      <c r="GP13" s="352"/>
      <c r="GQ13" s="351">
        <f>ROUNDUP((GQ9)*VLOOKUP(GQ$8,'프로파일 단가 DB'!$A$2:$H$107,7,FALSE)+(GQ9*($U$3/100))*VLOOKUP(GQ$8,'프로파일 단가 DB'!$A$2:$H$107,7,FALSE),2)</f>
        <v>0</v>
      </c>
      <c r="GR13" s="352"/>
    </row>
    <row r="14" spans="1:200" ht="16.5" customHeight="1" x14ac:dyDescent="0.3">
      <c r="A14" s="402"/>
      <c r="B14" s="412"/>
      <c r="C14" s="397"/>
      <c r="D14" s="398"/>
      <c r="E14" s="353"/>
      <c r="F14" s="354"/>
      <c r="G14" s="353"/>
      <c r="H14" s="354"/>
      <c r="I14" s="353"/>
      <c r="J14" s="354"/>
      <c r="K14" s="353"/>
      <c r="L14" s="354"/>
      <c r="M14" s="353"/>
      <c r="N14" s="354"/>
      <c r="O14" s="353"/>
      <c r="P14" s="354"/>
      <c r="Q14" s="353"/>
      <c r="R14" s="354"/>
      <c r="S14" s="353"/>
      <c r="T14" s="354"/>
      <c r="U14" s="353"/>
      <c r="V14" s="354"/>
      <c r="W14" s="353"/>
      <c r="X14" s="354"/>
      <c r="Y14" s="353"/>
      <c r="Z14" s="354"/>
      <c r="AA14" s="353"/>
      <c r="AB14" s="354"/>
      <c r="AC14" s="353"/>
      <c r="AD14" s="354"/>
      <c r="AE14" s="353"/>
      <c r="AF14" s="354"/>
      <c r="AG14" s="353"/>
      <c r="AH14" s="354"/>
      <c r="AI14" s="353"/>
      <c r="AJ14" s="354"/>
      <c r="AK14" s="353"/>
      <c r="AL14" s="354"/>
      <c r="AM14" s="353"/>
      <c r="AN14" s="354"/>
      <c r="AO14" s="353"/>
      <c r="AP14" s="354"/>
      <c r="AQ14" s="353"/>
      <c r="AR14" s="354"/>
      <c r="AS14" s="353"/>
      <c r="AT14" s="354"/>
      <c r="AU14" s="353"/>
      <c r="AV14" s="354"/>
      <c r="AW14" s="353"/>
      <c r="AX14" s="354"/>
      <c r="AY14" s="353"/>
      <c r="AZ14" s="354"/>
      <c r="BA14" s="353"/>
      <c r="BB14" s="354"/>
      <c r="BC14" s="353"/>
      <c r="BD14" s="354"/>
      <c r="BE14" s="353"/>
      <c r="BF14" s="354"/>
      <c r="BG14" s="353"/>
      <c r="BH14" s="354"/>
      <c r="BI14" s="353"/>
      <c r="BJ14" s="354"/>
      <c r="BK14" s="353"/>
      <c r="BL14" s="354"/>
      <c r="BM14" s="353"/>
      <c r="BN14" s="354"/>
      <c r="BO14" s="353"/>
      <c r="BP14" s="354"/>
      <c r="BQ14" s="353"/>
      <c r="BR14" s="354"/>
      <c r="BS14" s="353"/>
      <c r="BT14" s="354"/>
      <c r="BU14" s="353"/>
      <c r="BV14" s="354"/>
      <c r="BW14" s="353"/>
      <c r="BX14" s="354"/>
      <c r="BY14" s="353"/>
      <c r="BZ14" s="354"/>
      <c r="CA14" s="353"/>
      <c r="CB14" s="354"/>
      <c r="CC14" s="353"/>
      <c r="CD14" s="354"/>
      <c r="CE14" s="391"/>
      <c r="CF14" s="392"/>
      <c r="CG14" s="391"/>
      <c r="CH14" s="392"/>
      <c r="CI14" s="391"/>
      <c r="CJ14" s="392"/>
      <c r="CK14" s="391"/>
      <c r="CL14" s="392"/>
      <c r="CM14" s="391"/>
      <c r="CN14" s="392"/>
      <c r="CO14" s="391"/>
      <c r="CP14" s="392"/>
      <c r="CQ14" s="391"/>
      <c r="CR14" s="392"/>
      <c r="CS14" s="391"/>
      <c r="CT14" s="392"/>
      <c r="CU14" s="353"/>
      <c r="CV14" s="354"/>
      <c r="CW14" s="353"/>
      <c r="CX14" s="354"/>
      <c r="CY14" s="353"/>
      <c r="CZ14" s="354"/>
      <c r="DA14" s="353"/>
      <c r="DB14" s="354"/>
      <c r="DC14" s="353"/>
      <c r="DD14" s="354"/>
      <c r="DE14" s="353"/>
      <c r="DF14" s="354"/>
      <c r="DG14" s="353"/>
      <c r="DH14" s="354"/>
      <c r="DI14" s="353"/>
      <c r="DJ14" s="354"/>
      <c r="DK14" s="353"/>
      <c r="DL14" s="354"/>
      <c r="DM14" s="353"/>
      <c r="DN14" s="354"/>
      <c r="DO14" s="353"/>
      <c r="DP14" s="354"/>
      <c r="DQ14" s="353"/>
      <c r="DR14" s="354"/>
      <c r="DS14" s="353"/>
      <c r="DT14" s="354"/>
      <c r="DU14" s="353"/>
      <c r="DV14" s="354"/>
      <c r="DW14" s="353"/>
      <c r="DX14" s="354"/>
      <c r="DY14" s="353"/>
      <c r="DZ14" s="354"/>
      <c r="EA14" s="353"/>
      <c r="EB14" s="354"/>
      <c r="EC14" s="353"/>
      <c r="ED14" s="354"/>
      <c r="EE14" s="353"/>
      <c r="EF14" s="354"/>
      <c r="EG14" s="353"/>
      <c r="EH14" s="354"/>
      <c r="EI14" s="353"/>
      <c r="EJ14" s="354"/>
      <c r="EK14" s="353"/>
      <c r="EL14" s="354"/>
      <c r="EM14" s="353"/>
      <c r="EN14" s="354"/>
      <c r="EO14" s="353"/>
      <c r="EP14" s="354"/>
      <c r="EQ14" s="353"/>
      <c r="ER14" s="354"/>
      <c r="ES14" s="353"/>
      <c r="ET14" s="354"/>
      <c r="EU14" s="353"/>
      <c r="EV14" s="354"/>
      <c r="EW14" s="353"/>
      <c r="EX14" s="354"/>
      <c r="EY14" s="353"/>
      <c r="EZ14" s="354"/>
      <c r="FA14" s="353"/>
      <c r="FB14" s="354"/>
      <c r="FC14" s="353"/>
      <c r="FD14" s="354"/>
      <c r="FE14" s="353"/>
      <c r="FF14" s="354"/>
      <c r="FG14" s="353"/>
      <c r="FH14" s="354"/>
      <c r="FI14" s="353"/>
      <c r="FJ14" s="354"/>
      <c r="FK14" s="353"/>
      <c r="FL14" s="354"/>
      <c r="FM14" s="353"/>
      <c r="FN14" s="354"/>
      <c r="FO14" s="353"/>
      <c r="FP14" s="354"/>
      <c r="FQ14" s="353"/>
      <c r="FR14" s="354"/>
      <c r="FS14" s="353"/>
      <c r="FT14" s="354"/>
      <c r="FU14" s="353"/>
      <c r="FV14" s="354"/>
      <c r="FW14" s="353"/>
      <c r="FX14" s="354"/>
      <c r="FY14" s="353"/>
      <c r="FZ14" s="354"/>
      <c r="GA14" s="353"/>
      <c r="GB14" s="354"/>
      <c r="GC14" s="353"/>
      <c r="GD14" s="354"/>
      <c r="GE14" s="353"/>
      <c r="GF14" s="354"/>
      <c r="GG14" s="353"/>
      <c r="GH14" s="354"/>
      <c r="GI14" s="353"/>
      <c r="GJ14" s="354"/>
      <c r="GK14" s="353"/>
      <c r="GL14" s="354"/>
      <c r="GM14" s="353"/>
      <c r="GN14" s="354"/>
      <c r="GO14" s="353"/>
      <c r="GP14" s="354"/>
      <c r="GQ14" s="353"/>
      <c r="GR14" s="354"/>
    </row>
    <row r="15" spans="1:200" ht="16.5" customHeight="1" x14ac:dyDescent="0.3">
      <c r="A15" s="402"/>
      <c r="B15" s="412"/>
      <c r="C15" s="397"/>
      <c r="D15" s="398"/>
      <c r="E15" s="353"/>
      <c r="F15" s="354"/>
      <c r="G15" s="353"/>
      <c r="H15" s="354"/>
      <c r="I15" s="353"/>
      <c r="J15" s="354"/>
      <c r="K15" s="353"/>
      <c r="L15" s="354"/>
      <c r="M15" s="353"/>
      <c r="N15" s="354"/>
      <c r="O15" s="353"/>
      <c r="P15" s="354"/>
      <c r="Q15" s="353"/>
      <c r="R15" s="354"/>
      <c r="S15" s="353"/>
      <c r="T15" s="354"/>
      <c r="U15" s="353"/>
      <c r="V15" s="354"/>
      <c r="W15" s="353"/>
      <c r="X15" s="354"/>
      <c r="Y15" s="353"/>
      <c r="Z15" s="354"/>
      <c r="AA15" s="353"/>
      <c r="AB15" s="354"/>
      <c r="AC15" s="353"/>
      <c r="AD15" s="354"/>
      <c r="AE15" s="353"/>
      <c r="AF15" s="354"/>
      <c r="AG15" s="353"/>
      <c r="AH15" s="354"/>
      <c r="AI15" s="353"/>
      <c r="AJ15" s="354"/>
      <c r="AK15" s="353"/>
      <c r="AL15" s="354"/>
      <c r="AM15" s="353"/>
      <c r="AN15" s="354"/>
      <c r="AO15" s="353"/>
      <c r="AP15" s="354"/>
      <c r="AQ15" s="353"/>
      <c r="AR15" s="354"/>
      <c r="AS15" s="353"/>
      <c r="AT15" s="354"/>
      <c r="AU15" s="353"/>
      <c r="AV15" s="354"/>
      <c r="AW15" s="353"/>
      <c r="AX15" s="354"/>
      <c r="AY15" s="353"/>
      <c r="AZ15" s="354"/>
      <c r="BA15" s="353"/>
      <c r="BB15" s="354"/>
      <c r="BC15" s="353"/>
      <c r="BD15" s="354"/>
      <c r="BE15" s="353"/>
      <c r="BF15" s="354"/>
      <c r="BG15" s="353"/>
      <c r="BH15" s="354"/>
      <c r="BI15" s="353"/>
      <c r="BJ15" s="354"/>
      <c r="BK15" s="353"/>
      <c r="BL15" s="354"/>
      <c r="BM15" s="353"/>
      <c r="BN15" s="354"/>
      <c r="BO15" s="353"/>
      <c r="BP15" s="354"/>
      <c r="BQ15" s="353"/>
      <c r="BR15" s="354"/>
      <c r="BS15" s="353"/>
      <c r="BT15" s="354"/>
      <c r="BU15" s="353"/>
      <c r="BV15" s="354"/>
      <c r="BW15" s="353"/>
      <c r="BX15" s="354"/>
      <c r="BY15" s="353"/>
      <c r="BZ15" s="354"/>
      <c r="CA15" s="353"/>
      <c r="CB15" s="354"/>
      <c r="CC15" s="353"/>
      <c r="CD15" s="354"/>
      <c r="CE15" s="391"/>
      <c r="CF15" s="392"/>
      <c r="CG15" s="391"/>
      <c r="CH15" s="392"/>
      <c r="CI15" s="391"/>
      <c r="CJ15" s="392"/>
      <c r="CK15" s="391"/>
      <c r="CL15" s="392"/>
      <c r="CM15" s="391"/>
      <c r="CN15" s="392"/>
      <c r="CO15" s="391"/>
      <c r="CP15" s="392"/>
      <c r="CQ15" s="391"/>
      <c r="CR15" s="392"/>
      <c r="CS15" s="391"/>
      <c r="CT15" s="392"/>
      <c r="CU15" s="353"/>
      <c r="CV15" s="354"/>
      <c r="CW15" s="353"/>
      <c r="CX15" s="354"/>
      <c r="CY15" s="353"/>
      <c r="CZ15" s="354"/>
      <c r="DA15" s="353"/>
      <c r="DB15" s="354"/>
      <c r="DC15" s="353"/>
      <c r="DD15" s="354"/>
      <c r="DE15" s="353"/>
      <c r="DF15" s="354"/>
      <c r="DG15" s="353"/>
      <c r="DH15" s="354"/>
      <c r="DI15" s="353"/>
      <c r="DJ15" s="354"/>
      <c r="DK15" s="353"/>
      <c r="DL15" s="354"/>
      <c r="DM15" s="353"/>
      <c r="DN15" s="354"/>
      <c r="DO15" s="353"/>
      <c r="DP15" s="354"/>
      <c r="DQ15" s="353"/>
      <c r="DR15" s="354"/>
      <c r="DS15" s="353"/>
      <c r="DT15" s="354"/>
      <c r="DU15" s="353"/>
      <c r="DV15" s="354"/>
      <c r="DW15" s="353"/>
      <c r="DX15" s="354"/>
      <c r="DY15" s="353"/>
      <c r="DZ15" s="354"/>
      <c r="EA15" s="353"/>
      <c r="EB15" s="354"/>
      <c r="EC15" s="353"/>
      <c r="ED15" s="354"/>
      <c r="EE15" s="353"/>
      <c r="EF15" s="354"/>
      <c r="EG15" s="353"/>
      <c r="EH15" s="354"/>
      <c r="EI15" s="353"/>
      <c r="EJ15" s="354"/>
      <c r="EK15" s="353"/>
      <c r="EL15" s="354"/>
      <c r="EM15" s="353"/>
      <c r="EN15" s="354"/>
      <c r="EO15" s="353"/>
      <c r="EP15" s="354"/>
      <c r="EQ15" s="353"/>
      <c r="ER15" s="354"/>
      <c r="ES15" s="353"/>
      <c r="ET15" s="354"/>
      <c r="EU15" s="353"/>
      <c r="EV15" s="354"/>
      <c r="EW15" s="353"/>
      <c r="EX15" s="354"/>
      <c r="EY15" s="353"/>
      <c r="EZ15" s="354"/>
      <c r="FA15" s="353"/>
      <c r="FB15" s="354"/>
      <c r="FC15" s="353"/>
      <c r="FD15" s="354"/>
      <c r="FE15" s="353"/>
      <c r="FF15" s="354"/>
      <c r="FG15" s="353"/>
      <c r="FH15" s="354"/>
      <c r="FI15" s="353"/>
      <c r="FJ15" s="354"/>
      <c r="FK15" s="353"/>
      <c r="FL15" s="354"/>
      <c r="FM15" s="353"/>
      <c r="FN15" s="354"/>
      <c r="FO15" s="353"/>
      <c r="FP15" s="354"/>
      <c r="FQ15" s="353"/>
      <c r="FR15" s="354"/>
      <c r="FS15" s="353"/>
      <c r="FT15" s="354"/>
      <c r="FU15" s="353"/>
      <c r="FV15" s="354"/>
      <c r="FW15" s="353"/>
      <c r="FX15" s="354"/>
      <c r="FY15" s="353"/>
      <c r="FZ15" s="354"/>
      <c r="GA15" s="353"/>
      <c r="GB15" s="354"/>
      <c r="GC15" s="353"/>
      <c r="GD15" s="354"/>
      <c r="GE15" s="353"/>
      <c r="GF15" s="354"/>
      <c r="GG15" s="353"/>
      <c r="GH15" s="354"/>
      <c r="GI15" s="353"/>
      <c r="GJ15" s="354"/>
      <c r="GK15" s="353"/>
      <c r="GL15" s="354"/>
      <c r="GM15" s="353"/>
      <c r="GN15" s="354"/>
      <c r="GO15" s="353"/>
      <c r="GP15" s="354"/>
      <c r="GQ15" s="353"/>
      <c r="GR15" s="354"/>
    </row>
    <row r="16" spans="1:200" ht="17.100000000000001" customHeight="1" thickBot="1" x14ac:dyDescent="0.35">
      <c r="A16" s="403"/>
      <c r="B16" s="413"/>
      <c r="C16" s="399"/>
      <c r="D16" s="400"/>
      <c r="E16" s="355"/>
      <c r="F16" s="356"/>
      <c r="G16" s="355"/>
      <c r="H16" s="356"/>
      <c r="I16" s="355"/>
      <c r="J16" s="356"/>
      <c r="K16" s="355"/>
      <c r="L16" s="356"/>
      <c r="M16" s="355"/>
      <c r="N16" s="356"/>
      <c r="O16" s="355"/>
      <c r="P16" s="356"/>
      <c r="Q16" s="355"/>
      <c r="R16" s="356"/>
      <c r="S16" s="355"/>
      <c r="T16" s="356"/>
      <c r="U16" s="355"/>
      <c r="V16" s="356"/>
      <c r="W16" s="355"/>
      <c r="X16" s="356"/>
      <c r="Y16" s="355"/>
      <c r="Z16" s="356"/>
      <c r="AA16" s="355"/>
      <c r="AB16" s="356"/>
      <c r="AC16" s="355"/>
      <c r="AD16" s="356"/>
      <c r="AE16" s="355"/>
      <c r="AF16" s="356"/>
      <c r="AG16" s="355"/>
      <c r="AH16" s="356"/>
      <c r="AI16" s="355"/>
      <c r="AJ16" s="356"/>
      <c r="AK16" s="355"/>
      <c r="AL16" s="356"/>
      <c r="AM16" s="355"/>
      <c r="AN16" s="356"/>
      <c r="AO16" s="355"/>
      <c r="AP16" s="356"/>
      <c r="AQ16" s="355"/>
      <c r="AR16" s="356"/>
      <c r="AS16" s="355"/>
      <c r="AT16" s="356"/>
      <c r="AU16" s="355"/>
      <c r="AV16" s="356"/>
      <c r="AW16" s="355"/>
      <c r="AX16" s="356"/>
      <c r="AY16" s="355"/>
      <c r="AZ16" s="356"/>
      <c r="BA16" s="355"/>
      <c r="BB16" s="356"/>
      <c r="BC16" s="355"/>
      <c r="BD16" s="356"/>
      <c r="BE16" s="355"/>
      <c r="BF16" s="356"/>
      <c r="BG16" s="355"/>
      <c r="BH16" s="356"/>
      <c r="BI16" s="355"/>
      <c r="BJ16" s="356"/>
      <c r="BK16" s="355"/>
      <c r="BL16" s="356"/>
      <c r="BM16" s="355"/>
      <c r="BN16" s="356"/>
      <c r="BO16" s="355"/>
      <c r="BP16" s="356"/>
      <c r="BQ16" s="355"/>
      <c r="BR16" s="356"/>
      <c r="BS16" s="355"/>
      <c r="BT16" s="356"/>
      <c r="BU16" s="355"/>
      <c r="BV16" s="356"/>
      <c r="BW16" s="355"/>
      <c r="BX16" s="356"/>
      <c r="BY16" s="355"/>
      <c r="BZ16" s="356"/>
      <c r="CA16" s="355"/>
      <c r="CB16" s="356"/>
      <c r="CC16" s="355"/>
      <c r="CD16" s="356"/>
      <c r="CE16" s="393"/>
      <c r="CF16" s="394"/>
      <c r="CG16" s="393"/>
      <c r="CH16" s="394"/>
      <c r="CI16" s="393"/>
      <c r="CJ16" s="394"/>
      <c r="CK16" s="393"/>
      <c r="CL16" s="394"/>
      <c r="CM16" s="393"/>
      <c r="CN16" s="394"/>
      <c r="CO16" s="393"/>
      <c r="CP16" s="394"/>
      <c r="CQ16" s="393"/>
      <c r="CR16" s="394"/>
      <c r="CS16" s="393"/>
      <c r="CT16" s="394"/>
      <c r="CU16" s="355"/>
      <c r="CV16" s="356"/>
      <c r="CW16" s="355"/>
      <c r="CX16" s="356"/>
      <c r="CY16" s="355"/>
      <c r="CZ16" s="356"/>
      <c r="DA16" s="355"/>
      <c r="DB16" s="356"/>
      <c r="DC16" s="355"/>
      <c r="DD16" s="356"/>
      <c r="DE16" s="355"/>
      <c r="DF16" s="356"/>
      <c r="DG16" s="355"/>
      <c r="DH16" s="356"/>
      <c r="DI16" s="355"/>
      <c r="DJ16" s="356"/>
      <c r="DK16" s="355"/>
      <c r="DL16" s="356"/>
      <c r="DM16" s="355"/>
      <c r="DN16" s="356"/>
      <c r="DO16" s="355"/>
      <c r="DP16" s="356"/>
      <c r="DQ16" s="355"/>
      <c r="DR16" s="356"/>
      <c r="DS16" s="355"/>
      <c r="DT16" s="356"/>
      <c r="DU16" s="355"/>
      <c r="DV16" s="356"/>
      <c r="DW16" s="355"/>
      <c r="DX16" s="356"/>
      <c r="DY16" s="355"/>
      <c r="DZ16" s="356"/>
      <c r="EA16" s="355"/>
      <c r="EB16" s="356"/>
      <c r="EC16" s="355"/>
      <c r="ED16" s="356"/>
      <c r="EE16" s="355"/>
      <c r="EF16" s="356"/>
      <c r="EG16" s="355"/>
      <c r="EH16" s="356"/>
      <c r="EI16" s="355"/>
      <c r="EJ16" s="356"/>
      <c r="EK16" s="355"/>
      <c r="EL16" s="356"/>
      <c r="EM16" s="355"/>
      <c r="EN16" s="356"/>
      <c r="EO16" s="355"/>
      <c r="EP16" s="356"/>
      <c r="EQ16" s="355"/>
      <c r="ER16" s="356"/>
      <c r="ES16" s="355"/>
      <c r="ET16" s="356"/>
      <c r="EU16" s="355"/>
      <c r="EV16" s="356"/>
      <c r="EW16" s="355"/>
      <c r="EX16" s="356"/>
      <c r="EY16" s="355"/>
      <c r="EZ16" s="356"/>
      <c r="FA16" s="355"/>
      <c r="FB16" s="356"/>
      <c r="FC16" s="355"/>
      <c r="FD16" s="356"/>
      <c r="FE16" s="355"/>
      <c r="FF16" s="356"/>
      <c r="FG16" s="355"/>
      <c r="FH16" s="356"/>
      <c r="FI16" s="355"/>
      <c r="FJ16" s="356"/>
      <c r="FK16" s="355"/>
      <c r="FL16" s="356"/>
      <c r="FM16" s="355"/>
      <c r="FN16" s="356"/>
      <c r="FO16" s="355"/>
      <c r="FP16" s="356"/>
      <c r="FQ16" s="355"/>
      <c r="FR16" s="356"/>
      <c r="FS16" s="355"/>
      <c r="FT16" s="356"/>
      <c r="FU16" s="355"/>
      <c r="FV16" s="356"/>
      <c r="FW16" s="355"/>
      <c r="FX16" s="356"/>
      <c r="FY16" s="355"/>
      <c r="FZ16" s="356"/>
      <c r="GA16" s="355"/>
      <c r="GB16" s="356"/>
      <c r="GC16" s="355"/>
      <c r="GD16" s="356"/>
      <c r="GE16" s="355"/>
      <c r="GF16" s="356"/>
      <c r="GG16" s="355"/>
      <c r="GH16" s="356"/>
      <c r="GI16" s="355"/>
      <c r="GJ16" s="356"/>
      <c r="GK16" s="355"/>
      <c r="GL16" s="356"/>
      <c r="GM16" s="355"/>
      <c r="GN16" s="356"/>
      <c r="GO16" s="355"/>
      <c r="GP16" s="356"/>
      <c r="GQ16" s="355"/>
      <c r="GR16" s="356"/>
    </row>
    <row r="17" spans="1:200" ht="17.100000000000001" customHeight="1" x14ac:dyDescent="0.3">
      <c r="A17" s="401">
        <f>IF(입력!A17="","",입력!A17)</f>
        <v>2</v>
      </c>
      <c r="B17" s="411">
        <f>SUM(E21:GR24)</f>
        <v>424794.06</v>
      </c>
      <c r="C17" s="407" t="s">
        <v>22</v>
      </c>
      <c r="D17" s="408"/>
      <c r="E17" s="357">
        <f>IF(OR(입력!B17="60mm단열",입력!B17="60mm방화"),IF(입력!B19="OD",IF(AND(입력!H17="W",입력!H21="W"),((입력!D17-(입력!D17-입력!J17))*2)+((입력!D17-(입력!D17-입력!J21))*2)+((입력!D17-입력!J17-입력!J21)*2)+((입력!F17)*6),0),0)+IF(입력!B19="OD",IF(AND(입력!H17="H",입력!H21="H"),((입력!F17-(입력!F17-입력!J17))*2)+((입력!F17-(입력!F17-입력!J21))*2)+((입력!F17-입력!J17-입력!J21)*2)+((입력!D17)*6),0),0)+IF(입력!B19="OD",IF(입력!H17="W",((입력!D17-(입력!D17-입력!J17))*2)+((입력!D17-입력!J17)*2)+((입력!F17)*4),IF(입력!H17="H",((입력!F17-(입력!F17-입력!J17))*2)+((입력!F17-입력!J17)*2)+((입력!D17)*4),0)),0)+IF(OR(입력!B19="PJ",입력!B19="T/T",입력!B19="T/O",입력!B19="T/S",입력!B19="FIX",입력!B17="ID",AND(입력!B19="OD",NOT(입력!H17="W"),NOT(입력!H17="H"))),((입력!D17)+(입력!F17))*2,0),0)</f>
        <v>0</v>
      </c>
      <c r="F17" s="358"/>
      <c r="G17" s="375">
        <f>IF(OR(입력!B17="60mm단열",입력!B17="60mm방화"),(IF(OR(입력!B19="T/T",입력!B19="T/O",입력!B19="T/S"),(IF(입력!H17="W",입력!J17-34-19+12,입력!D17-34-34+12)+IF(입력!H17="H",입력!J17-34-19+12,입력!F17-34-34+12))*2,0))+(IF(OR(입력!B19="T/T",입력!B19="T/O",입력!B19="T/S"),(IF(입력!H21="W",입력!J21-34-19+12+입력!F17-34-34+12,0)+IF(입력!H21="H",입력!J21-34-19+12+입력!D17-34-34+12,0))*2,0)),0)</f>
        <v>0</v>
      </c>
      <c r="H17" s="376"/>
      <c r="I17" s="357">
        <f>IF(OR(입력!B17="60mm단열",입력!B17="60mm방화"),IF(OR(입력!B19="T/T",입력!B19="T/O",입력!B19="T/S",입력!B19="FIX",입력!B19="PJ"),IF(입력!H17="W",입력!F17-34-34+10,IF(입력!H17="H",입력!D17-34-34+10,0)),0)*IF(OR(입력!H21="W",입력!H21="H"),2,1),0)</f>
        <v>0</v>
      </c>
      <c r="J17" s="358"/>
      <c r="K17" s="357">
        <f>IF(OR(입력!B17="60mm단열",입력!B17="60mm방화"),IF(입력!B19="OD",(IF(입력!H17="W",입력!D17-(입력!D17-입력!J17)-34-34+12,입력!D17-34-34+12)+IF(입력!H17="H",입력!F17-(입력!F17-입력!J17)-34-34+12,입력!F17-34-34+12))*2,0),0)</f>
        <v>0</v>
      </c>
      <c r="L17" s="358"/>
      <c r="M17" s="357">
        <f>IF(OR(입력!B17="60mm단열",입력!B17="60mm방화"),IF(입력!B19="PJ",(IF(입력!H17="W",입력!D17-(입력!D17-입력!J17)-34-34+12,입력!D17-34-34+12)+IF(입력!H17="H",입력!F17-(입력!F17-입력!J17)-34-34+12,입력!F17-34-34+12))*2,0),0)</f>
        <v>0</v>
      </c>
      <c r="N17" s="358"/>
      <c r="O17" s="357">
        <f>IF(OR(입력!B17="60mm단열",입력!B17="60mm방화"),IF(입력!B19="페러럴",(IF(입력!H17="W",입력!D17-(입력!D17-입력!J17)-34-34+12,입력!D17-34-34+12)+IF(입력!H17="H",입력!F17-(입력!F17-입력!J17)-34-34+12,입력!F17-34-34+12))*2,0),0)</f>
        <v>0</v>
      </c>
      <c r="P17" s="358"/>
      <c r="Q17" s="357">
        <f>IF(OR(입력!B17="60mm단열",입력!B17="60mm방화"),IF(입력!B21="24T",(IF(입력!B19="FIX",IF(AND(입력!H17="W",입력!H21="W"),((입력!D17-(입력!D17-입력!J17)-34-19)*2)+((입력!D17-(입력!D17-입력!J21)-34-19)*2)+((입력!D17-입력!J17-입력!J20-19-19)*2)+((입력!F17-34-34)*6),IF(AND(입력!H17="H",입력!H21="H"),((입력!F17-(입력!F17-입력!J17)-34-19)*2)+((입력!F17-(입력!F17-입력!J21)-34-19)*2)+((입력!F17-입력!J17-입력!J21-19-19)*2)+((입력!D17-34-34)*6),IF(입력!H17="W",((입력!D17-(입력!D17-입력!J17)-34-19)*2)+((입력!D17-입력!J17-34-19)*2)+((입력!F17-34-34)*4),IF(입력!H17="H",((입력!F17-(입력!F17-입력!J17)-34-19)*2)+((입력!F17-입력!J17-34-19)*2)+((입력!D17-34-34)*4),(((입력!D17-34-34)+(입력!F17-34-34))*2))))),0)+IF(OR(입력!B19="T/T",입력!B19="T/O",입력!B19="PJ",입력!B19="T/S"),IF(AND(입력!H17="W",입력!H21="W"),(((입력!D17-입력!J17-입력!J21-19-19)+(입력!F17-34-34))*2),IF(입력!H17="W",(((입력!D17-입력!J17-34-19)+(입력!F17-34-34))*2),IF(AND(입력!H17="H",입력!H21="H"),(((입력!F17-입력!J17-입력!J21-19-19)+(입력!D17-34-34))*2),IF(입력!H17="H",(((입력!F17-입력!J17-34-19)+(입력!D17-34-34))*2),0)))),0)+IF(입력!B17="OD",IF(AND(입력!H17="W",입력!H17="W"),(((입력!D17-입력!J17-입력!J21-34-34)+(입력!F17-34-34))*2),IF(입력!H17="W",(((입력!D17-입력!J17-34-34)+(입력!F17-34-34))*2),IF(AND(입력!H17="H",입력!H21="H"),(((입력!F17-입력!J17-입력!J21-34-34)+(입력!D17-34-34))*2),IF(입력!H17="H",(((입력!F17-입력!J17-34-34)+(입력!D17-34-34))*2),0)))),0)),0),0)</f>
        <v>0</v>
      </c>
      <c r="R17" s="358"/>
      <c r="S17" s="357">
        <f>IF(OR(입력!B17="60mm단열",입력!B17="60mm방화"),IF(입력!B21="24T",(IF(OR(입력!B19="T/T",입력!B19="T/O",입력!B19="T/S"),(IF(입력!H17="W",입력!D17-(입력!D17-입력!J17)-34-19+12-53-53,입력!D17-34-34+12-53-53)+IF(입력!H17="H",입력!F17-(입력!F17-입력!J17)-34-19+12-53-53,입력!F17-34-34+12-53-53))*2,0)+IF(입력!B19="OD",(IF(입력!H17="W",입력!D17-(입력!D17-입력!J17)-34-34+12-53-53,입력!D17-34-34+12-53-53)+IF(입력!H17="H",입력!F17-(입력!F17-입력!J17)-34-34+12-53-53,입력!F17-34-34+12-53-53))*2,0)+IF(입력!B19="PJ",(IF(입력!H17="W",입력!D17-(입력!D17-입력!J17)-34-19+12-53-53,입력!D17-34-34+12-53-53)+IF(입력!H17="H",입력!F17-(입력!F17-입력!J17)-34-19+12-53-53,입력!F17-34-34+12-53-53))*2,0)+IF(OR(입력!B19="T/T",입력!B19="T/O",입력!B19="T/S"),(IF(입력!H21="W",입력!D17-(입력!D17-입력!J21)-34-19+12-53-53,0)+IF(입력!H21="H",입력!F17-(입력!F17-입력!J21)-34-19+12-53-53,0))*2,0)+IF(입력!B17="OD",(IF(입력!H21="W",입력!D17-(입력!D17-입력!J21)-34-34+12-53-53,0)+IF(입력!H21="H",입력!F17-(입력!F17-입력!J21)-34-34+12-53-53,0))*2,0)+IF(입력!B19="PJ",(IF(입력!H21="W",입력!D17-(입력!D17-입력!J21)-34-19+12-53-53,0)+IF(입력!H21="H",입력!F17-(입력!F17-입력!J21)-34-19+12-53-53,0))*2,0)),0),0)</f>
        <v>0</v>
      </c>
      <c r="T17" s="358"/>
      <c r="U17" s="357">
        <f>IF(OR(입력!B17="60mm단열",입력!B17="60mm방화"),IF(입력!B21="39T",(IF(입력!B19="FIX",IF(AND(입력!H17="W",입력!H21="W"),((입력!D17-(입력!D17-입력!J17)-34-19)*2)+((입력!D17-(입력!D17-입력!J21)-34-19)*2)+((입력!D17-입력!J17-입력!J20-19-19)*2)+((입력!F17-34-34)*6),IF(AND(입력!H17="H",입력!H21="H"),((입력!F17-(입력!F17-입력!J17)-34-19)*2)+((입력!F17-(입력!F17-입력!J21)-34-19)*2)+((입력!F17-입력!J17-입력!J21-19-19)*2)+((입력!D17-34-34)*6),IF(입력!H17="W",((입력!D17-(입력!D17-입력!J17)-34-19)*2)+((입력!D17-입력!J17-34-19)*2)+((입력!F17-34-34)*4),IF(입력!H17="H",((입력!F17-(입력!F17-입력!J17)-34-19)*2)+((입력!F17-입력!J17-34-19)*2)+((입력!D17-34-34)*4),(((입력!D17-34-34)+(입력!F17-34-34))*2))))),0)+IF(OR(입력!B19="T/T",입력!B19="T/O",입력!B19="PJ",입력!B19="T/S"),IF(AND(입력!H17="W",입력!H21="W"),(((입력!D17-입력!J17-입력!J21-19-19)+(입력!F17-34-34))*2),IF(입력!H17="W",(((입력!D17-입력!J17-34-19)+(입력!F17-34-34))*2),IF(AND(입력!H17="H",입력!H21="H"),(((입력!F17-입력!J17-입력!J21-19-19)+(입력!D17-34-34))*2),IF(입력!H17="H",(((입력!F17-입력!J17-34-19)+(입력!D17-34-34))*2),0)))),0)+IF(입력!B19="OD",IF(AND(입력!H17="W",입력!H17="W"),(((입력!D17-입력!J17-입력!J21-34-34)+(입력!F17-34-34))*2),IF(입력!H17="W",(((입력!D17-입력!J17-34-34)+(입력!F17-34-34))*2),IF(AND(입력!H17="H",입력!H21="H"),(((입력!F17-입력!J17-입력!J21-34-34)+(입력!D17-34-34))*2),IF(입력!H17="H",(((입력!F17-입력!J17-34-34)+(입력!D17-34-34))*2),0)))),0)),0),0)</f>
        <v>0</v>
      </c>
      <c r="V17" s="358"/>
      <c r="W17" s="357">
        <f>IF(OR(입력!B17="60mm단열",입력!B17="60mm방화"),IF(입력!B21="39T",(IF(OR(입력!B19="T/T",입력!B19="T/O",입력!B19="T/S"),(IF(입력!H17="W",입력!J17-34-19+12-53-53,입력!D17-34-34+12-53-53)+IF(입력!H17="H",입력!J17-34-19+12-53-53,입력!F17-34-34+12-53-53))*2,0)+IF(입력!B19="OD",(IF(입력!H17="W",입력!J17-34-34+12-53-53,입력!D17-34-34+12-53-53)+IF(입력!H17="H",입력!J17-34-34+12-53-53,입력!F17-34-34+12-53-53))*2,0)+IF(입력!B19="PJ",(IF(입력!H17="W",입력!J17-34-19+12-53-53,입력!D17-34-34+12-53-53)+IF(입력!H17="H",입력!J17-34-19+12-53-53,입력!F17-34-34+12-53-53))*2,0)+IF(OR(입력!B19="T/T",입력!B19="T/O",입력!B19="T/S"),(IF(입력!H21="W",입력!J21-34-19+12-53-53+입력!D17-34-34+12-53-53,0)+IF(입력!H21="H",입력!J21-34-19+12-53-53+입력!F17-34-34+12-53-53,0))*2,0)+IF(입력!B17="OD",(IF(입력!H21="W",입력!J21-34-34+12-53-53+입력!D17-34-34+12-53-53,0)+IF(입력!H21="H",입력!J21-34-34+12-53-53+입력!F17-34-34+12-53-53,0))*2,0)+IF(입력!B17="ID",(IF(입력!H21="W",입력!J21-34-19+12-53-53+입력!D17-34-34+12-53-53,0)+IF(입력!H21="H",입력!J21-34-19+12-53-53+입력!F17-34-34+12-53-53,0))*2,0)),0),0)</f>
        <v>0</v>
      </c>
      <c r="X17" s="358"/>
      <c r="Y17" s="357">
        <f>IF(OR(입력!B17="60mm단열",입력!B17="60mm방화"),(4),0)</f>
        <v>0</v>
      </c>
      <c r="Z17" s="358"/>
      <c r="AA17" s="357">
        <f>IF(OR(입력!B17="60mm단열",입력!B17="60mm방화"),(4),0)</f>
        <v>0</v>
      </c>
      <c r="AB17" s="358"/>
      <c r="AC17" s="375">
        <f>IF(OR(입력!B17="60mm단열",입력!B17="60mm방화"),IF(OR(입력!B19="T/T",입력!B19="T/O",입력!B19="T/S",입력!B19="PJ"),IF(OR(입력!H21="w",입력!H21="h"),8,4),0),0)</f>
        <v>0</v>
      </c>
      <c r="AD17" s="376"/>
      <c r="AE17" s="375">
        <f>IF(OR(입력!B17="60mm단열",입력!B17="60mm방화"),IF(OR(입력!B19="T/T",입력!B19="T/O",입력!B19="T/S",입력!B19="PJ"),IF(OR(입력!H21="w",입력!H21="h"),8,4),0),0)</f>
        <v>0</v>
      </c>
      <c r="AF17" s="376"/>
      <c r="AG17" s="375">
        <f>IF(OR(입력!B17="60mm단열",입력!B17="60mm방화"),IF(OR(입력!B19="T/T",입력!B19="T/O",입력!B19="T/S",입력!B19="FIX",입력!B19="PJ"),IF(입력!H17="W",4,IF(입력!H17="H",4,0)),0)*IF(OR(입력!H20="W",입력!H20="H"),2,1),0)</f>
        <v>0</v>
      </c>
      <c r="AH17" s="376"/>
      <c r="AI17" s="375">
        <f>IF(OR(입력!B17="60mm단열",입력!B17="60mm방화"),IF(OR(입력!B19="T/T",입력!B19="T/O",입력!B19="T/S",입력!B19="FIX",입력!B19="PJ"),IF(입력!H17="W",4,IF(입력!H17="H",4,0)),0)*IF(OR(입력!H20="W",입력!H20="H"),2,1),0)</f>
        <v>0</v>
      </c>
      <c r="AJ17" s="376"/>
      <c r="AK17" s="375">
        <f>IF(OR(입력!B17="60mm단열",입력!B17="60mm방화"),IF(OR(입력!B19="T/T",입력!B19="T/O",입력!B19="T/S",입력!B19="FIX",입력!B19="PJ"),IF(입력!H17="W",4,IF(입력!H17="H",4,0)),0)*IF(OR(입력!H20="W",입력!H20="H"),2,1),0)</f>
        <v>0</v>
      </c>
      <c r="AL17" s="376"/>
      <c r="AM17" s="357">
        <f>IF(OR(입력!B17="60mm단열",입력!B17="60mm방화"),(32),0)</f>
        <v>0</v>
      </c>
      <c r="AN17" s="358"/>
      <c r="AO17" s="357">
        <f>IF((입력!B17="60mm단열"),(Q17+S17+U17+W17)/1000,0)</f>
        <v>0</v>
      </c>
      <c r="AP17" s="358"/>
      <c r="AQ17" s="357">
        <f>IF((입력!B17="60mm단열"),(Q17+S17+U17+W17)/1000,0)</f>
        <v>0</v>
      </c>
      <c r="AR17" s="358"/>
      <c r="AS17" s="357">
        <f>IF((입력!B17="60mm단열"),(G17+M17+K17+O17))/1000</f>
        <v>0</v>
      </c>
      <c r="AT17" s="358"/>
      <c r="AU17" s="357">
        <f>IF((입력!B17="60mm단열"),(4),0)</f>
        <v>0</v>
      </c>
      <c r="AV17" s="358"/>
      <c r="AW17" s="357">
        <f>IF((입력!B17="60mm단열"),(G17*2)/1000,0)</f>
        <v>0</v>
      </c>
      <c r="AX17" s="358"/>
      <c r="AY17" s="357">
        <f>IF((입력!B17="60mm방화"),(Q17+S17+U17+W17)/1000,0)</f>
        <v>0</v>
      </c>
      <c r="AZ17" s="358"/>
      <c r="BA17" s="357">
        <f>IF((입력!B17="60mm방화"),(Q17+S17+U17+W17)/1000,0)</f>
        <v>0</v>
      </c>
      <c r="BB17" s="358"/>
      <c r="BC17" s="357">
        <f>IF((입력!B17="60mm방화"),(G17+K17+M17+O17)/1000,0)</f>
        <v>0</v>
      </c>
      <c r="BD17" s="358"/>
      <c r="BE17" s="357">
        <f>IF((입력!B17="60mm방화"),(4),0)</f>
        <v>0</v>
      </c>
      <c r="BF17" s="358"/>
      <c r="BG17" s="357">
        <f>IF((입력!B17="60mm방화"),((G17+K17+M17+O17)/1000),0)</f>
        <v>0</v>
      </c>
      <c r="BH17" s="358"/>
      <c r="BI17" s="357">
        <f>IF((입력!B17="60mm방화"),((E17/1000)),0)</f>
        <v>0</v>
      </c>
      <c r="BJ17" s="358"/>
      <c r="BK17" s="357">
        <f>IF((입력!B17="60mm방화"),IF(입력!B21="24T",Q17/1000,U17/1000),0)</f>
        <v>0</v>
      </c>
      <c r="BL17" s="358"/>
      <c r="BM17" s="357">
        <f>IF((입력!B17="60mm방화"),IF(입력!B21="24T",S17/1000,W17/1000),0)</f>
        <v>0</v>
      </c>
      <c r="BN17" s="358"/>
      <c r="BO17" s="357">
        <f>IF(OR(입력!B17="60mm단열",입력!B17="60mm방화"),(IF(OR(입력!B19="T/T",입력!B19="T/O",입력!B19="T/S",입력!B19="PJ"),(IF(입력!H17="W",입력!D17-(입력!D17-입력!J17)-432,입력!D17-432)+IF(입력!H17="H",입력!F17-((((입력!F17-입력!J17)/2)-246)*2),(((입력!F17/2)-246)*2))),0))+(IF(OR(입력!B19="T/T",입력!B19="T/O",입력!B19="T/S"),(IF(입력!H21="W",입력!D17-(입력!D21-입력!J21)-432,0)+IF(입력!H21="H",입력!F21-((((입력!F21-입력!J21)/2)-246)*2),0)),0)),0)</f>
        <v>0</v>
      </c>
      <c r="BP17" s="358"/>
      <c r="BQ17" s="357">
        <f>IF(OR(입력!B17="85mm단열",입력!B17="85mm방화"),IF(입력!B19="OD",IF(AND(입력!H17="W",입력!H21="W"),((입력!D17-(입력!D17-입력!J17))*2)+((입력!D17-(입력!D17-입력!J21))*2)+((입력!D17-입력!J17-입력!J21)*2)+((입력!F17)*6),0),0)+IF(입력!B19="OD",IF(AND(입력!H17="H",입력!H21="H"),((입력!BJ17-(입력!F17-입력!J17))*2)+((입력!F17-(입력!F17-입력!J21))*2)+((입력!F17-입력!BN17-입력!J21)*2)+((입력!D17)*6),0),0)+IF(입력!B19="OD",IF(입력!H17="W",((입력!D17-(입력!D17-입력!J17))*2)+((입력!D17-입력!J17)*2)+((입력!F17)*4),IF(입력!H17="H",((입력!F17-(입력!F17-입력!J17))*2)+((입력!F17-입력!J17)*2)+((입력!D17)*4),0)),0)+IF(OR(입력!B19="T/T",입력!B19="T/O",입력!B19="T/S",입력!B19="FIX",입력!B17="ID",AND(입력!B19="OD",NOT(입력!H17="W"),NOT(입력!H17="H"))),((입력!D17)+(입력!F17))*2,0),0)</f>
        <v>10000</v>
      </c>
      <c r="BR17" s="358"/>
      <c r="BS17" s="357">
        <f>IF(OR(입력!B17="85mm단열",입력!B17="85mm방화"),(IF(OR(입력!B19="T/T",입력!B19="T/O",입력!B19="T/S"),(IF(입력!H17="W",입력!D17-(입력!D17-입력!J17)-38-19+12,입력!D17-38-38+12)+IF(입력!H17="H",입력!F17-(입력!F17-입력!J17)-38-19+12,입력!F17-38-38+12))*2,0))+(IF(OR(입력!B19="T/T",입력!B19="T/O",입력!B19="T/S"),(IF(입력!H21="W",입력!D17-(입력!D21-입력!J21)-38-19+12,0)+IF(입력!H21="H",입력!F21-(입력!F21-입력!J21)-38-19+12,0))*2,0)),0)</f>
        <v>0</v>
      </c>
      <c r="BT17" s="358"/>
      <c r="BU17" s="357">
        <f>IF(OR(입력!B17="85mm단열",입력!B17="85mm방화"),IF(OR(입력!B19="T/T",입력!B19="T/O",입력!B19="T/S",입력!B19="FIX",입력!B19="ID"),IF(입력!H17="W",입력!F17-38-38+10,IF(입력!H17="H",입력!D17-38-38+10,0)),0)*IF(OR(입력!H21="W",입력!H20="H"),2,1),0)</f>
        <v>934</v>
      </c>
      <c r="BV17" s="358"/>
      <c r="BW17" s="357">
        <f>IF(OR(입력!B17="85mm단열",입력!B17="85mm방화"),IF(입력!B21="48T",(IF(입력!B19="FIX",IF(AND(입력!H17="W",입력!H21="W"),((입력!D17-(입력!D17-입력!J17)-38-19)*2)+((입력!D17-(입력!D17-입력!J21)-38-19)*2)+((입력!D17-입력!J17-입력!J20-19-19)*2)+((입력!F17-38-38)*6),IF(AND(입력!H17="H",입력!H21="H"),((입력!F17-(입력!F17-입력!J17)-38-19)*2)+((입력!F17-(입력!F17-입력!J21)-38-19)*2)+((입력!F17-입력!J17-입력!J21-19-19)*2)+((입력!D17-38-38)*6),IF(입력!H17="W",((입력!D17-(입력!D17-입력!J17)-38-19)*2)+((입력!D17-입력!J17-38-19)*2)+((입력!F17-38-38)*4),IF(입력!H17="H",((입력!F17-(입력!F17-입력!J17)-38-19)*2)+((입력!F17-입력!J17-38-19)*2)+((입력!D17-38-38)*4),(((입력!D17-38-38)+(입력!F17-38-38))*2))))),0)+IF(OR(입력!B19="T/T",입력!B19="T/O",입력!B19="ID",입력!B19="T/S"),IF(AND(입력!H17="W",입력!H21="W"),(((입력!D17-입력!J17-입력!J21-19-19)+(입력!F17-38-38))*2),IF(입력!H17="W",(((입력!D17-입력!J17-38-19)+(입력!F17-38-38))*2),IF(AND(입력!H17="H",입력!H21="H"),(((입력!F17-입력!J17-입력!J21-19-19)+(입력!D17-38-38))*2),IF(입력!H17="H",(((입력!F17-입력!J17-38-19)+(입력!D17-38-38))*2),0)))),0)+IF(입력!B17="OD",IF(AND(입력!H17="W",입력!H17="W"),(((입력!D17-입력!J17-입력!J21-38-38)+(입력!F17-38-38))*2),IF(입력!H17="W",(((입력!D17-입력!J17-38-38)+(입력!F17-38-38))*2),IF(AND(입력!H17="H",입력!H21="H"),(((입력!F17-입력!J17-입력!J21-38-38)+(입력!D17-38-38))*2),IF(입력!H17="H",(((입력!F17-입력!J17-38-38)+(입력!D17-38-38))*2),0)))),0)),0),0)</f>
        <v>11468</v>
      </c>
      <c r="BX17" s="358"/>
      <c r="BY17" s="357">
        <f>IF(OR(입력!B17="85mm단열",입력!B17="85mm방화"),IF(입력!B21="48T",(IF(OR(입력!B19="T/T",입력!B19="T/O",입력!B19="T/S"),(IF(입력!H17="W",입력!D17-(입력!D17-입력!J17)-38-19+12-56-56,입력!D17-38-38+12-56-56)+IF(입력!H17="H",입력!F17-(입력!F17-입력!J17)-38-19+12-56-56,입력!F17-38-38+12-56-56))*2,0)+IF(입력!B19="OD",(IF(입력!H17="W",입력!D17-(입력!D17-입력!J17)-38-38+12-56-56,입력!D17-38-38+12-56-56)+IF(입력!H17="H",입력!F17-(입력!F17-입력!J17)-38-38+12-56-56,입력!F17-38-38+12-56-56))*2,0)+IF(입력!B19="ID",(IF(입력!H17="W",입력!D17-(입력!D17-입력!J17)-38-19+12-56-56,입력!D17-38-38+12-56-56)+IF(입력!H17="H",입력!F17-(입력!F17-입력!J17)-38-19+12-56-56,입력!F17-38-38+12-56-56))*2,0)+IF(OR(입력!B19="T/T",입력!B19="T/O",입력!B19="T/S"),(IF(입력!H21="W",입력!D17-(입력!D17-입력!J21)-38-19+12-56-56,0)+IF(입력!H21="H",입력!F17-(입력!F17-입력!J21)-38-19+12-56-56,0))*2,0)+IF(입력!B17="OD",(IF(입력!H21="W",입력!D17-(입력!D17-입력!J21)-38-38+12-56-56,0)+IF(입력!H21="H",입력!F17-(입력!F17-입력!J21)-38-38+12-56-56,0))*2,0)+IF(입력!B17="ID",(IF(입력!H21="W",입력!D17-(입력!D17-입력!J21)-38-19+12-56-56,0)+IF(입력!H21="H",입력!F17-(입력!F17-입력!J21)-38-19+12-56-56,0))*2,0)),0),0)</f>
        <v>0</v>
      </c>
      <c r="BZ17" s="358"/>
      <c r="CA17" s="357">
        <f>IF(OR(입력!B17="85mm단열",입력!B17="85mm방화"),IF(입력!B21="51T",(IF(입력!B19="FIX",IF(AND(입력!H17="W",입력!H21="W"),((입력!D17-(입력!D17-입력!J17)-38-19)*2)+((입력!D17-(입력!D17-입력!J21)-38-19)*2)+((입력!D17-입력!J17-입력!J20-19-19)*2)+((입력!F17-38-38)*6),IF(AND(입력!H17="H",입력!H21="H"),((입력!F17-(입력!F17-입력!J17)-38-19)*2)+((입력!F17-(입력!F17-입력!J21)-38-19)*2)+((입력!F17-입력!J17-입력!J21-19-19)*2)+((입력!D17-38-38)*6),IF(입력!H17="W",((입력!D17-(입력!D17-입력!J17)-38-19)*2)+((입력!D17-입력!J17-38-19)*2)+((입력!F17-38-38)*4),IF(입력!H17="H",((입력!F17-(입력!F17-입력!J17)-38-19)*2)+((입력!F17-입력!J17-38-19)*2)+((입력!D17-38-38)*4),(((입력!D17-38-38)+(입력!F17-38-38))*2))))),0)+IF(OR(입력!B19="T/T",입력!B19="T/O",입력!B19="ID",입력!B19="T/S"),IF(AND(입력!H17="W",입력!H21="W"),(((입력!D17-입력!J17-입력!J21-19-19)+(입력!F17-38-38))*2),IF(입력!H17="W",(((입력!D17-입력!J17-38-19)+(입력!F17-38-38))*2),IF(AND(입력!H17="H",입력!H21="H"),(((입력!F17-입력!J17-입력!J21-19-19)+(입력!D17-38-38))*2),IF(입력!H17="H",(((입력!F17-입력!J17-38-19)+(입력!D17-38-38))*2),0)))),0)+IF(입력!B17="OD",IF(AND(입력!H17="W",입력!H17="W"),(((입력!D17-입력!J17-입력!J21-38-38)+(입력!F17-38-38))*2),IF(입력!H17="W",(((입력!D17-입력!J17-38-38)+(입력!F17-38-38))*2),IF(AND(입력!H17="H",입력!H21="H"),(((입력!F17-입력!J17-입력!J21-38-38)+(입력!D17-38-38))*2),IF(입력!H17="H",(((입력!F17-입력!J17-38-38)+(입력!D17-38-38))*2),0)))),0)),0),0)</f>
        <v>0</v>
      </c>
      <c r="CB17" s="358"/>
      <c r="CC17" s="357">
        <f>IF(OR(입력!B17="85mm단열",입력!B17="85mm방화"),IF(입력!B21="51T",(IF(OR(입력!B19="T/T",입력!B19="T/O",입력!B19="T/S"),(IF(입력!H17="W",입력!D17-(입력!D17-입력!J17)-38-19+12-56-56,입력!D17-38-38+12-56-56)+IF(입력!H17="H",입력!F17-(입력!F17-입력!J17)-38-19+12-56-56,입력!F17-38-38+12-56-56))*2,0)+IF(입력!B19="OD",(IF(입력!H17="W",입력!D17-(입력!D17-입력!J17)-38-38+12-56-56,입력!D17-38-38+12-56-56)+IF(입력!H17="H",입력!F17-(입력!F17-입력!J17)-38-38+12-56-56,입력!F17-38-38+12-56-56))*2,0)+IF(입력!B19="ID",(IF(입력!H17="W",입력!D17-(입력!D17-입력!J17)-38-19+12-56-56,입력!D17-38-38+12-56-56)+IF(입력!H17="H",입력!F17-(입력!F17-입력!J17)-38-19+12-56-56,입력!F17-38-38+12-56-56))*2,0)+IF(OR(입력!B19="T/T",입력!B19="T/O",입력!B19="T/S"),(IF(입력!H21="W",입력!D17-(입력!D17-입력!J21)-38-19+12-56-56,0)+IF(입력!H21="H",입력!F17-(입력!F17-입력!J21)-38-19+12-56-56,0))*2,0)+IF(입력!B17="OD",(IF(입력!H21="W",입력!D17-(입력!D17-입력!J21)-38-38+12-56-56,0)+IF(입력!H21="H",입력!F17-(입력!F17-입력!J21)-38-38+12-56-56,0))*2,0)+IF(입력!B17="ID",(IF(입력!H21="W",입력!D17-(입력!D17-입력!J21)-38-19+12-56-56,0)+IF(입력!H21="H",입력!F17-(입력!F17-입력!J21)-38-19+12-56-56,0))*2,0)),0),0)</f>
        <v>0</v>
      </c>
      <c r="CD17" s="358"/>
      <c r="CE17" s="357">
        <f>IF(OR(입력!B17="85mm단열",입력!B17="85mm방화"),(4),0)</f>
        <v>4</v>
      </c>
      <c r="CF17" s="358"/>
      <c r="CG17" s="357">
        <f>IF(OR(입력!B17="85mm단열",입력!B17="85mm방화"),(4),0)</f>
        <v>4</v>
      </c>
      <c r="CH17" s="358"/>
      <c r="CI17" s="381">
        <f>IF(OR(입력!B17="85mm단열",입력!B17="85mm방화"),IF(OR(입력!B19="T/T",입력!B19="T/O",입력!B19="T/S"),IF(OR(입력!H21="w",입력!H21="h"),8,4),0),0)</f>
        <v>0</v>
      </c>
      <c r="CJ17" s="382"/>
      <c r="CK17" s="375">
        <f>IF(OR(입력!B17="85mm단열",입력!B17="85mm방화"),IF(OR(입력!B19="T/T",입력!B19="T/O",입력!B19="T/S"),IF(OR(입력!H21="w",입력!H21="h"),8,4),0),0)</f>
        <v>0</v>
      </c>
      <c r="CL17" s="376"/>
      <c r="CM17" s="375">
        <f>IF(OR(입력!B17="85mm단열",입력!B17="85mm방화"),IF(OR(입력!B19="T/T",입력!B19="T/O",입력!B19="T/S",입력!B19="FIX",입력!B19="ID"),IF(입력!H17="W",2,IF(입력!H17="H",2,0)),0)*IF(OR(입력!H20="W",입력!H20="H"),2,1),0)</f>
        <v>2</v>
      </c>
      <c r="CN17" s="376"/>
      <c r="CO17" s="375">
        <f>IF(OR(입력!B17="85mm단열",입력!B17="85mm방화"),IF(OR(입력!B19="T/T",입력!B19="T/O",입력!B19="T/S",입력!B19="FIX",입력!B19="ID"),IF(입력!H17="W",2,IF(입력!H17="H",2,0)),0)*IF(OR(입력!H20="W",입력!H20="H"),2,1),0)</f>
        <v>2</v>
      </c>
      <c r="CP17" s="376"/>
      <c r="CQ17" s="375">
        <f>IF(OR(입력!B17="85mm단열",입력!B17="85mm방화"),IF(OR(입력!B19="T/T",입력!B19="T/O",입력!B19="T/S",입력!B19="FIX",입력!B19="ID"),IF(입력!H17="W",2,IF(입력!H17="H",2,0)),0)*IF(OR(입력!H20="W",입력!H20="H"),2,1),0)</f>
        <v>2</v>
      </c>
      <c r="CR17" s="376"/>
      <c r="CS17" s="357">
        <f>IF(OR(입력!B17="85mm단열",입력!B17="85mm방화"),(32),0)</f>
        <v>32</v>
      </c>
      <c r="CT17" s="358"/>
      <c r="CU17" s="369">
        <f>IF((입력!B17="85mm단열"),((CA17+CC17+BW17+BY17)/1000),0)</f>
        <v>0</v>
      </c>
      <c r="CV17" s="370"/>
      <c r="CW17" s="369">
        <f>IF((입력!B17="85mm단열"),((CA17+CC17+BW17+BY17)/1000),0)</f>
        <v>0</v>
      </c>
      <c r="CX17" s="370"/>
      <c r="CY17" s="369">
        <f>IF((입력!B17="85mm단열"),((BS17/1000)),0)</f>
        <v>0</v>
      </c>
      <c r="CZ17" s="370"/>
      <c r="DA17" s="357">
        <f>IF((입력!B17="85mm단열"),(4),0)</f>
        <v>0</v>
      </c>
      <c r="DB17" s="358"/>
      <c r="DC17" s="369">
        <f>IF((입력!B17="85mm단열"),(BS17*2)/1000,0)</f>
        <v>0</v>
      </c>
      <c r="DD17" s="370"/>
      <c r="DE17" s="357">
        <f>IF((입력!B17="85mm방화"),((CA17+CC17+BW17+BY17)/1000),0)</f>
        <v>11.468</v>
      </c>
      <c r="DF17" s="358"/>
      <c r="DG17" s="357">
        <f>IF((입력!B17="85mm방화"),((CA17+CC17+BW17+BY17)/1000),0)</f>
        <v>11.468</v>
      </c>
      <c r="DH17" s="358"/>
      <c r="DI17" s="357">
        <f>IF((입력!B17="85mm방화"),((BS17/1000)),0)</f>
        <v>0</v>
      </c>
      <c r="DJ17" s="358"/>
      <c r="DK17" s="357">
        <f>IF((입력!B17="85mm방화"),(4),0)</f>
        <v>4</v>
      </c>
      <c r="DL17" s="358"/>
      <c r="DM17" s="357">
        <f>IF((입력!B17="85mm방화"),(BS17*2)/1000,0)</f>
        <v>0</v>
      </c>
      <c r="DN17" s="358"/>
      <c r="DO17" s="357">
        <f>IF((입력!B17="85mm방화"),((BQ17/1000)),0)</f>
        <v>10</v>
      </c>
      <c r="DP17" s="358"/>
      <c r="DQ17" s="357">
        <f>IF((입력!B17="85mm방화"),((BW17/1000)),0)</f>
        <v>11.468</v>
      </c>
      <c r="DR17" s="358"/>
      <c r="DS17" s="357">
        <f>IF((입력!B17="85mm방화"),((BY17/1000)),0)</f>
        <v>0</v>
      </c>
      <c r="DT17" s="358"/>
      <c r="DU17" s="357">
        <f>IF(OR(입력!B17="85mm단열",입력!B17="85mm방화"),(IF(OR(입력!B19="T/T",입력!B19="T/O",입력!B19="T/S"),(IF(입력!H17="W",입력!D17-(입력!D17-입력!J17)-432,입력!D17-432)+IF(입력!H17="H",입력!F17-((((입력!F17-입력!J17)/2)-246)*2),(((입력!F17/2)-246)*2))),0))+(IF(OR(입력!B19="T/T",입력!B19="T/O",입력!B19="T/S"),(IF(입력!H21="W",입력!D17-(입력!D21-입력!J21)-432,0)+IF(입력!H21="H",입력!F21-((((입력!F21-입력!J21)/2)-246)*2),0)),0)),0)</f>
        <v>0</v>
      </c>
      <c r="DV17" s="358"/>
      <c r="DW17" s="357">
        <f>IF(OR(입력!B17="85mm단열",입력!B17="85mm방화",입력!B17="60mm단열",입력!B17="60mm방화"),IF(OR(입력!B19="T/T",입력!B19="T/O",입력!B19="T/S",입력!B19="FIX"),IF(OR(입력!H17="w",입력!H17="h"),4,2),0),0)</f>
        <v>4</v>
      </c>
      <c r="DX17" s="358"/>
      <c r="DY17" s="357">
        <f>IF(OR(입력!B17="85mm단열",입력!B17="85mm방화",입력!B17="60mm단열",입력!B17="60mm방화"),IF(OR(입력!B19="T/T",입력!B19="T/O",입력!B19="T/S"),1,0),0)</f>
        <v>0</v>
      </c>
      <c r="DZ17" s="358"/>
      <c r="EA17" s="357">
        <f>IF(OR(입력!B17="85mm단열",입력!B17="85mm방화",입력!B17="60mm단열",입력!B17="60mm방화"),IF(OR(입력!B19="T/T",입력!B19="T/O",입력!B19="T/S"),1,0),0)</f>
        <v>0</v>
      </c>
      <c r="EB17" s="358"/>
      <c r="EC17" s="357">
        <f>IF(OR(입력!B17="145mm단열",입력!B17="145mm방화"),IF(입력!B19="ES",((입력!D17)+(입력!F17))*2,0),0)</f>
        <v>0</v>
      </c>
      <c r="ED17" s="358"/>
      <c r="EE17" s="357">
        <f>IF(OR(입력!B17="145mm단열",입력!B17="145mm방화"),IF(입력!B19="ES",(((입력!D17-(입력!D17-입력!J17)+6)+(입력!F17-52-57))*2),0)+IF(입력!B19="ES",IF(입력!H21="W",(((입력!D17-(입력!D17-입력!J21)+6)+(입력!F17-52-57))*2),0),0),0)</f>
        <v>0</v>
      </c>
      <c r="EF17" s="358"/>
      <c r="EG17" s="357">
        <f>IF(OR(입력!B17="145mm단열",입력!B17="145mm방화"),IF(입력!B19="ES",입력!F17-36-36+10,0)*IF(입력!H21="W",2,1),0)</f>
        <v>0</v>
      </c>
      <c r="EH17" s="358"/>
      <c r="EI17" s="357">
        <f>IF(OR(입력!B17="145mm단열",입력!B17="145mm방화"),IF(입력!B19="ES",입력!D17-36-36,0),0)</f>
        <v>0</v>
      </c>
      <c r="EJ17" s="358"/>
      <c r="EK17" s="357">
        <f>IF(OR(입력!B17="145mm단열",입력!B17="145mm방화"),IF(입력!B19="ES",입력!F17-36-36,0)+IF(AND(입력!B19="ES",입력!H21="W"),입력!F17-36-36,0),0)</f>
        <v>0</v>
      </c>
      <c r="EL17" s="358"/>
      <c r="EM17" s="357">
        <f>IF(OR(입력!B17="145mm단열",입력!B17="145mm방화"),IF(입력!B19="ES",입력!D17-36-36,0),0)</f>
        <v>0</v>
      </c>
      <c r="EN17" s="358"/>
      <c r="EO17" s="357">
        <f>IF(OR(입력!B17="145mm단열",입력!B17="145mm방화"),IF(입력!B19="ES",입력!D17-36-36,0),0)</f>
        <v>0</v>
      </c>
      <c r="EP17" s="358"/>
      <c r="EQ17" s="357">
        <f>IF(OR(입력!B17="145mm단열",입력!B17="145mm방화"),IF(입력!B19="ES",입력!F17-36-36,0)+IF(AND(입력!B19="ES",입력!H21="W"),입력!F17-36-36,0),0)</f>
        <v>0</v>
      </c>
      <c r="ER17" s="358"/>
      <c r="ES17" s="357">
        <f>IF(OR(입력!B17="145mm단열",입력!B17="145mm방화"),IF(입력!B21="39T",IF(입력!B19="ES",((입력!D17-(입력!D17-입력!J17)+6-73-73)+(입력!F17-36-36-73-73))*2,0)+IF(AND(입력!B17="ES",입력!H20="W"),((입력!D17-(입력!D17-입력!J20)+6-73-73)+(입력!F17-36-36-73-73))*2,0)+IF(AND(입력!B17="ES",입력!H17="W",입력!H20="W"),((입력!D17-입력!J17-입력!J20-19-19)+(입력!F17-36-36))*2,IF(AND(입력!B17="ES",입력!H17="W",NOT(입력!H20="W")),((입력!D17-입력!J17-36-19)+(입력!F17-36-36))*2,0)),0),0)</f>
        <v>0</v>
      </c>
      <c r="ET17" s="358"/>
      <c r="EU17" s="357">
        <f>IF(OR(입력!B17="145mm단열",입력!B17="145mm방화"),IF(입력!B21="24T",IF(입력!B19="ES",((입력!D17-(입력!D17-입력!J17)+6-73-73)+(입력!F17-36-36-73-73))*2,0)+IF(AND(입력!B17="ES",입력!H20="W"),((입력!D17-(입력!D17-입력!J20)+6-73-73)+(입력!F17-36-36-73-73))*2,0)+IF(AND(입력!B17="ES",입력!H17="W",입력!H20="W"),((입력!D17-입력!J17-입력!J20-19-19)+(입력!F17-36-36))*2,IF(AND(입력!B17="ES",입력!H17="W",NOT(입력!H20="W")),((입력!D17-입력!J17-36-19)+(입력!F17-36-36))*2,0)),0),0)</f>
        <v>0</v>
      </c>
      <c r="EV17" s="358"/>
      <c r="EW17" s="357">
        <f>IF(OR(입력!B17="145mm단열",입력!B17="145mm방화"),IF(입력!B19="ES",(입력!D17-(입력!D17-입력!J17)-40-21+입력!F17-36-36)*2,0)+IF(AND(입력!B19="ES",입력!H21="W"),(입력!D17-(입력!D17-입력!J20)-36-19+입력!F17-36-36)*2,0),0)</f>
        <v>0</v>
      </c>
      <c r="EX17" s="358"/>
      <c r="EY17" s="357">
        <f>IF(OR(입력!B17="145mm단열",입력!B17="145mm방화"),(4),0)</f>
        <v>0</v>
      </c>
      <c r="EZ17" s="358"/>
      <c r="FA17" s="357">
        <f>IF(OR(입력!B17="145mm단열",입력!B17="145mm방화"),(4),0)</f>
        <v>0</v>
      </c>
      <c r="FB17" s="358"/>
      <c r="FC17" s="381">
        <f>IF(OR(입력!B17="145mm단열",입력!B17="145mm방화"),IF(OR(입력!B19="ES"),IF(OR(입력!H17="W",입력!H21="h"),4,8),0),0)</f>
        <v>0</v>
      </c>
      <c r="FD17" s="382"/>
      <c r="FE17" s="375">
        <f>IF(OR(입력!B17="145mm단열",입력!B17="145mm방화"),IF(OR(입력!B19="ES"),IF(OR(입력!H17="W",입력!H21="h"),4,8),0),0)</f>
        <v>0</v>
      </c>
      <c r="FF17" s="376"/>
      <c r="FG17" s="375">
        <f>IF(OR(입력!B17="145mm단열",입력!B17="145mm방화"),IF(OR(입력!B19="ES"),IF(입력!H17="W",2,IF(입력!H17="H",2,0)),0)*IF(OR(입력!H20="W",입력!H20="H"),2,1),0)</f>
        <v>0</v>
      </c>
      <c r="FH17" s="376"/>
      <c r="FI17" s="375">
        <f>IF(OR(입력!B17="145mm단열",입력!B17="145mm방화"),IF(OR(입력!B19="ES"),IF(입력!H17="W",2,IF(입력!H17="H",2,0)),0)*IF(OR(입력!H20="W",입력!H20="H"),2,1),0)</f>
        <v>0</v>
      </c>
      <c r="FJ17" s="376"/>
      <c r="FK17" s="375">
        <f>IF(OR(입력!B17="145mm단열",입력!B17="145mm방화"),IF(OR(입력!B19="ES"),IF(입력!H17="W",2,IF(입력!H17="H",2,0)),0)*IF(OR(입력!H20="W",입력!H20="H"),2,1),0)</f>
        <v>0</v>
      </c>
      <c r="FL17" s="376"/>
      <c r="FM17" s="357">
        <f>IF(OR(입력!B17="145mm단열",입력!B17="145mm방화"),(32),0)</f>
        <v>0</v>
      </c>
      <c r="FN17" s="358"/>
      <c r="FO17" s="369">
        <f>IF((입력!B17="145mm단열"),((EU17+EW17+EQ17+ES17)/1000),0)</f>
        <v>0</v>
      </c>
      <c r="FP17" s="370"/>
      <c r="FQ17" s="369">
        <f>IF((입력!B17="145mm단열"),((EU17+EW17+EQ17+ES17)/1000),0)</f>
        <v>0</v>
      </c>
      <c r="FR17" s="370"/>
      <c r="FS17" s="369">
        <f>IF((입력!B17="145mm단열"),((EM17/1000)),0)</f>
        <v>0</v>
      </c>
      <c r="FT17" s="370"/>
      <c r="FU17" s="357">
        <f>IF((입력!B17="145mm단열"),(4),0)</f>
        <v>0</v>
      </c>
      <c r="FV17" s="358"/>
      <c r="FW17" s="369">
        <f>IF((입력!B17="145mm단열"),(EM17*2)/1000,0)</f>
        <v>0</v>
      </c>
      <c r="FX17" s="370"/>
      <c r="FY17" s="357">
        <f>IF((입력!B17="145mm방화"),((EU17+EW17+EQ17+ES17)/1000),0)</f>
        <v>0</v>
      </c>
      <c r="FZ17" s="358"/>
      <c r="GA17" s="357">
        <f>IF((입력!B17="145mm방화"),((EU17+EW17+EQ17+ES17)/1000),0)</f>
        <v>0</v>
      </c>
      <c r="GB17" s="358"/>
      <c r="GC17" s="357">
        <f>IF((입력!B17="145mm방화"),((EM17/1000)),0)</f>
        <v>0</v>
      </c>
      <c r="GD17" s="358"/>
      <c r="GE17" s="357">
        <f>IF((입력!B17="145mm방화"),(4),0)</f>
        <v>0</v>
      </c>
      <c r="GF17" s="358"/>
      <c r="GG17" s="357">
        <f>IF((입력!B17="145mm방화"),(EM17*2)/1000,0)</f>
        <v>0</v>
      </c>
      <c r="GH17" s="358"/>
      <c r="GI17" s="357">
        <f>IF((입력!B17="145mm방화"),((EK17/1000)),0)</f>
        <v>0</v>
      </c>
      <c r="GJ17" s="358"/>
      <c r="GK17" s="357">
        <f>IF((입력!B17="145mm방화"),((EQ17/1000)),0)</f>
        <v>0</v>
      </c>
      <c r="GL17" s="358"/>
      <c r="GM17" s="357">
        <f>IF((입력!B17="145mm방화"),((ES17/1000)),0)</f>
        <v>0</v>
      </c>
      <c r="GN17" s="358"/>
      <c r="GO17" s="357">
        <f>IF(OR(입력!B17="145mm단열",입력!B17="145mm방화"),(1),0)</f>
        <v>0</v>
      </c>
      <c r="GP17" s="358"/>
      <c r="GQ17" s="357">
        <f>IF(OR(입력!B17="145mm단열",입력!B17="145mm방화"),(1),0)</f>
        <v>0</v>
      </c>
      <c r="GR17" s="358"/>
    </row>
    <row r="18" spans="1:200" ht="17.100000000000001" customHeight="1" x14ac:dyDescent="0.3">
      <c r="A18" s="402"/>
      <c r="B18" s="412"/>
      <c r="C18" s="397"/>
      <c r="D18" s="398"/>
      <c r="E18" s="359"/>
      <c r="F18" s="360"/>
      <c r="G18" s="377"/>
      <c r="H18" s="378"/>
      <c r="I18" s="359"/>
      <c r="J18" s="360"/>
      <c r="K18" s="359"/>
      <c r="L18" s="360"/>
      <c r="M18" s="359"/>
      <c r="N18" s="360"/>
      <c r="O18" s="359"/>
      <c r="P18" s="360"/>
      <c r="Q18" s="359"/>
      <c r="R18" s="360"/>
      <c r="S18" s="359"/>
      <c r="T18" s="360"/>
      <c r="U18" s="359"/>
      <c r="V18" s="360"/>
      <c r="W18" s="359"/>
      <c r="X18" s="360"/>
      <c r="Y18" s="359"/>
      <c r="Z18" s="360"/>
      <c r="AA18" s="359"/>
      <c r="AB18" s="360"/>
      <c r="AC18" s="377"/>
      <c r="AD18" s="378"/>
      <c r="AE18" s="377"/>
      <c r="AF18" s="378"/>
      <c r="AG18" s="377"/>
      <c r="AH18" s="378"/>
      <c r="AI18" s="377"/>
      <c r="AJ18" s="378"/>
      <c r="AK18" s="377"/>
      <c r="AL18" s="378"/>
      <c r="AM18" s="359"/>
      <c r="AN18" s="360"/>
      <c r="AO18" s="359"/>
      <c r="AP18" s="360"/>
      <c r="AQ18" s="359"/>
      <c r="AR18" s="360"/>
      <c r="AS18" s="359"/>
      <c r="AT18" s="360"/>
      <c r="AU18" s="359"/>
      <c r="AV18" s="360"/>
      <c r="AW18" s="359"/>
      <c r="AX18" s="360"/>
      <c r="AY18" s="359"/>
      <c r="AZ18" s="360"/>
      <c r="BA18" s="359"/>
      <c r="BB18" s="360"/>
      <c r="BC18" s="359"/>
      <c r="BD18" s="360"/>
      <c r="BE18" s="359"/>
      <c r="BF18" s="360"/>
      <c r="BG18" s="359"/>
      <c r="BH18" s="360"/>
      <c r="BI18" s="359"/>
      <c r="BJ18" s="360"/>
      <c r="BK18" s="359"/>
      <c r="BL18" s="360"/>
      <c r="BM18" s="359"/>
      <c r="BN18" s="360"/>
      <c r="BO18" s="359"/>
      <c r="BP18" s="360"/>
      <c r="BQ18" s="359"/>
      <c r="BR18" s="360"/>
      <c r="BS18" s="359"/>
      <c r="BT18" s="360"/>
      <c r="BU18" s="359"/>
      <c r="BV18" s="360"/>
      <c r="BW18" s="359"/>
      <c r="BX18" s="360"/>
      <c r="BY18" s="359"/>
      <c r="BZ18" s="360"/>
      <c r="CA18" s="359"/>
      <c r="CB18" s="360"/>
      <c r="CC18" s="359"/>
      <c r="CD18" s="360"/>
      <c r="CE18" s="359"/>
      <c r="CF18" s="360"/>
      <c r="CG18" s="359"/>
      <c r="CH18" s="360"/>
      <c r="CI18" s="383"/>
      <c r="CJ18" s="384"/>
      <c r="CK18" s="377"/>
      <c r="CL18" s="378"/>
      <c r="CM18" s="377"/>
      <c r="CN18" s="378"/>
      <c r="CO18" s="377"/>
      <c r="CP18" s="378"/>
      <c r="CQ18" s="377"/>
      <c r="CR18" s="378"/>
      <c r="CS18" s="359"/>
      <c r="CT18" s="360"/>
      <c r="CU18" s="371"/>
      <c r="CV18" s="372"/>
      <c r="CW18" s="371"/>
      <c r="CX18" s="372"/>
      <c r="CY18" s="371"/>
      <c r="CZ18" s="372"/>
      <c r="DA18" s="359"/>
      <c r="DB18" s="360"/>
      <c r="DC18" s="371"/>
      <c r="DD18" s="372"/>
      <c r="DE18" s="359"/>
      <c r="DF18" s="360"/>
      <c r="DG18" s="359"/>
      <c r="DH18" s="360"/>
      <c r="DI18" s="359"/>
      <c r="DJ18" s="360"/>
      <c r="DK18" s="359"/>
      <c r="DL18" s="360"/>
      <c r="DM18" s="359"/>
      <c r="DN18" s="360"/>
      <c r="DO18" s="359"/>
      <c r="DP18" s="360"/>
      <c r="DQ18" s="359"/>
      <c r="DR18" s="360"/>
      <c r="DS18" s="359"/>
      <c r="DT18" s="360"/>
      <c r="DU18" s="359"/>
      <c r="DV18" s="360"/>
      <c r="DW18" s="359"/>
      <c r="DX18" s="360"/>
      <c r="DY18" s="359"/>
      <c r="DZ18" s="360"/>
      <c r="EA18" s="359"/>
      <c r="EB18" s="360"/>
      <c r="EC18" s="359"/>
      <c r="ED18" s="360"/>
      <c r="EE18" s="359"/>
      <c r="EF18" s="360"/>
      <c r="EG18" s="359"/>
      <c r="EH18" s="360"/>
      <c r="EI18" s="359"/>
      <c r="EJ18" s="360"/>
      <c r="EK18" s="359"/>
      <c r="EL18" s="360"/>
      <c r="EM18" s="359"/>
      <c r="EN18" s="360"/>
      <c r="EO18" s="359"/>
      <c r="EP18" s="360"/>
      <c r="EQ18" s="359"/>
      <c r="ER18" s="360"/>
      <c r="ES18" s="359"/>
      <c r="ET18" s="360"/>
      <c r="EU18" s="359"/>
      <c r="EV18" s="360"/>
      <c r="EW18" s="359"/>
      <c r="EX18" s="360"/>
      <c r="EY18" s="359"/>
      <c r="EZ18" s="360"/>
      <c r="FA18" s="359"/>
      <c r="FB18" s="360"/>
      <c r="FC18" s="383"/>
      <c r="FD18" s="384"/>
      <c r="FE18" s="377"/>
      <c r="FF18" s="378"/>
      <c r="FG18" s="377"/>
      <c r="FH18" s="378"/>
      <c r="FI18" s="377"/>
      <c r="FJ18" s="378"/>
      <c r="FK18" s="377"/>
      <c r="FL18" s="378"/>
      <c r="FM18" s="359"/>
      <c r="FN18" s="360"/>
      <c r="FO18" s="371"/>
      <c r="FP18" s="372"/>
      <c r="FQ18" s="371"/>
      <c r="FR18" s="372"/>
      <c r="FS18" s="371"/>
      <c r="FT18" s="372"/>
      <c r="FU18" s="359"/>
      <c r="FV18" s="360"/>
      <c r="FW18" s="371"/>
      <c r="FX18" s="372"/>
      <c r="FY18" s="359"/>
      <c r="FZ18" s="360"/>
      <c r="GA18" s="359"/>
      <c r="GB18" s="360"/>
      <c r="GC18" s="359"/>
      <c r="GD18" s="360"/>
      <c r="GE18" s="359"/>
      <c r="GF18" s="360"/>
      <c r="GG18" s="359"/>
      <c r="GH18" s="360"/>
      <c r="GI18" s="359"/>
      <c r="GJ18" s="360"/>
      <c r="GK18" s="359"/>
      <c r="GL18" s="360"/>
      <c r="GM18" s="359"/>
      <c r="GN18" s="360"/>
      <c r="GO18" s="359"/>
      <c r="GP18" s="360"/>
      <c r="GQ18" s="359"/>
      <c r="GR18" s="360"/>
    </row>
    <row r="19" spans="1:200" ht="17.100000000000001" customHeight="1" x14ac:dyDescent="0.3">
      <c r="A19" s="402"/>
      <c r="B19" s="412"/>
      <c r="C19" s="397"/>
      <c r="D19" s="398"/>
      <c r="E19" s="359"/>
      <c r="F19" s="360"/>
      <c r="G19" s="377"/>
      <c r="H19" s="378"/>
      <c r="I19" s="359"/>
      <c r="J19" s="360"/>
      <c r="K19" s="359"/>
      <c r="L19" s="360"/>
      <c r="M19" s="359"/>
      <c r="N19" s="360"/>
      <c r="O19" s="359"/>
      <c r="P19" s="360"/>
      <c r="Q19" s="359"/>
      <c r="R19" s="360"/>
      <c r="S19" s="359"/>
      <c r="T19" s="360"/>
      <c r="U19" s="359"/>
      <c r="V19" s="360"/>
      <c r="W19" s="359"/>
      <c r="X19" s="360"/>
      <c r="Y19" s="359"/>
      <c r="Z19" s="360"/>
      <c r="AA19" s="359"/>
      <c r="AB19" s="360"/>
      <c r="AC19" s="377"/>
      <c r="AD19" s="378"/>
      <c r="AE19" s="377"/>
      <c r="AF19" s="378"/>
      <c r="AG19" s="377"/>
      <c r="AH19" s="378"/>
      <c r="AI19" s="377"/>
      <c r="AJ19" s="378"/>
      <c r="AK19" s="377"/>
      <c r="AL19" s="378"/>
      <c r="AM19" s="359"/>
      <c r="AN19" s="360"/>
      <c r="AO19" s="359"/>
      <c r="AP19" s="360"/>
      <c r="AQ19" s="359"/>
      <c r="AR19" s="360"/>
      <c r="AS19" s="359"/>
      <c r="AT19" s="360"/>
      <c r="AU19" s="359"/>
      <c r="AV19" s="360"/>
      <c r="AW19" s="359"/>
      <c r="AX19" s="360"/>
      <c r="AY19" s="359"/>
      <c r="AZ19" s="360"/>
      <c r="BA19" s="359"/>
      <c r="BB19" s="360"/>
      <c r="BC19" s="359"/>
      <c r="BD19" s="360"/>
      <c r="BE19" s="359"/>
      <c r="BF19" s="360"/>
      <c r="BG19" s="359"/>
      <c r="BH19" s="360"/>
      <c r="BI19" s="359"/>
      <c r="BJ19" s="360"/>
      <c r="BK19" s="359"/>
      <c r="BL19" s="360"/>
      <c r="BM19" s="359"/>
      <c r="BN19" s="360"/>
      <c r="BO19" s="359"/>
      <c r="BP19" s="360"/>
      <c r="BQ19" s="359"/>
      <c r="BR19" s="360"/>
      <c r="BS19" s="359"/>
      <c r="BT19" s="360"/>
      <c r="BU19" s="359"/>
      <c r="BV19" s="360"/>
      <c r="BW19" s="359"/>
      <c r="BX19" s="360"/>
      <c r="BY19" s="359"/>
      <c r="BZ19" s="360"/>
      <c r="CA19" s="359"/>
      <c r="CB19" s="360"/>
      <c r="CC19" s="359"/>
      <c r="CD19" s="360"/>
      <c r="CE19" s="359"/>
      <c r="CF19" s="360"/>
      <c r="CG19" s="359"/>
      <c r="CH19" s="360"/>
      <c r="CI19" s="383"/>
      <c r="CJ19" s="384"/>
      <c r="CK19" s="377"/>
      <c r="CL19" s="378"/>
      <c r="CM19" s="377"/>
      <c r="CN19" s="378"/>
      <c r="CO19" s="377"/>
      <c r="CP19" s="378"/>
      <c r="CQ19" s="377"/>
      <c r="CR19" s="378"/>
      <c r="CS19" s="359"/>
      <c r="CT19" s="360"/>
      <c r="CU19" s="371"/>
      <c r="CV19" s="372"/>
      <c r="CW19" s="371"/>
      <c r="CX19" s="372"/>
      <c r="CY19" s="371"/>
      <c r="CZ19" s="372"/>
      <c r="DA19" s="359"/>
      <c r="DB19" s="360"/>
      <c r="DC19" s="371"/>
      <c r="DD19" s="372"/>
      <c r="DE19" s="359"/>
      <c r="DF19" s="360"/>
      <c r="DG19" s="359"/>
      <c r="DH19" s="360"/>
      <c r="DI19" s="359"/>
      <c r="DJ19" s="360"/>
      <c r="DK19" s="359"/>
      <c r="DL19" s="360"/>
      <c r="DM19" s="359"/>
      <c r="DN19" s="360"/>
      <c r="DO19" s="359"/>
      <c r="DP19" s="360"/>
      <c r="DQ19" s="359"/>
      <c r="DR19" s="360"/>
      <c r="DS19" s="359"/>
      <c r="DT19" s="360"/>
      <c r="DU19" s="359"/>
      <c r="DV19" s="360"/>
      <c r="DW19" s="359"/>
      <c r="DX19" s="360"/>
      <c r="DY19" s="359"/>
      <c r="DZ19" s="360"/>
      <c r="EA19" s="359"/>
      <c r="EB19" s="360"/>
      <c r="EC19" s="359"/>
      <c r="ED19" s="360"/>
      <c r="EE19" s="359"/>
      <c r="EF19" s="360"/>
      <c r="EG19" s="359"/>
      <c r="EH19" s="360"/>
      <c r="EI19" s="359"/>
      <c r="EJ19" s="360"/>
      <c r="EK19" s="359"/>
      <c r="EL19" s="360"/>
      <c r="EM19" s="359"/>
      <c r="EN19" s="360"/>
      <c r="EO19" s="359"/>
      <c r="EP19" s="360"/>
      <c r="EQ19" s="359"/>
      <c r="ER19" s="360"/>
      <c r="ES19" s="359"/>
      <c r="ET19" s="360"/>
      <c r="EU19" s="359"/>
      <c r="EV19" s="360"/>
      <c r="EW19" s="359"/>
      <c r="EX19" s="360"/>
      <c r="EY19" s="359"/>
      <c r="EZ19" s="360"/>
      <c r="FA19" s="359"/>
      <c r="FB19" s="360"/>
      <c r="FC19" s="383"/>
      <c r="FD19" s="384"/>
      <c r="FE19" s="377"/>
      <c r="FF19" s="378"/>
      <c r="FG19" s="377"/>
      <c r="FH19" s="378"/>
      <c r="FI19" s="377"/>
      <c r="FJ19" s="378"/>
      <c r="FK19" s="377"/>
      <c r="FL19" s="378"/>
      <c r="FM19" s="359"/>
      <c r="FN19" s="360"/>
      <c r="FO19" s="371"/>
      <c r="FP19" s="372"/>
      <c r="FQ19" s="371"/>
      <c r="FR19" s="372"/>
      <c r="FS19" s="371"/>
      <c r="FT19" s="372"/>
      <c r="FU19" s="359"/>
      <c r="FV19" s="360"/>
      <c r="FW19" s="371"/>
      <c r="FX19" s="372"/>
      <c r="FY19" s="359"/>
      <c r="FZ19" s="360"/>
      <c r="GA19" s="359"/>
      <c r="GB19" s="360"/>
      <c r="GC19" s="359"/>
      <c r="GD19" s="360"/>
      <c r="GE19" s="359"/>
      <c r="GF19" s="360"/>
      <c r="GG19" s="359"/>
      <c r="GH19" s="360"/>
      <c r="GI19" s="359"/>
      <c r="GJ19" s="360"/>
      <c r="GK19" s="359"/>
      <c r="GL19" s="360"/>
      <c r="GM19" s="359"/>
      <c r="GN19" s="360"/>
      <c r="GO19" s="359"/>
      <c r="GP19" s="360"/>
      <c r="GQ19" s="359"/>
      <c r="GR19" s="360"/>
    </row>
    <row r="20" spans="1:200" ht="17.100000000000001" customHeight="1" x14ac:dyDescent="0.3">
      <c r="A20" s="402"/>
      <c r="B20" s="412"/>
      <c r="C20" s="409"/>
      <c r="D20" s="410"/>
      <c r="E20" s="361"/>
      <c r="F20" s="362"/>
      <c r="G20" s="379"/>
      <c r="H20" s="380"/>
      <c r="I20" s="361"/>
      <c r="J20" s="362"/>
      <c r="K20" s="361"/>
      <c r="L20" s="362"/>
      <c r="M20" s="361"/>
      <c r="N20" s="362"/>
      <c r="O20" s="361"/>
      <c r="P20" s="362"/>
      <c r="Q20" s="361"/>
      <c r="R20" s="362"/>
      <c r="S20" s="361"/>
      <c r="T20" s="362"/>
      <c r="U20" s="361"/>
      <c r="V20" s="362"/>
      <c r="W20" s="361"/>
      <c r="X20" s="362"/>
      <c r="Y20" s="361"/>
      <c r="Z20" s="362"/>
      <c r="AA20" s="361"/>
      <c r="AB20" s="362"/>
      <c r="AC20" s="379"/>
      <c r="AD20" s="380"/>
      <c r="AE20" s="379"/>
      <c r="AF20" s="380"/>
      <c r="AG20" s="379"/>
      <c r="AH20" s="380"/>
      <c r="AI20" s="379"/>
      <c r="AJ20" s="380"/>
      <c r="AK20" s="379"/>
      <c r="AL20" s="380"/>
      <c r="AM20" s="361"/>
      <c r="AN20" s="362"/>
      <c r="AO20" s="361"/>
      <c r="AP20" s="362"/>
      <c r="AQ20" s="361"/>
      <c r="AR20" s="362"/>
      <c r="AS20" s="361"/>
      <c r="AT20" s="362"/>
      <c r="AU20" s="361"/>
      <c r="AV20" s="362"/>
      <c r="AW20" s="361"/>
      <c r="AX20" s="362"/>
      <c r="AY20" s="361"/>
      <c r="AZ20" s="362"/>
      <c r="BA20" s="361"/>
      <c r="BB20" s="362"/>
      <c r="BC20" s="361"/>
      <c r="BD20" s="362"/>
      <c r="BE20" s="361"/>
      <c r="BF20" s="362"/>
      <c r="BG20" s="361"/>
      <c r="BH20" s="362"/>
      <c r="BI20" s="361"/>
      <c r="BJ20" s="362"/>
      <c r="BK20" s="361"/>
      <c r="BL20" s="362"/>
      <c r="BM20" s="361"/>
      <c r="BN20" s="362"/>
      <c r="BO20" s="361"/>
      <c r="BP20" s="362"/>
      <c r="BQ20" s="361"/>
      <c r="BR20" s="362"/>
      <c r="BS20" s="361"/>
      <c r="BT20" s="362"/>
      <c r="BU20" s="361"/>
      <c r="BV20" s="362"/>
      <c r="BW20" s="361"/>
      <c r="BX20" s="362"/>
      <c r="BY20" s="361"/>
      <c r="BZ20" s="362"/>
      <c r="CA20" s="361"/>
      <c r="CB20" s="362"/>
      <c r="CC20" s="361"/>
      <c r="CD20" s="362"/>
      <c r="CE20" s="361"/>
      <c r="CF20" s="362"/>
      <c r="CG20" s="361"/>
      <c r="CH20" s="362"/>
      <c r="CI20" s="385"/>
      <c r="CJ20" s="386"/>
      <c r="CK20" s="379"/>
      <c r="CL20" s="380"/>
      <c r="CM20" s="379"/>
      <c r="CN20" s="380"/>
      <c r="CO20" s="379"/>
      <c r="CP20" s="380"/>
      <c r="CQ20" s="379"/>
      <c r="CR20" s="380"/>
      <c r="CS20" s="361"/>
      <c r="CT20" s="362"/>
      <c r="CU20" s="373"/>
      <c r="CV20" s="374"/>
      <c r="CW20" s="373"/>
      <c r="CX20" s="374"/>
      <c r="CY20" s="373"/>
      <c r="CZ20" s="374"/>
      <c r="DA20" s="361"/>
      <c r="DB20" s="362"/>
      <c r="DC20" s="373"/>
      <c r="DD20" s="374"/>
      <c r="DE20" s="361"/>
      <c r="DF20" s="362"/>
      <c r="DG20" s="361"/>
      <c r="DH20" s="362"/>
      <c r="DI20" s="361"/>
      <c r="DJ20" s="362"/>
      <c r="DK20" s="361"/>
      <c r="DL20" s="362"/>
      <c r="DM20" s="361"/>
      <c r="DN20" s="362"/>
      <c r="DO20" s="361"/>
      <c r="DP20" s="362"/>
      <c r="DQ20" s="361"/>
      <c r="DR20" s="362"/>
      <c r="DS20" s="361"/>
      <c r="DT20" s="362"/>
      <c r="DU20" s="361"/>
      <c r="DV20" s="362"/>
      <c r="DW20" s="361"/>
      <c r="DX20" s="362"/>
      <c r="DY20" s="361"/>
      <c r="DZ20" s="362"/>
      <c r="EA20" s="361"/>
      <c r="EB20" s="362"/>
      <c r="EC20" s="361"/>
      <c r="ED20" s="362"/>
      <c r="EE20" s="361"/>
      <c r="EF20" s="362"/>
      <c r="EG20" s="361"/>
      <c r="EH20" s="362"/>
      <c r="EI20" s="361"/>
      <c r="EJ20" s="362"/>
      <c r="EK20" s="361"/>
      <c r="EL20" s="362"/>
      <c r="EM20" s="361"/>
      <c r="EN20" s="362"/>
      <c r="EO20" s="361"/>
      <c r="EP20" s="362"/>
      <c r="EQ20" s="361"/>
      <c r="ER20" s="362"/>
      <c r="ES20" s="361"/>
      <c r="ET20" s="362"/>
      <c r="EU20" s="361"/>
      <c r="EV20" s="362"/>
      <c r="EW20" s="361"/>
      <c r="EX20" s="362"/>
      <c r="EY20" s="361"/>
      <c r="EZ20" s="362"/>
      <c r="FA20" s="361"/>
      <c r="FB20" s="362"/>
      <c r="FC20" s="385"/>
      <c r="FD20" s="386"/>
      <c r="FE20" s="379"/>
      <c r="FF20" s="380"/>
      <c r="FG20" s="379"/>
      <c r="FH20" s="380"/>
      <c r="FI20" s="379"/>
      <c r="FJ20" s="380"/>
      <c r="FK20" s="379"/>
      <c r="FL20" s="380"/>
      <c r="FM20" s="361"/>
      <c r="FN20" s="362"/>
      <c r="FO20" s="373"/>
      <c r="FP20" s="374"/>
      <c r="FQ20" s="373"/>
      <c r="FR20" s="374"/>
      <c r="FS20" s="373"/>
      <c r="FT20" s="374"/>
      <c r="FU20" s="361"/>
      <c r="FV20" s="362"/>
      <c r="FW20" s="373"/>
      <c r="FX20" s="374"/>
      <c r="FY20" s="361"/>
      <c r="FZ20" s="362"/>
      <c r="GA20" s="361"/>
      <c r="GB20" s="362"/>
      <c r="GC20" s="361"/>
      <c r="GD20" s="362"/>
      <c r="GE20" s="361"/>
      <c r="GF20" s="362"/>
      <c r="GG20" s="361"/>
      <c r="GH20" s="362"/>
      <c r="GI20" s="361"/>
      <c r="GJ20" s="362"/>
      <c r="GK20" s="361"/>
      <c r="GL20" s="362"/>
      <c r="GM20" s="361"/>
      <c r="GN20" s="362"/>
      <c r="GO20" s="361"/>
      <c r="GP20" s="362"/>
      <c r="GQ20" s="361"/>
      <c r="GR20" s="362"/>
    </row>
    <row r="21" spans="1:200" ht="16.5" customHeight="1" x14ac:dyDescent="0.3">
      <c r="A21" s="402"/>
      <c r="B21" s="412"/>
      <c r="C21" s="395" t="s">
        <v>20</v>
      </c>
      <c r="D21" s="396"/>
      <c r="E21" s="351">
        <f>ROUNDUP((E17/1000)*VLOOKUP(E$8,'프로파일 단가 DB'!$A$2:$H$107,7,FALSE)+(E17/1000*($U$3/100))*VLOOKUP(E$8,'프로파일 단가 DB'!$A$2:$H$107,7,FALSE),2)</f>
        <v>0</v>
      </c>
      <c r="F21" s="352"/>
      <c r="G21" s="351">
        <f>ROUNDUP((G17/1000)*VLOOKUP(G$8,'프로파일 단가 DB'!$A$2:$H$107,7,FALSE)+(G17/1000*($U$3/100))*VLOOKUP(G$8,'프로파일 단가 DB'!$A$2:$H$107,7,FALSE),2)</f>
        <v>0</v>
      </c>
      <c r="H21" s="352"/>
      <c r="I21" s="351">
        <f>ROUNDUP((I17/1000)*VLOOKUP(I$8,'프로파일 단가 DB'!$A$2:$H$107,7,FALSE)+(I17/1000*($U$3/100))*VLOOKUP(I$8,'프로파일 단가 DB'!$A$2:$H$107,7,FALSE),2)</f>
        <v>0</v>
      </c>
      <c r="J21" s="352"/>
      <c r="K21" s="351">
        <f>ROUNDUP((K17/1000)*VLOOKUP(K$8,'프로파일 단가 DB'!$A$2:$H$107,7,FALSE)+(K17/1000*($U$3/100))*VLOOKUP(K$8,'프로파일 단가 DB'!$A$2:$H$107,7,FALSE),2)</f>
        <v>0</v>
      </c>
      <c r="L21" s="352"/>
      <c r="M21" s="351">
        <f>ROUNDUP((M17/1000)*VLOOKUP(M$8,'프로파일 단가 DB'!$A$2:$H$107,7,FALSE)+(M17/1000*($U$3/100))*VLOOKUP(M$8,'프로파일 단가 DB'!$A$2:$H$107,7,FALSE),2)</f>
        <v>0</v>
      </c>
      <c r="N21" s="352"/>
      <c r="O21" s="351">
        <f>ROUNDUP((O17/1000)*VLOOKUP(O$8,'프로파일 단가 DB'!$A$2:$H$107,7,FALSE)+(O17/1000*($U$3/100))*VLOOKUP(O$8,'프로파일 단가 DB'!$A$2:$H$107,7,FALSE),2)</f>
        <v>0</v>
      </c>
      <c r="P21" s="352"/>
      <c r="Q21" s="351">
        <f>ROUNDUP((Q17/1000)*VLOOKUP(Q$8,'프로파일 단가 DB'!$A$2:$H$107,7,FALSE)+(Q17/1000*($U$3/100))*VLOOKUP(Q$8,'프로파일 단가 DB'!$A$2:$H$107,7,FALSE),2)</f>
        <v>0</v>
      </c>
      <c r="R21" s="352"/>
      <c r="S21" s="351">
        <f>ROUNDUP((S17/1000)*VLOOKUP(S$8,'프로파일 단가 DB'!$A$2:$H$107,7,FALSE)+(S17/1000*($U$3/100))*VLOOKUP(S$8,'프로파일 단가 DB'!$A$2:$H$107,7,FALSE),2)</f>
        <v>0</v>
      </c>
      <c r="T21" s="352"/>
      <c r="U21" s="351">
        <f>ROUNDUP((U17/1000)*VLOOKUP(U$8,'프로파일 단가 DB'!$A$2:$H$107,7,FALSE)+(U17/1000*($U$3/100))*VLOOKUP(U$8,'프로파일 단가 DB'!$A$2:$H$107,7,FALSE),2)</f>
        <v>0</v>
      </c>
      <c r="V21" s="352"/>
      <c r="W21" s="351">
        <f>ROUNDUP((W17/1000)*VLOOKUP(W$8,'프로파일 단가 DB'!$A$2:$H$107,7,FALSE)+(W17/1000*($U$3/100))*VLOOKUP(W$8,'프로파일 단가 DB'!$A$2:$H$107,7,FALSE),2)</f>
        <v>0</v>
      </c>
      <c r="X21" s="352"/>
      <c r="Y21" s="351">
        <f>ROUNDUP((Y17)*VLOOKUP(Y$8,'프로파일 단가 DB'!$A$2:$H$107,7,FALSE)+(Y17*($U$3/100))*VLOOKUP(Y$8,'프로파일 단가 DB'!$A$2:$H$107,7,FALSE),2)</f>
        <v>0</v>
      </c>
      <c r="Z21" s="352"/>
      <c r="AA21" s="351">
        <f>ROUNDUP((AA17)*VLOOKUP(AA$8,'프로파일 단가 DB'!$A$2:$H$107,7,FALSE)+(AA17*($U$3/100))*VLOOKUP(AA$8,'프로파일 단가 DB'!$A$2:$H$107,7,FALSE),2)</f>
        <v>0</v>
      </c>
      <c r="AB21" s="352"/>
      <c r="AC21" s="351">
        <f>ROUNDUP((AC17)*VLOOKUP(AC$8,'프로파일 단가 DB'!$A$2:$H$107,7,FALSE)+(AC17*($U$3/100))*VLOOKUP(AC$8,'프로파일 단가 DB'!$A$2:$H$107,7,FALSE),2)</f>
        <v>0</v>
      </c>
      <c r="AD21" s="352"/>
      <c r="AE21" s="351">
        <f>ROUNDUP((AE17)*VLOOKUP(AE$8,'프로파일 단가 DB'!$A$2:$H$107,7,FALSE)+(AE17*($U$3/100))*VLOOKUP(AE$8,'프로파일 단가 DB'!$A$2:$H$107,7,FALSE),2)</f>
        <v>0</v>
      </c>
      <c r="AF21" s="352"/>
      <c r="AG21" s="351">
        <f>ROUNDUP((AG17)*VLOOKUP(AG$8,'프로파일 단가 DB'!$A$2:$H$107,7,FALSE)+(AG17*($U$3/100))*VLOOKUP(AG$8,'프로파일 단가 DB'!$A$2:$H$107,7,FALSE),2)</f>
        <v>0</v>
      </c>
      <c r="AH21" s="352"/>
      <c r="AI21" s="351">
        <f>ROUNDUP((AI17)*VLOOKUP(AI$8,'프로파일 단가 DB'!$A$2:$H$107,7,FALSE)+(AI17*($U$3/100))*VLOOKUP(AI$8,'프로파일 단가 DB'!$A$2:$H$107,7,FALSE),2)</f>
        <v>0</v>
      </c>
      <c r="AJ21" s="352"/>
      <c r="AK21" s="351">
        <f>ROUNDUP((AK17)*VLOOKUP(AK$8,'프로파일 단가 DB'!$A$2:$H$107,7,FALSE)+(AK17*($U$3/100))*VLOOKUP(AK$8,'프로파일 단가 DB'!$A$2:$H$107,7,FALSE),2)</f>
        <v>0</v>
      </c>
      <c r="AL21" s="352"/>
      <c r="AM21" s="351">
        <f>ROUNDUP((AM17)*VLOOKUP(AM$8,'프로파일 단가 DB'!$A$2:$H$107,7,FALSE)+(AM17*($U$3/100))*VLOOKUP(AM$8,'프로파일 단가 DB'!$A$2:$H$107,7,FALSE),2)</f>
        <v>0</v>
      </c>
      <c r="AN21" s="352"/>
      <c r="AO21" s="351">
        <f>ROUNDUP((AO17)*VLOOKUP(AO$8,'프로파일 단가 DB'!$A$2:$H$107,7,FALSE)+(AO17*($U$3/100))*VLOOKUP(AO$8,'프로파일 단가 DB'!$A$2:$H$107,7,FALSE),2)</f>
        <v>0</v>
      </c>
      <c r="AP21" s="352"/>
      <c r="AQ21" s="351">
        <f>ROUNDUP((AQ17)*VLOOKUP(AQ$8,'프로파일 단가 DB'!$A$2:$H$107,7,FALSE)+(AQ17*($U$3/100))*VLOOKUP(AQ$8,'프로파일 단가 DB'!$A$2:$H$107,7,FALSE),2)</f>
        <v>0</v>
      </c>
      <c r="AR21" s="352"/>
      <c r="AS21" s="351">
        <f>ROUNDUP((AS17)*VLOOKUP(AS$8,'프로파일 단가 DB'!$A$2:$H$107,7,FALSE)+(AS17*($U$3/100))*VLOOKUP(AS$8,'프로파일 단가 DB'!$A$2:$H$107,7,FALSE),2)</f>
        <v>0</v>
      </c>
      <c r="AT21" s="352"/>
      <c r="AU21" s="351">
        <f>ROUNDUP((AU17)*VLOOKUP(AU$8,'프로파일 단가 DB'!$A$2:$H$107,7,FALSE)+(AU17*($U$3/100))*VLOOKUP(AU$8,'프로파일 단가 DB'!$A$2:$H$107,7,FALSE),2)</f>
        <v>0</v>
      </c>
      <c r="AV21" s="352"/>
      <c r="AW21" s="351">
        <f>ROUNDUP((AW17)*VLOOKUP(AW$8,'프로파일 단가 DB'!$A$2:$H$107,7,FALSE)+(AW17*($U$3/100))*VLOOKUP(AW$8,'프로파일 단가 DB'!$A$2:$H$107,7,FALSE),2)</f>
        <v>0</v>
      </c>
      <c r="AX21" s="352"/>
      <c r="AY21" s="351">
        <f>ROUNDUP((AY17)*VLOOKUP(AY$8,'프로파일 단가 DB'!$A$2:$H$107,7,FALSE)+(AY17*($U$3/100))*VLOOKUP(AY$8,'프로파일 단가 DB'!$A$2:$H$107,7,FALSE),2)</f>
        <v>0</v>
      </c>
      <c r="AZ21" s="352"/>
      <c r="BA21" s="351">
        <f>ROUNDUP((BA17)*VLOOKUP(BA$8,'프로파일 단가 DB'!$A$2:$H$107,7,FALSE)+(BA17*($U$3/100))*VLOOKUP(BA$8,'프로파일 단가 DB'!$A$2:$H$107,7,FALSE),2)</f>
        <v>0</v>
      </c>
      <c r="BB21" s="352"/>
      <c r="BC21" s="351">
        <f>ROUNDUP((BC17)*VLOOKUP(BC$8,'프로파일 단가 DB'!$A$2:$H$107,7,FALSE)+(BC17*($U$3/100))*VLOOKUP(BC$8,'프로파일 단가 DB'!$A$2:$H$107,7,FALSE),2)</f>
        <v>0</v>
      </c>
      <c r="BD21" s="352"/>
      <c r="BE21" s="351">
        <f>ROUNDUP((BE17)*VLOOKUP(BE$8,'프로파일 단가 DB'!$A$2:$H$107,7,FALSE)+(BE17*($U$3/100))*VLOOKUP(BE$8,'프로파일 단가 DB'!$A$2:$H$107,7,FALSE),2)</f>
        <v>0</v>
      </c>
      <c r="BF21" s="352"/>
      <c r="BG21" s="351">
        <f>ROUNDUP((BG17)*VLOOKUP(BG$8,'프로파일 단가 DB'!$A$2:$H$107,7,FALSE)+(BG17*($U$3/100))*VLOOKUP(BG$8,'프로파일 단가 DB'!$A$2:$H$107,7,FALSE),2)</f>
        <v>0</v>
      </c>
      <c r="BH21" s="352"/>
      <c r="BI21" s="351">
        <f>ROUNDUP((BI17)*VLOOKUP(BI$8,'프로파일 단가 DB'!$A$2:$H$107,7,FALSE)+(BI17*($U$3/100))*VLOOKUP(BI$8,'프로파일 단가 DB'!$A$2:$H$107,7,FALSE),2)</f>
        <v>0</v>
      </c>
      <c r="BJ21" s="352"/>
      <c r="BK21" s="351">
        <f>ROUNDUP((BK17)*VLOOKUP(BK$8,'프로파일 단가 DB'!$A$2:$H$107,7,FALSE)+(BK17*($U$3/100))*VLOOKUP(BK$8,'프로파일 단가 DB'!$A$2:$H$107,7,FALSE),2)</f>
        <v>0</v>
      </c>
      <c r="BL21" s="352"/>
      <c r="BM21" s="351">
        <f>ROUNDUP((BM17)*VLOOKUP(BM$8,'프로파일 단가 DB'!$A$2:$H$107,7,FALSE)+(BM17*($U$3/100))*VLOOKUP(BM$8,'프로파일 단가 DB'!$A$2:$H$107,7,FALSE),2)</f>
        <v>0</v>
      </c>
      <c r="BN21" s="352"/>
      <c r="BO21" s="351">
        <f>ROUNDUP((BO17/1000)*VLOOKUP(BO$8,'프로파일 단가 DB'!$A$2:$H$107,7,FALSE)+(BO17/1000*($U$3/100))*VLOOKUP(BO$8,'프로파일 단가 DB'!$A$2:$H$107,7,FALSE),2)</f>
        <v>0</v>
      </c>
      <c r="BP21" s="352"/>
      <c r="BQ21" s="351">
        <f>ROUNDUP((BQ17/1000)*VLOOKUP(BQ$8,'프로파일 단가 DB'!$A$2:$H$107,7,FALSE)+(BQ17/1000*($U$3/100))*VLOOKUP(BQ$8,'프로파일 단가 DB'!$A$2:$H$107,7,FALSE),2)</f>
        <v>214800</v>
      </c>
      <c r="BR21" s="352"/>
      <c r="BS21" s="351">
        <f>ROUNDUP((BS17/1000)*VLOOKUP(BS$8,'프로파일 단가 DB'!$A$2:$H$107,7,FALSE)+(BS17/1000*($U$3/100))*VLOOKUP(BS$8,'프로파일 단가 DB'!$A$2:$H$107,7,FALSE),2)</f>
        <v>0</v>
      </c>
      <c r="BT21" s="352"/>
      <c r="BU21" s="351">
        <f>ROUNDUP((BU17/1000)*VLOOKUP(BU$8,'프로파일 단가 DB'!$A$2:$H$107,7,FALSE)+(BU17/1000*($U$3/100))*VLOOKUP(BU$8,'프로파일 단가 DB'!$A$2:$H$107,7,FALSE),2)</f>
        <v>23957.1</v>
      </c>
      <c r="BV21" s="352"/>
      <c r="BW21" s="351">
        <f>ROUNDUP((BW17/1000)*VLOOKUP(BW$8,'프로파일 단가 DB'!$A$2:$H$107,7,FALSE)+(BW17/1000*($U$3/100))*VLOOKUP(BW$8,'프로파일 단가 DB'!$A$2:$H$107,7,FALSE),2)</f>
        <v>27408.52</v>
      </c>
      <c r="BX21" s="352"/>
      <c r="BY21" s="351">
        <f>ROUNDUP((BY17/1000)*VLOOKUP(BY$8,'프로파일 단가 DB'!$A$2:$H$107,7,FALSE)+(BY17/1000*($U$3/100))*VLOOKUP(BY$8,'프로파일 단가 DB'!$A$2:$H$107,7,FALSE),2)</f>
        <v>0</v>
      </c>
      <c r="BZ21" s="352"/>
      <c r="CA21" s="351">
        <f>ROUNDUP((CA17/1000)*VLOOKUP(CA$8,'프로파일 단가 DB'!$A$2:$H$107,7,FALSE)+(CA17/1000*($U$3/100))*VLOOKUP(CA$8,'프로파일 단가 DB'!$A$2:$H$107,7,FALSE),2)</f>
        <v>0</v>
      </c>
      <c r="CB21" s="352"/>
      <c r="CC21" s="351">
        <f>ROUNDUP((CC17/1000)*VLOOKUP(CC$8,'프로파일 단가 DB'!$A$2:$H$107,7,FALSE)+(CC17/1000*($U$3/100))*VLOOKUP(CC$8,'프로파일 단가 DB'!$A$2:$H$107,7,FALSE),2)</f>
        <v>0</v>
      </c>
      <c r="CD21" s="352"/>
      <c r="CE21" s="389">
        <f>ROUNDUP((CE17)*VLOOKUP(CE$8,'프로파일 단가 DB'!$A$2:$H$107,7,FALSE)+(CE17*($U$3/100))*VLOOKUP(CE$8,'프로파일 단가 DB'!$A$2:$H$107,7,FALSE),2)</f>
        <v>4000</v>
      </c>
      <c r="CF21" s="390"/>
      <c r="CG21" s="389">
        <f>ROUNDUP((CG17)*VLOOKUP(CG$8,'프로파일 단가 DB'!$A$2:$H$107,7,FALSE)+(CG17*($U$3/100))*VLOOKUP(CG$8,'프로파일 단가 DB'!$A$2:$H$107,7,FALSE),2)</f>
        <v>4480</v>
      </c>
      <c r="CH21" s="390"/>
      <c r="CI21" s="389">
        <f>ROUNDUP((CI17)*VLOOKUP(CI$8,'프로파일 단가 DB'!$A$2:$H$107,7,FALSE)+(CI17*($U$3/100))*VLOOKUP(CI$8,'프로파일 단가 DB'!$A$2:$H$107,7,FALSE),2)</f>
        <v>0</v>
      </c>
      <c r="CJ21" s="390"/>
      <c r="CK21" s="389">
        <f>ROUNDUP((CK17)*VLOOKUP(CK$8,'프로파일 단가 DB'!$A$2:$H$107,7,FALSE)+(CK17*($U$3/100))*VLOOKUP(CK$8,'프로파일 단가 DB'!$A$2:$H$107,7,FALSE),2)</f>
        <v>0</v>
      </c>
      <c r="CL21" s="390"/>
      <c r="CM21" s="389">
        <f>ROUNDUP((CM17)*VLOOKUP(CM$8,'프로파일 단가 DB'!$A$2:$H$107,7,FALSE)+(CM17*($U$3/100))*VLOOKUP(CM$8,'프로파일 단가 DB'!$A$2:$H$107,7,FALSE),2)</f>
        <v>4260</v>
      </c>
      <c r="CN21" s="390"/>
      <c r="CO21" s="389">
        <f>ROUNDUP((CO17)*VLOOKUP(CO$8,'프로파일 단가 DB'!$A$2:$H$107,7,FALSE)+(CO17*($U$3/100))*VLOOKUP(CO$8,'프로파일 단가 DB'!$A$2:$H$107,7,FALSE),2)</f>
        <v>4260</v>
      </c>
      <c r="CP21" s="390"/>
      <c r="CQ21" s="389">
        <f>ROUNDUP((CQ17)*VLOOKUP(CQ$8,'프로파일 단가 DB'!$A$2:$H$107,7,FALSE)+(CQ17*($U$3/100))*VLOOKUP(CQ$8,'프로파일 단가 DB'!$A$2:$H$107,7,FALSE),2)</f>
        <v>4260</v>
      </c>
      <c r="CR21" s="390"/>
      <c r="CS21" s="389">
        <f>ROUNDUP((CS17)*VLOOKUP(CS$8,'프로파일 단가 DB'!$A$2:$H$107,7,FALSE)+(CS17*($U$3/100))*VLOOKUP(CS$8,'프로파일 단가 DB'!$A$2:$H$107,7,FALSE),2)</f>
        <v>3200</v>
      </c>
      <c r="CT21" s="390"/>
      <c r="CU21" s="351">
        <f>ROUNDUP((CU17)*VLOOKUP(CU$8,'프로파일 단가 DB'!$A$2:$H$107,7,FALSE)+(CU17*($U$3/100))*VLOOKUP(CU$8,'프로파일 단가 DB'!$A$2:$H$107,7,FALSE),2)</f>
        <v>0</v>
      </c>
      <c r="CV21" s="352"/>
      <c r="CW21" s="351">
        <f>ROUNDUP((CW17)*VLOOKUP(CW$8,'프로파일 단가 DB'!$A$2:$H$107,7,FALSE)+(CW17*($U$3/100))*VLOOKUP(CW$8,'프로파일 단가 DB'!$A$2:$H$107,7,FALSE),2)</f>
        <v>0</v>
      </c>
      <c r="CX21" s="352"/>
      <c r="CY21" s="351">
        <f>ROUNDUP((CY17)*VLOOKUP(CY$8,'프로파일 단가 DB'!$A$2:$H$107,7,FALSE)+(CY17*($U$3/100))*VLOOKUP(CY$8,'프로파일 단가 DB'!$A$2:$H$107,7,FALSE),2)</f>
        <v>0</v>
      </c>
      <c r="CZ21" s="352"/>
      <c r="DA21" s="351">
        <f>ROUNDUP((DA17)*VLOOKUP(DA$8,'프로파일 단가 DB'!$A$2:$H$107,7,FALSE)+(DA17*($U$3/100))*VLOOKUP(DA$8,'프로파일 단가 DB'!$A$2:$H$107,7,FALSE),2)</f>
        <v>0</v>
      </c>
      <c r="DB21" s="352"/>
      <c r="DC21" s="351">
        <f>ROUNDUP((DC17)*VLOOKUP(DC$8,'프로파일 단가 DB'!$A$2:$H$107,7,FALSE)+(DC17*($U$3/100))*VLOOKUP(DC$8,'프로파일 단가 DB'!$A$2:$H$107,7,FALSE),2)</f>
        <v>0</v>
      </c>
      <c r="DD21" s="352"/>
      <c r="DE21" s="351">
        <f>ROUNDUP((DE17)*VLOOKUP(DE$8,'프로파일 단가 DB'!$A$2:$H$107,7,FALSE)+(DE17*($U$3/100))*VLOOKUP(DE$8,'프로파일 단가 DB'!$A$2:$H$107,7,FALSE),2)</f>
        <v>11468</v>
      </c>
      <c r="DF21" s="352"/>
      <c r="DG21" s="351">
        <f>ROUNDUP((DG17)*VLOOKUP(DG$8,'프로파일 단가 DB'!$A$2:$H$107,7,FALSE)+(DG17*($U$3/100))*VLOOKUP(DG$8,'프로파일 단가 DB'!$A$2:$H$107,7,FALSE),2)</f>
        <v>11468</v>
      </c>
      <c r="DH21" s="352"/>
      <c r="DI21" s="351">
        <f>ROUNDUP((DI17)*VLOOKUP(DI$8,'프로파일 단가 DB'!$A$2:$H$107,7,FALSE)+(DI17*($U$3/100))*VLOOKUP(DI$8,'프로파일 단가 DB'!$A$2:$H$107,7,FALSE),2)</f>
        <v>0</v>
      </c>
      <c r="DJ21" s="352"/>
      <c r="DK21" s="351">
        <f>ROUNDUP((DK17)*VLOOKUP(DK$8,'프로파일 단가 DB'!$A$2:$H$107,7,FALSE)+(DK17*($U$3/100))*VLOOKUP(DK$8,'프로파일 단가 DB'!$A$2:$H$107,7,FALSE),2)</f>
        <v>5080</v>
      </c>
      <c r="DL21" s="352"/>
      <c r="DM21" s="351">
        <f>ROUNDUP((DM17)*VLOOKUP(DM$8,'프로파일 단가 DB'!$A$2:$H$107,7,FALSE)+(DM17*($U$3/100))*VLOOKUP(DM$8,'프로파일 단가 DB'!$A$2:$H$107,7,FALSE),2)</f>
        <v>0</v>
      </c>
      <c r="DN21" s="352"/>
      <c r="DO21" s="351">
        <f>ROUNDUP((DO17)*VLOOKUP(DO$8,'프로파일 단가 DB'!$A$2:$H$107,7,FALSE)+(DO17*($U$3/100))*VLOOKUP(DO$8,'프로파일 단가 DB'!$A$2:$H$107,7,FALSE),2)</f>
        <v>33000</v>
      </c>
      <c r="DP21" s="352"/>
      <c r="DQ21" s="351">
        <f>ROUNDUP((DQ17)*VLOOKUP(DQ$8,'프로파일 단가 DB'!$A$2:$H$107,7,FALSE)+(DQ17*($U$3/100))*VLOOKUP(DQ$8,'프로파일 단가 DB'!$A$2:$H$107,7,FALSE),2)</f>
        <v>72592.44</v>
      </c>
      <c r="DR21" s="352"/>
      <c r="DS21" s="351">
        <f>ROUNDUP((DS17)*VLOOKUP(DS$8,'프로파일 단가 DB'!$A$2:$H$107,7,FALSE)+(DS17*($U$3/100))*VLOOKUP(DS$8,'프로파일 단가 DB'!$A$2:$H$107,7,FALSE),2)</f>
        <v>0</v>
      </c>
      <c r="DT21" s="352"/>
      <c r="DU21" s="351">
        <f>ROUNDUP((DU17/1000)*VLOOKUP(DU$8,'프로파일 단가 DB'!$A$2:$H$107,7,FALSE)+(DU17/1000*($U$3/100))*VLOOKUP(DU$8,'프로파일 단가 DB'!$A$2:$H$107,7,FALSE),2)</f>
        <v>0</v>
      </c>
      <c r="DV21" s="352"/>
      <c r="DW21" s="351">
        <f>ROUNDUP((DW17)*VLOOKUP(DW$8,'프로파일 단가 DB'!$A$2:$H$107,7,FALSE)+(DW17*($U$3/100))*VLOOKUP(DW$8,'프로파일 단가 DB'!$A$2:$H$107,7,FALSE),2)</f>
        <v>560</v>
      </c>
      <c r="DX21" s="352"/>
      <c r="DY21" s="351">
        <f>ROUNDUP((DY17)*VLOOKUP(DY$8,'프로파일 단가 DB'!$A$2:$H$107,7,FALSE)+(DY17*($U$3/100))*VLOOKUP(DY$8,'프로파일 단가 DB'!$A$2:$H$107,7,FALSE),2)</f>
        <v>0</v>
      </c>
      <c r="DZ21" s="352"/>
      <c r="EA21" s="351">
        <f>ROUNDUP((EA17)*VLOOKUP(EA$8,'프로파일 단가 DB'!$A$2:$H$107,7,FALSE)+(EA17*($U$3/100))*VLOOKUP(EA$8,'프로파일 단가 DB'!$A$2:$H$107,7,FALSE),2)</f>
        <v>0</v>
      </c>
      <c r="EB21" s="352"/>
      <c r="EC21" s="351">
        <f>ROUNDUP((EC17/1000)*VLOOKUP(EC$8,'프로파일 단가 DB'!$A$2:$H$107,7,FALSE)+(EC17/1000*($U$3/100))*VLOOKUP(EC$8,'프로파일 단가 DB'!$A$2:$H$107,7,FALSE),2)</f>
        <v>0</v>
      </c>
      <c r="ED21" s="352"/>
      <c r="EE21" s="351">
        <f>ROUNDUP((EE17/1000)*VLOOKUP(EE$8,'프로파일 단가 DB'!$A$2:$H$107,7,FALSE)+(EE17/1000*($U$3/100))*VLOOKUP(EE$8,'프로파일 단가 DB'!$A$2:$H$107,7,FALSE),2)</f>
        <v>0</v>
      </c>
      <c r="EF21" s="352"/>
      <c r="EG21" s="351">
        <f>ROUNDUP((EG17/1000)*VLOOKUP(EG$8,'프로파일 단가 DB'!$A$2:$H$107,7,FALSE)+(EG17/1000*($U$3/100))*VLOOKUP(EG$8,'프로파일 단가 DB'!$A$2:$H$107,7,FALSE),2)</f>
        <v>0</v>
      </c>
      <c r="EH21" s="352"/>
      <c r="EI21" s="351">
        <f>ROUNDUP((EI17/1000)*VLOOKUP(EI$8,'프로파일 단가 DB'!$A$2:$H$107,7,FALSE)+(EI17/1000*($U$3/100))*VLOOKUP(EI$8,'프로파일 단가 DB'!$A$2:$H$107,7,FALSE),2)</f>
        <v>0</v>
      </c>
      <c r="EJ21" s="352"/>
      <c r="EK21" s="351">
        <f>ROUNDUP((EK17/1000)*VLOOKUP(EK$8,'프로파일 단가 DB'!$A$2:$H$107,7,FALSE)+(EK17/1000*($U$3/100))*VLOOKUP(EK$8,'프로파일 단가 DB'!$A$2:$H$107,7,FALSE),2)</f>
        <v>0</v>
      </c>
      <c r="EL21" s="352"/>
      <c r="EM21" s="351">
        <f>ROUNDUP((EM17/1000)*VLOOKUP(EM$8,'프로파일 단가 DB'!$A$2:$H$107,7,FALSE)+(EM17/1000*($U$3/100))*VLOOKUP(EM$8,'프로파일 단가 DB'!$A$2:$H$107,7,FALSE),2)</f>
        <v>0</v>
      </c>
      <c r="EN21" s="352"/>
      <c r="EO21" s="351">
        <f>ROUNDUP((EO17/1000)*VLOOKUP(EO$8,'프로파일 단가 DB'!$A$2:$H$107,7,FALSE)+(EO17/1000*($U$3/100))*VLOOKUP(EO$8,'프로파일 단가 DB'!$A$2:$H$107,7,FALSE),2)</f>
        <v>0</v>
      </c>
      <c r="EP21" s="352"/>
      <c r="EQ21" s="351">
        <f>ROUNDUP((EQ17/1000)*VLOOKUP(EQ$8,'프로파일 단가 DB'!$A$2:$H$107,7,FALSE)+(EQ17/1000*($U$3/100))*VLOOKUP(EQ$8,'프로파일 단가 DB'!$A$2:$H$107,7,FALSE),2)</f>
        <v>0</v>
      </c>
      <c r="ER21" s="352"/>
      <c r="ES21" s="351">
        <f>ROUNDUP((ES17/1000)*VLOOKUP(ES$8,'프로파일 단가 DB'!$A$2:$H$107,7,FALSE)+(ES17/1000*($U$3/100))*VLOOKUP(ES$8,'프로파일 단가 DB'!$A$2:$H$107,7,FALSE),2)</f>
        <v>0</v>
      </c>
      <c r="ET21" s="352"/>
      <c r="EU21" s="351">
        <f>ROUNDUP((EU17/1000)*VLOOKUP(EU$8,'프로파일 단가 DB'!$A$2:$H$107,7,FALSE)+(EU17/1000*($U$3/100))*VLOOKUP(EU$8,'프로파일 단가 DB'!$A$2:$H$107,7,FALSE),2)</f>
        <v>0</v>
      </c>
      <c r="EV21" s="352"/>
      <c r="EW21" s="351">
        <f>ROUNDUP((EW17/1000)*VLOOKUP(EW$8,'프로파일 단가 DB'!$A$2:$H$107,7,FALSE)+(EW17/1000*($U$3/100))*VLOOKUP(EW$8,'프로파일 단가 DB'!$A$2:$H$107,7,FALSE),2)</f>
        <v>0</v>
      </c>
      <c r="EX21" s="352"/>
      <c r="EY21" s="351">
        <f>ROUNDUP((EY17)*VLOOKUP(EY$8,'프로파일 단가 DB'!$A$2:$H$107,7,FALSE)+(EY17*($U$3/100))*VLOOKUP(EY$8,'프로파일 단가 DB'!$A$2:$H$107,7,FALSE),2)</f>
        <v>0</v>
      </c>
      <c r="EZ21" s="352"/>
      <c r="FA21" s="351">
        <f>ROUNDUP((FA17)*VLOOKUP(FA$8,'프로파일 단가 DB'!$A$2:$H$107,7,FALSE)+(FA17*($U$3/100))*VLOOKUP(FA$8,'프로파일 단가 DB'!$A$2:$H$107,7,FALSE),2)</f>
        <v>0</v>
      </c>
      <c r="FB21" s="352"/>
      <c r="FC21" s="351">
        <f>ROUNDUP((FC17)*VLOOKUP(FC$8,'프로파일 단가 DB'!$A$2:$H$107,7,FALSE)+(FC17*($U$3/100))*VLOOKUP(FC$8,'프로파일 단가 DB'!$A$2:$H$107,7,FALSE),2)</f>
        <v>0</v>
      </c>
      <c r="FD21" s="352"/>
      <c r="FE21" s="351">
        <f>ROUNDUP((FE17)*VLOOKUP(FE$8,'프로파일 단가 DB'!$A$2:$H$107,7,FALSE)+(FE17/1000*($U$3/100))*VLOOKUP(FE$8,'프로파일 단가 DB'!$A$2:$H$107,7,FALSE),2)</f>
        <v>0</v>
      </c>
      <c r="FF21" s="352"/>
      <c r="FG21" s="351">
        <f>ROUNDUP((FG17)*VLOOKUP(FG$8,'프로파일 단가 DB'!$A$2:$H$107,7,FALSE)+(FG17/1000*($U$3/100))*VLOOKUP(FG$8,'프로파일 단가 DB'!$A$2:$H$107,7,FALSE),2)</f>
        <v>0</v>
      </c>
      <c r="FH21" s="352"/>
      <c r="FI21" s="351">
        <f>ROUNDUP((FI17)*VLOOKUP(FI$8,'프로파일 단가 DB'!$A$2:$H$107,7,FALSE)+(FI17*($U$3/100))*VLOOKUP(FI$8,'프로파일 단가 DB'!$A$2:$H$107,7,FALSE),2)</f>
        <v>0</v>
      </c>
      <c r="FJ21" s="352"/>
      <c r="FK21" s="351">
        <f>ROUNDUP((FK17)*VLOOKUP(FK$8,'프로파일 단가 DB'!$A$2:$H$107,7,FALSE)+(FK17*($U$3/100))*VLOOKUP(FK$8,'프로파일 단가 DB'!$A$2:$H$107,7,FALSE),2)</f>
        <v>0</v>
      </c>
      <c r="FL21" s="352"/>
      <c r="FM21" s="351">
        <f>ROUNDUP((FM17)*VLOOKUP(FM$8,'프로파일 단가 DB'!$A$2:$H$107,7,FALSE)+(FM17*($U$3/100))*VLOOKUP(FM$8,'프로파일 단가 DB'!$A$2:$H$107,7,FALSE),2)</f>
        <v>0</v>
      </c>
      <c r="FN21" s="352"/>
      <c r="FO21" s="351">
        <f>ROUNDUP((FO17)*VLOOKUP(FO$8,'프로파일 단가 DB'!$A$2:$H$107,7,FALSE)+(FO17*($U$3/100))*VLOOKUP(FO$8,'프로파일 단가 DB'!$A$2:$H$107,7,FALSE),2)</f>
        <v>0</v>
      </c>
      <c r="FP21" s="352"/>
      <c r="FQ21" s="351">
        <f>ROUNDUP((FQ17)*VLOOKUP(FQ$8,'프로파일 단가 DB'!$A$2:$H$107,7,FALSE)+(FQ17*($U$3/100))*VLOOKUP(FQ$8,'프로파일 단가 DB'!$A$2:$H$107,7,FALSE),2)</f>
        <v>0</v>
      </c>
      <c r="FR21" s="352"/>
      <c r="FS21" s="351">
        <f>ROUNDUP((FS17)*VLOOKUP(FS$8,'프로파일 단가 DB'!$A$2:$H$107,7,FALSE)+(FS17*($U$3/100))*VLOOKUP(FS$8,'프로파일 단가 DB'!$A$2:$H$107,7,FALSE),2)</f>
        <v>0</v>
      </c>
      <c r="FT21" s="352"/>
      <c r="FU21" s="351">
        <f>ROUNDUP((FU17)*VLOOKUP(FU$8,'프로파일 단가 DB'!$A$2:$H$107,7,FALSE)+(FU17*($U$3/100))*VLOOKUP(FU$8,'프로파일 단가 DB'!$A$2:$H$107,7,FALSE),2)</f>
        <v>0</v>
      </c>
      <c r="FV21" s="352"/>
      <c r="FW21" s="351">
        <f>ROUNDUP((FW17)*VLOOKUP(FW$8,'프로파일 단가 DB'!$A$2:$H$107,7,FALSE)+(FW17*($U$3/100))*VLOOKUP(FW$8,'프로파일 단가 DB'!$A$2:$H$107,7,FALSE),2)</f>
        <v>0</v>
      </c>
      <c r="FX21" s="352"/>
      <c r="FY21" s="351">
        <f>ROUNDUP((FY17)*VLOOKUP(FY$8,'프로파일 단가 DB'!$A$2:$H$107,7,FALSE)+(FY17*($U$3/100))*VLOOKUP(FY$8,'프로파일 단가 DB'!$A$2:$H$107,7,FALSE),2)</f>
        <v>0</v>
      </c>
      <c r="FZ21" s="352"/>
      <c r="GA21" s="351">
        <f>ROUNDUP((GA17)*VLOOKUP(GA$8,'프로파일 단가 DB'!$A$2:$H$107,7,FALSE)+(GA17*($U$3/100))*VLOOKUP(GA$8,'프로파일 단가 DB'!$A$2:$H$107,7,FALSE),2)</f>
        <v>0</v>
      </c>
      <c r="GB21" s="352"/>
      <c r="GC21" s="351">
        <f>ROUNDUP((GC17)*VLOOKUP(GC$8,'프로파일 단가 DB'!$A$2:$H$107,7,FALSE)+(GC17*($U$3/100))*VLOOKUP(GC$8,'프로파일 단가 DB'!$A$2:$H$107,7,FALSE),2)</f>
        <v>0</v>
      </c>
      <c r="GD21" s="352"/>
      <c r="GE21" s="351">
        <f>ROUNDUP((GE17)*VLOOKUP(GE$8,'프로파일 단가 DB'!$A$2:$H$107,7,FALSE)+(GE17*($U$3/100))*VLOOKUP(GE$8,'프로파일 단가 DB'!$A$2:$H$107,7,FALSE),2)</f>
        <v>0</v>
      </c>
      <c r="GF21" s="352"/>
      <c r="GG21" s="351">
        <f>ROUNDUP((GG17)*VLOOKUP(GG$8,'프로파일 단가 DB'!$A$2:$H$107,7,FALSE)+(GG17*($U$3/100))*VLOOKUP(GG$8,'프로파일 단가 DB'!$A$2:$H$107,7,FALSE),2)</f>
        <v>0</v>
      </c>
      <c r="GH21" s="352"/>
      <c r="GI21" s="351">
        <f>ROUNDUP((GI17)*VLOOKUP(GI$8,'프로파일 단가 DB'!$A$2:$H$107,7,FALSE)+(GI17*($U$3/100))*VLOOKUP(GI$8,'프로파일 단가 DB'!$A$2:$H$107,7,FALSE),2)</f>
        <v>0</v>
      </c>
      <c r="GJ21" s="352"/>
      <c r="GK21" s="351">
        <f>ROUNDUP((GK17)*VLOOKUP(GK$8,'프로파일 단가 DB'!$A$2:$H$107,7,FALSE)+(GK17*($U$3/100))*VLOOKUP(GK$8,'프로파일 단가 DB'!$A$2:$H$107,7,FALSE),2)</f>
        <v>0</v>
      </c>
      <c r="GL21" s="352"/>
      <c r="GM21" s="351">
        <f>ROUNDUP((GM17)*VLOOKUP(GM$8,'프로파일 단가 DB'!$A$2:$H$107,7,FALSE)+(GM17*($U$3/100))*VLOOKUP(GM$8,'프로파일 단가 DB'!$A$2:$H$107,7,FALSE),2)</f>
        <v>0</v>
      </c>
      <c r="GN21" s="352"/>
      <c r="GO21" s="351">
        <f>ROUNDUP((GO17)*VLOOKUP(GO$8,'프로파일 단가 DB'!$A$2:$H$107,7,FALSE)+(GO17*($U$3/100))*VLOOKUP(GO$8,'프로파일 단가 DB'!$A$2:$H$107,7,FALSE),2)</f>
        <v>0</v>
      </c>
      <c r="GP21" s="352"/>
      <c r="GQ21" s="351">
        <f>ROUNDUP((GQ17)*VLOOKUP(GQ$8,'프로파일 단가 DB'!$A$2:$H$107,7,FALSE)+(GQ17*($U$3/100))*VLOOKUP(GQ$8,'프로파일 단가 DB'!$A$2:$H$107,7,FALSE),2)</f>
        <v>0</v>
      </c>
      <c r="GR21" s="352"/>
    </row>
    <row r="22" spans="1:200" ht="16.5" customHeight="1" x14ac:dyDescent="0.3">
      <c r="A22" s="402"/>
      <c r="B22" s="412"/>
      <c r="C22" s="397"/>
      <c r="D22" s="398"/>
      <c r="E22" s="353"/>
      <c r="F22" s="354"/>
      <c r="G22" s="353"/>
      <c r="H22" s="354"/>
      <c r="I22" s="353"/>
      <c r="J22" s="354"/>
      <c r="K22" s="353"/>
      <c r="L22" s="354"/>
      <c r="M22" s="353"/>
      <c r="N22" s="354"/>
      <c r="O22" s="353"/>
      <c r="P22" s="354"/>
      <c r="Q22" s="353"/>
      <c r="R22" s="354"/>
      <c r="S22" s="353"/>
      <c r="T22" s="354"/>
      <c r="U22" s="353"/>
      <c r="V22" s="354"/>
      <c r="W22" s="353"/>
      <c r="X22" s="354"/>
      <c r="Y22" s="353"/>
      <c r="Z22" s="354"/>
      <c r="AA22" s="353"/>
      <c r="AB22" s="354"/>
      <c r="AC22" s="353"/>
      <c r="AD22" s="354"/>
      <c r="AE22" s="353"/>
      <c r="AF22" s="354"/>
      <c r="AG22" s="353"/>
      <c r="AH22" s="354"/>
      <c r="AI22" s="353"/>
      <c r="AJ22" s="354"/>
      <c r="AK22" s="353"/>
      <c r="AL22" s="354"/>
      <c r="AM22" s="353"/>
      <c r="AN22" s="354"/>
      <c r="AO22" s="353"/>
      <c r="AP22" s="354"/>
      <c r="AQ22" s="353"/>
      <c r="AR22" s="354"/>
      <c r="AS22" s="353"/>
      <c r="AT22" s="354"/>
      <c r="AU22" s="353"/>
      <c r="AV22" s="354"/>
      <c r="AW22" s="353"/>
      <c r="AX22" s="354"/>
      <c r="AY22" s="353"/>
      <c r="AZ22" s="354"/>
      <c r="BA22" s="353"/>
      <c r="BB22" s="354"/>
      <c r="BC22" s="353"/>
      <c r="BD22" s="354"/>
      <c r="BE22" s="353"/>
      <c r="BF22" s="354"/>
      <c r="BG22" s="353"/>
      <c r="BH22" s="354"/>
      <c r="BI22" s="353"/>
      <c r="BJ22" s="354"/>
      <c r="BK22" s="353"/>
      <c r="BL22" s="354"/>
      <c r="BM22" s="353"/>
      <c r="BN22" s="354"/>
      <c r="BO22" s="353"/>
      <c r="BP22" s="354"/>
      <c r="BQ22" s="353"/>
      <c r="BR22" s="354"/>
      <c r="BS22" s="353"/>
      <c r="BT22" s="354"/>
      <c r="BU22" s="353"/>
      <c r="BV22" s="354"/>
      <c r="BW22" s="353"/>
      <c r="BX22" s="354"/>
      <c r="BY22" s="353"/>
      <c r="BZ22" s="354"/>
      <c r="CA22" s="353"/>
      <c r="CB22" s="354"/>
      <c r="CC22" s="353"/>
      <c r="CD22" s="354"/>
      <c r="CE22" s="391"/>
      <c r="CF22" s="392"/>
      <c r="CG22" s="391"/>
      <c r="CH22" s="392"/>
      <c r="CI22" s="391"/>
      <c r="CJ22" s="392"/>
      <c r="CK22" s="391"/>
      <c r="CL22" s="392"/>
      <c r="CM22" s="391"/>
      <c r="CN22" s="392"/>
      <c r="CO22" s="391"/>
      <c r="CP22" s="392"/>
      <c r="CQ22" s="391"/>
      <c r="CR22" s="392"/>
      <c r="CS22" s="391"/>
      <c r="CT22" s="392"/>
      <c r="CU22" s="353"/>
      <c r="CV22" s="354"/>
      <c r="CW22" s="353"/>
      <c r="CX22" s="354"/>
      <c r="CY22" s="353"/>
      <c r="CZ22" s="354"/>
      <c r="DA22" s="353"/>
      <c r="DB22" s="354"/>
      <c r="DC22" s="353"/>
      <c r="DD22" s="354"/>
      <c r="DE22" s="353"/>
      <c r="DF22" s="354"/>
      <c r="DG22" s="353"/>
      <c r="DH22" s="354"/>
      <c r="DI22" s="353"/>
      <c r="DJ22" s="354"/>
      <c r="DK22" s="353"/>
      <c r="DL22" s="354"/>
      <c r="DM22" s="353"/>
      <c r="DN22" s="354"/>
      <c r="DO22" s="353"/>
      <c r="DP22" s="354"/>
      <c r="DQ22" s="353"/>
      <c r="DR22" s="354"/>
      <c r="DS22" s="353"/>
      <c r="DT22" s="354"/>
      <c r="DU22" s="353"/>
      <c r="DV22" s="354"/>
      <c r="DW22" s="353"/>
      <c r="DX22" s="354"/>
      <c r="DY22" s="353"/>
      <c r="DZ22" s="354"/>
      <c r="EA22" s="353"/>
      <c r="EB22" s="354"/>
      <c r="EC22" s="353"/>
      <c r="ED22" s="354"/>
      <c r="EE22" s="353"/>
      <c r="EF22" s="354"/>
      <c r="EG22" s="353"/>
      <c r="EH22" s="354"/>
      <c r="EI22" s="353"/>
      <c r="EJ22" s="354"/>
      <c r="EK22" s="353"/>
      <c r="EL22" s="354"/>
      <c r="EM22" s="353"/>
      <c r="EN22" s="354"/>
      <c r="EO22" s="353"/>
      <c r="EP22" s="354"/>
      <c r="EQ22" s="353"/>
      <c r="ER22" s="354"/>
      <c r="ES22" s="353"/>
      <c r="ET22" s="354"/>
      <c r="EU22" s="353"/>
      <c r="EV22" s="354"/>
      <c r="EW22" s="353"/>
      <c r="EX22" s="354"/>
      <c r="EY22" s="353"/>
      <c r="EZ22" s="354"/>
      <c r="FA22" s="353"/>
      <c r="FB22" s="354"/>
      <c r="FC22" s="353"/>
      <c r="FD22" s="354"/>
      <c r="FE22" s="353"/>
      <c r="FF22" s="354"/>
      <c r="FG22" s="353"/>
      <c r="FH22" s="354"/>
      <c r="FI22" s="353"/>
      <c r="FJ22" s="354"/>
      <c r="FK22" s="353"/>
      <c r="FL22" s="354"/>
      <c r="FM22" s="353"/>
      <c r="FN22" s="354"/>
      <c r="FO22" s="353"/>
      <c r="FP22" s="354"/>
      <c r="FQ22" s="353"/>
      <c r="FR22" s="354"/>
      <c r="FS22" s="353"/>
      <c r="FT22" s="354"/>
      <c r="FU22" s="353"/>
      <c r="FV22" s="354"/>
      <c r="FW22" s="353"/>
      <c r="FX22" s="354"/>
      <c r="FY22" s="353"/>
      <c r="FZ22" s="354"/>
      <c r="GA22" s="353"/>
      <c r="GB22" s="354"/>
      <c r="GC22" s="353"/>
      <c r="GD22" s="354"/>
      <c r="GE22" s="353"/>
      <c r="GF22" s="354"/>
      <c r="GG22" s="353"/>
      <c r="GH22" s="354"/>
      <c r="GI22" s="353"/>
      <c r="GJ22" s="354"/>
      <c r="GK22" s="353"/>
      <c r="GL22" s="354"/>
      <c r="GM22" s="353"/>
      <c r="GN22" s="354"/>
      <c r="GO22" s="353"/>
      <c r="GP22" s="354"/>
      <c r="GQ22" s="353"/>
      <c r="GR22" s="354"/>
    </row>
    <row r="23" spans="1:200" ht="16.5" customHeight="1" x14ac:dyDescent="0.3">
      <c r="A23" s="402"/>
      <c r="B23" s="412"/>
      <c r="C23" s="397"/>
      <c r="D23" s="398"/>
      <c r="E23" s="353"/>
      <c r="F23" s="354"/>
      <c r="G23" s="353"/>
      <c r="H23" s="354"/>
      <c r="I23" s="353"/>
      <c r="J23" s="354"/>
      <c r="K23" s="353"/>
      <c r="L23" s="354"/>
      <c r="M23" s="353"/>
      <c r="N23" s="354"/>
      <c r="O23" s="353"/>
      <c r="P23" s="354"/>
      <c r="Q23" s="353"/>
      <c r="R23" s="354"/>
      <c r="S23" s="353"/>
      <c r="T23" s="354"/>
      <c r="U23" s="353"/>
      <c r="V23" s="354"/>
      <c r="W23" s="353"/>
      <c r="X23" s="354"/>
      <c r="Y23" s="353"/>
      <c r="Z23" s="354"/>
      <c r="AA23" s="353"/>
      <c r="AB23" s="354"/>
      <c r="AC23" s="353"/>
      <c r="AD23" s="354"/>
      <c r="AE23" s="353"/>
      <c r="AF23" s="354"/>
      <c r="AG23" s="353"/>
      <c r="AH23" s="354"/>
      <c r="AI23" s="353"/>
      <c r="AJ23" s="354"/>
      <c r="AK23" s="353"/>
      <c r="AL23" s="354"/>
      <c r="AM23" s="353"/>
      <c r="AN23" s="354"/>
      <c r="AO23" s="353"/>
      <c r="AP23" s="354"/>
      <c r="AQ23" s="353"/>
      <c r="AR23" s="354"/>
      <c r="AS23" s="353"/>
      <c r="AT23" s="354"/>
      <c r="AU23" s="353"/>
      <c r="AV23" s="354"/>
      <c r="AW23" s="353"/>
      <c r="AX23" s="354"/>
      <c r="AY23" s="353"/>
      <c r="AZ23" s="354"/>
      <c r="BA23" s="353"/>
      <c r="BB23" s="354"/>
      <c r="BC23" s="353"/>
      <c r="BD23" s="354"/>
      <c r="BE23" s="353"/>
      <c r="BF23" s="354"/>
      <c r="BG23" s="353"/>
      <c r="BH23" s="354"/>
      <c r="BI23" s="353"/>
      <c r="BJ23" s="354"/>
      <c r="BK23" s="353"/>
      <c r="BL23" s="354"/>
      <c r="BM23" s="353"/>
      <c r="BN23" s="354"/>
      <c r="BO23" s="353"/>
      <c r="BP23" s="354"/>
      <c r="BQ23" s="353"/>
      <c r="BR23" s="354"/>
      <c r="BS23" s="353"/>
      <c r="BT23" s="354"/>
      <c r="BU23" s="353"/>
      <c r="BV23" s="354"/>
      <c r="BW23" s="353"/>
      <c r="BX23" s="354"/>
      <c r="BY23" s="353"/>
      <c r="BZ23" s="354"/>
      <c r="CA23" s="353"/>
      <c r="CB23" s="354"/>
      <c r="CC23" s="353"/>
      <c r="CD23" s="354"/>
      <c r="CE23" s="391"/>
      <c r="CF23" s="392"/>
      <c r="CG23" s="391"/>
      <c r="CH23" s="392"/>
      <c r="CI23" s="391"/>
      <c r="CJ23" s="392"/>
      <c r="CK23" s="391"/>
      <c r="CL23" s="392"/>
      <c r="CM23" s="391"/>
      <c r="CN23" s="392"/>
      <c r="CO23" s="391"/>
      <c r="CP23" s="392"/>
      <c r="CQ23" s="391"/>
      <c r="CR23" s="392"/>
      <c r="CS23" s="391"/>
      <c r="CT23" s="392"/>
      <c r="CU23" s="353"/>
      <c r="CV23" s="354"/>
      <c r="CW23" s="353"/>
      <c r="CX23" s="354"/>
      <c r="CY23" s="353"/>
      <c r="CZ23" s="354"/>
      <c r="DA23" s="353"/>
      <c r="DB23" s="354"/>
      <c r="DC23" s="353"/>
      <c r="DD23" s="354"/>
      <c r="DE23" s="353"/>
      <c r="DF23" s="354"/>
      <c r="DG23" s="353"/>
      <c r="DH23" s="354"/>
      <c r="DI23" s="353"/>
      <c r="DJ23" s="354"/>
      <c r="DK23" s="353"/>
      <c r="DL23" s="354"/>
      <c r="DM23" s="353"/>
      <c r="DN23" s="354"/>
      <c r="DO23" s="353"/>
      <c r="DP23" s="354"/>
      <c r="DQ23" s="353"/>
      <c r="DR23" s="354"/>
      <c r="DS23" s="353"/>
      <c r="DT23" s="354"/>
      <c r="DU23" s="353"/>
      <c r="DV23" s="354"/>
      <c r="DW23" s="353"/>
      <c r="DX23" s="354"/>
      <c r="DY23" s="353"/>
      <c r="DZ23" s="354"/>
      <c r="EA23" s="353"/>
      <c r="EB23" s="354"/>
      <c r="EC23" s="353"/>
      <c r="ED23" s="354"/>
      <c r="EE23" s="353"/>
      <c r="EF23" s="354"/>
      <c r="EG23" s="353"/>
      <c r="EH23" s="354"/>
      <c r="EI23" s="353"/>
      <c r="EJ23" s="354"/>
      <c r="EK23" s="353"/>
      <c r="EL23" s="354"/>
      <c r="EM23" s="353"/>
      <c r="EN23" s="354"/>
      <c r="EO23" s="353"/>
      <c r="EP23" s="354"/>
      <c r="EQ23" s="353"/>
      <c r="ER23" s="354"/>
      <c r="ES23" s="353"/>
      <c r="ET23" s="354"/>
      <c r="EU23" s="353"/>
      <c r="EV23" s="354"/>
      <c r="EW23" s="353"/>
      <c r="EX23" s="354"/>
      <c r="EY23" s="353"/>
      <c r="EZ23" s="354"/>
      <c r="FA23" s="353"/>
      <c r="FB23" s="354"/>
      <c r="FC23" s="353"/>
      <c r="FD23" s="354"/>
      <c r="FE23" s="353"/>
      <c r="FF23" s="354"/>
      <c r="FG23" s="353"/>
      <c r="FH23" s="354"/>
      <c r="FI23" s="353"/>
      <c r="FJ23" s="354"/>
      <c r="FK23" s="353"/>
      <c r="FL23" s="354"/>
      <c r="FM23" s="353"/>
      <c r="FN23" s="354"/>
      <c r="FO23" s="353"/>
      <c r="FP23" s="354"/>
      <c r="FQ23" s="353"/>
      <c r="FR23" s="354"/>
      <c r="FS23" s="353"/>
      <c r="FT23" s="354"/>
      <c r="FU23" s="353"/>
      <c r="FV23" s="354"/>
      <c r="FW23" s="353"/>
      <c r="FX23" s="354"/>
      <c r="FY23" s="353"/>
      <c r="FZ23" s="354"/>
      <c r="GA23" s="353"/>
      <c r="GB23" s="354"/>
      <c r="GC23" s="353"/>
      <c r="GD23" s="354"/>
      <c r="GE23" s="353"/>
      <c r="GF23" s="354"/>
      <c r="GG23" s="353"/>
      <c r="GH23" s="354"/>
      <c r="GI23" s="353"/>
      <c r="GJ23" s="354"/>
      <c r="GK23" s="353"/>
      <c r="GL23" s="354"/>
      <c r="GM23" s="353"/>
      <c r="GN23" s="354"/>
      <c r="GO23" s="353"/>
      <c r="GP23" s="354"/>
      <c r="GQ23" s="353"/>
      <c r="GR23" s="354"/>
    </row>
    <row r="24" spans="1:200" ht="17.100000000000001" customHeight="1" thickBot="1" x14ac:dyDescent="0.35">
      <c r="A24" s="403"/>
      <c r="B24" s="413"/>
      <c r="C24" s="399"/>
      <c r="D24" s="400"/>
      <c r="E24" s="355"/>
      <c r="F24" s="356"/>
      <c r="G24" s="355"/>
      <c r="H24" s="356"/>
      <c r="I24" s="355"/>
      <c r="J24" s="356"/>
      <c r="K24" s="355"/>
      <c r="L24" s="356"/>
      <c r="M24" s="355"/>
      <c r="N24" s="356"/>
      <c r="O24" s="355"/>
      <c r="P24" s="356"/>
      <c r="Q24" s="355"/>
      <c r="R24" s="356"/>
      <c r="S24" s="355"/>
      <c r="T24" s="356"/>
      <c r="U24" s="355"/>
      <c r="V24" s="356"/>
      <c r="W24" s="355"/>
      <c r="X24" s="356"/>
      <c r="Y24" s="355"/>
      <c r="Z24" s="356"/>
      <c r="AA24" s="355"/>
      <c r="AB24" s="356"/>
      <c r="AC24" s="355"/>
      <c r="AD24" s="356"/>
      <c r="AE24" s="355"/>
      <c r="AF24" s="356"/>
      <c r="AG24" s="355"/>
      <c r="AH24" s="356"/>
      <c r="AI24" s="355"/>
      <c r="AJ24" s="356"/>
      <c r="AK24" s="355"/>
      <c r="AL24" s="356"/>
      <c r="AM24" s="355"/>
      <c r="AN24" s="356"/>
      <c r="AO24" s="355"/>
      <c r="AP24" s="356"/>
      <c r="AQ24" s="355"/>
      <c r="AR24" s="356"/>
      <c r="AS24" s="355"/>
      <c r="AT24" s="356"/>
      <c r="AU24" s="355"/>
      <c r="AV24" s="356"/>
      <c r="AW24" s="355"/>
      <c r="AX24" s="356"/>
      <c r="AY24" s="355"/>
      <c r="AZ24" s="356"/>
      <c r="BA24" s="355"/>
      <c r="BB24" s="356"/>
      <c r="BC24" s="355"/>
      <c r="BD24" s="356"/>
      <c r="BE24" s="355"/>
      <c r="BF24" s="356"/>
      <c r="BG24" s="355"/>
      <c r="BH24" s="356"/>
      <c r="BI24" s="355"/>
      <c r="BJ24" s="356"/>
      <c r="BK24" s="355"/>
      <c r="BL24" s="356"/>
      <c r="BM24" s="355"/>
      <c r="BN24" s="356"/>
      <c r="BO24" s="355"/>
      <c r="BP24" s="356"/>
      <c r="BQ24" s="355"/>
      <c r="BR24" s="356"/>
      <c r="BS24" s="355"/>
      <c r="BT24" s="356"/>
      <c r="BU24" s="355"/>
      <c r="BV24" s="356"/>
      <c r="BW24" s="355"/>
      <c r="BX24" s="356"/>
      <c r="BY24" s="355"/>
      <c r="BZ24" s="356"/>
      <c r="CA24" s="355"/>
      <c r="CB24" s="356"/>
      <c r="CC24" s="355"/>
      <c r="CD24" s="356"/>
      <c r="CE24" s="393"/>
      <c r="CF24" s="394"/>
      <c r="CG24" s="393"/>
      <c r="CH24" s="394"/>
      <c r="CI24" s="393"/>
      <c r="CJ24" s="394"/>
      <c r="CK24" s="393"/>
      <c r="CL24" s="394"/>
      <c r="CM24" s="393"/>
      <c r="CN24" s="394"/>
      <c r="CO24" s="393"/>
      <c r="CP24" s="394"/>
      <c r="CQ24" s="393"/>
      <c r="CR24" s="394"/>
      <c r="CS24" s="393"/>
      <c r="CT24" s="394"/>
      <c r="CU24" s="355"/>
      <c r="CV24" s="356"/>
      <c r="CW24" s="355"/>
      <c r="CX24" s="356"/>
      <c r="CY24" s="355"/>
      <c r="CZ24" s="356"/>
      <c r="DA24" s="355"/>
      <c r="DB24" s="356"/>
      <c r="DC24" s="355"/>
      <c r="DD24" s="356"/>
      <c r="DE24" s="355"/>
      <c r="DF24" s="356"/>
      <c r="DG24" s="355"/>
      <c r="DH24" s="356"/>
      <c r="DI24" s="355"/>
      <c r="DJ24" s="356"/>
      <c r="DK24" s="355"/>
      <c r="DL24" s="356"/>
      <c r="DM24" s="355"/>
      <c r="DN24" s="356"/>
      <c r="DO24" s="355"/>
      <c r="DP24" s="356"/>
      <c r="DQ24" s="355"/>
      <c r="DR24" s="356"/>
      <c r="DS24" s="355"/>
      <c r="DT24" s="356"/>
      <c r="DU24" s="355"/>
      <c r="DV24" s="356"/>
      <c r="DW24" s="355"/>
      <c r="DX24" s="356"/>
      <c r="DY24" s="355"/>
      <c r="DZ24" s="356"/>
      <c r="EA24" s="355"/>
      <c r="EB24" s="356"/>
      <c r="EC24" s="355"/>
      <c r="ED24" s="356"/>
      <c r="EE24" s="355"/>
      <c r="EF24" s="356"/>
      <c r="EG24" s="355"/>
      <c r="EH24" s="356"/>
      <c r="EI24" s="355"/>
      <c r="EJ24" s="356"/>
      <c r="EK24" s="355"/>
      <c r="EL24" s="356"/>
      <c r="EM24" s="355"/>
      <c r="EN24" s="356"/>
      <c r="EO24" s="355"/>
      <c r="EP24" s="356"/>
      <c r="EQ24" s="355"/>
      <c r="ER24" s="356"/>
      <c r="ES24" s="355"/>
      <c r="ET24" s="356"/>
      <c r="EU24" s="355"/>
      <c r="EV24" s="356"/>
      <c r="EW24" s="355"/>
      <c r="EX24" s="356"/>
      <c r="EY24" s="355"/>
      <c r="EZ24" s="356"/>
      <c r="FA24" s="355"/>
      <c r="FB24" s="356"/>
      <c r="FC24" s="355"/>
      <c r="FD24" s="356"/>
      <c r="FE24" s="355"/>
      <c r="FF24" s="356"/>
      <c r="FG24" s="355"/>
      <c r="FH24" s="356"/>
      <c r="FI24" s="355"/>
      <c r="FJ24" s="356"/>
      <c r="FK24" s="355"/>
      <c r="FL24" s="356"/>
      <c r="FM24" s="355"/>
      <c r="FN24" s="356"/>
      <c r="FO24" s="355"/>
      <c r="FP24" s="356"/>
      <c r="FQ24" s="355"/>
      <c r="FR24" s="356"/>
      <c r="FS24" s="355"/>
      <c r="FT24" s="356"/>
      <c r="FU24" s="355"/>
      <c r="FV24" s="356"/>
      <c r="FW24" s="355"/>
      <c r="FX24" s="356"/>
      <c r="FY24" s="355"/>
      <c r="FZ24" s="356"/>
      <c r="GA24" s="355"/>
      <c r="GB24" s="356"/>
      <c r="GC24" s="355"/>
      <c r="GD24" s="356"/>
      <c r="GE24" s="355"/>
      <c r="GF24" s="356"/>
      <c r="GG24" s="355"/>
      <c r="GH24" s="356"/>
      <c r="GI24" s="355"/>
      <c r="GJ24" s="356"/>
      <c r="GK24" s="355"/>
      <c r="GL24" s="356"/>
      <c r="GM24" s="355"/>
      <c r="GN24" s="356"/>
      <c r="GO24" s="355"/>
      <c r="GP24" s="356"/>
      <c r="GQ24" s="355"/>
      <c r="GR24" s="356"/>
    </row>
    <row r="25" spans="1:200" ht="15.75" customHeight="1" x14ac:dyDescent="0.3">
      <c r="A25" s="401">
        <f>IF(입력!A25="","",입력!A25)</f>
        <v>3</v>
      </c>
      <c r="B25" s="411">
        <f>SUM(E29:GR32)</f>
        <v>0</v>
      </c>
      <c r="C25" s="407" t="s">
        <v>22</v>
      </c>
      <c r="D25" s="408"/>
      <c r="E25" s="357">
        <f>IF(OR(입력!B25="60mm단열",입력!B25="60mm방화"),IF(입력!B27="OD",IF(AND(입력!H25="W",입력!H29="W"),((입력!D25-(입력!D25-입력!J25))*2)+((입력!D25-(입력!D25-입력!J29))*2)+((입력!D25-입력!J25-입력!J29)*2)+((입력!F25)*6),0),0)+IF(입력!B27="OD",IF(AND(입력!H25="H",입력!H29="H"),((입력!F25-(입력!F25-입력!J25))*2)+((입력!F25-(입력!F25-입력!J29))*2)+((입력!F25-입력!J25-입력!J29)*2)+((입력!D25)*6),0),0)+IF(입력!B27="OD",IF(입력!H25="W",((입력!D25-(입력!D25-입력!J25))*2)+((입력!D25-입력!J25)*2)+((입력!F25)*4),IF(입력!H25="H",((입력!F25-(입력!F25-입력!J25))*2)+((입력!F25-입력!J25)*2)+((입력!D25)*4),0)),0)+IF(OR(입력!B27="PJ",입력!B27="T/T",입력!B27="T/O",입력!B27="T/S",입력!B27="FIX",입력!B25="ID",AND(입력!B27="OD",NOT(입력!H25="W"),NOT(입력!H25="H"))),((입력!D25)+(입력!F25))*2,0),0)</f>
        <v>0</v>
      </c>
      <c r="F25" s="358"/>
      <c r="G25" s="375">
        <f>IF(OR(입력!B25="60mm단열",입력!B25="60mm방화"),(IF(OR(입력!B27="T/T",입력!B27="T/O",입력!B27="T/S"),(IF(입력!H25="W",입력!J25-34-19+12,입력!D25-34-34+12)+IF(입력!H25="H",입력!J25-34-19+12,입력!F25-34-34+12))*2,0))+(IF(OR(입력!B27="T/T",입력!B27="T/O",입력!B27="T/S"),(IF(입력!H29="W",입력!J29-34-19+12+입력!F25-34-34+12,0)+IF(입력!H29="H",입력!J29-34-19+12+입력!D25-34-34+12,0))*2,0)),0)</f>
        <v>0</v>
      </c>
      <c r="H25" s="376"/>
      <c r="I25" s="357">
        <f>IF(OR(입력!B25="60mm단열",입력!B25="60mm방화"),IF(OR(입력!B27="T/T",입력!B27="T/O",입력!B27="T/S",입력!B27="FIX",입력!B27="PJ"),IF(입력!H25="W",입력!F25-34-34+10,IF(입력!H25="H",입력!D25-34-34+10,0)),0)*IF(OR(입력!H29="W",입력!H29="H"),2,1),0)</f>
        <v>0</v>
      </c>
      <c r="J25" s="358"/>
      <c r="K25" s="357">
        <f>IF(OR(입력!B25="60mm단열",입력!B25="60mm방화"),IF(입력!B27="OD",(IF(입력!H25="W",입력!D25-(입력!D25-입력!J25)-34-34+12,입력!D25-34-34+12)+IF(입력!H25="H",입력!F25-(입력!F25-입력!J25)-34-34+12,입력!F25-34-34+12))*2,0),0)</f>
        <v>0</v>
      </c>
      <c r="L25" s="358"/>
      <c r="M25" s="357">
        <f>IF(OR(입력!B25="60mm단열",입력!B25="60mm방화"),IF(입력!B27="PJ",(IF(입력!H25="W",입력!D25-(입력!D25-입력!J25)-34-34+12,입력!D25-34-34+12)+IF(입력!H25="H",입력!F25-(입력!F25-입력!J25)-34-34+12,입력!F25-34-34+12))*2,0),0)</f>
        <v>0</v>
      </c>
      <c r="N25" s="358"/>
      <c r="O25" s="357">
        <f>IF(OR(입력!B25="60mm단열",입력!B25="60mm방화"),IF(입력!B27="페러럴",(IF(입력!H25="W",입력!D25-(입력!D25-입력!J25)-34-34+12,입력!D25-34-34+12)+IF(입력!H25="H",입력!F25-(입력!F25-입력!J25)-34-34+12,입력!F25-34-34+12))*2,0),0)</f>
        <v>0</v>
      </c>
      <c r="P25" s="358"/>
      <c r="Q25" s="357">
        <f>IF(OR(입력!B25="60mm단열",입력!B25="60mm방화"),IF(입력!B29="24T",(IF(입력!B27="FIX",IF(AND(입력!H25="W",입력!H29="W"),((입력!D25-(입력!D25-입력!J25)-34-19)*2)+((입력!D25-(입력!D25-입력!J29)-34-19)*2)+((입력!D25-입력!J25-입력!J28-19-19)*2)+((입력!F25-34-34)*6),IF(AND(입력!H25="H",입력!H29="H"),((입력!F25-(입력!F25-입력!J25)-34-19)*2)+((입력!F25-(입력!F25-입력!J29)-34-19)*2)+((입력!F25-입력!J25-입력!J29-19-19)*2)+((입력!D25-34-34)*6),IF(입력!H25="W",((입력!D25-(입력!D25-입력!J25)-34-19)*2)+((입력!D25-입력!J25-34-19)*2)+((입력!F25-34-34)*4),IF(입력!H25="H",((입력!F25-(입력!F25-입력!J25)-34-19)*2)+((입력!F25-입력!J25-34-19)*2)+((입력!D25-34-34)*4),(((입력!D25-34-34)+(입력!F25-34-34))*2))))),0)+IF(OR(입력!B27="T/T",입력!B27="T/O",입력!B27="PJ",입력!B27="T/S"),IF(AND(입력!H25="W",입력!H29="W"),(((입력!D25-입력!J25-입력!J29-19-19)+(입력!F25-34-34))*2),IF(입력!H25="W",(((입력!D25-입력!J25-34-19)+(입력!F25-34-34))*2),IF(AND(입력!H25="H",입력!H29="H"),(((입력!F25-입력!J25-입력!J29-19-19)+(입력!D25-34-34))*2),IF(입력!H25="H",(((입력!F25-입력!J25-34-19)+(입력!D25-34-34))*2),0)))),0)+IF(입력!B25="OD",IF(AND(입력!H25="W",입력!H25="W"),(((입력!D25-입력!J25-입력!J29-34-34)+(입력!F25-34-34))*2),IF(입력!H25="W",(((입력!D25-입력!J25-34-34)+(입력!F25-34-34))*2),IF(AND(입력!H25="H",입력!H29="H"),(((입력!F25-입력!J25-입력!J29-34-34)+(입력!D25-34-34))*2),IF(입력!H25="H",(((입력!F25-입력!J25-34-34)+(입력!D25-34-34))*2),0)))),0)),0),0)</f>
        <v>0</v>
      </c>
      <c r="R25" s="358"/>
      <c r="S25" s="357">
        <f>IF(OR(입력!B25="60mm단열",입력!B25="60mm방화"),IF(입력!B29="24T",(IF(OR(입력!B27="T/T",입력!B27="T/O",입력!B27="T/S"),(IF(입력!H25="W",입력!D25-(입력!D25-입력!J25)-34-19+12-53-53,입력!D25-34-34+12-53-53)+IF(입력!H25="H",입력!F25-(입력!F25-입력!J25)-34-19+12-53-53,입력!F25-34-34+12-53-53))*2,0)+IF(입력!B27="OD",(IF(입력!H25="W",입력!D25-(입력!D25-입력!J25)-34-34+12-53-53,입력!D25-34-34+12-53-53)+IF(입력!H25="H",입력!F25-(입력!F25-입력!J25)-34-34+12-53-53,입력!F25-34-34+12-53-53))*2,0)+IF(입력!B27="PJ",(IF(입력!H25="W",입력!D25-(입력!D25-입력!J25)-34-19+12-53-53,입력!D25-34-34+12-53-53)+IF(입력!H25="H",입력!F25-(입력!F25-입력!J25)-34-19+12-53-53,입력!F25-34-34+12-53-53))*2,0)+IF(OR(입력!B27="T/T",입력!B27="T/O",입력!B27="T/S"),(IF(입력!H29="W",입력!D25-(입력!D25-입력!J29)-34-19+12-53-53,0)+IF(입력!H29="H",입력!F25-(입력!F25-입력!J29)-34-19+12-53-53,0))*2,0)+IF(입력!B25="OD",(IF(입력!H29="W",입력!D25-(입력!D25-입력!J29)-34-34+12-53-53,0)+IF(입력!H29="H",입력!F25-(입력!F25-입력!J29)-34-34+12-53-53,0))*2,0)+IF(입력!B27="PJ",(IF(입력!H29="W",입력!D25-(입력!D25-입력!J29)-34-19+12-53-53,0)+IF(입력!H29="H",입력!F25-(입력!F25-입력!J29)-34-19+12-53-53,0))*2,0)),0),0)</f>
        <v>0</v>
      </c>
      <c r="T25" s="358"/>
      <c r="U25" s="357">
        <f>IF(OR(입력!B25="60mm단열",입력!B25="60mm방화"),IF(입력!B29="39T",(IF(입력!B27="FIX",IF(AND(입력!H25="W",입력!H29="W"),((입력!D25-(입력!D25-입력!J25)-34-19)*2)+((입력!D25-(입력!D25-입력!J29)-34-19)*2)+((입력!D25-입력!J25-입력!J28-19-19)*2)+((입력!F25-34-34)*6),IF(AND(입력!H25="H",입력!H29="H"),((입력!F25-(입력!F25-입력!J25)-34-19)*2)+((입력!F25-(입력!F25-입력!J29)-34-19)*2)+((입력!F25-입력!J25-입력!J29-19-19)*2)+((입력!D25-34-34)*6),IF(입력!H25="W",((입력!D25-(입력!D25-입력!J25)-34-19)*2)+((입력!D25-입력!J25-34-19)*2)+((입력!F25-34-34)*4),IF(입력!H25="H",((입력!F25-(입력!F25-입력!J25)-34-19)*2)+((입력!F25-입력!J25-34-19)*2)+((입력!D25-34-34)*4),(((입력!D25-34-34)+(입력!F25-34-34))*2))))),0)+IF(OR(입력!B27="T/T",입력!B27="T/O",입력!B27="PJ",입력!B27="T/S"),IF(AND(입력!H25="W",입력!H29="W"),(((입력!D25-입력!J25-입력!J29-19-19)+(입력!F25-34-34))*2),IF(입력!H25="W",(((입력!D25-입력!J25-34-19)+(입력!F25-34-34))*2),IF(AND(입력!H25="H",입력!H29="H"),(((입력!F25-입력!J25-입력!J29-19-19)+(입력!D25-34-34))*2),IF(입력!H25="H",(((입력!F25-입력!J25-34-19)+(입력!D25-34-34))*2),0)))),0)+IF(입력!B27="OD",IF(AND(입력!H25="W",입력!H25="W"),(((입력!D25-입력!J25-입력!J29-34-34)+(입력!F25-34-34))*2),IF(입력!H25="W",(((입력!D25-입력!J25-34-34)+(입력!F25-34-34))*2),IF(AND(입력!H25="H",입력!H29="H"),(((입력!F25-입력!J25-입력!J29-34-34)+(입력!D25-34-34))*2),IF(입력!H25="H",(((입력!F25-입력!J25-34-34)+(입력!D25-34-34))*2),0)))),0)),0),0)</f>
        <v>0</v>
      </c>
      <c r="V25" s="358"/>
      <c r="W25" s="357">
        <f>IF(OR(입력!B25="60mm단열",입력!B25="60mm방화"),IF(입력!B29="39T",(IF(OR(입력!B27="T/T",입력!B27="T/O",입력!B27="T/S"),(IF(입력!H25="W",입력!J25-34-19+12-53-53,입력!D25-34-34+12-53-53)+IF(입력!H25="H",입력!J25-34-19+12-53-53,입력!F25-34-34+12-53-53))*2,0)+IF(입력!B27="OD",(IF(입력!H25="W",입력!J25-34-34+12-53-53,입력!D25-34-34+12-53-53)+IF(입력!H25="H",입력!J25-34-34+12-53-53,입력!F25-34-34+12-53-53))*2,0)+IF(입력!B27="PJ",(IF(입력!H25="W",입력!J25-34-19+12-53-53,입력!D25-34-34+12-53-53)+IF(입력!H25="H",입력!J25-34-19+12-53-53,입력!F25-34-34+12-53-53))*2,0)+IF(OR(입력!B27="T/T",입력!B27="T/O",입력!B27="T/S"),(IF(입력!H29="W",입력!J29-34-19+12-53-53+입력!D25-34-34+12-53-53,0)+IF(입력!H29="H",입력!J29-34-19+12-53-53+입력!F25-34-34+12-53-53,0))*2,0)+IF(입력!B25="OD",(IF(입력!H29="W",입력!J29-34-34+12-53-53+입력!D25-34-34+12-53-53,0)+IF(입력!H29="H",입력!J29-34-34+12-53-53+입력!F25-34-34+12-53-53,0))*2,0)+IF(입력!B25="ID",(IF(입력!H29="W",입력!J29-34-19+12-53-53+입력!D25-34-34+12-53-53,0)+IF(입력!H29="H",입력!J29-34-19+12-53-53+입력!F25-34-34+12-53-53,0))*2,0)),0),0)</f>
        <v>0</v>
      </c>
      <c r="X25" s="358"/>
      <c r="Y25" s="357">
        <f>IF(OR(입력!B25="60mm단열",입력!B25="60mm방화"),(4),0)</f>
        <v>0</v>
      </c>
      <c r="Z25" s="358"/>
      <c r="AA25" s="357">
        <f>IF(OR(입력!B25="60mm단열",입력!B25="60mm방화"),(4),0)</f>
        <v>0</v>
      </c>
      <c r="AB25" s="358"/>
      <c r="AC25" s="375">
        <f>IF(OR(입력!B25="60mm단열",입력!B25="60mm방화"),IF(OR(입력!B27="T/T",입력!B27="T/O",입력!B27="T/S",입력!B27="PJ"),IF(OR(입력!H29="w",입력!H29="h"),8,4),0),0)</f>
        <v>0</v>
      </c>
      <c r="AD25" s="376"/>
      <c r="AE25" s="375">
        <f>IF(OR(입력!B25="60mm단열",입력!B25="60mm방화"),IF(OR(입력!B27="T/T",입력!B27="T/O",입력!B27="T/S",입력!B27="PJ"),IF(OR(입력!H29="w",입력!H29="h"),8,4),0),0)</f>
        <v>0</v>
      </c>
      <c r="AF25" s="376"/>
      <c r="AG25" s="375">
        <f>IF(OR(입력!B25="60mm단열",입력!B25="60mm방화"),IF(OR(입력!B27="T/T",입력!B27="T/O",입력!B27="T/S",입력!B27="FIX",입력!B27="PJ"),IF(입력!H25="W",4,IF(입력!H25="H",4,0)),0)*IF(OR(입력!H28="W",입력!H28="H"),2,1),0)</f>
        <v>0</v>
      </c>
      <c r="AH25" s="376"/>
      <c r="AI25" s="375">
        <f>IF(OR(입력!B25="60mm단열",입력!B25="60mm방화"),IF(OR(입력!B27="T/T",입력!B27="T/O",입력!B27="T/S",입력!B27="FIX",입력!B27="PJ"),IF(입력!H25="W",4,IF(입력!H25="H",4,0)),0)*IF(OR(입력!H28="W",입력!H28="H"),2,1),0)</f>
        <v>0</v>
      </c>
      <c r="AJ25" s="376"/>
      <c r="AK25" s="375">
        <f>IF(OR(입력!B25="60mm단열",입력!B25="60mm방화"),IF(OR(입력!B27="T/T",입력!B27="T/O",입력!B27="T/S",입력!B27="FIX",입력!B27="PJ"),IF(입력!H25="W",4,IF(입력!H25="H",4,0)),0)*IF(OR(입력!H28="W",입력!H28="H"),2,1),0)</f>
        <v>0</v>
      </c>
      <c r="AL25" s="376"/>
      <c r="AM25" s="357">
        <f>IF(OR(입력!B25="60mm단열",입력!B25="60mm방화"),(32),0)</f>
        <v>0</v>
      </c>
      <c r="AN25" s="358"/>
      <c r="AO25" s="357">
        <f>IF((입력!B25="60mm단열"),(Q25+S25+U25+W25)/1000,0)</f>
        <v>0</v>
      </c>
      <c r="AP25" s="358"/>
      <c r="AQ25" s="357">
        <f>IF((입력!B25="60mm단열"),(Q25+S25+U25+W25)/1000,0)</f>
        <v>0</v>
      </c>
      <c r="AR25" s="358"/>
      <c r="AS25" s="357">
        <f>IF((입력!B25="60mm단열"),(G25+M25+K25+O25))/1000</f>
        <v>0</v>
      </c>
      <c r="AT25" s="358"/>
      <c r="AU25" s="357">
        <f>IF((입력!B25="60mm단열"),(4),0)</f>
        <v>0</v>
      </c>
      <c r="AV25" s="358"/>
      <c r="AW25" s="357">
        <f>IF((입력!B25="60mm단열"),(G25*2)/1000,0)</f>
        <v>0</v>
      </c>
      <c r="AX25" s="358"/>
      <c r="AY25" s="357">
        <f>IF((입력!B25="60mm방화"),(Q25+S25+U25+W25)/1000,0)</f>
        <v>0</v>
      </c>
      <c r="AZ25" s="358"/>
      <c r="BA25" s="357">
        <f>IF((입력!B25="60mm방화"),(Q25+S25+U25+W25)/1000,0)</f>
        <v>0</v>
      </c>
      <c r="BB25" s="358"/>
      <c r="BC25" s="357">
        <f>IF((입력!B25="60mm방화"),(G25+K25+M25+O25)/1000,0)</f>
        <v>0</v>
      </c>
      <c r="BD25" s="358"/>
      <c r="BE25" s="357">
        <f>IF((입력!B25="60mm방화"),(4),0)</f>
        <v>0</v>
      </c>
      <c r="BF25" s="358"/>
      <c r="BG25" s="357">
        <f>IF((입력!B25="60mm방화"),((G25+K25+M25+O25)/1000),0)</f>
        <v>0</v>
      </c>
      <c r="BH25" s="358"/>
      <c r="BI25" s="357">
        <f>IF((입력!B25="60mm방화"),((E25/1000)),0)</f>
        <v>0</v>
      </c>
      <c r="BJ25" s="358"/>
      <c r="BK25" s="357">
        <f>IF((입력!B25="60mm방화"),IF(입력!B29="24T",Q25/1000,U25/1000),0)</f>
        <v>0</v>
      </c>
      <c r="BL25" s="358"/>
      <c r="BM25" s="357">
        <f>IF((입력!B25="60mm방화"),IF(입력!B29="24T",S25/1000,W25/1000),0)</f>
        <v>0</v>
      </c>
      <c r="BN25" s="358"/>
      <c r="BO25" s="357">
        <f>IF(OR(입력!B25="60mm단열",입력!B25="60mm방화"),(IF(OR(입력!B27="T/T",입력!B27="T/O",입력!B27="T/S",입력!B27="PJ"),(IF(입력!H25="W",입력!D25-(입력!D25-입력!J25)-432,입력!D25-432)+IF(입력!H25="H",입력!F25-((((입력!F25-입력!J25)/2)-246)*2),(((입력!F25/2)-246)*2))),0))+(IF(OR(입력!B27="T/T",입력!B27="T/O",입력!B27="T/S"),(IF(입력!H29="W",입력!D25-(입력!D29-입력!J29)-432,0)+IF(입력!H29="H",입력!F29-((((입력!F29-입력!J29)/2)-246)*2),0)),0)),0)</f>
        <v>0</v>
      </c>
      <c r="BP25" s="358"/>
      <c r="BQ25" s="357">
        <f>IF(OR(입력!B25="85mm단열",입력!B25="85mm방화"),IF(입력!B27="OD",IF(AND(입력!H25="W",입력!H29="W"),((입력!D25-(입력!D25-입력!J25))*2)+((입력!D25-(입력!D25-입력!J29))*2)+((입력!D25-입력!J25-입력!J29)*2)+((입력!F25)*6),0),0)+IF(입력!B27="OD",IF(AND(입력!H25="H",입력!H29="H"),((입력!BJ25-(입력!F25-입력!J25))*2)+((입력!F25-(입력!F25-입력!J29))*2)+((입력!F25-입력!BN25-입력!J29)*2)+((입력!D25)*6),0),0)+IF(입력!B27="OD",IF(입력!H25="W",((입력!D25-(입력!D25-입력!J25))*2)+((입력!D25-입력!J25)*2)+((입력!F25)*4),IF(입력!H25="H",((입력!F25-(입력!F25-입력!J25))*2)+((입력!F25-입력!J25)*2)+((입력!D25)*4),0)),0)+IF(OR(입력!B27="T/T",입력!B27="T/O",입력!B27="T/S",입력!B27="FIX",입력!B25="ID",AND(입력!B27="OD",NOT(입력!H25="W"),NOT(입력!H25="H"))),((입력!D25)+(입력!F25))*2,0),0)</f>
        <v>0</v>
      </c>
      <c r="BR25" s="358"/>
      <c r="BS25" s="357">
        <f>IF(OR(입력!B25="85mm단열",입력!B25="85mm방화"),(IF(OR(입력!B27="T/T",입력!B27="T/O",입력!B27="T/S"),(IF(입력!H25="W",입력!D25-(입력!D25-입력!J25)-38-19+12,입력!D25-38-38+12)+IF(입력!H25="H",입력!F25-(입력!F25-입력!J25)-38-19+12,입력!F25-38-38+12))*2,0))+(IF(OR(입력!B27="T/T",입력!B27="T/O",입력!B27="T/S"),(IF(입력!H29="W",입력!D25-(입력!D29-입력!J29)-38-19+12,0)+IF(입력!H29="H",입력!F29-(입력!F29-입력!J29)-38-19+12,0))*2,0)),0)</f>
        <v>0</v>
      </c>
      <c r="BT25" s="358"/>
      <c r="BU25" s="357">
        <f>IF(OR(입력!B25="85mm단열",입력!B25="85mm방화"),IF(OR(입력!B27="T/T",입력!B27="T/O",입력!B27="T/S",입력!B27="FIX",입력!B27="ID"),IF(입력!H25="W",입력!F25-38-38+10,IF(입력!H25="H",입력!D25-38-38+10,0)),0)*IF(OR(입력!H29="W",입력!H28="H"),2,1),0)</f>
        <v>0</v>
      </c>
      <c r="BV25" s="358"/>
      <c r="BW25" s="357">
        <f>IF(OR(입력!B25="85mm단열",입력!B25="85mm방화"),IF(입력!B29="48T",(IF(입력!B27="FIX",IF(AND(입력!H25="W",입력!H29="W"),((입력!D25-(입력!D25-입력!J25)-38-19)*2)+((입력!D25-(입력!D25-입력!J29)-38-19)*2)+((입력!D25-입력!J25-입력!J28-19-19)*2)+((입력!F25-38-38)*6),IF(AND(입력!H25="H",입력!H29="H"),((입력!F25-(입력!F25-입력!J25)-38-19)*2)+((입력!F25-(입력!F25-입력!J29)-38-19)*2)+((입력!F25-입력!J25-입력!J29-19-19)*2)+((입력!D25-38-38)*6),IF(입력!H25="W",((입력!D25-(입력!D25-입력!J25)-38-19)*2)+((입력!D25-입력!J25-38-19)*2)+((입력!F25-38-38)*4),IF(입력!H25="H",((입력!F25-(입력!F25-입력!J25)-38-19)*2)+((입력!F25-입력!J25-38-19)*2)+((입력!D25-38-38)*4),(((입력!D25-38-38)+(입력!F25-38-38))*2))))),0)+IF(OR(입력!B27="T/T",입력!B27="T/O",입력!B27="ID",입력!B27="T/S"),IF(AND(입력!H25="W",입력!H29="W"),(((입력!D25-입력!J25-입력!J29-19-19)+(입력!F25-38-38))*2),IF(입력!H25="W",(((입력!D25-입력!J25-38-19)+(입력!F25-38-38))*2),IF(AND(입력!H25="H",입력!H29="H"),(((입력!F25-입력!J25-입력!J29-19-19)+(입력!D25-38-38))*2),IF(입력!H25="H",(((입력!F25-입력!J25-38-19)+(입력!D25-38-38))*2),0)))),0)+IF(입력!B25="OD",IF(AND(입력!H25="W",입력!H25="W"),(((입력!D25-입력!J25-입력!J29-38-38)+(입력!F25-38-38))*2),IF(입력!H25="W",(((입력!D25-입력!J25-38-38)+(입력!F25-38-38))*2),IF(AND(입력!H25="H",입력!H29="H"),(((입력!F25-입력!J25-입력!J29-38-38)+(입력!D25-38-38))*2),IF(입력!H25="H",(((입력!F25-입력!J25-38-38)+(입력!D25-38-38))*2),0)))),0)),0),0)</f>
        <v>0</v>
      </c>
      <c r="BX25" s="358"/>
      <c r="BY25" s="357">
        <f>IF(OR(입력!B25="85mm단열",입력!B25="85mm방화"),IF(입력!B29="48T",(IF(OR(입력!B27="T/T",입력!B27="T/O",입력!B27="T/S"),(IF(입력!H25="W",입력!D25-(입력!D25-입력!J25)-38-19+12-56-56,입력!D25-38-38+12-56-56)+IF(입력!H25="H",입력!F25-(입력!F25-입력!J25)-38-19+12-56-56,입력!F25-38-38+12-56-56))*2,0)+IF(입력!B27="OD",(IF(입력!H25="W",입력!D25-(입력!D25-입력!J25)-38-38+12-56-56,입력!D25-38-38+12-56-56)+IF(입력!H25="H",입력!F25-(입력!F25-입력!J25)-38-38+12-56-56,입력!F25-38-38+12-56-56))*2,0)+IF(입력!B27="ID",(IF(입력!H25="W",입력!D25-(입력!D25-입력!J25)-38-19+12-56-56,입력!D25-38-38+12-56-56)+IF(입력!H25="H",입력!F25-(입력!F25-입력!J25)-38-19+12-56-56,입력!F25-38-38+12-56-56))*2,0)+IF(OR(입력!B27="T/T",입력!B27="T/O",입력!B27="T/S"),(IF(입력!H29="W",입력!D25-(입력!D25-입력!J29)-38-19+12-56-56,0)+IF(입력!H29="H",입력!F25-(입력!F25-입력!J29)-38-19+12-56-56,0))*2,0)+IF(입력!B25="OD",(IF(입력!H29="W",입력!D25-(입력!D25-입력!J29)-38-38+12-56-56,0)+IF(입력!H29="H",입력!F25-(입력!F25-입력!J29)-38-38+12-56-56,0))*2,0)+IF(입력!B25="ID",(IF(입력!H29="W",입력!D25-(입력!D25-입력!J29)-38-19+12-56-56,0)+IF(입력!H29="H",입력!F25-(입력!F25-입력!J29)-38-19+12-56-56,0))*2,0)),0),0)</f>
        <v>0</v>
      </c>
      <c r="BZ25" s="358"/>
      <c r="CA25" s="357">
        <f>IF(OR(입력!B25="85mm단열",입력!B25="85mm방화"),IF(입력!B29="51T",(IF(입력!B27="FIX",IF(AND(입력!H25="W",입력!H29="W"),((입력!D25-(입력!D25-입력!J25)-38-19)*2)+((입력!D25-(입력!D25-입력!J29)-38-19)*2)+((입력!D25-입력!J25-입력!J28-19-19)*2)+((입력!F25-38-38)*6),IF(AND(입력!H25="H",입력!H29="H"),((입력!F25-(입력!F25-입력!J25)-38-19)*2)+((입력!F25-(입력!F25-입력!J29)-38-19)*2)+((입력!F25-입력!J25-입력!J29-19-19)*2)+((입력!D25-38-38)*6),IF(입력!H25="W",((입력!D25-(입력!D25-입력!J25)-38-19)*2)+((입력!D25-입력!J25-38-19)*2)+((입력!F25-38-38)*4),IF(입력!H25="H",((입력!F25-(입력!F25-입력!J25)-38-19)*2)+((입력!F25-입력!J25-38-19)*2)+((입력!D25-38-38)*4),(((입력!D25-38-38)+(입력!F25-38-38))*2))))),0)+IF(OR(입력!B27="T/T",입력!B27="T/O",입력!B27="ID",입력!B27="T/S"),IF(AND(입력!H25="W",입력!H29="W"),(((입력!D25-입력!J25-입력!J29-19-19)+(입력!F25-38-38))*2),IF(입력!H25="W",(((입력!D25-입력!J25-38-19)+(입력!F25-38-38))*2),IF(AND(입력!H25="H",입력!H29="H"),(((입력!F25-입력!J25-입력!J29-19-19)+(입력!D25-38-38))*2),IF(입력!H25="H",(((입력!F25-입력!J25-38-19)+(입력!D25-38-38))*2),0)))),0)+IF(입력!B25="OD",IF(AND(입력!H25="W",입력!H25="W"),(((입력!D25-입력!J25-입력!J29-38-38)+(입력!F25-38-38))*2),IF(입력!H25="W",(((입력!D25-입력!J25-38-38)+(입력!F25-38-38))*2),IF(AND(입력!H25="H",입력!H29="H"),(((입력!F25-입력!J25-입력!J29-38-38)+(입력!D25-38-38))*2),IF(입력!H25="H",(((입력!F25-입력!J25-38-38)+(입력!D25-38-38))*2),0)))),0)),0),0)</f>
        <v>0</v>
      </c>
      <c r="CB25" s="358"/>
      <c r="CC25" s="357">
        <f>IF(OR(입력!B25="85mm단열",입력!B25="85mm방화"),IF(입력!B29="51T",(IF(OR(입력!B27="T/T",입력!B27="T/O",입력!B27="T/S"),(IF(입력!H25="W",입력!D25-(입력!D25-입력!J25)-38-19+12-56-56,입력!D25-38-38+12-56-56)+IF(입력!H25="H",입력!F25-(입력!F25-입력!J25)-38-19+12-56-56,입력!F25-38-38+12-56-56))*2,0)+IF(입력!B27="OD",(IF(입력!H25="W",입력!D25-(입력!D25-입력!J25)-38-38+12-56-56,입력!D25-38-38+12-56-56)+IF(입력!H25="H",입력!F25-(입력!F25-입력!J25)-38-38+12-56-56,입력!F25-38-38+12-56-56))*2,0)+IF(입력!B27="ID",(IF(입력!H25="W",입력!D25-(입력!D25-입력!J25)-38-19+12-56-56,입력!D25-38-38+12-56-56)+IF(입력!H25="H",입력!F25-(입력!F25-입력!J25)-38-19+12-56-56,입력!F25-38-38+12-56-56))*2,0)+IF(OR(입력!B27="T/T",입력!B27="T/O",입력!B27="T/S"),(IF(입력!H29="W",입력!D25-(입력!D25-입력!J29)-38-19+12-56-56,0)+IF(입력!H29="H",입력!F25-(입력!F25-입력!J29)-38-19+12-56-56,0))*2,0)+IF(입력!B25="OD",(IF(입력!H29="W",입력!D25-(입력!D25-입력!J29)-38-38+12-56-56,0)+IF(입력!H29="H",입력!F25-(입력!F25-입력!J29)-38-38+12-56-56,0))*2,0)+IF(입력!B25="ID",(IF(입력!H29="W",입력!D25-(입력!D25-입력!J29)-38-19+12-56-56,0)+IF(입력!H29="H",입력!F25-(입력!F25-입력!J29)-38-19+12-56-56,0))*2,0)),0),0)</f>
        <v>0</v>
      </c>
      <c r="CD25" s="358"/>
      <c r="CE25" s="357">
        <f>IF(OR(입력!B25="85mm단열",입력!B25="85mm방화"),(4),0)</f>
        <v>0</v>
      </c>
      <c r="CF25" s="358"/>
      <c r="CG25" s="357">
        <f>IF(OR(입력!B25="85mm단열",입력!B25="85mm방화"),(4),0)</f>
        <v>0</v>
      </c>
      <c r="CH25" s="358"/>
      <c r="CI25" s="381">
        <f>IF(OR(입력!B25="85mm단열",입력!B25="85mm방화"),IF(OR(입력!B27="T/T",입력!B27="T/O",입력!B27="T/S"),IF(OR(입력!H29="w",입력!H29="h"),8,4),0),0)</f>
        <v>0</v>
      </c>
      <c r="CJ25" s="382"/>
      <c r="CK25" s="375">
        <f>IF(OR(입력!B25="85mm단열",입력!B25="85mm방화"),IF(OR(입력!B27="T/T",입력!B27="T/O",입력!B27="T/S"),IF(OR(입력!H29="w",입력!H29="h"),8,4),0),0)</f>
        <v>0</v>
      </c>
      <c r="CL25" s="376"/>
      <c r="CM25" s="375">
        <f>IF(OR(입력!B25="85mm단열",입력!B25="85mm방화"),IF(OR(입력!B27="T/T",입력!B27="T/O",입력!B27="T/S",입력!B27="FIX",입력!B27="ID"),IF(입력!H25="W",2,IF(입력!H25="H",2,0)),0)*IF(OR(입력!H28="W",입력!H28="H"),2,1),0)</f>
        <v>0</v>
      </c>
      <c r="CN25" s="376"/>
      <c r="CO25" s="375">
        <f>IF(OR(입력!B25="85mm단열",입력!B25="85mm방화"),IF(OR(입력!B27="T/T",입력!B27="T/O",입력!B27="T/S",입력!B27="FIX",입력!B27="ID"),IF(입력!H25="W",2,IF(입력!H25="H",2,0)),0)*IF(OR(입력!H28="W",입력!H28="H"),2,1),0)</f>
        <v>0</v>
      </c>
      <c r="CP25" s="376"/>
      <c r="CQ25" s="375">
        <f>IF(OR(입력!B25="85mm단열",입력!B25="85mm방화"),IF(OR(입력!B27="T/T",입력!B27="T/O",입력!B27="T/S",입력!B27="FIX",입력!B27="ID"),IF(입력!H25="W",2,IF(입력!H25="H",2,0)),0)*IF(OR(입력!H28="W",입력!H28="H"),2,1),0)</f>
        <v>0</v>
      </c>
      <c r="CR25" s="376"/>
      <c r="CS25" s="357">
        <f>IF(OR(입력!B25="85mm단열",입력!B25="85mm방화"),(32),0)</f>
        <v>0</v>
      </c>
      <c r="CT25" s="358"/>
      <c r="CU25" s="369">
        <f>IF((입력!B25="85mm단열"),((CA25+CC25+BW25+BY25)/1000),0)</f>
        <v>0</v>
      </c>
      <c r="CV25" s="370"/>
      <c r="CW25" s="369">
        <f>IF((입력!B25="85mm단열"),((CA25+CC25+BW25+BY25)/1000),0)</f>
        <v>0</v>
      </c>
      <c r="CX25" s="370"/>
      <c r="CY25" s="369">
        <f>IF((입력!B25="85mm단열"),((BS25/1000)),0)</f>
        <v>0</v>
      </c>
      <c r="CZ25" s="370"/>
      <c r="DA25" s="357">
        <f>IF((입력!B25="85mm단열"),(4),0)</f>
        <v>0</v>
      </c>
      <c r="DB25" s="358"/>
      <c r="DC25" s="369">
        <f>IF((입력!B25="85mm단열"),(BS25*2)/1000,0)</f>
        <v>0</v>
      </c>
      <c r="DD25" s="370"/>
      <c r="DE25" s="357">
        <f>IF((입력!B25="85mm방화"),((CA25+CC25+BW25+BY25)/1000),0)</f>
        <v>0</v>
      </c>
      <c r="DF25" s="358"/>
      <c r="DG25" s="357">
        <f>IF((입력!B25="85mm방화"),((CA25+CC25+BW25+BY25)/1000),0)</f>
        <v>0</v>
      </c>
      <c r="DH25" s="358"/>
      <c r="DI25" s="357">
        <f>IF((입력!B25="85mm방화"),((BS25/1000)),0)</f>
        <v>0</v>
      </c>
      <c r="DJ25" s="358"/>
      <c r="DK25" s="357">
        <f>IF((입력!B25="85mm방화"),(4),0)</f>
        <v>0</v>
      </c>
      <c r="DL25" s="358"/>
      <c r="DM25" s="357">
        <f>IF((입력!B25="85mm방화"),(BS25*2)/1000,0)</f>
        <v>0</v>
      </c>
      <c r="DN25" s="358"/>
      <c r="DO25" s="357">
        <f>IF((입력!B25="85mm방화"),((BQ25/1000)),0)</f>
        <v>0</v>
      </c>
      <c r="DP25" s="358"/>
      <c r="DQ25" s="357">
        <f>IF((입력!B25="85mm방화"),((BW25/1000)),0)</f>
        <v>0</v>
      </c>
      <c r="DR25" s="358"/>
      <c r="DS25" s="357">
        <f>IF((입력!B25="85mm방화"),((BY25/1000)),0)</f>
        <v>0</v>
      </c>
      <c r="DT25" s="358"/>
      <c r="DU25" s="357">
        <f>IF(OR(입력!B25="85mm단열",입력!B25="85mm방화"),(IF(OR(입력!B27="T/T",입력!B27="T/O",입력!B27="T/S"),(IF(입력!H25="W",입력!D25-(입력!D25-입력!J25)-432,입력!D25-432)+IF(입력!H25="H",입력!F25-((((입력!F25-입력!J25)/2)-246)*2),(((입력!F25/2)-246)*2))),0))+(IF(OR(입력!B27="T/T",입력!B27="T/O",입력!B27="T/S"),(IF(입력!H29="W",입력!D25-(입력!D29-입력!J29)-432,0)+IF(입력!H29="H",입력!F29-((((입력!F29-입력!J29)/2)-246)*2),0)),0)),0)</f>
        <v>0</v>
      </c>
      <c r="DV25" s="358"/>
      <c r="DW25" s="357">
        <f>IF(OR(입력!B25="85mm단열",입력!B25="85mm방화",입력!B25="60mm단열",입력!B25="60mm방화"),IF(OR(입력!B27="T/T",입력!B27="T/O",입력!B27="T/S",입력!B27="FIX"),IF(OR(입력!H25="w",입력!H25="h"),4,2),0),0)</f>
        <v>0</v>
      </c>
      <c r="DX25" s="358"/>
      <c r="DY25" s="357">
        <f>IF(OR(입력!B25="85mm단열",입력!B25="85mm방화",입력!B25="60mm단열",입력!B25="60mm방화"),IF(OR(입력!B27="T/T",입력!B27="T/O",입력!B27="T/S"),1,0),0)</f>
        <v>0</v>
      </c>
      <c r="DZ25" s="358"/>
      <c r="EA25" s="357">
        <f>IF(OR(입력!B25="85mm단열",입력!B25="85mm방화",입력!B25="60mm단열",입력!B25="60mm방화"),IF(OR(입력!B27="T/T",입력!B27="T/O",입력!B27="T/S"),1,0),0)</f>
        <v>0</v>
      </c>
      <c r="EB25" s="358"/>
      <c r="EC25" s="357">
        <f>IF(OR(입력!B25="145mm단열",입력!B25="145mm방화"),IF(입력!B27="ES",((입력!D25)+(입력!F25))*2,0),0)</f>
        <v>0</v>
      </c>
      <c r="ED25" s="358"/>
      <c r="EE25" s="357">
        <f>IF(OR(입력!B25="145mm단열",입력!B25="145mm방화"),IF(입력!B27="ES",(((입력!D25-(입력!D25-입력!J25)+6)+(입력!F25-52-57))*2),0)+IF(입력!B27="ES",IF(입력!H29="W",(((입력!D25-(입력!D25-입력!J29)+6)+(입력!F25-52-57))*2),0),0),0)</f>
        <v>0</v>
      </c>
      <c r="EF25" s="358"/>
      <c r="EG25" s="357">
        <f>IF(OR(입력!B25="145mm단열",입력!B25="145mm방화"),IF(입력!B27="ES",입력!F25-36-36+10,0)*IF(입력!H29="W",2,1),0)</f>
        <v>0</v>
      </c>
      <c r="EH25" s="358"/>
      <c r="EI25" s="357">
        <f>IF(OR(입력!B25="145mm단열",입력!B25="145mm방화"),IF(입력!B27="ES",입력!D25-36-36,0),0)</f>
        <v>0</v>
      </c>
      <c r="EJ25" s="358"/>
      <c r="EK25" s="357">
        <f>IF(OR(입력!B25="145mm단열",입력!B25="145mm방화"),IF(입력!B27="ES",입력!F25-36-36,0)+IF(AND(입력!B27="ES",입력!H29="W"),입력!F25-36-36,0),0)</f>
        <v>0</v>
      </c>
      <c r="EL25" s="358"/>
      <c r="EM25" s="357">
        <f>IF(OR(입력!B25="145mm단열",입력!B25="145mm방화"),IF(입력!B27="ES",입력!D25-36-36,0),0)</f>
        <v>0</v>
      </c>
      <c r="EN25" s="358"/>
      <c r="EO25" s="357">
        <f>IF(OR(입력!B25="145mm단열",입력!B25="145mm방화"),IF(입력!B27="ES",입력!D25-36-36,0),0)</f>
        <v>0</v>
      </c>
      <c r="EP25" s="358"/>
      <c r="EQ25" s="357">
        <f>IF(OR(입력!B25="145mm단열",입력!B25="145mm방화"),IF(입력!B27="ES",입력!F25-36-36,0)+IF(AND(입력!B27="ES",입력!H29="W"),입력!F25-36-36,0),0)</f>
        <v>0</v>
      </c>
      <c r="ER25" s="358"/>
      <c r="ES25" s="357">
        <f>IF(OR(입력!B25="145mm단열",입력!B25="145mm방화"),IF(입력!B29="39T",IF(입력!B27="ES",((입력!D25-(입력!D25-입력!J25)+6-73-73)+(입력!F25-36-36-73-73))*2,0)+IF(AND(입력!B25="ES",입력!H28="W"),((입력!D25-(입력!D25-입력!J28)+6-73-73)+(입력!F25-36-36-73-73))*2,0)+IF(AND(입력!B25="ES",입력!H25="W",입력!H28="W"),((입력!D25-입력!J25-입력!J28-19-19)+(입력!F25-36-36))*2,IF(AND(입력!B25="ES",입력!H25="W",NOT(입력!H28="W")),((입력!D25-입력!J25-36-19)+(입력!F25-36-36))*2,0)),0),0)</f>
        <v>0</v>
      </c>
      <c r="ET25" s="358"/>
      <c r="EU25" s="357">
        <f>IF(OR(입력!B25="145mm단열",입력!B25="145mm방화"),IF(입력!B29="24T",IF(입력!B27="ES",((입력!D25-(입력!D25-입력!J25)+6-73-73)+(입력!F25-36-36-73-73))*2,0)+IF(AND(입력!B25="ES",입력!H28="W"),((입력!D25-(입력!D25-입력!J28)+6-73-73)+(입력!F25-36-36-73-73))*2,0)+IF(AND(입력!B25="ES",입력!H25="W",입력!H28="W"),((입력!D25-입력!J25-입력!J28-19-19)+(입력!F25-36-36))*2,IF(AND(입력!B25="ES",입력!H25="W",NOT(입력!H28="W")),((입력!D25-입력!J25-36-19)+(입력!F25-36-36))*2,0)),0),0)</f>
        <v>0</v>
      </c>
      <c r="EV25" s="358"/>
      <c r="EW25" s="357">
        <f>IF(OR(입력!B25="145mm단열",입력!B25="145mm방화"),IF(입력!B27="ES",(입력!D25-(입력!D25-입력!J25)-40-21+입력!F25-36-36)*2,0)+IF(AND(입력!B27="ES",입력!H29="W"),(입력!D25-(입력!D25-입력!J28)-36-19+입력!F25-36-36)*2,0),0)</f>
        <v>0</v>
      </c>
      <c r="EX25" s="358"/>
      <c r="EY25" s="357">
        <f>IF(OR(입력!B25="145mm단열",입력!B25="145mm방화"),(4),0)</f>
        <v>0</v>
      </c>
      <c r="EZ25" s="358"/>
      <c r="FA25" s="357">
        <f>IF(OR(입력!B25="145mm단열",입력!B25="145mm방화"),(4),0)</f>
        <v>0</v>
      </c>
      <c r="FB25" s="358"/>
      <c r="FC25" s="381">
        <f>IF(OR(입력!B25="145mm단열",입력!B25="145mm방화"),IF(OR(입력!B27="ES"),IF(OR(입력!H25="W",입력!H29="h"),4,8),0),0)</f>
        <v>0</v>
      </c>
      <c r="FD25" s="382"/>
      <c r="FE25" s="375">
        <f>IF(OR(입력!B25="145mm단열",입력!B25="145mm방화"),IF(OR(입력!B27="ES"),IF(OR(입력!H25="W",입력!H29="h"),4,8),0),0)</f>
        <v>0</v>
      </c>
      <c r="FF25" s="376"/>
      <c r="FG25" s="375">
        <f>IF(OR(입력!B25="145mm단열",입력!B25="145mm방화"),IF(OR(입력!B27="ES"),IF(입력!H25="W",2,IF(입력!H25="H",2,0)),0)*IF(OR(입력!H28="W",입력!H28="H"),2,1),0)</f>
        <v>0</v>
      </c>
      <c r="FH25" s="376"/>
      <c r="FI25" s="375">
        <f>IF(OR(입력!B25="145mm단열",입력!B25="145mm방화"),IF(OR(입력!B27="ES"),IF(입력!H25="W",2,IF(입력!H25="H",2,0)),0)*IF(OR(입력!H28="W",입력!H28="H"),2,1),0)</f>
        <v>0</v>
      </c>
      <c r="FJ25" s="376"/>
      <c r="FK25" s="375">
        <f>IF(OR(입력!B25="145mm단열",입력!B25="145mm방화"),IF(OR(입력!B27="ES"),IF(입력!H25="W",2,IF(입력!H25="H",2,0)),0)*IF(OR(입력!H28="W",입력!H28="H"),2,1),0)</f>
        <v>0</v>
      </c>
      <c r="FL25" s="376"/>
      <c r="FM25" s="357">
        <f>IF(OR(입력!B25="145mm단열",입력!B25="145mm방화"),(32),0)</f>
        <v>0</v>
      </c>
      <c r="FN25" s="358"/>
      <c r="FO25" s="369">
        <f>IF((입력!B25="145mm단열"),((EU25+EW25+EQ25+ES25)/1000),0)</f>
        <v>0</v>
      </c>
      <c r="FP25" s="370"/>
      <c r="FQ25" s="369">
        <f>IF((입력!B25="145mm단열"),((EU25+EW25+EQ25+ES25)/1000),0)</f>
        <v>0</v>
      </c>
      <c r="FR25" s="370"/>
      <c r="FS25" s="369">
        <f>IF((입력!B25="145mm단열"),((EM25/1000)),0)</f>
        <v>0</v>
      </c>
      <c r="FT25" s="370"/>
      <c r="FU25" s="357">
        <f>IF((입력!B25="145mm단열"),(4),0)</f>
        <v>0</v>
      </c>
      <c r="FV25" s="358"/>
      <c r="FW25" s="369">
        <f>IF((입력!B25="145mm단열"),(EM25*2)/1000,0)</f>
        <v>0</v>
      </c>
      <c r="FX25" s="370"/>
      <c r="FY25" s="357">
        <f>IF((입력!B25="145mm방화"),((EU25+EW25+EQ25+ES25)/1000),0)</f>
        <v>0</v>
      </c>
      <c r="FZ25" s="358"/>
      <c r="GA25" s="357">
        <f>IF((입력!B25="145mm방화"),((EU25+EW25+EQ25+ES25)/1000),0)</f>
        <v>0</v>
      </c>
      <c r="GB25" s="358"/>
      <c r="GC25" s="357">
        <f>IF((입력!B25="145mm방화"),((EM25/1000)),0)</f>
        <v>0</v>
      </c>
      <c r="GD25" s="358"/>
      <c r="GE25" s="357">
        <f>IF((입력!B25="145mm방화"),(4),0)</f>
        <v>0</v>
      </c>
      <c r="GF25" s="358"/>
      <c r="GG25" s="357">
        <f>IF((입력!B25="145mm방화"),(EM25*2)/1000,0)</f>
        <v>0</v>
      </c>
      <c r="GH25" s="358"/>
      <c r="GI25" s="357">
        <f>IF((입력!B25="145mm방화"),((EK25/1000)),0)</f>
        <v>0</v>
      </c>
      <c r="GJ25" s="358"/>
      <c r="GK25" s="357">
        <f>IF((입력!B25="145mm방화"),((EQ25/1000)),0)</f>
        <v>0</v>
      </c>
      <c r="GL25" s="358"/>
      <c r="GM25" s="357">
        <f>IF((입력!B25="145mm방화"),((ES25/1000)),0)</f>
        <v>0</v>
      </c>
      <c r="GN25" s="358"/>
      <c r="GO25" s="357">
        <f>IF(OR(입력!B25="145mm단열",입력!B25="145mm방화"),(1),0)</f>
        <v>0</v>
      </c>
      <c r="GP25" s="358"/>
      <c r="GQ25" s="357">
        <f>IF(OR(입력!B25="145mm단열",입력!B25="145mm방화"),(1),0)</f>
        <v>0</v>
      </c>
      <c r="GR25" s="358"/>
    </row>
    <row r="26" spans="1:200" ht="17.100000000000001" customHeight="1" x14ac:dyDescent="0.3">
      <c r="A26" s="402"/>
      <c r="B26" s="412"/>
      <c r="C26" s="397"/>
      <c r="D26" s="398"/>
      <c r="E26" s="359"/>
      <c r="F26" s="360"/>
      <c r="G26" s="377"/>
      <c r="H26" s="378"/>
      <c r="I26" s="359"/>
      <c r="J26" s="360"/>
      <c r="K26" s="359"/>
      <c r="L26" s="360"/>
      <c r="M26" s="359"/>
      <c r="N26" s="360"/>
      <c r="O26" s="359"/>
      <c r="P26" s="360"/>
      <c r="Q26" s="359"/>
      <c r="R26" s="360"/>
      <c r="S26" s="359"/>
      <c r="T26" s="360"/>
      <c r="U26" s="359"/>
      <c r="V26" s="360"/>
      <c r="W26" s="359"/>
      <c r="X26" s="360"/>
      <c r="Y26" s="359"/>
      <c r="Z26" s="360"/>
      <c r="AA26" s="359"/>
      <c r="AB26" s="360"/>
      <c r="AC26" s="377"/>
      <c r="AD26" s="378"/>
      <c r="AE26" s="377"/>
      <c r="AF26" s="378"/>
      <c r="AG26" s="377"/>
      <c r="AH26" s="378"/>
      <c r="AI26" s="377"/>
      <c r="AJ26" s="378"/>
      <c r="AK26" s="377"/>
      <c r="AL26" s="378"/>
      <c r="AM26" s="359"/>
      <c r="AN26" s="360"/>
      <c r="AO26" s="359"/>
      <c r="AP26" s="360"/>
      <c r="AQ26" s="359"/>
      <c r="AR26" s="360"/>
      <c r="AS26" s="359"/>
      <c r="AT26" s="360"/>
      <c r="AU26" s="359"/>
      <c r="AV26" s="360"/>
      <c r="AW26" s="359"/>
      <c r="AX26" s="360"/>
      <c r="AY26" s="359"/>
      <c r="AZ26" s="360"/>
      <c r="BA26" s="359"/>
      <c r="BB26" s="360"/>
      <c r="BC26" s="359"/>
      <c r="BD26" s="360"/>
      <c r="BE26" s="359"/>
      <c r="BF26" s="360"/>
      <c r="BG26" s="359"/>
      <c r="BH26" s="360"/>
      <c r="BI26" s="359"/>
      <c r="BJ26" s="360"/>
      <c r="BK26" s="359"/>
      <c r="BL26" s="360"/>
      <c r="BM26" s="359"/>
      <c r="BN26" s="360"/>
      <c r="BO26" s="359"/>
      <c r="BP26" s="360"/>
      <c r="BQ26" s="359"/>
      <c r="BR26" s="360"/>
      <c r="BS26" s="359"/>
      <c r="BT26" s="360"/>
      <c r="BU26" s="359"/>
      <c r="BV26" s="360"/>
      <c r="BW26" s="359"/>
      <c r="BX26" s="360"/>
      <c r="BY26" s="359"/>
      <c r="BZ26" s="360"/>
      <c r="CA26" s="359"/>
      <c r="CB26" s="360"/>
      <c r="CC26" s="359"/>
      <c r="CD26" s="360"/>
      <c r="CE26" s="359"/>
      <c r="CF26" s="360"/>
      <c r="CG26" s="359"/>
      <c r="CH26" s="360"/>
      <c r="CI26" s="383"/>
      <c r="CJ26" s="384"/>
      <c r="CK26" s="377"/>
      <c r="CL26" s="378"/>
      <c r="CM26" s="377"/>
      <c r="CN26" s="378"/>
      <c r="CO26" s="377"/>
      <c r="CP26" s="378"/>
      <c r="CQ26" s="377"/>
      <c r="CR26" s="378"/>
      <c r="CS26" s="359"/>
      <c r="CT26" s="360"/>
      <c r="CU26" s="371"/>
      <c r="CV26" s="372"/>
      <c r="CW26" s="371"/>
      <c r="CX26" s="372"/>
      <c r="CY26" s="371"/>
      <c r="CZ26" s="372"/>
      <c r="DA26" s="359"/>
      <c r="DB26" s="360"/>
      <c r="DC26" s="371"/>
      <c r="DD26" s="372"/>
      <c r="DE26" s="359"/>
      <c r="DF26" s="360"/>
      <c r="DG26" s="359"/>
      <c r="DH26" s="360"/>
      <c r="DI26" s="359"/>
      <c r="DJ26" s="360"/>
      <c r="DK26" s="359"/>
      <c r="DL26" s="360"/>
      <c r="DM26" s="359"/>
      <c r="DN26" s="360"/>
      <c r="DO26" s="359"/>
      <c r="DP26" s="360"/>
      <c r="DQ26" s="359"/>
      <c r="DR26" s="360"/>
      <c r="DS26" s="359"/>
      <c r="DT26" s="360"/>
      <c r="DU26" s="359"/>
      <c r="DV26" s="360"/>
      <c r="DW26" s="359"/>
      <c r="DX26" s="360"/>
      <c r="DY26" s="359"/>
      <c r="DZ26" s="360"/>
      <c r="EA26" s="359"/>
      <c r="EB26" s="360"/>
      <c r="EC26" s="359"/>
      <c r="ED26" s="360"/>
      <c r="EE26" s="359"/>
      <c r="EF26" s="360"/>
      <c r="EG26" s="359"/>
      <c r="EH26" s="360"/>
      <c r="EI26" s="359"/>
      <c r="EJ26" s="360"/>
      <c r="EK26" s="359"/>
      <c r="EL26" s="360"/>
      <c r="EM26" s="359"/>
      <c r="EN26" s="360"/>
      <c r="EO26" s="359"/>
      <c r="EP26" s="360"/>
      <c r="EQ26" s="359"/>
      <c r="ER26" s="360"/>
      <c r="ES26" s="359"/>
      <c r="ET26" s="360"/>
      <c r="EU26" s="359"/>
      <c r="EV26" s="360"/>
      <c r="EW26" s="359"/>
      <c r="EX26" s="360"/>
      <c r="EY26" s="359"/>
      <c r="EZ26" s="360"/>
      <c r="FA26" s="359"/>
      <c r="FB26" s="360"/>
      <c r="FC26" s="383"/>
      <c r="FD26" s="384"/>
      <c r="FE26" s="377"/>
      <c r="FF26" s="378"/>
      <c r="FG26" s="377"/>
      <c r="FH26" s="378"/>
      <c r="FI26" s="377"/>
      <c r="FJ26" s="378"/>
      <c r="FK26" s="377"/>
      <c r="FL26" s="378"/>
      <c r="FM26" s="359"/>
      <c r="FN26" s="360"/>
      <c r="FO26" s="371"/>
      <c r="FP26" s="372"/>
      <c r="FQ26" s="371"/>
      <c r="FR26" s="372"/>
      <c r="FS26" s="371"/>
      <c r="FT26" s="372"/>
      <c r="FU26" s="359"/>
      <c r="FV26" s="360"/>
      <c r="FW26" s="371"/>
      <c r="FX26" s="372"/>
      <c r="FY26" s="359"/>
      <c r="FZ26" s="360"/>
      <c r="GA26" s="359"/>
      <c r="GB26" s="360"/>
      <c r="GC26" s="359"/>
      <c r="GD26" s="360"/>
      <c r="GE26" s="359"/>
      <c r="GF26" s="360"/>
      <c r="GG26" s="359"/>
      <c r="GH26" s="360"/>
      <c r="GI26" s="359"/>
      <c r="GJ26" s="360"/>
      <c r="GK26" s="359"/>
      <c r="GL26" s="360"/>
      <c r="GM26" s="359"/>
      <c r="GN26" s="360"/>
      <c r="GO26" s="359"/>
      <c r="GP26" s="360"/>
      <c r="GQ26" s="359"/>
      <c r="GR26" s="360"/>
    </row>
    <row r="27" spans="1:200" ht="16.5" customHeight="1" x14ac:dyDescent="0.3">
      <c r="A27" s="402"/>
      <c r="B27" s="412"/>
      <c r="C27" s="397"/>
      <c r="D27" s="398"/>
      <c r="E27" s="359"/>
      <c r="F27" s="360"/>
      <c r="G27" s="377"/>
      <c r="H27" s="378"/>
      <c r="I27" s="359"/>
      <c r="J27" s="360"/>
      <c r="K27" s="359"/>
      <c r="L27" s="360"/>
      <c r="M27" s="359"/>
      <c r="N27" s="360"/>
      <c r="O27" s="359"/>
      <c r="P27" s="360"/>
      <c r="Q27" s="359"/>
      <c r="R27" s="360"/>
      <c r="S27" s="359"/>
      <c r="T27" s="360"/>
      <c r="U27" s="359"/>
      <c r="V27" s="360"/>
      <c r="W27" s="359"/>
      <c r="X27" s="360"/>
      <c r="Y27" s="359"/>
      <c r="Z27" s="360"/>
      <c r="AA27" s="359"/>
      <c r="AB27" s="360"/>
      <c r="AC27" s="377"/>
      <c r="AD27" s="378"/>
      <c r="AE27" s="377"/>
      <c r="AF27" s="378"/>
      <c r="AG27" s="377"/>
      <c r="AH27" s="378"/>
      <c r="AI27" s="377"/>
      <c r="AJ27" s="378"/>
      <c r="AK27" s="377"/>
      <c r="AL27" s="378"/>
      <c r="AM27" s="359"/>
      <c r="AN27" s="360"/>
      <c r="AO27" s="359"/>
      <c r="AP27" s="360"/>
      <c r="AQ27" s="359"/>
      <c r="AR27" s="360"/>
      <c r="AS27" s="359"/>
      <c r="AT27" s="360"/>
      <c r="AU27" s="359"/>
      <c r="AV27" s="360"/>
      <c r="AW27" s="359"/>
      <c r="AX27" s="360"/>
      <c r="AY27" s="359"/>
      <c r="AZ27" s="360"/>
      <c r="BA27" s="359"/>
      <c r="BB27" s="360"/>
      <c r="BC27" s="359"/>
      <c r="BD27" s="360"/>
      <c r="BE27" s="359"/>
      <c r="BF27" s="360"/>
      <c r="BG27" s="359"/>
      <c r="BH27" s="360"/>
      <c r="BI27" s="359"/>
      <c r="BJ27" s="360"/>
      <c r="BK27" s="359"/>
      <c r="BL27" s="360"/>
      <c r="BM27" s="359"/>
      <c r="BN27" s="360"/>
      <c r="BO27" s="359"/>
      <c r="BP27" s="360"/>
      <c r="BQ27" s="359"/>
      <c r="BR27" s="360"/>
      <c r="BS27" s="359"/>
      <c r="BT27" s="360"/>
      <c r="BU27" s="359"/>
      <c r="BV27" s="360"/>
      <c r="BW27" s="359"/>
      <c r="BX27" s="360"/>
      <c r="BY27" s="359"/>
      <c r="BZ27" s="360"/>
      <c r="CA27" s="359"/>
      <c r="CB27" s="360"/>
      <c r="CC27" s="359"/>
      <c r="CD27" s="360"/>
      <c r="CE27" s="359"/>
      <c r="CF27" s="360"/>
      <c r="CG27" s="359"/>
      <c r="CH27" s="360"/>
      <c r="CI27" s="383"/>
      <c r="CJ27" s="384"/>
      <c r="CK27" s="377"/>
      <c r="CL27" s="378"/>
      <c r="CM27" s="377"/>
      <c r="CN27" s="378"/>
      <c r="CO27" s="377"/>
      <c r="CP27" s="378"/>
      <c r="CQ27" s="377"/>
      <c r="CR27" s="378"/>
      <c r="CS27" s="359"/>
      <c r="CT27" s="360"/>
      <c r="CU27" s="371"/>
      <c r="CV27" s="372"/>
      <c r="CW27" s="371"/>
      <c r="CX27" s="372"/>
      <c r="CY27" s="371"/>
      <c r="CZ27" s="372"/>
      <c r="DA27" s="359"/>
      <c r="DB27" s="360"/>
      <c r="DC27" s="371"/>
      <c r="DD27" s="372"/>
      <c r="DE27" s="359"/>
      <c r="DF27" s="360"/>
      <c r="DG27" s="359"/>
      <c r="DH27" s="360"/>
      <c r="DI27" s="359"/>
      <c r="DJ27" s="360"/>
      <c r="DK27" s="359"/>
      <c r="DL27" s="360"/>
      <c r="DM27" s="359"/>
      <c r="DN27" s="360"/>
      <c r="DO27" s="359"/>
      <c r="DP27" s="360"/>
      <c r="DQ27" s="359"/>
      <c r="DR27" s="360"/>
      <c r="DS27" s="359"/>
      <c r="DT27" s="360"/>
      <c r="DU27" s="359"/>
      <c r="DV27" s="360"/>
      <c r="DW27" s="359"/>
      <c r="DX27" s="360"/>
      <c r="DY27" s="359"/>
      <c r="DZ27" s="360"/>
      <c r="EA27" s="359"/>
      <c r="EB27" s="360"/>
      <c r="EC27" s="359"/>
      <c r="ED27" s="360"/>
      <c r="EE27" s="359"/>
      <c r="EF27" s="360"/>
      <c r="EG27" s="359"/>
      <c r="EH27" s="360"/>
      <c r="EI27" s="359"/>
      <c r="EJ27" s="360"/>
      <c r="EK27" s="359"/>
      <c r="EL27" s="360"/>
      <c r="EM27" s="359"/>
      <c r="EN27" s="360"/>
      <c r="EO27" s="359"/>
      <c r="EP27" s="360"/>
      <c r="EQ27" s="359"/>
      <c r="ER27" s="360"/>
      <c r="ES27" s="359"/>
      <c r="ET27" s="360"/>
      <c r="EU27" s="359"/>
      <c r="EV27" s="360"/>
      <c r="EW27" s="359"/>
      <c r="EX27" s="360"/>
      <c r="EY27" s="359"/>
      <c r="EZ27" s="360"/>
      <c r="FA27" s="359"/>
      <c r="FB27" s="360"/>
      <c r="FC27" s="383"/>
      <c r="FD27" s="384"/>
      <c r="FE27" s="377"/>
      <c r="FF27" s="378"/>
      <c r="FG27" s="377"/>
      <c r="FH27" s="378"/>
      <c r="FI27" s="377"/>
      <c r="FJ27" s="378"/>
      <c r="FK27" s="377"/>
      <c r="FL27" s="378"/>
      <c r="FM27" s="359"/>
      <c r="FN27" s="360"/>
      <c r="FO27" s="371"/>
      <c r="FP27" s="372"/>
      <c r="FQ27" s="371"/>
      <c r="FR27" s="372"/>
      <c r="FS27" s="371"/>
      <c r="FT27" s="372"/>
      <c r="FU27" s="359"/>
      <c r="FV27" s="360"/>
      <c r="FW27" s="371"/>
      <c r="FX27" s="372"/>
      <c r="FY27" s="359"/>
      <c r="FZ27" s="360"/>
      <c r="GA27" s="359"/>
      <c r="GB27" s="360"/>
      <c r="GC27" s="359"/>
      <c r="GD27" s="360"/>
      <c r="GE27" s="359"/>
      <c r="GF27" s="360"/>
      <c r="GG27" s="359"/>
      <c r="GH27" s="360"/>
      <c r="GI27" s="359"/>
      <c r="GJ27" s="360"/>
      <c r="GK27" s="359"/>
      <c r="GL27" s="360"/>
      <c r="GM27" s="359"/>
      <c r="GN27" s="360"/>
      <c r="GO27" s="359"/>
      <c r="GP27" s="360"/>
      <c r="GQ27" s="359"/>
      <c r="GR27" s="360"/>
    </row>
    <row r="28" spans="1:200" ht="16.5" customHeight="1" x14ac:dyDescent="0.3">
      <c r="A28" s="402"/>
      <c r="B28" s="412"/>
      <c r="C28" s="409"/>
      <c r="D28" s="410"/>
      <c r="E28" s="361"/>
      <c r="F28" s="362"/>
      <c r="G28" s="379"/>
      <c r="H28" s="380"/>
      <c r="I28" s="361"/>
      <c r="J28" s="362"/>
      <c r="K28" s="361"/>
      <c r="L28" s="362"/>
      <c r="M28" s="361"/>
      <c r="N28" s="362"/>
      <c r="O28" s="361"/>
      <c r="P28" s="362"/>
      <c r="Q28" s="361"/>
      <c r="R28" s="362"/>
      <c r="S28" s="361"/>
      <c r="T28" s="362"/>
      <c r="U28" s="361"/>
      <c r="V28" s="362"/>
      <c r="W28" s="361"/>
      <c r="X28" s="362"/>
      <c r="Y28" s="361"/>
      <c r="Z28" s="362"/>
      <c r="AA28" s="361"/>
      <c r="AB28" s="362"/>
      <c r="AC28" s="379"/>
      <c r="AD28" s="380"/>
      <c r="AE28" s="379"/>
      <c r="AF28" s="380"/>
      <c r="AG28" s="379"/>
      <c r="AH28" s="380"/>
      <c r="AI28" s="379"/>
      <c r="AJ28" s="380"/>
      <c r="AK28" s="379"/>
      <c r="AL28" s="380"/>
      <c r="AM28" s="361"/>
      <c r="AN28" s="362"/>
      <c r="AO28" s="361"/>
      <c r="AP28" s="362"/>
      <c r="AQ28" s="361"/>
      <c r="AR28" s="362"/>
      <c r="AS28" s="361"/>
      <c r="AT28" s="362"/>
      <c r="AU28" s="361"/>
      <c r="AV28" s="362"/>
      <c r="AW28" s="361"/>
      <c r="AX28" s="362"/>
      <c r="AY28" s="361"/>
      <c r="AZ28" s="362"/>
      <c r="BA28" s="361"/>
      <c r="BB28" s="362"/>
      <c r="BC28" s="361"/>
      <c r="BD28" s="362"/>
      <c r="BE28" s="361"/>
      <c r="BF28" s="362"/>
      <c r="BG28" s="361"/>
      <c r="BH28" s="362"/>
      <c r="BI28" s="361"/>
      <c r="BJ28" s="362"/>
      <c r="BK28" s="361"/>
      <c r="BL28" s="362"/>
      <c r="BM28" s="361"/>
      <c r="BN28" s="362"/>
      <c r="BO28" s="361"/>
      <c r="BP28" s="362"/>
      <c r="BQ28" s="361"/>
      <c r="BR28" s="362"/>
      <c r="BS28" s="361"/>
      <c r="BT28" s="362"/>
      <c r="BU28" s="361"/>
      <c r="BV28" s="362"/>
      <c r="BW28" s="361"/>
      <c r="BX28" s="362"/>
      <c r="BY28" s="361"/>
      <c r="BZ28" s="362"/>
      <c r="CA28" s="361"/>
      <c r="CB28" s="362"/>
      <c r="CC28" s="361"/>
      <c r="CD28" s="362"/>
      <c r="CE28" s="361"/>
      <c r="CF28" s="362"/>
      <c r="CG28" s="361"/>
      <c r="CH28" s="362"/>
      <c r="CI28" s="385"/>
      <c r="CJ28" s="386"/>
      <c r="CK28" s="379"/>
      <c r="CL28" s="380"/>
      <c r="CM28" s="379"/>
      <c r="CN28" s="380"/>
      <c r="CO28" s="379"/>
      <c r="CP28" s="380"/>
      <c r="CQ28" s="379"/>
      <c r="CR28" s="380"/>
      <c r="CS28" s="361"/>
      <c r="CT28" s="362"/>
      <c r="CU28" s="373"/>
      <c r="CV28" s="374"/>
      <c r="CW28" s="373"/>
      <c r="CX28" s="374"/>
      <c r="CY28" s="373"/>
      <c r="CZ28" s="374"/>
      <c r="DA28" s="361"/>
      <c r="DB28" s="362"/>
      <c r="DC28" s="373"/>
      <c r="DD28" s="374"/>
      <c r="DE28" s="361"/>
      <c r="DF28" s="362"/>
      <c r="DG28" s="361"/>
      <c r="DH28" s="362"/>
      <c r="DI28" s="361"/>
      <c r="DJ28" s="362"/>
      <c r="DK28" s="361"/>
      <c r="DL28" s="362"/>
      <c r="DM28" s="361"/>
      <c r="DN28" s="362"/>
      <c r="DO28" s="361"/>
      <c r="DP28" s="362"/>
      <c r="DQ28" s="361"/>
      <c r="DR28" s="362"/>
      <c r="DS28" s="361"/>
      <c r="DT28" s="362"/>
      <c r="DU28" s="361"/>
      <c r="DV28" s="362"/>
      <c r="DW28" s="361"/>
      <c r="DX28" s="362"/>
      <c r="DY28" s="361"/>
      <c r="DZ28" s="362"/>
      <c r="EA28" s="361"/>
      <c r="EB28" s="362"/>
      <c r="EC28" s="361"/>
      <c r="ED28" s="362"/>
      <c r="EE28" s="361"/>
      <c r="EF28" s="362"/>
      <c r="EG28" s="361"/>
      <c r="EH28" s="362"/>
      <c r="EI28" s="361"/>
      <c r="EJ28" s="362"/>
      <c r="EK28" s="361"/>
      <c r="EL28" s="362"/>
      <c r="EM28" s="361"/>
      <c r="EN28" s="362"/>
      <c r="EO28" s="361"/>
      <c r="EP28" s="362"/>
      <c r="EQ28" s="361"/>
      <c r="ER28" s="362"/>
      <c r="ES28" s="361"/>
      <c r="ET28" s="362"/>
      <c r="EU28" s="361"/>
      <c r="EV28" s="362"/>
      <c r="EW28" s="361"/>
      <c r="EX28" s="362"/>
      <c r="EY28" s="361"/>
      <c r="EZ28" s="362"/>
      <c r="FA28" s="361"/>
      <c r="FB28" s="362"/>
      <c r="FC28" s="385"/>
      <c r="FD28" s="386"/>
      <c r="FE28" s="379"/>
      <c r="FF28" s="380"/>
      <c r="FG28" s="379"/>
      <c r="FH28" s="380"/>
      <c r="FI28" s="379"/>
      <c r="FJ28" s="380"/>
      <c r="FK28" s="379"/>
      <c r="FL28" s="380"/>
      <c r="FM28" s="361"/>
      <c r="FN28" s="362"/>
      <c r="FO28" s="373"/>
      <c r="FP28" s="374"/>
      <c r="FQ28" s="373"/>
      <c r="FR28" s="374"/>
      <c r="FS28" s="373"/>
      <c r="FT28" s="374"/>
      <c r="FU28" s="361"/>
      <c r="FV28" s="362"/>
      <c r="FW28" s="373"/>
      <c r="FX28" s="374"/>
      <c r="FY28" s="361"/>
      <c r="FZ28" s="362"/>
      <c r="GA28" s="361"/>
      <c r="GB28" s="362"/>
      <c r="GC28" s="361"/>
      <c r="GD28" s="362"/>
      <c r="GE28" s="361"/>
      <c r="GF28" s="362"/>
      <c r="GG28" s="361"/>
      <c r="GH28" s="362"/>
      <c r="GI28" s="361"/>
      <c r="GJ28" s="362"/>
      <c r="GK28" s="361"/>
      <c r="GL28" s="362"/>
      <c r="GM28" s="361"/>
      <c r="GN28" s="362"/>
      <c r="GO28" s="361"/>
      <c r="GP28" s="362"/>
      <c r="GQ28" s="361"/>
      <c r="GR28" s="362"/>
    </row>
    <row r="29" spans="1:200" ht="16.5" customHeight="1" x14ac:dyDescent="0.3">
      <c r="A29" s="402"/>
      <c r="B29" s="412"/>
      <c r="C29" s="395" t="s">
        <v>20</v>
      </c>
      <c r="D29" s="396"/>
      <c r="E29" s="351">
        <f>ROUNDUP((E25/1000)*VLOOKUP(E$8,'프로파일 단가 DB'!$A$2:$H$107,7,FALSE)+(E25/1000*($U$3/100))*VLOOKUP(E$8,'프로파일 단가 DB'!$A$2:$H$107,7,FALSE),2)</f>
        <v>0</v>
      </c>
      <c r="F29" s="352"/>
      <c r="G29" s="351">
        <f>ROUNDUP((G25/1000)*VLOOKUP(G$8,'프로파일 단가 DB'!$A$2:$H$107,7,FALSE)+(G25/1000*($U$3/100))*VLOOKUP(G$8,'프로파일 단가 DB'!$A$2:$H$107,7,FALSE),2)</f>
        <v>0</v>
      </c>
      <c r="H29" s="352"/>
      <c r="I29" s="351">
        <f>ROUNDUP((I25/1000)*VLOOKUP(I$8,'프로파일 단가 DB'!$A$2:$H$107,7,FALSE)+(I25/1000*($U$3/100))*VLOOKUP(I$8,'프로파일 단가 DB'!$A$2:$H$107,7,FALSE),2)</f>
        <v>0</v>
      </c>
      <c r="J29" s="352"/>
      <c r="K29" s="351">
        <f>ROUNDUP((K25/1000)*VLOOKUP(K$8,'프로파일 단가 DB'!$A$2:$H$107,7,FALSE)+(K25/1000*($U$3/100))*VLOOKUP(K$8,'프로파일 단가 DB'!$A$2:$H$107,7,FALSE),2)</f>
        <v>0</v>
      </c>
      <c r="L29" s="352"/>
      <c r="M29" s="351">
        <f>ROUNDUP((M25/1000)*VLOOKUP(M$8,'프로파일 단가 DB'!$A$2:$H$107,7,FALSE)+(M25/1000*($U$3/100))*VLOOKUP(M$8,'프로파일 단가 DB'!$A$2:$H$107,7,FALSE),2)</f>
        <v>0</v>
      </c>
      <c r="N29" s="352"/>
      <c r="O29" s="351">
        <f>ROUNDUP((O25/1000)*VLOOKUP(O$8,'프로파일 단가 DB'!$A$2:$H$107,7,FALSE)+(O25/1000*($U$3/100))*VLOOKUP(O$8,'프로파일 단가 DB'!$A$2:$H$107,7,FALSE),2)</f>
        <v>0</v>
      </c>
      <c r="P29" s="352"/>
      <c r="Q29" s="351">
        <f>ROUNDUP((Q25/1000)*VLOOKUP(Q$8,'프로파일 단가 DB'!$A$2:$H$107,7,FALSE)+(Q25/1000*($U$3/100))*VLOOKUP(Q$8,'프로파일 단가 DB'!$A$2:$H$107,7,FALSE),2)</f>
        <v>0</v>
      </c>
      <c r="R29" s="352"/>
      <c r="S29" s="351">
        <f>ROUNDUP((S25/1000)*VLOOKUP(S$8,'프로파일 단가 DB'!$A$2:$H$107,7,FALSE)+(S25/1000*($U$3/100))*VLOOKUP(S$8,'프로파일 단가 DB'!$A$2:$H$107,7,FALSE),2)</f>
        <v>0</v>
      </c>
      <c r="T29" s="352"/>
      <c r="U29" s="351">
        <f>ROUNDUP((U25/1000)*VLOOKUP(U$8,'프로파일 단가 DB'!$A$2:$H$107,7,FALSE)+(U25/1000*($U$3/100))*VLOOKUP(U$8,'프로파일 단가 DB'!$A$2:$H$107,7,FALSE),2)</f>
        <v>0</v>
      </c>
      <c r="V29" s="352"/>
      <c r="W29" s="351">
        <f>ROUNDUP((W25/1000)*VLOOKUP(W$8,'프로파일 단가 DB'!$A$2:$H$107,7,FALSE)+(W25/1000*($U$3/100))*VLOOKUP(W$8,'프로파일 단가 DB'!$A$2:$H$107,7,FALSE),2)</f>
        <v>0</v>
      </c>
      <c r="X29" s="352"/>
      <c r="Y29" s="351">
        <f>ROUNDUP((Y25)*VLOOKUP(Y$8,'프로파일 단가 DB'!$A$2:$H$107,7,FALSE)+(Y25*($U$3/100))*VLOOKUP(Y$8,'프로파일 단가 DB'!$A$2:$H$107,7,FALSE),2)</f>
        <v>0</v>
      </c>
      <c r="Z29" s="352"/>
      <c r="AA29" s="351">
        <f>ROUNDUP((AA25)*VLOOKUP(AA$8,'프로파일 단가 DB'!$A$2:$H$107,7,FALSE)+(AA25*($U$3/100))*VLOOKUP(AA$8,'프로파일 단가 DB'!$A$2:$H$107,7,FALSE),2)</f>
        <v>0</v>
      </c>
      <c r="AB29" s="352"/>
      <c r="AC29" s="351">
        <f>ROUNDUP((AC25)*VLOOKUP(AC$8,'프로파일 단가 DB'!$A$2:$H$107,7,FALSE)+(AC25*($U$3/100))*VLOOKUP(AC$8,'프로파일 단가 DB'!$A$2:$H$107,7,FALSE),2)</f>
        <v>0</v>
      </c>
      <c r="AD29" s="352"/>
      <c r="AE29" s="351">
        <f>ROUNDUP((AE25)*VLOOKUP(AE$8,'프로파일 단가 DB'!$A$2:$H$107,7,FALSE)+(AE25*($U$3/100))*VLOOKUP(AE$8,'프로파일 단가 DB'!$A$2:$H$107,7,FALSE),2)</f>
        <v>0</v>
      </c>
      <c r="AF29" s="352"/>
      <c r="AG29" s="351">
        <f>ROUNDUP((AG25)*VLOOKUP(AG$8,'프로파일 단가 DB'!$A$2:$H$107,7,FALSE)+(AG25*($U$3/100))*VLOOKUP(AG$8,'프로파일 단가 DB'!$A$2:$H$107,7,FALSE),2)</f>
        <v>0</v>
      </c>
      <c r="AH29" s="352"/>
      <c r="AI29" s="351">
        <f>ROUNDUP((AI25)*VLOOKUP(AI$8,'프로파일 단가 DB'!$A$2:$H$107,7,FALSE)+(AI25*($U$3/100))*VLOOKUP(AI$8,'프로파일 단가 DB'!$A$2:$H$107,7,FALSE),2)</f>
        <v>0</v>
      </c>
      <c r="AJ29" s="352"/>
      <c r="AK29" s="351">
        <f>ROUNDUP((AK25)*VLOOKUP(AK$8,'프로파일 단가 DB'!$A$2:$H$107,7,FALSE)+(AK25*($U$3/100))*VLOOKUP(AK$8,'프로파일 단가 DB'!$A$2:$H$107,7,FALSE),2)</f>
        <v>0</v>
      </c>
      <c r="AL29" s="352"/>
      <c r="AM29" s="351">
        <f>ROUNDUP((AM25)*VLOOKUP(AM$8,'프로파일 단가 DB'!$A$2:$H$107,7,FALSE)+(AM25*($U$3/100))*VLOOKUP(AM$8,'프로파일 단가 DB'!$A$2:$H$107,7,FALSE),2)</f>
        <v>0</v>
      </c>
      <c r="AN29" s="352"/>
      <c r="AO29" s="351">
        <f>ROUNDUP((AO25)*VLOOKUP(AO$8,'프로파일 단가 DB'!$A$2:$H$107,7,FALSE)+(AO25*($U$3/100))*VLOOKUP(AO$8,'프로파일 단가 DB'!$A$2:$H$107,7,FALSE),2)</f>
        <v>0</v>
      </c>
      <c r="AP29" s="352"/>
      <c r="AQ29" s="351">
        <f>ROUNDUP((AQ25)*VLOOKUP(AQ$8,'프로파일 단가 DB'!$A$2:$H$107,7,FALSE)+(AQ25*($U$3/100))*VLOOKUP(AQ$8,'프로파일 단가 DB'!$A$2:$H$107,7,FALSE),2)</f>
        <v>0</v>
      </c>
      <c r="AR29" s="352"/>
      <c r="AS29" s="351">
        <f>ROUNDUP((AS25)*VLOOKUP(AS$8,'프로파일 단가 DB'!$A$2:$H$107,7,FALSE)+(AS25*($U$3/100))*VLOOKUP(AS$8,'프로파일 단가 DB'!$A$2:$H$107,7,FALSE),2)</f>
        <v>0</v>
      </c>
      <c r="AT29" s="352"/>
      <c r="AU29" s="351">
        <f>ROUNDUP((AU25)*VLOOKUP(AU$8,'프로파일 단가 DB'!$A$2:$H$107,7,FALSE)+(AU25*($U$3/100))*VLOOKUP(AU$8,'프로파일 단가 DB'!$A$2:$H$107,7,FALSE),2)</f>
        <v>0</v>
      </c>
      <c r="AV29" s="352"/>
      <c r="AW29" s="351">
        <f>ROUNDUP((AW25)*VLOOKUP(AW$8,'프로파일 단가 DB'!$A$2:$H$107,7,FALSE)+(AW25*($U$3/100))*VLOOKUP(AW$8,'프로파일 단가 DB'!$A$2:$H$107,7,FALSE),2)</f>
        <v>0</v>
      </c>
      <c r="AX29" s="352"/>
      <c r="AY29" s="351">
        <f>ROUNDUP((AY25)*VLOOKUP(AY$8,'프로파일 단가 DB'!$A$2:$H$107,7,FALSE)+(AY25*($U$3/100))*VLOOKUP(AY$8,'프로파일 단가 DB'!$A$2:$H$107,7,FALSE),2)</f>
        <v>0</v>
      </c>
      <c r="AZ29" s="352"/>
      <c r="BA29" s="351">
        <f>ROUNDUP((BA25)*VLOOKUP(BA$8,'프로파일 단가 DB'!$A$2:$H$107,7,FALSE)+(BA25*($U$3/100))*VLOOKUP(BA$8,'프로파일 단가 DB'!$A$2:$H$107,7,FALSE),2)</f>
        <v>0</v>
      </c>
      <c r="BB29" s="352"/>
      <c r="BC29" s="351">
        <f>ROUNDUP((BC25)*VLOOKUP(BC$8,'프로파일 단가 DB'!$A$2:$H$107,7,FALSE)+(BC25*($U$3/100))*VLOOKUP(BC$8,'프로파일 단가 DB'!$A$2:$H$107,7,FALSE),2)</f>
        <v>0</v>
      </c>
      <c r="BD29" s="352"/>
      <c r="BE29" s="351">
        <f>ROUNDUP((BE25)*VLOOKUP(BE$8,'프로파일 단가 DB'!$A$2:$H$107,7,FALSE)+(BE25*($U$3/100))*VLOOKUP(BE$8,'프로파일 단가 DB'!$A$2:$H$107,7,FALSE),2)</f>
        <v>0</v>
      </c>
      <c r="BF29" s="352"/>
      <c r="BG29" s="351">
        <f>ROUNDUP((BG25)*VLOOKUP(BG$8,'프로파일 단가 DB'!$A$2:$H$107,7,FALSE)+(BG25*($U$3/100))*VLOOKUP(BG$8,'프로파일 단가 DB'!$A$2:$H$107,7,FALSE),2)</f>
        <v>0</v>
      </c>
      <c r="BH29" s="352"/>
      <c r="BI29" s="351">
        <f>ROUNDUP((BI25)*VLOOKUP(BI$8,'프로파일 단가 DB'!$A$2:$H$107,7,FALSE)+(BI25*($U$3/100))*VLOOKUP(BI$8,'프로파일 단가 DB'!$A$2:$H$107,7,FALSE),2)</f>
        <v>0</v>
      </c>
      <c r="BJ29" s="352"/>
      <c r="BK29" s="351">
        <f>ROUNDUP((BK25)*VLOOKUP(BK$8,'프로파일 단가 DB'!$A$2:$H$107,7,FALSE)+(BK25*($U$3/100))*VLOOKUP(BK$8,'프로파일 단가 DB'!$A$2:$H$107,7,FALSE),2)</f>
        <v>0</v>
      </c>
      <c r="BL29" s="352"/>
      <c r="BM29" s="351">
        <f>ROUNDUP((BM25)*VLOOKUP(BM$8,'프로파일 단가 DB'!$A$2:$H$107,7,FALSE)+(BM25*($U$3/100))*VLOOKUP(BM$8,'프로파일 단가 DB'!$A$2:$H$107,7,FALSE),2)</f>
        <v>0</v>
      </c>
      <c r="BN29" s="352"/>
      <c r="BO29" s="351">
        <f>ROUNDUP((BO25/1000)*VLOOKUP(BO$8,'프로파일 단가 DB'!$A$2:$H$107,7,FALSE)+(BO25/1000*($U$3/100))*VLOOKUP(BO$8,'프로파일 단가 DB'!$A$2:$H$107,7,FALSE),2)</f>
        <v>0</v>
      </c>
      <c r="BP29" s="352"/>
      <c r="BQ29" s="351">
        <f>ROUNDUP((BQ25/1000)*VLOOKUP(BQ$8,'프로파일 단가 DB'!$A$2:$H$107,7,FALSE)+(BQ25/1000*($U$3/100))*VLOOKUP(BQ$8,'프로파일 단가 DB'!$A$2:$H$107,7,FALSE),2)</f>
        <v>0</v>
      </c>
      <c r="BR29" s="352"/>
      <c r="BS29" s="351">
        <f>ROUNDUP((BS25/1000)*VLOOKUP(BS$8,'프로파일 단가 DB'!$A$2:$H$107,7,FALSE)+(BS25/1000*($U$3/100))*VLOOKUP(BS$8,'프로파일 단가 DB'!$A$2:$H$107,7,FALSE),2)</f>
        <v>0</v>
      </c>
      <c r="BT29" s="352"/>
      <c r="BU29" s="351">
        <f>ROUNDUP((BU25/1000)*VLOOKUP(BU$8,'프로파일 단가 DB'!$A$2:$H$107,7,FALSE)+(BU25/1000*($U$3/100))*VLOOKUP(BU$8,'프로파일 단가 DB'!$A$2:$H$107,7,FALSE),2)</f>
        <v>0</v>
      </c>
      <c r="BV29" s="352"/>
      <c r="BW29" s="351">
        <f>ROUNDUP((BW25/1000)*VLOOKUP(BW$8,'프로파일 단가 DB'!$A$2:$H$107,7,FALSE)+(BW25/1000*($U$3/100))*VLOOKUP(BW$8,'프로파일 단가 DB'!$A$2:$H$107,7,FALSE),2)</f>
        <v>0</v>
      </c>
      <c r="BX29" s="352"/>
      <c r="BY29" s="351">
        <f>ROUNDUP((BY25/1000)*VLOOKUP(BY$8,'프로파일 단가 DB'!$A$2:$H$107,7,FALSE)+(BY25/1000*($U$3/100))*VLOOKUP(BY$8,'프로파일 단가 DB'!$A$2:$H$107,7,FALSE),2)</f>
        <v>0</v>
      </c>
      <c r="BZ29" s="352"/>
      <c r="CA29" s="351">
        <f>ROUNDUP((CA25/1000)*VLOOKUP(CA$8,'프로파일 단가 DB'!$A$2:$H$107,7,FALSE)+(CA25/1000*($U$3/100))*VLOOKUP(CA$8,'프로파일 단가 DB'!$A$2:$H$107,7,FALSE),2)</f>
        <v>0</v>
      </c>
      <c r="CB29" s="352"/>
      <c r="CC29" s="351">
        <f>ROUNDUP((CC25/1000)*VLOOKUP(CC$8,'프로파일 단가 DB'!$A$2:$H$107,7,FALSE)+(CC25/1000*($U$3/100))*VLOOKUP(CC$8,'프로파일 단가 DB'!$A$2:$H$107,7,FALSE),2)</f>
        <v>0</v>
      </c>
      <c r="CD29" s="352"/>
      <c r="CE29" s="389">
        <f>ROUNDUP((CE25)*VLOOKUP(CE$8,'프로파일 단가 DB'!$A$2:$H$107,7,FALSE)+(CE25*($U$3/100))*VLOOKUP(CE$8,'프로파일 단가 DB'!$A$2:$H$107,7,FALSE),2)</f>
        <v>0</v>
      </c>
      <c r="CF29" s="390"/>
      <c r="CG29" s="389">
        <f>ROUNDUP((CG25)*VLOOKUP(CG$8,'프로파일 단가 DB'!$A$2:$H$107,7,FALSE)+(CG25*($U$3/100))*VLOOKUP(CG$8,'프로파일 단가 DB'!$A$2:$H$107,7,FALSE),2)</f>
        <v>0</v>
      </c>
      <c r="CH29" s="390"/>
      <c r="CI29" s="389">
        <f>ROUNDUP((CI25)*VLOOKUP(CI$8,'프로파일 단가 DB'!$A$2:$H$107,7,FALSE)+(CI25*($U$3/100))*VLOOKUP(CI$8,'프로파일 단가 DB'!$A$2:$H$107,7,FALSE),2)</f>
        <v>0</v>
      </c>
      <c r="CJ29" s="390"/>
      <c r="CK29" s="389">
        <f>ROUNDUP((CK25)*VLOOKUP(CK$8,'프로파일 단가 DB'!$A$2:$H$107,7,FALSE)+(CK25*($U$3/100))*VLOOKUP(CK$8,'프로파일 단가 DB'!$A$2:$H$107,7,FALSE),2)</f>
        <v>0</v>
      </c>
      <c r="CL29" s="390"/>
      <c r="CM29" s="389">
        <f>ROUNDUP((CM25)*VLOOKUP(CM$8,'프로파일 단가 DB'!$A$2:$H$107,7,FALSE)+(CM25*($U$3/100))*VLOOKUP(CM$8,'프로파일 단가 DB'!$A$2:$H$107,7,FALSE),2)</f>
        <v>0</v>
      </c>
      <c r="CN29" s="390"/>
      <c r="CO29" s="389">
        <f>ROUNDUP((CO25)*VLOOKUP(CO$8,'프로파일 단가 DB'!$A$2:$H$107,7,FALSE)+(CO25*($U$3/100))*VLOOKUP(CO$8,'프로파일 단가 DB'!$A$2:$H$107,7,FALSE),2)</f>
        <v>0</v>
      </c>
      <c r="CP29" s="390"/>
      <c r="CQ29" s="389">
        <f>ROUNDUP((CQ25)*VLOOKUP(CQ$8,'프로파일 단가 DB'!$A$2:$H$107,7,FALSE)+(CQ25*($U$3/100))*VLOOKUP(CQ$8,'프로파일 단가 DB'!$A$2:$H$107,7,FALSE),2)</f>
        <v>0</v>
      </c>
      <c r="CR29" s="390"/>
      <c r="CS29" s="389">
        <f>ROUNDUP((CS25)*VLOOKUP(CS$8,'프로파일 단가 DB'!$A$2:$H$107,7,FALSE)+(CS25*($U$3/100))*VLOOKUP(CS$8,'프로파일 단가 DB'!$A$2:$H$107,7,FALSE),2)</f>
        <v>0</v>
      </c>
      <c r="CT29" s="390"/>
      <c r="CU29" s="351">
        <f>ROUNDUP((CU25)*VLOOKUP(CU$8,'프로파일 단가 DB'!$A$2:$H$107,7,FALSE)+(CU25*($U$3/100))*VLOOKUP(CU$8,'프로파일 단가 DB'!$A$2:$H$107,7,FALSE),2)</f>
        <v>0</v>
      </c>
      <c r="CV29" s="352"/>
      <c r="CW29" s="351">
        <f>ROUNDUP((CW25)*VLOOKUP(CW$8,'프로파일 단가 DB'!$A$2:$H$107,7,FALSE)+(CW25*($U$3/100))*VLOOKUP(CW$8,'프로파일 단가 DB'!$A$2:$H$107,7,FALSE),2)</f>
        <v>0</v>
      </c>
      <c r="CX29" s="352"/>
      <c r="CY29" s="351">
        <f>ROUNDUP((CY25)*VLOOKUP(CY$8,'프로파일 단가 DB'!$A$2:$H$107,7,FALSE)+(CY25*($U$3/100))*VLOOKUP(CY$8,'프로파일 단가 DB'!$A$2:$H$107,7,FALSE),2)</f>
        <v>0</v>
      </c>
      <c r="CZ29" s="352"/>
      <c r="DA29" s="351">
        <f>ROUNDUP((DA25)*VLOOKUP(DA$8,'프로파일 단가 DB'!$A$2:$H$107,7,FALSE)+(DA25*($U$3/100))*VLOOKUP(DA$8,'프로파일 단가 DB'!$A$2:$H$107,7,FALSE),2)</f>
        <v>0</v>
      </c>
      <c r="DB29" s="352"/>
      <c r="DC29" s="351">
        <f>ROUNDUP((DC25)*VLOOKUP(DC$8,'프로파일 단가 DB'!$A$2:$H$107,7,FALSE)+(DC25*($U$3/100))*VLOOKUP(DC$8,'프로파일 단가 DB'!$A$2:$H$107,7,FALSE),2)</f>
        <v>0</v>
      </c>
      <c r="DD29" s="352"/>
      <c r="DE29" s="351">
        <f>ROUNDUP((DE25)*VLOOKUP(DE$8,'프로파일 단가 DB'!$A$2:$H$107,7,FALSE)+(DE25*($U$3/100))*VLOOKUP(DE$8,'프로파일 단가 DB'!$A$2:$H$107,7,FALSE),2)</f>
        <v>0</v>
      </c>
      <c r="DF29" s="352"/>
      <c r="DG29" s="351">
        <f>ROUNDUP((DG25)*VLOOKUP(DG$8,'프로파일 단가 DB'!$A$2:$H$107,7,FALSE)+(DG25*($U$3/100))*VLOOKUP(DG$8,'프로파일 단가 DB'!$A$2:$H$107,7,FALSE),2)</f>
        <v>0</v>
      </c>
      <c r="DH29" s="352"/>
      <c r="DI29" s="351">
        <f>ROUNDUP((DI25)*VLOOKUP(DI$8,'프로파일 단가 DB'!$A$2:$H$107,7,FALSE)+(DI25*($U$3/100))*VLOOKUP(DI$8,'프로파일 단가 DB'!$A$2:$H$107,7,FALSE),2)</f>
        <v>0</v>
      </c>
      <c r="DJ29" s="352"/>
      <c r="DK29" s="351">
        <f>ROUNDUP((DK25)*VLOOKUP(DK$8,'프로파일 단가 DB'!$A$2:$H$107,7,FALSE)+(DK25*($U$3/100))*VLOOKUP(DK$8,'프로파일 단가 DB'!$A$2:$H$107,7,FALSE),2)</f>
        <v>0</v>
      </c>
      <c r="DL29" s="352"/>
      <c r="DM29" s="351">
        <f>ROUNDUP((DM25)*VLOOKUP(DM$8,'프로파일 단가 DB'!$A$2:$H$107,7,FALSE)+(DM25*($U$3/100))*VLOOKUP(DM$8,'프로파일 단가 DB'!$A$2:$H$107,7,FALSE),2)</f>
        <v>0</v>
      </c>
      <c r="DN29" s="352"/>
      <c r="DO29" s="351">
        <f>ROUNDUP((DO25)*VLOOKUP(DO$8,'프로파일 단가 DB'!$A$2:$H$107,7,FALSE)+(DO25*($U$3/100))*VLOOKUP(DO$8,'프로파일 단가 DB'!$A$2:$H$107,7,FALSE),2)</f>
        <v>0</v>
      </c>
      <c r="DP29" s="352"/>
      <c r="DQ29" s="351">
        <f>ROUNDUP((DQ25)*VLOOKUP(DQ$8,'프로파일 단가 DB'!$A$2:$H$107,7,FALSE)+(DQ25*($U$3/100))*VLOOKUP(DQ$8,'프로파일 단가 DB'!$A$2:$H$107,7,FALSE),2)</f>
        <v>0</v>
      </c>
      <c r="DR29" s="352"/>
      <c r="DS29" s="351">
        <f>ROUNDUP((DS25)*VLOOKUP(DS$8,'프로파일 단가 DB'!$A$2:$H$107,7,FALSE)+(DS25*($U$3/100))*VLOOKUP(DS$8,'프로파일 단가 DB'!$A$2:$H$107,7,FALSE),2)</f>
        <v>0</v>
      </c>
      <c r="DT29" s="352"/>
      <c r="DU29" s="351">
        <f>ROUNDUP((DU25/1000)*VLOOKUP(DU$8,'프로파일 단가 DB'!$A$2:$H$107,7,FALSE)+(DU25/1000*($U$3/100))*VLOOKUP(DU$8,'프로파일 단가 DB'!$A$2:$H$107,7,FALSE),2)</f>
        <v>0</v>
      </c>
      <c r="DV29" s="352"/>
      <c r="DW29" s="351">
        <f>ROUNDUP((DW25)*VLOOKUP(DW$8,'프로파일 단가 DB'!$A$2:$H$107,7,FALSE)+(DW25*($U$3/100))*VLOOKUP(DW$8,'프로파일 단가 DB'!$A$2:$H$107,7,FALSE),2)</f>
        <v>0</v>
      </c>
      <c r="DX29" s="352"/>
      <c r="DY29" s="351">
        <f>ROUNDUP((DY25)*VLOOKUP(DY$8,'프로파일 단가 DB'!$A$2:$H$107,7,FALSE)+(DY25*($U$3/100))*VLOOKUP(DY$8,'프로파일 단가 DB'!$A$2:$H$107,7,FALSE),2)</f>
        <v>0</v>
      </c>
      <c r="DZ29" s="352"/>
      <c r="EA29" s="351">
        <f>ROUNDUP((EA25)*VLOOKUP(EA$8,'프로파일 단가 DB'!$A$2:$H$107,7,FALSE)+(EA25*($U$3/100))*VLOOKUP(EA$8,'프로파일 단가 DB'!$A$2:$H$107,7,FALSE),2)</f>
        <v>0</v>
      </c>
      <c r="EB29" s="352"/>
      <c r="EC29" s="351">
        <f>ROUNDUP((EC25/1000)*VLOOKUP(EC$8,'프로파일 단가 DB'!$A$2:$H$107,7,FALSE)+(EC25/1000*($U$3/100))*VLOOKUP(EC$8,'프로파일 단가 DB'!$A$2:$H$107,7,FALSE),2)</f>
        <v>0</v>
      </c>
      <c r="ED29" s="352"/>
      <c r="EE29" s="351">
        <f>ROUNDUP((EE25/1000)*VLOOKUP(EE$8,'프로파일 단가 DB'!$A$2:$H$107,7,FALSE)+(EE25/1000*($U$3/100))*VLOOKUP(EE$8,'프로파일 단가 DB'!$A$2:$H$107,7,FALSE),2)</f>
        <v>0</v>
      </c>
      <c r="EF29" s="352"/>
      <c r="EG29" s="351">
        <f>ROUNDUP((EG25/1000)*VLOOKUP(EG$8,'프로파일 단가 DB'!$A$2:$H$107,7,FALSE)+(EG25/1000*($U$3/100))*VLOOKUP(EG$8,'프로파일 단가 DB'!$A$2:$H$107,7,FALSE),2)</f>
        <v>0</v>
      </c>
      <c r="EH29" s="352"/>
      <c r="EI29" s="351">
        <f>ROUNDUP((EI25/1000)*VLOOKUP(EI$8,'프로파일 단가 DB'!$A$2:$H$107,7,FALSE)+(EI25/1000*($U$3/100))*VLOOKUP(EI$8,'프로파일 단가 DB'!$A$2:$H$107,7,FALSE),2)</f>
        <v>0</v>
      </c>
      <c r="EJ29" s="352"/>
      <c r="EK29" s="351">
        <f>ROUNDUP((EK25/1000)*VLOOKUP(EK$8,'프로파일 단가 DB'!$A$2:$H$107,7,FALSE)+(EK25/1000*($U$3/100))*VLOOKUP(EK$8,'프로파일 단가 DB'!$A$2:$H$107,7,FALSE),2)</f>
        <v>0</v>
      </c>
      <c r="EL29" s="352"/>
      <c r="EM29" s="351">
        <f>ROUNDUP((EM25/1000)*VLOOKUP(EM$8,'프로파일 단가 DB'!$A$2:$H$107,7,FALSE)+(EM25/1000*($U$3/100))*VLOOKUP(EM$8,'프로파일 단가 DB'!$A$2:$H$107,7,FALSE),2)</f>
        <v>0</v>
      </c>
      <c r="EN29" s="352"/>
      <c r="EO29" s="351">
        <f>ROUNDUP((EO25/1000)*VLOOKUP(EO$8,'프로파일 단가 DB'!$A$2:$H$107,7,FALSE)+(EO25/1000*($U$3/100))*VLOOKUP(EO$8,'프로파일 단가 DB'!$A$2:$H$107,7,FALSE),2)</f>
        <v>0</v>
      </c>
      <c r="EP29" s="352"/>
      <c r="EQ29" s="351">
        <f>ROUNDUP((EQ25/1000)*VLOOKUP(EQ$8,'프로파일 단가 DB'!$A$2:$H$107,7,FALSE)+(EQ25/1000*($U$3/100))*VLOOKUP(EQ$8,'프로파일 단가 DB'!$A$2:$H$107,7,FALSE),2)</f>
        <v>0</v>
      </c>
      <c r="ER29" s="352"/>
      <c r="ES29" s="351">
        <f>ROUNDUP((ES25/1000)*VLOOKUP(ES$8,'프로파일 단가 DB'!$A$2:$H$107,7,FALSE)+(ES25/1000*($U$3/100))*VLOOKUP(ES$8,'프로파일 단가 DB'!$A$2:$H$107,7,FALSE),2)</f>
        <v>0</v>
      </c>
      <c r="ET29" s="352"/>
      <c r="EU29" s="351">
        <f>ROUNDUP((EU25/1000)*VLOOKUP(EU$8,'프로파일 단가 DB'!$A$2:$H$107,7,FALSE)+(EU25/1000*($U$3/100))*VLOOKUP(EU$8,'프로파일 단가 DB'!$A$2:$H$107,7,FALSE),2)</f>
        <v>0</v>
      </c>
      <c r="EV29" s="352"/>
      <c r="EW29" s="351">
        <f>ROUNDUP((EW25/1000)*VLOOKUP(EW$8,'프로파일 단가 DB'!$A$2:$H$107,7,FALSE)+(EW25/1000*($U$3/100))*VLOOKUP(EW$8,'프로파일 단가 DB'!$A$2:$H$107,7,FALSE),2)</f>
        <v>0</v>
      </c>
      <c r="EX29" s="352"/>
      <c r="EY29" s="351">
        <f>ROUNDUP((EY25)*VLOOKUP(EY$8,'프로파일 단가 DB'!$A$2:$H$107,7,FALSE)+(EY25*($U$3/100))*VLOOKUP(EY$8,'프로파일 단가 DB'!$A$2:$H$107,7,FALSE),2)</f>
        <v>0</v>
      </c>
      <c r="EZ29" s="352"/>
      <c r="FA29" s="351">
        <f>ROUNDUP((FA25)*VLOOKUP(FA$8,'프로파일 단가 DB'!$A$2:$H$107,7,FALSE)+(FA25*($U$3/100))*VLOOKUP(FA$8,'프로파일 단가 DB'!$A$2:$H$107,7,FALSE),2)</f>
        <v>0</v>
      </c>
      <c r="FB29" s="352"/>
      <c r="FC29" s="351">
        <f>ROUNDUP((FC25)*VLOOKUP(FC$8,'프로파일 단가 DB'!$A$2:$H$107,7,FALSE)+(FC25*($U$3/100))*VLOOKUP(FC$8,'프로파일 단가 DB'!$A$2:$H$107,7,FALSE),2)</f>
        <v>0</v>
      </c>
      <c r="FD29" s="352"/>
      <c r="FE29" s="351">
        <f>ROUNDUP((FE25)*VLOOKUP(FE$8,'프로파일 단가 DB'!$A$2:$H$107,7,FALSE)+(FE25/1000*($U$3/100))*VLOOKUP(FE$8,'프로파일 단가 DB'!$A$2:$H$107,7,FALSE),2)</f>
        <v>0</v>
      </c>
      <c r="FF29" s="352"/>
      <c r="FG29" s="351">
        <f>ROUNDUP((FG25)*VLOOKUP(FG$8,'프로파일 단가 DB'!$A$2:$H$107,7,FALSE)+(FG25/1000*($U$3/100))*VLOOKUP(FG$8,'프로파일 단가 DB'!$A$2:$H$107,7,FALSE),2)</f>
        <v>0</v>
      </c>
      <c r="FH29" s="352"/>
      <c r="FI29" s="351">
        <f>ROUNDUP((FI25)*VLOOKUP(FI$8,'프로파일 단가 DB'!$A$2:$H$107,7,FALSE)+(FI25*($U$3/100))*VLOOKUP(FI$8,'프로파일 단가 DB'!$A$2:$H$107,7,FALSE),2)</f>
        <v>0</v>
      </c>
      <c r="FJ29" s="352"/>
      <c r="FK29" s="351">
        <f>ROUNDUP((FK25)*VLOOKUP(FK$8,'프로파일 단가 DB'!$A$2:$H$107,7,FALSE)+(FK25*($U$3/100))*VLOOKUP(FK$8,'프로파일 단가 DB'!$A$2:$H$107,7,FALSE),2)</f>
        <v>0</v>
      </c>
      <c r="FL29" s="352"/>
      <c r="FM29" s="351">
        <f>ROUNDUP((FM25)*VLOOKUP(FM$8,'프로파일 단가 DB'!$A$2:$H$107,7,FALSE)+(FM25*($U$3/100))*VLOOKUP(FM$8,'프로파일 단가 DB'!$A$2:$H$107,7,FALSE),2)</f>
        <v>0</v>
      </c>
      <c r="FN29" s="352"/>
      <c r="FO29" s="351">
        <f>ROUNDUP((FO25)*VLOOKUP(FO$8,'프로파일 단가 DB'!$A$2:$H$107,7,FALSE)+(FO25*($U$3/100))*VLOOKUP(FO$8,'프로파일 단가 DB'!$A$2:$H$107,7,FALSE),2)</f>
        <v>0</v>
      </c>
      <c r="FP29" s="352"/>
      <c r="FQ29" s="351">
        <f>ROUNDUP((FQ25)*VLOOKUP(FQ$8,'프로파일 단가 DB'!$A$2:$H$107,7,FALSE)+(FQ25*($U$3/100))*VLOOKUP(FQ$8,'프로파일 단가 DB'!$A$2:$H$107,7,FALSE),2)</f>
        <v>0</v>
      </c>
      <c r="FR29" s="352"/>
      <c r="FS29" s="351">
        <f>ROUNDUP((FS25)*VLOOKUP(FS$8,'프로파일 단가 DB'!$A$2:$H$107,7,FALSE)+(FS25*($U$3/100))*VLOOKUP(FS$8,'프로파일 단가 DB'!$A$2:$H$107,7,FALSE),2)</f>
        <v>0</v>
      </c>
      <c r="FT29" s="352"/>
      <c r="FU29" s="351">
        <f>ROUNDUP((FU25)*VLOOKUP(FU$8,'프로파일 단가 DB'!$A$2:$H$107,7,FALSE)+(FU25*($U$3/100))*VLOOKUP(FU$8,'프로파일 단가 DB'!$A$2:$H$107,7,FALSE),2)</f>
        <v>0</v>
      </c>
      <c r="FV29" s="352"/>
      <c r="FW29" s="351">
        <f>ROUNDUP((FW25)*VLOOKUP(FW$8,'프로파일 단가 DB'!$A$2:$H$107,7,FALSE)+(FW25*($U$3/100))*VLOOKUP(FW$8,'프로파일 단가 DB'!$A$2:$H$107,7,FALSE),2)</f>
        <v>0</v>
      </c>
      <c r="FX29" s="352"/>
      <c r="FY29" s="351">
        <f>ROUNDUP((FY25)*VLOOKUP(FY$8,'프로파일 단가 DB'!$A$2:$H$107,7,FALSE)+(FY25*($U$3/100))*VLOOKUP(FY$8,'프로파일 단가 DB'!$A$2:$H$107,7,FALSE),2)</f>
        <v>0</v>
      </c>
      <c r="FZ29" s="352"/>
      <c r="GA29" s="351">
        <f>ROUNDUP((GA25)*VLOOKUP(GA$8,'프로파일 단가 DB'!$A$2:$H$107,7,FALSE)+(GA25*($U$3/100))*VLOOKUP(GA$8,'프로파일 단가 DB'!$A$2:$H$107,7,FALSE),2)</f>
        <v>0</v>
      </c>
      <c r="GB29" s="352"/>
      <c r="GC29" s="351">
        <f>ROUNDUP((GC25)*VLOOKUP(GC$8,'프로파일 단가 DB'!$A$2:$H$107,7,FALSE)+(GC25*($U$3/100))*VLOOKUP(GC$8,'프로파일 단가 DB'!$A$2:$H$107,7,FALSE),2)</f>
        <v>0</v>
      </c>
      <c r="GD29" s="352"/>
      <c r="GE29" s="351">
        <f>ROUNDUP((GE25)*VLOOKUP(GE$8,'프로파일 단가 DB'!$A$2:$H$107,7,FALSE)+(GE25*($U$3/100))*VLOOKUP(GE$8,'프로파일 단가 DB'!$A$2:$H$107,7,FALSE),2)</f>
        <v>0</v>
      </c>
      <c r="GF29" s="352"/>
      <c r="GG29" s="351">
        <f>ROUNDUP((GG25)*VLOOKUP(GG$8,'프로파일 단가 DB'!$A$2:$H$107,7,FALSE)+(GG25*($U$3/100))*VLOOKUP(GG$8,'프로파일 단가 DB'!$A$2:$H$107,7,FALSE),2)</f>
        <v>0</v>
      </c>
      <c r="GH29" s="352"/>
      <c r="GI29" s="351">
        <f>ROUNDUP((GI25)*VLOOKUP(GI$8,'프로파일 단가 DB'!$A$2:$H$107,7,FALSE)+(GI25*($U$3/100))*VLOOKUP(GI$8,'프로파일 단가 DB'!$A$2:$H$107,7,FALSE),2)</f>
        <v>0</v>
      </c>
      <c r="GJ29" s="352"/>
      <c r="GK29" s="351">
        <f>ROUNDUP((GK25)*VLOOKUP(GK$8,'프로파일 단가 DB'!$A$2:$H$107,7,FALSE)+(GK25*($U$3/100))*VLOOKUP(GK$8,'프로파일 단가 DB'!$A$2:$H$107,7,FALSE),2)</f>
        <v>0</v>
      </c>
      <c r="GL29" s="352"/>
      <c r="GM29" s="351">
        <f>ROUNDUP((GM25)*VLOOKUP(GM$8,'프로파일 단가 DB'!$A$2:$H$107,7,FALSE)+(GM25*($U$3/100))*VLOOKUP(GM$8,'프로파일 단가 DB'!$A$2:$H$107,7,FALSE),2)</f>
        <v>0</v>
      </c>
      <c r="GN29" s="352"/>
      <c r="GO29" s="351">
        <f>ROUNDUP((GO25)*VLOOKUP(GO$8,'프로파일 단가 DB'!$A$2:$H$107,7,FALSE)+(GO25*($U$3/100))*VLOOKUP(GO$8,'프로파일 단가 DB'!$A$2:$H$107,7,FALSE),2)</f>
        <v>0</v>
      </c>
      <c r="GP29" s="352"/>
      <c r="GQ29" s="351">
        <f>ROUNDUP((GQ25)*VLOOKUP(GQ$8,'프로파일 단가 DB'!$A$2:$H$107,7,FALSE)+(GQ25*($U$3/100))*VLOOKUP(GQ$8,'프로파일 단가 DB'!$A$2:$H$107,7,FALSE),2)</f>
        <v>0</v>
      </c>
      <c r="GR29" s="352"/>
    </row>
    <row r="30" spans="1:200" ht="16.5" customHeight="1" x14ac:dyDescent="0.3">
      <c r="A30" s="402"/>
      <c r="B30" s="412"/>
      <c r="C30" s="397"/>
      <c r="D30" s="398"/>
      <c r="E30" s="353"/>
      <c r="F30" s="354"/>
      <c r="G30" s="353"/>
      <c r="H30" s="354"/>
      <c r="I30" s="353"/>
      <c r="J30" s="354"/>
      <c r="K30" s="353"/>
      <c r="L30" s="354"/>
      <c r="M30" s="353"/>
      <c r="N30" s="354"/>
      <c r="O30" s="353"/>
      <c r="P30" s="354"/>
      <c r="Q30" s="353"/>
      <c r="R30" s="354"/>
      <c r="S30" s="353"/>
      <c r="T30" s="354"/>
      <c r="U30" s="353"/>
      <c r="V30" s="354"/>
      <c r="W30" s="353"/>
      <c r="X30" s="354"/>
      <c r="Y30" s="353"/>
      <c r="Z30" s="354"/>
      <c r="AA30" s="353"/>
      <c r="AB30" s="354"/>
      <c r="AC30" s="353"/>
      <c r="AD30" s="354"/>
      <c r="AE30" s="353"/>
      <c r="AF30" s="354"/>
      <c r="AG30" s="353"/>
      <c r="AH30" s="354"/>
      <c r="AI30" s="353"/>
      <c r="AJ30" s="354"/>
      <c r="AK30" s="353"/>
      <c r="AL30" s="354"/>
      <c r="AM30" s="353"/>
      <c r="AN30" s="354"/>
      <c r="AO30" s="353"/>
      <c r="AP30" s="354"/>
      <c r="AQ30" s="353"/>
      <c r="AR30" s="354"/>
      <c r="AS30" s="353"/>
      <c r="AT30" s="354"/>
      <c r="AU30" s="353"/>
      <c r="AV30" s="354"/>
      <c r="AW30" s="353"/>
      <c r="AX30" s="354"/>
      <c r="AY30" s="353"/>
      <c r="AZ30" s="354"/>
      <c r="BA30" s="353"/>
      <c r="BB30" s="354"/>
      <c r="BC30" s="353"/>
      <c r="BD30" s="354"/>
      <c r="BE30" s="353"/>
      <c r="BF30" s="354"/>
      <c r="BG30" s="353"/>
      <c r="BH30" s="354"/>
      <c r="BI30" s="353"/>
      <c r="BJ30" s="354"/>
      <c r="BK30" s="353"/>
      <c r="BL30" s="354"/>
      <c r="BM30" s="353"/>
      <c r="BN30" s="354"/>
      <c r="BO30" s="353"/>
      <c r="BP30" s="354"/>
      <c r="BQ30" s="353"/>
      <c r="BR30" s="354"/>
      <c r="BS30" s="353"/>
      <c r="BT30" s="354"/>
      <c r="BU30" s="353"/>
      <c r="BV30" s="354"/>
      <c r="BW30" s="353"/>
      <c r="BX30" s="354"/>
      <c r="BY30" s="353"/>
      <c r="BZ30" s="354"/>
      <c r="CA30" s="353"/>
      <c r="CB30" s="354"/>
      <c r="CC30" s="353"/>
      <c r="CD30" s="354"/>
      <c r="CE30" s="391"/>
      <c r="CF30" s="392"/>
      <c r="CG30" s="391"/>
      <c r="CH30" s="392"/>
      <c r="CI30" s="391"/>
      <c r="CJ30" s="392"/>
      <c r="CK30" s="391"/>
      <c r="CL30" s="392"/>
      <c r="CM30" s="391"/>
      <c r="CN30" s="392"/>
      <c r="CO30" s="391"/>
      <c r="CP30" s="392"/>
      <c r="CQ30" s="391"/>
      <c r="CR30" s="392"/>
      <c r="CS30" s="391"/>
      <c r="CT30" s="392"/>
      <c r="CU30" s="353"/>
      <c r="CV30" s="354"/>
      <c r="CW30" s="353"/>
      <c r="CX30" s="354"/>
      <c r="CY30" s="353"/>
      <c r="CZ30" s="354"/>
      <c r="DA30" s="353"/>
      <c r="DB30" s="354"/>
      <c r="DC30" s="353"/>
      <c r="DD30" s="354"/>
      <c r="DE30" s="353"/>
      <c r="DF30" s="354"/>
      <c r="DG30" s="353"/>
      <c r="DH30" s="354"/>
      <c r="DI30" s="353"/>
      <c r="DJ30" s="354"/>
      <c r="DK30" s="353"/>
      <c r="DL30" s="354"/>
      <c r="DM30" s="353"/>
      <c r="DN30" s="354"/>
      <c r="DO30" s="353"/>
      <c r="DP30" s="354"/>
      <c r="DQ30" s="353"/>
      <c r="DR30" s="354"/>
      <c r="DS30" s="353"/>
      <c r="DT30" s="354"/>
      <c r="DU30" s="353"/>
      <c r="DV30" s="354"/>
      <c r="DW30" s="353"/>
      <c r="DX30" s="354"/>
      <c r="DY30" s="353"/>
      <c r="DZ30" s="354"/>
      <c r="EA30" s="353"/>
      <c r="EB30" s="354"/>
      <c r="EC30" s="353"/>
      <c r="ED30" s="354"/>
      <c r="EE30" s="353"/>
      <c r="EF30" s="354"/>
      <c r="EG30" s="353"/>
      <c r="EH30" s="354"/>
      <c r="EI30" s="353"/>
      <c r="EJ30" s="354"/>
      <c r="EK30" s="353"/>
      <c r="EL30" s="354"/>
      <c r="EM30" s="353"/>
      <c r="EN30" s="354"/>
      <c r="EO30" s="353"/>
      <c r="EP30" s="354"/>
      <c r="EQ30" s="353"/>
      <c r="ER30" s="354"/>
      <c r="ES30" s="353"/>
      <c r="ET30" s="354"/>
      <c r="EU30" s="353"/>
      <c r="EV30" s="354"/>
      <c r="EW30" s="353"/>
      <c r="EX30" s="354"/>
      <c r="EY30" s="353"/>
      <c r="EZ30" s="354"/>
      <c r="FA30" s="353"/>
      <c r="FB30" s="354"/>
      <c r="FC30" s="353"/>
      <c r="FD30" s="354"/>
      <c r="FE30" s="353"/>
      <c r="FF30" s="354"/>
      <c r="FG30" s="353"/>
      <c r="FH30" s="354"/>
      <c r="FI30" s="353"/>
      <c r="FJ30" s="354"/>
      <c r="FK30" s="353"/>
      <c r="FL30" s="354"/>
      <c r="FM30" s="353"/>
      <c r="FN30" s="354"/>
      <c r="FO30" s="353"/>
      <c r="FP30" s="354"/>
      <c r="FQ30" s="353"/>
      <c r="FR30" s="354"/>
      <c r="FS30" s="353"/>
      <c r="FT30" s="354"/>
      <c r="FU30" s="353"/>
      <c r="FV30" s="354"/>
      <c r="FW30" s="353"/>
      <c r="FX30" s="354"/>
      <c r="FY30" s="353"/>
      <c r="FZ30" s="354"/>
      <c r="GA30" s="353"/>
      <c r="GB30" s="354"/>
      <c r="GC30" s="353"/>
      <c r="GD30" s="354"/>
      <c r="GE30" s="353"/>
      <c r="GF30" s="354"/>
      <c r="GG30" s="353"/>
      <c r="GH30" s="354"/>
      <c r="GI30" s="353"/>
      <c r="GJ30" s="354"/>
      <c r="GK30" s="353"/>
      <c r="GL30" s="354"/>
      <c r="GM30" s="353"/>
      <c r="GN30" s="354"/>
      <c r="GO30" s="353"/>
      <c r="GP30" s="354"/>
      <c r="GQ30" s="353"/>
      <c r="GR30" s="354"/>
    </row>
    <row r="31" spans="1:200" ht="16.5" customHeight="1" x14ac:dyDescent="0.3">
      <c r="A31" s="402"/>
      <c r="B31" s="412"/>
      <c r="C31" s="397"/>
      <c r="D31" s="398"/>
      <c r="E31" s="353"/>
      <c r="F31" s="354"/>
      <c r="G31" s="353"/>
      <c r="H31" s="354"/>
      <c r="I31" s="353"/>
      <c r="J31" s="354"/>
      <c r="K31" s="353"/>
      <c r="L31" s="354"/>
      <c r="M31" s="353"/>
      <c r="N31" s="354"/>
      <c r="O31" s="353"/>
      <c r="P31" s="354"/>
      <c r="Q31" s="353"/>
      <c r="R31" s="354"/>
      <c r="S31" s="353"/>
      <c r="T31" s="354"/>
      <c r="U31" s="353"/>
      <c r="V31" s="354"/>
      <c r="W31" s="353"/>
      <c r="X31" s="354"/>
      <c r="Y31" s="353"/>
      <c r="Z31" s="354"/>
      <c r="AA31" s="353"/>
      <c r="AB31" s="354"/>
      <c r="AC31" s="353"/>
      <c r="AD31" s="354"/>
      <c r="AE31" s="353"/>
      <c r="AF31" s="354"/>
      <c r="AG31" s="353"/>
      <c r="AH31" s="354"/>
      <c r="AI31" s="353"/>
      <c r="AJ31" s="354"/>
      <c r="AK31" s="353"/>
      <c r="AL31" s="354"/>
      <c r="AM31" s="353"/>
      <c r="AN31" s="354"/>
      <c r="AO31" s="353"/>
      <c r="AP31" s="354"/>
      <c r="AQ31" s="353"/>
      <c r="AR31" s="354"/>
      <c r="AS31" s="353"/>
      <c r="AT31" s="354"/>
      <c r="AU31" s="353"/>
      <c r="AV31" s="354"/>
      <c r="AW31" s="353"/>
      <c r="AX31" s="354"/>
      <c r="AY31" s="353"/>
      <c r="AZ31" s="354"/>
      <c r="BA31" s="353"/>
      <c r="BB31" s="354"/>
      <c r="BC31" s="353"/>
      <c r="BD31" s="354"/>
      <c r="BE31" s="353"/>
      <c r="BF31" s="354"/>
      <c r="BG31" s="353"/>
      <c r="BH31" s="354"/>
      <c r="BI31" s="353"/>
      <c r="BJ31" s="354"/>
      <c r="BK31" s="353"/>
      <c r="BL31" s="354"/>
      <c r="BM31" s="353"/>
      <c r="BN31" s="354"/>
      <c r="BO31" s="353"/>
      <c r="BP31" s="354"/>
      <c r="BQ31" s="353"/>
      <c r="BR31" s="354"/>
      <c r="BS31" s="353"/>
      <c r="BT31" s="354"/>
      <c r="BU31" s="353"/>
      <c r="BV31" s="354"/>
      <c r="BW31" s="353"/>
      <c r="BX31" s="354"/>
      <c r="BY31" s="353"/>
      <c r="BZ31" s="354"/>
      <c r="CA31" s="353"/>
      <c r="CB31" s="354"/>
      <c r="CC31" s="353"/>
      <c r="CD31" s="354"/>
      <c r="CE31" s="391"/>
      <c r="CF31" s="392"/>
      <c r="CG31" s="391"/>
      <c r="CH31" s="392"/>
      <c r="CI31" s="391"/>
      <c r="CJ31" s="392"/>
      <c r="CK31" s="391"/>
      <c r="CL31" s="392"/>
      <c r="CM31" s="391"/>
      <c r="CN31" s="392"/>
      <c r="CO31" s="391"/>
      <c r="CP31" s="392"/>
      <c r="CQ31" s="391"/>
      <c r="CR31" s="392"/>
      <c r="CS31" s="391"/>
      <c r="CT31" s="392"/>
      <c r="CU31" s="353"/>
      <c r="CV31" s="354"/>
      <c r="CW31" s="353"/>
      <c r="CX31" s="354"/>
      <c r="CY31" s="353"/>
      <c r="CZ31" s="354"/>
      <c r="DA31" s="353"/>
      <c r="DB31" s="354"/>
      <c r="DC31" s="353"/>
      <c r="DD31" s="354"/>
      <c r="DE31" s="353"/>
      <c r="DF31" s="354"/>
      <c r="DG31" s="353"/>
      <c r="DH31" s="354"/>
      <c r="DI31" s="353"/>
      <c r="DJ31" s="354"/>
      <c r="DK31" s="353"/>
      <c r="DL31" s="354"/>
      <c r="DM31" s="353"/>
      <c r="DN31" s="354"/>
      <c r="DO31" s="353"/>
      <c r="DP31" s="354"/>
      <c r="DQ31" s="353"/>
      <c r="DR31" s="354"/>
      <c r="DS31" s="353"/>
      <c r="DT31" s="354"/>
      <c r="DU31" s="353"/>
      <c r="DV31" s="354"/>
      <c r="DW31" s="353"/>
      <c r="DX31" s="354"/>
      <c r="DY31" s="353"/>
      <c r="DZ31" s="354"/>
      <c r="EA31" s="353"/>
      <c r="EB31" s="354"/>
      <c r="EC31" s="353"/>
      <c r="ED31" s="354"/>
      <c r="EE31" s="353"/>
      <c r="EF31" s="354"/>
      <c r="EG31" s="353"/>
      <c r="EH31" s="354"/>
      <c r="EI31" s="353"/>
      <c r="EJ31" s="354"/>
      <c r="EK31" s="353"/>
      <c r="EL31" s="354"/>
      <c r="EM31" s="353"/>
      <c r="EN31" s="354"/>
      <c r="EO31" s="353"/>
      <c r="EP31" s="354"/>
      <c r="EQ31" s="353"/>
      <c r="ER31" s="354"/>
      <c r="ES31" s="353"/>
      <c r="ET31" s="354"/>
      <c r="EU31" s="353"/>
      <c r="EV31" s="354"/>
      <c r="EW31" s="353"/>
      <c r="EX31" s="354"/>
      <c r="EY31" s="353"/>
      <c r="EZ31" s="354"/>
      <c r="FA31" s="353"/>
      <c r="FB31" s="354"/>
      <c r="FC31" s="353"/>
      <c r="FD31" s="354"/>
      <c r="FE31" s="353"/>
      <c r="FF31" s="354"/>
      <c r="FG31" s="353"/>
      <c r="FH31" s="354"/>
      <c r="FI31" s="353"/>
      <c r="FJ31" s="354"/>
      <c r="FK31" s="353"/>
      <c r="FL31" s="354"/>
      <c r="FM31" s="353"/>
      <c r="FN31" s="354"/>
      <c r="FO31" s="353"/>
      <c r="FP31" s="354"/>
      <c r="FQ31" s="353"/>
      <c r="FR31" s="354"/>
      <c r="FS31" s="353"/>
      <c r="FT31" s="354"/>
      <c r="FU31" s="353"/>
      <c r="FV31" s="354"/>
      <c r="FW31" s="353"/>
      <c r="FX31" s="354"/>
      <c r="FY31" s="353"/>
      <c r="FZ31" s="354"/>
      <c r="GA31" s="353"/>
      <c r="GB31" s="354"/>
      <c r="GC31" s="353"/>
      <c r="GD31" s="354"/>
      <c r="GE31" s="353"/>
      <c r="GF31" s="354"/>
      <c r="GG31" s="353"/>
      <c r="GH31" s="354"/>
      <c r="GI31" s="353"/>
      <c r="GJ31" s="354"/>
      <c r="GK31" s="353"/>
      <c r="GL31" s="354"/>
      <c r="GM31" s="353"/>
      <c r="GN31" s="354"/>
      <c r="GO31" s="353"/>
      <c r="GP31" s="354"/>
      <c r="GQ31" s="353"/>
      <c r="GR31" s="354"/>
    </row>
    <row r="32" spans="1:200" ht="17.100000000000001" customHeight="1" thickBot="1" x14ac:dyDescent="0.35">
      <c r="A32" s="403"/>
      <c r="B32" s="413"/>
      <c r="C32" s="399"/>
      <c r="D32" s="400"/>
      <c r="E32" s="355"/>
      <c r="F32" s="356"/>
      <c r="G32" s="355"/>
      <c r="H32" s="356"/>
      <c r="I32" s="355"/>
      <c r="J32" s="356"/>
      <c r="K32" s="355"/>
      <c r="L32" s="356"/>
      <c r="M32" s="355"/>
      <c r="N32" s="356"/>
      <c r="O32" s="355"/>
      <c r="P32" s="356"/>
      <c r="Q32" s="355"/>
      <c r="R32" s="356"/>
      <c r="S32" s="355"/>
      <c r="T32" s="356"/>
      <c r="U32" s="355"/>
      <c r="V32" s="356"/>
      <c r="W32" s="355"/>
      <c r="X32" s="356"/>
      <c r="Y32" s="355"/>
      <c r="Z32" s="356"/>
      <c r="AA32" s="355"/>
      <c r="AB32" s="356"/>
      <c r="AC32" s="355"/>
      <c r="AD32" s="356"/>
      <c r="AE32" s="355"/>
      <c r="AF32" s="356"/>
      <c r="AG32" s="355"/>
      <c r="AH32" s="356"/>
      <c r="AI32" s="355"/>
      <c r="AJ32" s="356"/>
      <c r="AK32" s="355"/>
      <c r="AL32" s="356"/>
      <c r="AM32" s="355"/>
      <c r="AN32" s="356"/>
      <c r="AO32" s="355"/>
      <c r="AP32" s="356"/>
      <c r="AQ32" s="355"/>
      <c r="AR32" s="356"/>
      <c r="AS32" s="355"/>
      <c r="AT32" s="356"/>
      <c r="AU32" s="355"/>
      <c r="AV32" s="356"/>
      <c r="AW32" s="355"/>
      <c r="AX32" s="356"/>
      <c r="AY32" s="355"/>
      <c r="AZ32" s="356"/>
      <c r="BA32" s="355"/>
      <c r="BB32" s="356"/>
      <c r="BC32" s="355"/>
      <c r="BD32" s="356"/>
      <c r="BE32" s="355"/>
      <c r="BF32" s="356"/>
      <c r="BG32" s="355"/>
      <c r="BH32" s="356"/>
      <c r="BI32" s="355"/>
      <c r="BJ32" s="356"/>
      <c r="BK32" s="355"/>
      <c r="BL32" s="356"/>
      <c r="BM32" s="355"/>
      <c r="BN32" s="356"/>
      <c r="BO32" s="355"/>
      <c r="BP32" s="356"/>
      <c r="BQ32" s="355"/>
      <c r="BR32" s="356"/>
      <c r="BS32" s="355"/>
      <c r="BT32" s="356"/>
      <c r="BU32" s="355"/>
      <c r="BV32" s="356"/>
      <c r="BW32" s="355"/>
      <c r="BX32" s="356"/>
      <c r="BY32" s="355"/>
      <c r="BZ32" s="356"/>
      <c r="CA32" s="355"/>
      <c r="CB32" s="356"/>
      <c r="CC32" s="355"/>
      <c r="CD32" s="356"/>
      <c r="CE32" s="393"/>
      <c r="CF32" s="394"/>
      <c r="CG32" s="393"/>
      <c r="CH32" s="394"/>
      <c r="CI32" s="393"/>
      <c r="CJ32" s="394"/>
      <c r="CK32" s="393"/>
      <c r="CL32" s="394"/>
      <c r="CM32" s="393"/>
      <c r="CN32" s="394"/>
      <c r="CO32" s="393"/>
      <c r="CP32" s="394"/>
      <c r="CQ32" s="393"/>
      <c r="CR32" s="394"/>
      <c r="CS32" s="393"/>
      <c r="CT32" s="394"/>
      <c r="CU32" s="355"/>
      <c r="CV32" s="356"/>
      <c r="CW32" s="355"/>
      <c r="CX32" s="356"/>
      <c r="CY32" s="355"/>
      <c r="CZ32" s="356"/>
      <c r="DA32" s="355"/>
      <c r="DB32" s="356"/>
      <c r="DC32" s="355"/>
      <c r="DD32" s="356"/>
      <c r="DE32" s="355"/>
      <c r="DF32" s="356"/>
      <c r="DG32" s="355"/>
      <c r="DH32" s="356"/>
      <c r="DI32" s="355"/>
      <c r="DJ32" s="356"/>
      <c r="DK32" s="355"/>
      <c r="DL32" s="356"/>
      <c r="DM32" s="355"/>
      <c r="DN32" s="356"/>
      <c r="DO32" s="355"/>
      <c r="DP32" s="356"/>
      <c r="DQ32" s="355"/>
      <c r="DR32" s="356"/>
      <c r="DS32" s="355"/>
      <c r="DT32" s="356"/>
      <c r="DU32" s="355"/>
      <c r="DV32" s="356"/>
      <c r="DW32" s="355"/>
      <c r="DX32" s="356"/>
      <c r="DY32" s="355"/>
      <c r="DZ32" s="356"/>
      <c r="EA32" s="355"/>
      <c r="EB32" s="356"/>
      <c r="EC32" s="355"/>
      <c r="ED32" s="356"/>
      <c r="EE32" s="355"/>
      <c r="EF32" s="356"/>
      <c r="EG32" s="355"/>
      <c r="EH32" s="356"/>
      <c r="EI32" s="355"/>
      <c r="EJ32" s="356"/>
      <c r="EK32" s="355"/>
      <c r="EL32" s="356"/>
      <c r="EM32" s="355"/>
      <c r="EN32" s="356"/>
      <c r="EO32" s="355"/>
      <c r="EP32" s="356"/>
      <c r="EQ32" s="355"/>
      <c r="ER32" s="356"/>
      <c r="ES32" s="355"/>
      <c r="ET32" s="356"/>
      <c r="EU32" s="355"/>
      <c r="EV32" s="356"/>
      <c r="EW32" s="355"/>
      <c r="EX32" s="356"/>
      <c r="EY32" s="355"/>
      <c r="EZ32" s="356"/>
      <c r="FA32" s="355"/>
      <c r="FB32" s="356"/>
      <c r="FC32" s="355"/>
      <c r="FD32" s="356"/>
      <c r="FE32" s="355"/>
      <c r="FF32" s="356"/>
      <c r="FG32" s="355"/>
      <c r="FH32" s="356"/>
      <c r="FI32" s="355"/>
      <c r="FJ32" s="356"/>
      <c r="FK32" s="355"/>
      <c r="FL32" s="356"/>
      <c r="FM32" s="355"/>
      <c r="FN32" s="356"/>
      <c r="FO32" s="355"/>
      <c r="FP32" s="356"/>
      <c r="FQ32" s="355"/>
      <c r="FR32" s="356"/>
      <c r="FS32" s="355"/>
      <c r="FT32" s="356"/>
      <c r="FU32" s="355"/>
      <c r="FV32" s="356"/>
      <c r="FW32" s="355"/>
      <c r="FX32" s="356"/>
      <c r="FY32" s="355"/>
      <c r="FZ32" s="356"/>
      <c r="GA32" s="355"/>
      <c r="GB32" s="356"/>
      <c r="GC32" s="355"/>
      <c r="GD32" s="356"/>
      <c r="GE32" s="355"/>
      <c r="GF32" s="356"/>
      <c r="GG32" s="355"/>
      <c r="GH32" s="356"/>
      <c r="GI32" s="355"/>
      <c r="GJ32" s="356"/>
      <c r="GK32" s="355"/>
      <c r="GL32" s="356"/>
      <c r="GM32" s="355"/>
      <c r="GN32" s="356"/>
      <c r="GO32" s="355"/>
      <c r="GP32" s="356"/>
      <c r="GQ32" s="355"/>
      <c r="GR32" s="356"/>
    </row>
    <row r="33" spans="1:200" ht="17.100000000000001" customHeight="1" x14ac:dyDescent="0.3">
      <c r="A33" s="401">
        <f>IF(입력!A33="","",입력!A33)</f>
        <v>4</v>
      </c>
      <c r="B33" s="411">
        <f>SUM(E37:GR40)</f>
        <v>0</v>
      </c>
      <c r="C33" s="407" t="s">
        <v>22</v>
      </c>
      <c r="D33" s="408"/>
      <c r="E33" s="357">
        <f>IF(OR(입력!B33="60mm단열",입력!B33="60mm방화"),IF(입력!B35="OD",IF(AND(입력!H33="W",입력!H37="W"),((입력!D33-(입력!D33-입력!J33))*2)+((입력!D33-(입력!D33-입력!J37))*2)+((입력!D33-입력!J33-입력!J37)*2)+((입력!F33)*6),0),0)+IF(입력!B35="OD",IF(AND(입력!H33="H",입력!H37="H"),((입력!F33-(입력!F33-입력!J33))*2)+((입력!F33-(입력!F33-입력!J37))*2)+((입력!F33-입력!J33-입력!J37)*2)+((입력!D33)*6),0),0)+IF(입력!B35="OD",IF(입력!H33="W",((입력!D33-(입력!D33-입력!J33))*2)+((입력!D33-입력!J33)*2)+((입력!F33)*4),IF(입력!H33="H",((입력!F33-(입력!F33-입력!J33))*2)+((입력!F33-입력!J33)*2)+((입력!D33)*4),0)),0)+IF(OR(입력!B35="PJ",입력!B35="T/T",입력!B35="T/O",입력!B35="T/S",입력!B35="FIX",입력!B33="ID",AND(입력!B35="OD",NOT(입력!H33="W"),NOT(입력!H33="H"))),((입력!D33)+(입력!F33))*2,0),0)</f>
        <v>0</v>
      </c>
      <c r="F33" s="358"/>
      <c r="G33" s="375">
        <f>IF(OR(입력!B33="60mm단열",입력!B33="60mm방화"),(IF(OR(입력!B35="T/T",입력!B35="T/O",입력!B35="T/S"),(IF(입력!H33="W",입력!J33-34-19+12,입력!D33-34-34+12)+IF(입력!H33="H",입력!J33-34-19+12,입력!F33-34-34+12))*2,0))+(IF(OR(입력!B35="T/T",입력!B35="T/O",입력!B35="T/S"),(IF(입력!H37="W",입력!J37-34-19+12+입력!F33-34-34+12,0)+IF(입력!H37="H",입력!J37-34-19+12+입력!D33-34-34+12,0))*2,0)),0)</f>
        <v>0</v>
      </c>
      <c r="H33" s="376"/>
      <c r="I33" s="357">
        <f>IF(OR(입력!B33="60mm단열",입력!B33="60mm방화"),IF(OR(입력!B35="T/T",입력!B35="T/O",입력!B35="T/S",입력!B35="FIX",입력!B35="PJ"),IF(입력!H33="W",입력!F33-34-34+10,IF(입력!H33="H",입력!D33-34-34+10,0)),0)*IF(OR(입력!H37="W",입력!H37="H"),2,1),0)</f>
        <v>0</v>
      </c>
      <c r="J33" s="358"/>
      <c r="K33" s="357">
        <f>IF(OR(입력!B33="60mm단열",입력!B33="60mm방화"),IF(입력!B35="OD",(IF(입력!H33="W",입력!D33-(입력!D33-입력!J33)-34-34+12,입력!D33-34-34+12)+IF(입력!H33="H",입력!F33-(입력!F33-입력!J33)-34-34+12,입력!F33-34-34+12))*2,0),0)</f>
        <v>0</v>
      </c>
      <c r="L33" s="358"/>
      <c r="M33" s="357">
        <f>IF(OR(입력!B33="60mm단열",입력!B33="60mm방화"),IF(입력!B35="PJ",(IF(입력!H33="W",입력!D33-(입력!D33-입력!J33)-34-34+12,입력!D33-34-34+12)+IF(입력!H33="H",입력!F33-(입력!F33-입력!J33)-34-34+12,입력!F33-34-34+12))*2,0),0)</f>
        <v>0</v>
      </c>
      <c r="N33" s="358"/>
      <c r="O33" s="357">
        <f>IF(OR(입력!B33="60mm단열",입력!B33="60mm방화"),IF(입력!B35="페러럴",(IF(입력!H33="W",입력!D33-(입력!D33-입력!J33)-34-34+12,입력!D33-34-34+12)+IF(입력!H33="H",입력!F33-(입력!F33-입력!J33)-34-34+12,입력!F33-34-34+12))*2,0),0)</f>
        <v>0</v>
      </c>
      <c r="P33" s="358"/>
      <c r="Q33" s="357">
        <f>IF(OR(입력!B33="60mm단열",입력!B33="60mm방화"),IF(입력!B37="24T",(IF(입력!B35="FIX",IF(AND(입력!H33="W",입력!H37="W"),((입력!D33-(입력!D33-입력!J33)-34-19)*2)+((입력!D33-(입력!D33-입력!J37)-34-19)*2)+((입력!D33-입력!J33-입력!J36-19-19)*2)+((입력!F33-34-34)*6),IF(AND(입력!H33="H",입력!H37="H"),((입력!F33-(입력!F33-입력!J33)-34-19)*2)+((입력!F33-(입력!F33-입력!J37)-34-19)*2)+((입력!F33-입력!J33-입력!J37-19-19)*2)+((입력!D33-34-34)*6),IF(입력!H33="W",((입력!D33-(입력!D33-입력!J33)-34-19)*2)+((입력!D33-입력!J33-34-19)*2)+((입력!F33-34-34)*4),IF(입력!H33="H",((입력!F33-(입력!F33-입력!J33)-34-19)*2)+((입력!F33-입력!J33-34-19)*2)+((입력!D33-34-34)*4),(((입력!D33-34-34)+(입력!F33-34-34))*2))))),0)+IF(OR(입력!B35="T/T",입력!B35="T/O",입력!B35="PJ",입력!B35="T/S"),IF(AND(입력!H33="W",입력!H37="W"),(((입력!D33-입력!J33-입력!J37-19-19)+(입력!F33-34-34))*2),IF(입력!H33="W",(((입력!D33-입력!J33-34-19)+(입력!F33-34-34))*2),IF(AND(입력!H33="H",입력!H37="H"),(((입력!F33-입력!J33-입력!J37-19-19)+(입력!D33-34-34))*2),IF(입력!H33="H",(((입력!F33-입력!J33-34-19)+(입력!D33-34-34))*2),0)))),0)+IF(입력!B33="OD",IF(AND(입력!H33="W",입력!H33="W"),(((입력!D33-입력!J33-입력!J37-34-34)+(입력!F33-34-34))*2),IF(입력!H33="W",(((입력!D33-입력!J33-34-34)+(입력!F33-34-34))*2),IF(AND(입력!H33="H",입력!H37="H"),(((입력!F33-입력!J33-입력!J37-34-34)+(입력!D33-34-34))*2),IF(입력!H33="H",(((입력!F33-입력!J33-34-34)+(입력!D33-34-34))*2),0)))),0)),0),0)</f>
        <v>0</v>
      </c>
      <c r="R33" s="358"/>
      <c r="S33" s="357">
        <f>IF(OR(입력!B33="60mm단열",입력!B33="60mm방화"),IF(입력!B37="24T",(IF(OR(입력!B35="T/T",입력!B35="T/O",입력!B35="T/S"),(IF(입력!H33="W",입력!D33-(입력!D33-입력!J33)-34-19+12-53-53,입력!D33-34-34+12-53-53)+IF(입력!H33="H",입력!F33-(입력!F33-입력!J33)-34-19+12-53-53,입력!F33-34-34+12-53-53))*2,0)+IF(입력!B35="OD",(IF(입력!H33="W",입력!D33-(입력!D33-입력!J33)-34-34+12-53-53,입력!D33-34-34+12-53-53)+IF(입력!H33="H",입력!F33-(입력!F33-입력!J33)-34-34+12-53-53,입력!F33-34-34+12-53-53))*2,0)+IF(입력!B35="PJ",(IF(입력!H33="W",입력!D33-(입력!D33-입력!J33)-34-19+12-53-53,입력!D33-34-34+12-53-53)+IF(입력!H33="H",입력!F33-(입력!F33-입력!J33)-34-19+12-53-53,입력!F33-34-34+12-53-53))*2,0)+IF(OR(입력!B35="T/T",입력!B35="T/O",입력!B35="T/S"),(IF(입력!H37="W",입력!D33-(입력!D33-입력!J37)-34-19+12-53-53,0)+IF(입력!H37="H",입력!F33-(입력!F33-입력!J37)-34-19+12-53-53,0))*2,0)+IF(입력!B33="OD",(IF(입력!H37="W",입력!D33-(입력!D33-입력!J37)-34-34+12-53-53,0)+IF(입력!H37="H",입력!F33-(입력!F33-입력!J37)-34-34+12-53-53,0))*2,0)+IF(입력!B35="PJ",(IF(입력!H37="W",입력!D33-(입력!D33-입력!J37)-34-19+12-53-53,0)+IF(입력!H37="H",입력!F33-(입력!F33-입력!J37)-34-19+12-53-53,0))*2,0)),0),0)</f>
        <v>0</v>
      </c>
      <c r="T33" s="358"/>
      <c r="U33" s="357">
        <f>IF(OR(입력!B33="60mm단열",입력!B33="60mm방화"),IF(입력!B37="39T",(IF(입력!B35="FIX",IF(AND(입력!H33="W",입력!H37="W"),((입력!D33-(입력!D33-입력!J33)-34-19)*2)+((입력!D33-(입력!D33-입력!J37)-34-19)*2)+((입력!D33-입력!J33-입력!J36-19-19)*2)+((입력!F33-34-34)*6),IF(AND(입력!H33="H",입력!H37="H"),((입력!F33-(입력!F33-입력!J33)-34-19)*2)+((입력!F33-(입력!F33-입력!J37)-34-19)*2)+((입력!F33-입력!J33-입력!J37-19-19)*2)+((입력!D33-34-34)*6),IF(입력!H33="W",((입력!D33-(입력!D33-입력!J33)-34-19)*2)+((입력!D33-입력!J33-34-19)*2)+((입력!F33-34-34)*4),IF(입력!H33="H",((입력!F33-(입력!F33-입력!J33)-34-19)*2)+((입력!F33-입력!J33-34-19)*2)+((입력!D33-34-34)*4),(((입력!D33-34-34)+(입력!F33-34-34))*2))))),0)+IF(OR(입력!B35="T/T",입력!B35="T/O",입력!B35="PJ",입력!B35="T/S"),IF(AND(입력!H33="W",입력!H37="W"),(((입력!D33-입력!J33-입력!J37-19-19)+(입력!F33-34-34))*2),IF(입력!H33="W",(((입력!D33-입력!J33-34-19)+(입력!F33-34-34))*2),IF(AND(입력!H33="H",입력!H37="H"),(((입력!F33-입력!J33-입력!J37-19-19)+(입력!D33-34-34))*2),IF(입력!H33="H",(((입력!F33-입력!J33-34-19)+(입력!D33-34-34))*2),0)))),0)+IF(입력!B35="OD",IF(AND(입력!H33="W",입력!H33="W"),(((입력!D33-입력!J33-입력!J37-34-34)+(입력!F33-34-34))*2),IF(입력!H33="W",(((입력!D33-입력!J33-34-34)+(입력!F33-34-34))*2),IF(AND(입력!H33="H",입력!H37="H"),(((입력!F33-입력!J33-입력!J37-34-34)+(입력!D33-34-34))*2),IF(입력!H33="H",(((입력!F33-입력!J33-34-34)+(입력!D33-34-34))*2),0)))),0)),0),0)</f>
        <v>0</v>
      </c>
      <c r="V33" s="358"/>
      <c r="W33" s="357">
        <f>IF(OR(입력!B33="60mm단열",입력!B33="60mm방화"),IF(입력!B37="39T",(IF(OR(입력!B35="T/T",입력!B35="T/O",입력!B35="T/S"),(IF(입력!H33="W",입력!J33-34-19+12-53-53,입력!D33-34-34+12-53-53)+IF(입력!H33="H",입력!J33-34-19+12-53-53,입력!F33-34-34+12-53-53))*2,0)+IF(입력!B35="OD",(IF(입력!H33="W",입력!J33-34-34+12-53-53,입력!D33-34-34+12-53-53)+IF(입력!H33="H",입력!J33-34-34+12-53-53,입력!F33-34-34+12-53-53))*2,0)+IF(입력!B35="PJ",(IF(입력!H33="W",입력!J33-34-19+12-53-53,입력!D33-34-34+12-53-53)+IF(입력!H33="H",입력!J33-34-19+12-53-53,입력!F33-34-34+12-53-53))*2,0)+IF(OR(입력!B35="T/T",입력!B35="T/O",입력!B35="T/S"),(IF(입력!H37="W",입력!J37-34-19+12-53-53+입력!D33-34-34+12-53-53,0)+IF(입력!H37="H",입력!J37-34-19+12-53-53+입력!F33-34-34+12-53-53,0))*2,0)+IF(입력!B33="OD",(IF(입력!H37="W",입력!J37-34-34+12-53-53+입력!D33-34-34+12-53-53,0)+IF(입력!H37="H",입력!J37-34-34+12-53-53+입력!F33-34-34+12-53-53,0))*2,0)+IF(입력!B33="ID",(IF(입력!H37="W",입력!J37-34-19+12-53-53+입력!D33-34-34+12-53-53,0)+IF(입력!H37="H",입력!J37-34-19+12-53-53+입력!F33-34-34+12-53-53,0))*2,0)),0),0)</f>
        <v>0</v>
      </c>
      <c r="X33" s="358"/>
      <c r="Y33" s="357">
        <f>IF(OR(입력!B33="60mm단열",입력!B33="60mm방화"),(4),0)</f>
        <v>0</v>
      </c>
      <c r="Z33" s="358"/>
      <c r="AA33" s="357">
        <f>IF(OR(입력!B33="60mm단열",입력!B33="60mm방화"),(4),0)</f>
        <v>0</v>
      </c>
      <c r="AB33" s="358"/>
      <c r="AC33" s="375">
        <f>IF(OR(입력!B33="60mm단열",입력!B33="60mm방화"),IF(OR(입력!B35="T/T",입력!B35="T/O",입력!B35="T/S",입력!B35="PJ"),IF(OR(입력!H37="w",입력!H37="h"),8,4),0),0)</f>
        <v>0</v>
      </c>
      <c r="AD33" s="376"/>
      <c r="AE33" s="375">
        <f>IF(OR(입력!B33="60mm단열",입력!B33="60mm방화"),IF(OR(입력!B35="T/T",입력!B35="T/O",입력!B35="T/S",입력!B35="PJ"),IF(OR(입력!H37="w",입력!H37="h"),8,4),0),0)</f>
        <v>0</v>
      </c>
      <c r="AF33" s="376"/>
      <c r="AG33" s="375">
        <f>IF(OR(입력!B33="60mm단열",입력!B33="60mm방화"),IF(OR(입력!B35="T/T",입력!B35="T/O",입력!B35="T/S",입력!B35="FIX",입력!B35="PJ"),IF(입력!H33="W",4,IF(입력!H33="H",4,0)),0)*IF(OR(입력!H36="W",입력!H36="H"),2,1),0)</f>
        <v>0</v>
      </c>
      <c r="AH33" s="376"/>
      <c r="AI33" s="375">
        <f>IF(OR(입력!B33="60mm단열",입력!B33="60mm방화"),IF(OR(입력!B35="T/T",입력!B35="T/O",입력!B35="T/S",입력!B35="FIX",입력!B35="PJ"),IF(입력!H33="W",4,IF(입력!H33="H",4,0)),0)*IF(OR(입력!H36="W",입력!H36="H"),2,1),0)</f>
        <v>0</v>
      </c>
      <c r="AJ33" s="376"/>
      <c r="AK33" s="375">
        <f>IF(OR(입력!B33="60mm단열",입력!B33="60mm방화"),IF(OR(입력!B35="T/T",입력!B35="T/O",입력!B35="T/S",입력!B35="FIX",입력!B35="PJ"),IF(입력!H33="W",4,IF(입력!H33="H",4,0)),0)*IF(OR(입력!H36="W",입력!H36="H"),2,1),0)</f>
        <v>0</v>
      </c>
      <c r="AL33" s="376"/>
      <c r="AM33" s="357">
        <f>IF(OR(입력!B33="60mm단열",입력!B33="60mm방화"),(32),0)</f>
        <v>0</v>
      </c>
      <c r="AN33" s="358"/>
      <c r="AO33" s="357">
        <f>IF((입력!B33="60mm단열"),(Q33+S33+U33+W33)/1000,0)</f>
        <v>0</v>
      </c>
      <c r="AP33" s="358"/>
      <c r="AQ33" s="357">
        <f>IF((입력!B33="60mm단열"),(Q33+S33+U33+W33)/1000,0)</f>
        <v>0</v>
      </c>
      <c r="AR33" s="358"/>
      <c r="AS33" s="357">
        <f>IF((입력!B33="60mm단열"),(G33+M33+K33+O33))/1000</f>
        <v>0</v>
      </c>
      <c r="AT33" s="358"/>
      <c r="AU33" s="357">
        <f>IF((입력!B33="60mm단열"),(4),0)</f>
        <v>0</v>
      </c>
      <c r="AV33" s="358"/>
      <c r="AW33" s="357">
        <f>IF((입력!B33="60mm단열"),(G33*2)/1000,0)</f>
        <v>0</v>
      </c>
      <c r="AX33" s="358"/>
      <c r="AY33" s="357">
        <f>IF((입력!B33="60mm방화"),(Q33+S33+U33+W33)/1000,0)</f>
        <v>0</v>
      </c>
      <c r="AZ33" s="358"/>
      <c r="BA33" s="357">
        <f>IF((입력!B33="60mm방화"),(Q33+S33+U33+W33)/1000,0)</f>
        <v>0</v>
      </c>
      <c r="BB33" s="358"/>
      <c r="BC33" s="357">
        <f>IF((입력!B33="60mm방화"),(G33+K33+M33+O33)/1000,0)</f>
        <v>0</v>
      </c>
      <c r="BD33" s="358"/>
      <c r="BE33" s="357">
        <f>IF((입력!B33="60mm방화"),(4),0)</f>
        <v>0</v>
      </c>
      <c r="BF33" s="358"/>
      <c r="BG33" s="357">
        <f>IF((입력!B33="60mm방화"),((G33+K33+M33+O33)/1000),0)</f>
        <v>0</v>
      </c>
      <c r="BH33" s="358"/>
      <c r="BI33" s="357">
        <f>IF((입력!B33="60mm방화"),((E33/1000)),0)</f>
        <v>0</v>
      </c>
      <c r="BJ33" s="358"/>
      <c r="BK33" s="357">
        <f>IF((입력!B33="60mm방화"),IF(입력!B37="24T",Q33/1000,U33/1000),0)</f>
        <v>0</v>
      </c>
      <c r="BL33" s="358"/>
      <c r="BM33" s="357">
        <f>IF((입력!B33="60mm방화"),IF(입력!B37="24T",S33/1000,W33/1000),0)</f>
        <v>0</v>
      </c>
      <c r="BN33" s="358"/>
      <c r="BO33" s="357">
        <f>IF(OR(입력!B33="60mm단열",입력!B33="60mm방화"),(IF(OR(입력!B35="T/T",입력!B35="T/O",입력!B35="T/S",입력!B35="PJ"),(IF(입력!H33="W",입력!D33-(입력!D33-입력!J33)-432,입력!D33-432)+IF(입력!H33="H",입력!F33-((((입력!F33-입력!J33)/2)-246)*2),(((입력!F33/2)-246)*2))),0))+(IF(OR(입력!B35="T/T",입력!B35="T/O",입력!B35="T/S"),(IF(입력!H37="W",입력!D33-(입력!D37-입력!J37)-432,0)+IF(입력!H37="H",입력!F37-((((입력!F37-입력!J37)/2)-246)*2),0)),0)),0)</f>
        <v>0</v>
      </c>
      <c r="BP33" s="358"/>
      <c r="BQ33" s="357">
        <f>IF(OR(입력!B33="85mm단열",입력!B33="85mm방화"),IF(입력!B35="OD",IF(AND(입력!H33="W",입력!H37="W"),((입력!D33-(입력!D33-입력!J33))*2)+((입력!D33-(입력!D33-입력!J37))*2)+((입력!D33-입력!J33-입력!J37)*2)+((입력!F33)*6),0),0)+IF(입력!B35="OD",IF(AND(입력!H33="H",입력!H37="H"),((입력!BJ33-(입력!F33-입력!J33))*2)+((입력!F33-(입력!F33-입력!J37))*2)+((입력!F33-입력!BN33-입력!J37)*2)+((입력!D33)*6),0),0)+IF(입력!B35="OD",IF(입력!H33="W",((입력!D33-(입력!D33-입력!J33))*2)+((입력!D33-입력!J33)*2)+((입력!F33)*4),IF(입력!H33="H",((입력!F33-(입력!F33-입력!J33))*2)+((입력!F33-입력!J33)*2)+((입력!D33)*4),0)),0)+IF(OR(입력!B35="T/T",입력!B35="T/O",입력!B35="T/S",입력!B35="FIX",입력!B33="ID",AND(입력!B35="OD",NOT(입력!H33="W"),NOT(입력!H33="H"))),((입력!D33)+(입력!F33))*2,0),0)</f>
        <v>0</v>
      </c>
      <c r="BR33" s="358"/>
      <c r="BS33" s="357">
        <f>IF(OR(입력!B33="85mm단열",입력!B33="85mm방화"),(IF(OR(입력!B35="T/T",입력!B35="T/O",입력!B35="T/S"),(IF(입력!H33="W",입력!D33-(입력!D33-입력!J33)-38-19+12,입력!D33-38-38+12)+IF(입력!H33="H",입력!F33-(입력!F33-입력!J33)-38-19+12,입력!F33-38-38+12))*2,0))+(IF(OR(입력!B35="T/T",입력!B35="T/O",입력!B35="T/S"),(IF(입력!H37="W",입력!D33-(입력!D37-입력!J37)-38-19+12,0)+IF(입력!H37="H",입력!F37-(입력!F37-입력!J37)-38-19+12,0))*2,0)),0)</f>
        <v>0</v>
      </c>
      <c r="BT33" s="358"/>
      <c r="BU33" s="357">
        <f>IF(OR(입력!B33="85mm단열",입력!B33="85mm방화"),IF(OR(입력!B35="T/T",입력!B35="T/O",입력!B35="T/S",입력!B35="FIX",입력!B35="ID"),IF(입력!H33="W",입력!F33-38-38+10,IF(입력!H33="H",입력!D33-38-38+10,0)),0)*IF(OR(입력!H37="W",입력!H36="H"),2,1),0)</f>
        <v>0</v>
      </c>
      <c r="BV33" s="358"/>
      <c r="BW33" s="357">
        <f>IF(OR(입력!B33="85mm단열",입력!B33="85mm방화"),IF(입력!B37="48T",(IF(입력!B35="FIX",IF(AND(입력!H33="W",입력!H37="W"),((입력!D33-(입력!D33-입력!J33)-38-19)*2)+((입력!D33-(입력!D33-입력!J37)-38-19)*2)+((입력!D33-입력!J33-입력!J36-19-19)*2)+((입력!F33-38-38)*6),IF(AND(입력!H33="H",입력!H37="H"),((입력!F33-(입력!F33-입력!J33)-38-19)*2)+((입력!F33-(입력!F33-입력!J37)-38-19)*2)+((입력!F33-입력!J33-입력!J37-19-19)*2)+((입력!D33-38-38)*6),IF(입력!H33="W",((입력!D33-(입력!D33-입력!J33)-38-19)*2)+((입력!D33-입력!J33-38-19)*2)+((입력!F33-38-38)*4),IF(입력!H33="H",((입력!F33-(입력!F33-입력!J33)-38-19)*2)+((입력!F33-입력!J33-38-19)*2)+((입력!D33-38-38)*4),(((입력!D33-38-38)+(입력!F33-38-38))*2))))),0)+IF(OR(입력!B35="T/T",입력!B35="T/O",입력!B35="ID",입력!B35="T/S"),IF(AND(입력!H33="W",입력!H37="W"),(((입력!D33-입력!J33-입력!J37-19-19)+(입력!F33-38-38))*2),IF(입력!H33="W",(((입력!D33-입력!J33-38-19)+(입력!F33-38-38))*2),IF(AND(입력!H33="H",입력!H37="H"),(((입력!F33-입력!J33-입력!J37-19-19)+(입력!D33-38-38))*2),IF(입력!H33="H",(((입력!F33-입력!J33-38-19)+(입력!D33-38-38))*2),0)))),0)+IF(입력!B33="OD",IF(AND(입력!H33="W",입력!H33="W"),(((입력!D33-입력!J33-입력!J37-38-38)+(입력!F33-38-38))*2),IF(입력!H33="W",(((입력!D33-입력!J33-38-38)+(입력!F33-38-38))*2),IF(AND(입력!H33="H",입력!H37="H"),(((입력!F33-입력!J33-입력!J37-38-38)+(입력!D33-38-38))*2),IF(입력!H33="H",(((입력!F33-입력!J33-38-38)+(입력!D33-38-38))*2),0)))),0)),0),0)</f>
        <v>0</v>
      </c>
      <c r="BX33" s="358"/>
      <c r="BY33" s="357">
        <f>IF(OR(입력!B33="85mm단열",입력!B33="85mm방화"),IF(입력!B37="48T",(IF(OR(입력!B35="T/T",입력!B35="T/O",입력!B35="T/S"),(IF(입력!H33="W",입력!D33-(입력!D33-입력!J33)-38-19+12-56-56,입력!D33-38-38+12-56-56)+IF(입력!H33="H",입력!F33-(입력!F33-입력!J33)-38-19+12-56-56,입력!F33-38-38+12-56-56))*2,0)+IF(입력!B35="OD",(IF(입력!H33="W",입력!D33-(입력!D33-입력!J33)-38-38+12-56-56,입력!D33-38-38+12-56-56)+IF(입력!H33="H",입력!F33-(입력!F33-입력!J33)-38-38+12-56-56,입력!F33-38-38+12-56-56))*2,0)+IF(입력!B35="ID",(IF(입력!H33="W",입력!D33-(입력!D33-입력!J33)-38-19+12-56-56,입력!D33-38-38+12-56-56)+IF(입력!H33="H",입력!F33-(입력!F33-입력!J33)-38-19+12-56-56,입력!F33-38-38+12-56-56))*2,0)+IF(OR(입력!B35="T/T",입력!B35="T/O",입력!B35="T/S"),(IF(입력!H37="W",입력!D33-(입력!D33-입력!J37)-38-19+12-56-56,0)+IF(입력!H37="H",입력!F33-(입력!F33-입력!J37)-38-19+12-56-56,0))*2,0)+IF(입력!B33="OD",(IF(입력!H37="W",입력!D33-(입력!D33-입력!J37)-38-38+12-56-56,0)+IF(입력!H37="H",입력!F33-(입력!F33-입력!J37)-38-38+12-56-56,0))*2,0)+IF(입력!B33="ID",(IF(입력!H37="W",입력!D33-(입력!D33-입력!J37)-38-19+12-56-56,0)+IF(입력!H37="H",입력!F33-(입력!F33-입력!J37)-38-19+12-56-56,0))*2,0)),0),0)</f>
        <v>0</v>
      </c>
      <c r="BZ33" s="358"/>
      <c r="CA33" s="357">
        <f>IF(OR(입력!B33="85mm단열",입력!B33="85mm방화"),IF(입력!B37="51T",(IF(입력!B35="FIX",IF(AND(입력!H33="W",입력!H37="W"),((입력!D33-(입력!D33-입력!J33)-38-19)*2)+((입력!D33-(입력!D33-입력!J37)-38-19)*2)+((입력!D33-입력!J33-입력!J36-19-19)*2)+((입력!F33-38-38)*6),IF(AND(입력!H33="H",입력!H37="H"),((입력!F33-(입력!F33-입력!J33)-38-19)*2)+((입력!F33-(입력!F33-입력!J37)-38-19)*2)+((입력!F33-입력!J33-입력!J37-19-19)*2)+((입력!D33-38-38)*6),IF(입력!H33="W",((입력!D33-(입력!D33-입력!J33)-38-19)*2)+((입력!D33-입력!J33-38-19)*2)+((입력!F33-38-38)*4),IF(입력!H33="H",((입력!F33-(입력!F33-입력!J33)-38-19)*2)+((입력!F33-입력!J33-38-19)*2)+((입력!D33-38-38)*4),(((입력!D33-38-38)+(입력!F33-38-38))*2))))),0)+IF(OR(입력!B35="T/T",입력!B35="T/O",입력!B35="ID",입력!B35="T/S"),IF(AND(입력!H33="W",입력!H37="W"),(((입력!D33-입력!J33-입력!J37-19-19)+(입력!F33-38-38))*2),IF(입력!H33="W",(((입력!D33-입력!J33-38-19)+(입력!F33-38-38))*2),IF(AND(입력!H33="H",입력!H37="H"),(((입력!F33-입력!J33-입력!J37-19-19)+(입력!D33-38-38))*2),IF(입력!H33="H",(((입력!F33-입력!J33-38-19)+(입력!D33-38-38))*2),0)))),0)+IF(입력!B33="OD",IF(AND(입력!H33="W",입력!H33="W"),(((입력!D33-입력!J33-입력!J37-38-38)+(입력!F33-38-38))*2),IF(입력!H33="W",(((입력!D33-입력!J33-38-38)+(입력!F33-38-38))*2),IF(AND(입력!H33="H",입력!H37="H"),(((입력!F33-입력!J33-입력!J37-38-38)+(입력!D33-38-38))*2),IF(입력!H33="H",(((입력!F33-입력!J33-38-38)+(입력!D33-38-38))*2),0)))),0)),0),0)</f>
        <v>0</v>
      </c>
      <c r="CB33" s="358"/>
      <c r="CC33" s="357">
        <f>IF(OR(입력!B33="85mm단열",입력!B33="85mm방화"),IF(입력!B37="51T",(IF(OR(입력!B35="T/T",입력!B35="T/O",입력!B35="T/S"),(IF(입력!H33="W",입력!D33-(입력!D33-입력!J33)-38-19+12-56-56,입력!D33-38-38+12-56-56)+IF(입력!H33="H",입력!F33-(입력!F33-입력!J33)-38-19+12-56-56,입력!F33-38-38+12-56-56))*2,0)+IF(입력!B35="OD",(IF(입력!H33="W",입력!D33-(입력!D33-입력!J33)-38-38+12-56-56,입력!D33-38-38+12-56-56)+IF(입력!H33="H",입력!F33-(입력!F33-입력!J33)-38-38+12-56-56,입력!F33-38-38+12-56-56))*2,0)+IF(입력!B35="ID",(IF(입력!H33="W",입력!D33-(입력!D33-입력!J33)-38-19+12-56-56,입력!D33-38-38+12-56-56)+IF(입력!H33="H",입력!F33-(입력!F33-입력!J33)-38-19+12-56-56,입력!F33-38-38+12-56-56))*2,0)+IF(OR(입력!B35="T/T",입력!B35="T/O",입력!B35="T/S"),(IF(입력!H37="W",입력!D33-(입력!D33-입력!J37)-38-19+12-56-56,0)+IF(입력!H37="H",입력!F33-(입력!F33-입력!J37)-38-19+12-56-56,0))*2,0)+IF(입력!B33="OD",(IF(입력!H37="W",입력!D33-(입력!D33-입력!J37)-38-38+12-56-56,0)+IF(입력!H37="H",입력!F33-(입력!F33-입력!J37)-38-38+12-56-56,0))*2,0)+IF(입력!B33="ID",(IF(입력!H37="W",입력!D33-(입력!D33-입력!J37)-38-19+12-56-56,0)+IF(입력!H37="H",입력!F33-(입력!F33-입력!J37)-38-19+12-56-56,0))*2,0)),0),0)</f>
        <v>0</v>
      </c>
      <c r="CD33" s="358"/>
      <c r="CE33" s="357">
        <f>IF(OR(입력!B33="85mm단열",입력!B33="85mm방화"),(4),0)</f>
        <v>0</v>
      </c>
      <c r="CF33" s="358"/>
      <c r="CG33" s="357">
        <f>IF(OR(입력!B33="85mm단열",입력!B33="85mm방화"),(4),0)</f>
        <v>0</v>
      </c>
      <c r="CH33" s="358"/>
      <c r="CI33" s="381">
        <f>IF(OR(입력!B33="85mm단열",입력!B33="85mm방화"),IF(OR(입력!B35="T/T",입력!B35="T/O",입력!B35="T/S"),IF(OR(입력!H37="w",입력!H37="h"),8,4),0),0)</f>
        <v>0</v>
      </c>
      <c r="CJ33" s="382"/>
      <c r="CK33" s="375">
        <f>IF(OR(입력!B33="85mm단열",입력!B33="85mm방화"),IF(OR(입력!B35="T/T",입력!B35="T/O",입력!B35="T/S"),IF(OR(입력!H37="w",입력!H37="h"),8,4),0),0)</f>
        <v>0</v>
      </c>
      <c r="CL33" s="376"/>
      <c r="CM33" s="375">
        <f>IF(OR(입력!B33="85mm단열",입력!B33="85mm방화"),IF(OR(입력!B35="T/T",입력!B35="T/O",입력!B35="T/S",입력!B35="FIX",입력!B35="ID"),IF(입력!H33="W",2,IF(입력!H33="H",2,0)),0)*IF(OR(입력!H36="W",입력!H36="H"),2,1),0)</f>
        <v>0</v>
      </c>
      <c r="CN33" s="376"/>
      <c r="CO33" s="375">
        <f>IF(OR(입력!B33="85mm단열",입력!B33="85mm방화"),IF(OR(입력!B35="T/T",입력!B35="T/O",입력!B35="T/S",입력!B35="FIX",입력!B35="ID"),IF(입력!H33="W",2,IF(입력!H33="H",2,0)),0)*IF(OR(입력!H36="W",입력!H36="H"),2,1),0)</f>
        <v>0</v>
      </c>
      <c r="CP33" s="376"/>
      <c r="CQ33" s="375">
        <f>IF(OR(입력!B33="85mm단열",입력!B33="85mm방화"),IF(OR(입력!B35="T/T",입력!B35="T/O",입력!B35="T/S",입력!B35="FIX",입력!B35="ID"),IF(입력!H33="W",2,IF(입력!H33="H",2,0)),0)*IF(OR(입력!H36="W",입력!H36="H"),2,1),0)</f>
        <v>0</v>
      </c>
      <c r="CR33" s="376"/>
      <c r="CS33" s="357">
        <f>IF(OR(입력!B33="85mm단열",입력!B33="85mm방화"),(32),0)</f>
        <v>0</v>
      </c>
      <c r="CT33" s="358"/>
      <c r="CU33" s="369">
        <f>IF((입력!B33="85mm단열"),((CA33+CC33+BW33+BY33)/1000),0)</f>
        <v>0</v>
      </c>
      <c r="CV33" s="370"/>
      <c r="CW33" s="369">
        <f>IF((입력!B33="85mm단열"),((CA33+CC33+BW33+BY33)/1000),0)</f>
        <v>0</v>
      </c>
      <c r="CX33" s="370"/>
      <c r="CY33" s="369">
        <f>IF((입력!B33="85mm단열"),((BS33/1000)),0)</f>
        <v>0</v>
      </c>
      <c r="CZ33" s="370"/>
      <c r="DA33" s="357">
        <f>IF((입력!B33="85mm단열"),(4),0)</f>
        <v>0</v>
      </c>
      <c r="DB33" s="358"/>
      <c r="DC33" s="369">
        <f>IF((입력!B33="85mm단열"),(BS33*2)/1000,0)</f>
        <v>0</v>
      </c>
      <c r="DD33" s="370"/>
      <c r="DE33" s="357">
        <f>IF((입력!B33="85mm방화"),((CA33+CC33+BW33+BY33)/1000),0)</f>
        <v>0</v>
      </c>
      <c r="DF33" s="358"/>
      <c r="DG33" s="357">
        <f>IF((입력!B33="85mm방화"),((CA33+CC33+BW33+BY33)/1000),0)</f>
        <v>0</v>
      </c>
      <c r="DH33" s="358"/>
      <c r="DI33" s="357">
        <f>IF((입력!B33="85mm방화"),((BS33/1000)),0)</f>
        <v>0</v>
      </c>
      <c r="DJ33" s="358"/>
      <c r="DK33" s="357">
        <f>IF((입력!B33="85mm방화"),(4),0)</f>
        <v>0</v>
      </c>
      <c r="DL33" s="358"/>
      <c r="DM33" s="357">
        <f>IF((입력!B33="85mm방화"),(BS33*2)/1000,0)</f>
        <v>0</v>
      </c>
      <c r="DN33" s="358"/>
      <c r="DO33" s="357">
        <f>IF((입력!B33="85mm방화"),((BQ33/1000)),0)</f>
        <v>0</v>
      </c>
      <c r="DP33" s="358"/>
      <c r="DQ33" s="357">
        <f>IF((입력!B33="85mm방화"),((BW33/1000)),0)</f>
        <v>0</v>
      </c>
      <c r="DR33" s="358"/>
      <c r="DS33" s="357">
        <f>IF((입력!B33="85mm방화"),((BY33/1000)),0)</f>
        <v>0</v>
      </c>
      <c r="DT33" s="358"/>
      <c r="DU33" s="357">
        <f>IF(OR(입력!B33="85mm단열",입력!B33="85mm방화"),(IF(OR(입력!B35="T/T",입력!B35="T/O",입력!B35="T/S"),(IF(입력!H33="W",입력!D33-(입력!D33-입력!J33)-432,입력!D33-432)+IF(입력!H33="H",입력!F33-((((입력!F33-입력!J33)/2)-246)*2),(((입력!F33/2)-246)*2))),0))+(IF(OR(입력!B35="T/T",입력!B35="T/O",입력!B35="T/S"),(IF(입력!H37="W",입력!D33-(입력!D37-입력!J37)-432,0)+IF(입력!H37="H",입력!F37-((((입력!F37-입력!J37)/2)-246)*2),0)),0)),0)</f>
        <v>0</v>
      </c>
      <c r="DV33" s="358"/>
      <c r="DW33" s="357">
        <f>IF(OR(입력!B33="85mm단열",입력!B33="85mm방화",입력!B33="60mm단열",입력!B33="60mm방화"),IF(OR(입력!B35="T/T",입력!B35="T/O",입력!B35="T/S",입력!B35="FIX"),IF(OR(입력!H33="w",입력!H33="h"),4,2),0),0)</f>
        <v>0</v>
      </c>
      <c r="DX33" s="358"/>
      <c r="DY33" s="357">
        <f>IF(OR(입력!B33="85mm단열",입력!B33="85mm방화",입력!B33="60mm단열",입력!B33="60mm방화"),IF(OR(입력!B35="T/T",입력!B35="T/O",입력!B35="T/S"),1,0),0)</f>
        <v>0</v>
      </c>
      <c r="DZ33" s="358"/>
      <c r="EA33" s="357">
        <f>IF(OR(입력!B33="85mm단열",입력!B33="85mm방화",입력!B33="60mm단열",입력!B33="60mm방화"),IF(OR(입력!B35="T/T",입력!B35="T/O",입력!B35="T/S"),1,0),0)</f>
        <v>0</v>
      </c>
      <c r="EB33" s="358"/>
      <c r="EC33" s="357">
        <f>IF(OR(입력!B33="145mm단열",입력!B33="145mm방화"),IF(입력!B35="ES",((입력!D33)+(입력!F33))*2,0),0)</f>
        <v>0</v>
      </c>
      <c r="ED33" s="358"/>
      <c r="EE33" s="357">
        <f>IF(OR(입력!B33="145mm단열",입력!B33="145mm방화"),IF(입력!B35="ES",(((입력!D33-(입력!D33-입력!J33)+6)+(입력!F33-52-57))*2),0)+IF(입력!B35="ES",IF(입력!H37="W",(((입력!D33-(입력!D33-입력!J37)+6)+(입력!F33-52-57))*2),0),0),0)</f>
        <v>0</v>
      </c>
      <c r="EF33" s="358"/>
      <c r="EG33" s="357">
        <f>IF(OR(입력!B33="145mm단열",입력!B33="145mm방화"),IF(입력!B35="ES",입력!F33-36-36+10,0)*IF(입력!H37="W",2,1),0)</f>
        <v>0</v>
      </c>
      <c r="EH33" s="358"/>
      <c r="EI33" s="357">
        <f>IF(OR(입력!B33="145mm단열",입력!B33="145mm방화"),IF(입력!B35="ES",입력!D33-36-36,0),0)</f>
        <v>0</v>
      </c>
      <c r="EJ33" s="358"/>
      <c r="EK33" s="357">
        <f>IF(OR(입력!B33="145mm단열",입력!B33="145mm방화"),IF(입력!B35="ES",입력!F33-36-36,0)+IF(AND(입력!B35="ES",입력!H37="W"),입력!F33-36-36,0),0)</f>
        <v>0</v>
      </c>
      <c r="EL33" s="358"/>
      <c r="EM33" s="357">
        <f>IF(OR(입력!B33="145mm단열",입력!B33="145mm방화"),IF(입력!B35="ES",입력!D33-36-36,0),0)</f>
        <v>0</v>
      </c>
      <c r="EN33" s="358"/>
      <c r="EO33" s="357">
        <f>IF(OR(입력!B33="145mm단열",입력!B33="145mm방화"),IF(입력!B35="ES",입력!D33-36-36,0),0)</f>
        <v>0</v>
      </c>
      <c r="EP33" s="358"/>
      <c r="EQ33" s="357">
        <f>IF(OR(입력!B33="145mm단열",입력!B33="145mm방화"),IF(입력!B35="ES",입력!F33-36-36,0)+IF(AND(입력!B35="ES",입력!H37="W"),입력!F33-36-36,0),0)</f>
        <v>0</v>
      </c>
      <c r="ER33" s="358"/>
      <c r="ES33" s="357">
        <f>IF(OR(입력!B33="145mm단열",입력!B33="145mm방화"),IF(입력!B37="39T",IF(입력!B35="ES",((입력!D33-(입력!D33-입력!J33)+6-73-73)+(입력!F33-36-36-73-73))*2,0)+IF(AND(입력!B33="ES",입력!H36="W"),((입력!D33-(입력!D33-입력!J36)+6-73-73)+(입력!F33-36-36-73-73))*2,0)+IF(AND(입력!B33="ES",입력!H33="W",입력!H36="W"),((입력!D33-입력!J33-입력!J36-19-19)+(입력!F33-36-36))*2,IF(AND(입력!B33="ES",입력!H33="W",NOT(입력!H36="W")),((입력!D33-입력!J33-36-19)+(입력!F33-36-36))*2,0)),0),0)</f>
        <v>0</v>
      </c>
      <c r="ET33" s="358"/>
      <c r="EU33" s="357">
        <f>IF(OR(입력!B33="145mm단열",입력!B33="145mm방화"),IF(입력!B37="24T",IF(입력!B35="ES",((입력!D33-(입력!D33-입력!J33)+6-73-73)+(입력!F33-36-36-73-73))*2,0)+IF(AND(입력!B33="ES",입력!H36="W"),((입력!D33-(입력!D33-입력!J36)+6-73-73)+(입력!F33-36-36-73-73))*2,0)+IF(AND(입력!B33="ES",입력!H33="W",입력!H36="W"),((입력!D33-입력!J33-입력!J36-19-19)+(입력!F33-36-36))*2,IF(AND(입력!B33="ES",입력!H33="W",NOT(입력!H36="W")),((입력!D33-입력!J33-36-19)+(입력!F33-36-36))*2,0)),0),0)</f>
        <v>0</v>
      </c>
      <c r="EV33" s="358"/>
      <c r="EW33" s="357">
        <f>IF(OR(입력!B33="145mm단열",입력!B33="145mm방화"),IF(입력!B35="ES",(입력!D33-(입력!D33-입력!J33)-40-21+입력!F33-36-36)*2,0)+IF(AND(입력!B35="ES",입력!H37="W"),(입력!D33-(입력!D33-입력!J36)-36-19+입력!F33-36-36)*2,0),0)</f>
        <v>0</v>
      </c>
      <c r="EX33" s="358"/>
      <c r="EY33" s="357">
        <f>IF(OR(입력!B33="145mm단열",입력!B33="145mm방화"),(4),0)</f>
        <v>0</v>
      </c>
      <c r="EZ33" s="358"/>
      <c r="FA33" s="357">
        <f>IF(OR(입력!B33="145mm단열",입력!B33="145mm방화"),(4),0)</f>
        <v>0</v>
      </c>
      <c r="FB33" s="358"/>
      <c r="FC33" s="381">
        <f>IF(OR(입력!B33="145mm단열",입력!B33="145mm방화"),IF(OR(입력!B35="ES"),IF(OR(입력!H33="W",입력!H37="h"),4,8),0),0)</f>
        <v>0</v>
      </c>
      <c r="FD33" s="382"/>
      <c r="FE33" s="375">
        <f>IF(OR(입력!B33="145mm단열",입력!B33="145mm방화"),IF(OR(입력!B35="ES"),IF(OR(입력!H33="W",입력!H37="h"),4,8),0),0)</f>
        <v>0</v>
      </c>
      <c r="FF33" s="376"/>
      <c r="FG33" s="375">
        <f>IF(OR(입력!B33="145mm단열",입력!B33="145mm방화"),IF(OR(입력!B35="ES"),IF(입력!H33="W",2,IF(입력!H33="H",2,0)),0)*IF(OR(입력!H36="W",입력!H36="H"),2,1),0)</f>
        <v>0</v>
      </c>
      <c r="FH33" s="376"/>
      <c r="FI33" s="375">
        <f>IF(OR(입력!B33="145mm단열",입력!B33="145mm방화"),IF(OR(입력!B35="ES"),IF(입력!H33="W",2,IF(입력!H33="H",2,0)),0)*IF(OR(입력!H36="W",입력!H36="H"),2,1),0)</f>
        <v>0</v>
      </c>
      <c r="FJ33" s="376"/>
      <c r="FK33" s="375">
        <f>IF(OR(입력!B33="145mm단열",입력!B33="145mm방화"),IF(OR(입력!B35="ES"),IF(입력!H33="W",2,IF(입력!H33="H",2,0)),0)*IF(OR(입력!H36="W",입력!H36="H"),2,1),0)</f>
        <v>0</v>
      </c>
      <c r="FL33" s="376"/>
      <c r="FM33" s="357">
        <f>IF(OR(입력!B33="145mm단열",입력!B33="145mm방화"),(32),0)</f>
        <v>0</v>
      </c>
      <c r="FN33" s="358"/>
      <c r="FO33" s="369">
        <f>IF((입력!B33="145mm단열"),((EU33+EW33+EQ33+ES33)/1000),0)</f>
        <v>0</v>
      </c>
      <c r="FP33" s="370"/>
      <c r="FQ33" s="369">
        <f>IF((입력!B33="145mm단열"),((EU33+EW33+EQ33+ES33)/1000),0)</f>
        <v>0</v>
      </c>
      <c r="FR33" s="370"/>
      <c r="FS33" s="369">
        <f>IF((입력!B33="145mm단열"),((EM33/1000)),0)</f>
        <v>0</v>
      </c>
      <c r="FT33" s="370"/>
      <c r="FU33" s="357">
        <f>IF((입력!B33="145mm단열"),(4),0)</f>
        <v>0</v>
      </c>
      <c r="FV33" s="358"/>
      <c r="FW33" s="369">
        <f>IF((입력!B33="145mm단열"),(EM33*2)/1000,0)</f>
        <v>0</v>
      </c>
      <c r="FX33" s="370"/>
      <c r="FY33" s="357">
        <f>IF((입력!B33="145mm방화"),((EU33+EW33+EQ33+ES33)/1000),0)</f>
        <v>0</v>
      </c>
      <c r="FZ33" s="358"/>
      <c r="GA33" s="357">
        <f>IF((입력!B33="145mm방화"),((EU33+EW33+EQ33+ES33)/1000),0)</f>
        <v>0</v>
      </c>
      <c r="GB33" s="358"/>
      <c r="GC33" s="357">
        <f>IF((입력!B33="145mm방화"),((EM33/1000)),0)</f>
        <v>0</v>
      </c>
      <c r="GD33" s="358"/>
      <c r="GE33" s="357">
        <f>IF((입력!B33="145mm방화"),(4),0)</f>
        <v>0</v>
      </c>
      <c r="GF33" s="358"/>
      <c r="GG33" s="357">
        <f>IF((입력!B33="145mm방화"),(EM33*2)/1000,0)</f>
        <v>0</v>
      </c>
      <c r="GH33" s="358"/>
      <c r="GI33" s="357">
        <f>IF((입력!B33="145mm방화"),((EK33/1000)),0)</f>
        <v>0</v>
      </c>
      <c r="GJ33" s="358"/>
      <c r="GK33" s="357">
        <f>IF((입력!B33="145mm방화"),((EQ33/1000)),0)</f>
        <v>0</v>
      </c>
      <c r="GL33" s="358"/>
      <c r="GM33" s="357">
        <f>IF((입력!B33="145mm방화"),((ES33/1000)),0)</f>
        <v>0</v>
      </c>
      <c r="GN33" s="358"/>
      <c r="GO33" s="357">
        <f>IF(OR(입력!B33="145mm단열",입력!B33="145mm방화"),(1),0)</f>
        <v>0</v>
      </c>
      <c r="GP33" s="358"/>
      <c r="GQ33" s="357">
        <f>IF(OR(입력!B33="145mm단열",입력!B33="145mm방화"),(1),0)</f>
        <v>0</v>
      </c>
      <c r="GR33" s="358"/>
    </row>
    <row r="34" spans="1:200" ht="17.100000000000001" customHeight="1" x14ac:dyDescent="0.3">
      <c r="A34" s="402"/>
      <c r="B34" s="412"/>
      <c r="C34" s="397"/>
      <c r="D34" s="398"/>
      <c r="E34" s="359"/>
      <c r="F34" s="360"/>
      <c r="G34" s="377"/>
      <c r="H34" s="378"/>
      <c r="I34" s="359"/>
      <c r="J34" s="360"/>
      <c r="K34" s="359"/>
      <c r="L34" s="360"/>
      <c r="M34" s="359"/>
      <c r="N34" s="360"/>
      <c r="O34" s="359"/>
      <c r="P34" s="360"/>
      <c r="Q34" s="359"/>
      <c r="R34" s="360"/>
      <c r="S34" s="359"/>
      <c r="T34" s="360"/>
      <c r="U34" s="359"/>
      <c r="V34" s="360"/>
      <c r="W34" s="359"/>
      <c r="X34" s="360"/>
      <c r="Y34" s="359"/>
      <c r="Z34" s="360"/>
      <c r="AA34" s="359"/>
      <c r="AB34" s="360"/>
      <c r="AC34" s="377"/>
      <c r="AD34" s="378"/>
      <c r="AE34" s="377"/>
      <c r="AF34" s="378"/>
      <c r="AG34" s="377"/>
      <c r="AH34" s="378"/>
      <c r="AI34" s="377"/>
      <c r="AJ34" s="378"/>
      <c r="AK34" s="377"/>
      <c r="AL34" s="378"/>
      <c r="AM34" s="359"/>
      <c r="AN34" s="360"/>
      <c r="AO34" s="359"/>
      <c r="AP34" s="360"/>
      <c r="AQ34" s="359"/>
      <c r="AR34" s="360"/>
      <c r="AS34" s="359"/>
      <c r="AT34" s="360"/>
      <c r="AU34" s="359"/>
      <c r="AV34" s="360"/>
      <c r="AW34" s="359"/>
      <c r="AX34" s="360"/>
      <c r="AY34" s="359"/>
      <c r="AZ34" s="360"/>
      <c r="BA34" s="359"/>
      <c r="BB34" s="360"/>
      <c r="BC34" s="359"/>
      <c r="BD34" s="360"/>
      <c r="BE34" s="359"/>
      <c r="BF34" s="360"/>
      <c r="BG34" s="359"/>
      <c r="BH34" s="360"/>
      <c r="BI34" s="359"/>
      <c r="BJ34" s="360"/>
      <c r="BK34" s="359"/>
      <c r="BL34" s="360"/>
      <c r="BM34" s="359"/>
      <c r="BN34" s="360"/>
      <c r="BO34" s="359"/>
      <c r="BP34" s="360"/>
      <c r="BQ34" s="359"/>
      <c r="BR34" s="360"/>
      <c r="BS34" s="359"/>
      <c r="BT34" s="360"/>
      <c r="BU34" s="359"/>
      <c r="BV34" s="360"/>
      <c r="BW34" s="359"/>
      <c r="BX34" s="360"/>
      <c r="BY34" s="359"/>
      <c r="BZ34" s="360"/>
      <c r="CA34" s="359"/>
      <c r="CB34" s="360"/>
      <c r="CC34" s="359"/>
      <c r="CD34" s="360"/>
      <c r="CE34" s="359"/>
      <c r="CF34" s="360"/>
      <c r="CG34" s="359"/>
      <c r="CH34" s="360"/>
      <c r="CI34" s="383"/>
      <c r="CJ34" s="384"/>
      <c r="CK34" s="377"/>
      <c r="CL34" s="378"/>
      <c r="CM34" s="377"/>
      <c r="CN34" s="378"/>
      <c r="CO34" s="377"/>
      <c r="CP34" s="378"/>
      <c r="CQ34" s="377"/>
      <c r="CR34" s="378"/>
      <c r="CS34" s="359"/>
      <c r="CT34" s="360"/>
      <c r="CU34" s="371"/>
      <c r="CV34" s="372"/>
      <c r="CW34" s="371"/>
      <c r="CX34" s="372"/>
      <c r="CY34" s="371"/>
      <c r="CZ34" s="372"/>
      <c r="DA34" s="359"/>
      <c r="DB34" s="360"/>
      <c r="DC34" s="371"/>
      <c r="DD34" s="372"/>
      <c r="DE34" s="359"/>
      <c r="DF34" s="360"/>
      <c r="DG34" s="359"/>
      <c r="DH34" s="360"/>
      <c r="DI34" s="359"/>
      <c r="DJ34" s="360"/>
      <c r="DK34" s="359"/>
      <c r="DL34" s="360"/>
      <c r="DM34" s="359"/>
      <c r="DN34" s="360"/>
      <c r="DO34" s="359"/>
      <c r="DP34" s="360"/>
      <c r="DQ34" s="359"/>
      <c r="DR34" s="360"/>
      <c r="DS34" s="359"/>
      <c r="DT34" s="360"/>
      <c r="DU34" s="359"/>
      <c r="DV34" s="360"/>
      <c r="DW34" s="359"/>
      <c r="DX34" s="360"/>
      <c r="DY34" s="359"/>
      <c r="DZ34" s="360"/>
      <c r="EA34" s="359"/>
      <c r="EB34" s="360"/>
      <c r="EC34" s="359"/>
      <c r="ED34" s="360"/>
      <c r="EE34" s="359"/>
      <c r="EF34" s="360"/>
      <c r="EG34" s="359"/>
      <c r="EH34" s="360"/>
      <c r="EI34" s="359"/>
      <c r="EJ34" s="360"/>
      <c r="EK34" s="359"/>
      <c r="EL34" s="360"/>
      <c r="EM34" s="359"/>
      <c r="EN34" s="360"/>
      <c r="EO34" s="359"/>
      <c r="EP34" s="360"/>
      <c r="EQ34" s="359"/>
      <c r="ER34" s="360"/>
      <c r="ES34" s="359"/>
      <c r="ET34" s="360"/>
      <c r="EU34" s="359"/>
      <c r="EV34" s="360"/>
      <c r="EW34" s="359"/>
      <c r="EX34" s="360"/>
      <c r="EY34" s="359"/>
      <c r="EZ34" s="360"/>
      <c r="FA34" s="359"/>
      <c r="FB34" s="360"/>
      <c r="FC34" s="383"/>
      <c r="FD34" s="384"/>
      <c r="FE34" s="377"/>
      <c r="FF34" s="378"/>
      <c r="FG34" s="377"/>
      <c r="FH34" s="378"/>
      <c r="FI34" s="377"/>
      <c r="FJ34" s="378"/>
      <c r="FK34" s="377"/>
      <c r="FL34" s="378"/>
      <c r="FM34" s="359"/>
      <c r="FN34" s="360"/>
      <c r="FO34" s="371"/>
      <c r="FP34" s="372"/>
      <c r="FQ34" s="371"/>
      <c r="FR34" s="372"/>
      <c r="FS34" s="371"/>
      <c r="FT34" s="372"/>
      <c r="FU34" s="359"/>
      <c r="FV34" s="360"/>
      <c r="FW34" s="371"/>
      <c r="FX34" s="372"/>
      <c r="FY34" s="359"/>
      <c r="FZ34" s="360"/>
      <c r="GA34" s="359"/>
      <c r="GB34" s="360"/>
      <c r="GC34" s="359"/>
      <c r="GD34" s="360"/>
      <c r="GE34" s="359"/>
      <c r="GF34" s="360"/>
      <c r="GG34" s="359"/>
      <c r="GH34" s="360"/>
      <c r="GI34" s="359"/>
      <c r="GJ34" s="360"/>
      <c r="GK34" s="359"/>
      <c r="GL34" s="360"/>
      <c r="GM34" s="359"/>
      <c r="GN34" s="360"/>
      <c r="GO34" s="359"/>
      <c r="GP34" s="360"/>
      <c r="GQ34" s="359"/>
      <c r="GR34" s="360"/>
    </row>
    <row r="35" spans="1:200" ht="17.100000000000001" customHeight="1" x14ac:dyDescent="0.3">
      <c r="A35" s="402"/>
      <c r="B35" s="412"/>
      <c r="C35" s="397"/>
      <c r="D35" s="398"/>
      <c r="E35" s="359"/>
      <c r="F35" s="360"/>
      <c r="G35" s="377"/>
      <c r="H35" s="378"/>
      <c r="I35" s="359"/>
      <c r="J35" s="360"/>
      <c r="K35" s="359"/>
      <c r="L35" s="360"/>
      <c r="M35" s="359"/>
      <c r="N35" s="360"/>
      <c r="O35" s="359"/>
      <c r="P35" s="360"/>
      <c r="Q35" s="359"/>
      <c r="R35" s="360"/>
      <c r="S35" s="359"/>
      <c r="T35" s="360"/>
      <c r="U35" s="359"/>
      <c r="V35" s="360"/>
      <c r="W35" s="359"/>
      <c r="X35" s="360"/>
      <c r="Y35" s="359"/>
      <c r="Z35" s="360"/>
      <c r="AA35" s="359"/>
      <c r="AB35" s="360"/>
      <c r="AC35" s="377"/>
      <c r="AD35" s="378"/>
      <c r="AE35" s="377"/>
      <c r="AF35" s="378"/>
      <c r="AG35" s="377"/>
      <c r="AH35" s="378"/>
      <c r="AI35" s="377"/>
      <c r="AJ35" s="378"/>
      <c r="AK35" s="377"/>
      <c r="AL35" s="378"/>
      <c r="AM35" s="359"/>
      <c r="AN35" s="360"/>
      <c r="AO35" s="359"/>
      <c r="AP35" s="360"/>
      <c r="AQ35" s="359"/>
      <c r="AR35" s="360"/>
      <c r="AS35" s="359"/>
      <c r="AT35" s="360"/>
      <c r="AU35" s="359"/>
      <c r="AV35" s="360"/>
      <c r="AW35" s="359"/>
      <c r="AX35" s="360"/>
      <c r="AY35" s="359"/>
      <c r="AZ35" s="360"/>
      <c r="BA35" s="359"/>
      <c r="BB35" s="360"/>
      <c r="BC35" s="359"/>
      <c r="BD35" s="360"/>
      <c r="BE35" s="359"/>
      <c r="BF35" s="360"/>
      <c r="BG35" s="359"/>
      <c r="BH35" s="360"/>
      <c r="BI35" s="359"/>
      <c r="BJ35" s="360"/>
      <c r="BK35" s="359"/>
      <c r="BL35" s="360"/>
      <c r="BM35" s="359"/>
      <c r="BN35" s="360"/>
      <c r="BO35" s="359"/>
      <c r="BP35" s="360"/>
      <c r="BQ35" s="359"/>
      <c r="BR35" s="360"/>
      <c r="BS35" s="359"/>
      <c r="BT35" s="360"/>
      <c r="BU35" s="359"/>
      <c r="BV35" s="360"/>
      <c r="BW35" s="359"/>
      <c r="BX35" s="360"/>
      <c r="BY35" s="359"/>
      <c r="BZ35" s="360"/>
      <c r="CA35" s="359"/>
      <c r="CB35" s="360"/>
      <c r="CC35" s="359"/>
      <c r="CD35" s="360"/>
      <c r="CE35" s="359"/>
      <c r="CF35" s="360"/>
      <c r="CG35" s="359"/>
      <c r="CH35" s="360"/>
      <c r="CI35" s="383"/>
      <c r="CJ35" s="384"/>
      <c r="CK35" s="377"/>
      <c r="CL35" s="378"/>
      <c r="CM35" s="377"/>
      <c r="CN35" s="378"/>
      <c r="CO35" s="377"/>
      <c r="CP35" s="378"/>
      <c r="CQ35" s="377"/>
      <c r="CR35" s="378"/>
      <c r="CS35" s="359"/>
      <c r="CT35" s="360"/>
      <c r="CU35" s="371"/>
      <c r="CV35" s="372"/>
      <c r="CW35" s="371"/>
      <c r="CX35" s="372"/>
      <c r="CY35" s="371"/>
      <c r="CZ35" s="372"/>
      <c r="DA35" s="359"/>
      <c r="DB35" s="360"/>
      <c r="DC35" s="371"/>
      <c r="DD35" s="372"/>
      <c r="DE35" s="359"/>
      <c r="DF35" s="360"/>
      <c r="DG35" s="359"/>
      <c r="DH35" s="360"/>
      <c r="DI35" s="359"/>
      <c r="DJ35" s="360"/>
      <c r="DK35" s="359"/>
      <c r="DL35" s="360"/>
      <c r="DM35" s="359"/>
      <c r="DN35" s="360"/>
      <c r="DO35" s="359"/>
      <c r="DP35" s="360"/>
      <c r="DQ35" s="359"/>
      <c r="DR35" s="360"/>
      <c r="DS35" s="359"/>
      <c r="DT35" s="360"/>
      <c r="DU35" s="359"/>
      <c r="DV35" s="360"/>
      <c r="DW35" s="359"/>
      <c r="DX35" s="360"/>
      <c r="DY35" s="359"/>
      <c r="DZ35" s="360"/>
      <c r="EA35" s="359"/>
      <c r="EB35" s="360"/>
      <c r="EC35" s="359"/>
      <c r="ED35" s="360"/>
      <c r="EE35" s="359"/>
      <c r="EF35" s="360"/>
      <c r="EG35" s="359"/>
      <c r="EH35" s="360"/>
      <c r="EI35" s="359"/>
      <c r="EJ35" s="360"/>
      <c r="EK35" s="359"/>
      <c r="EL35" s="360"/>
      <c r="EM35" s="359"/>
      <c r="EN35" s="360"/>
      <c r="EO35" s="359"/>
      <c r="EP35" s="360"/>
      <c r="EQ35" s="359"/>
      <c r="ER35" s="360"/>
      <c r="ES35" s="359"/>
      <c r="ET35" s="360"/>
      <c r="EU35" s="359"/>
      <c r="EV35" s="360"/>
      <c r="EW35" s="359"/>
      <c r="EX35" s="360"/>
      <c r="EY35" s="359"/>
      <c r="EZ35" s="360"/>
      <c r="FA35" s="359"/>
      <c r="FB35" s="360"/>
      <c r="FC35" s="383"/>
      <c r="FD35" s="384"/>
      <c r="FE35" s="377"/>
      <c r="FF35" s="378"/>
      <c r="FG35" s="377"/>
      <c r="FH35" s="378"/>
      <c r="FI35" s="377"/>
      <c r="FJ35" s="378"/>
      <c r="FK35" s="377"/>
      <c r="FL35" s="378"/>
      <c r="FM35" s="359"/>
      <c r="FN35" s="360"/>
      <c r="FO35" s="371"/>
      <c r="FP35" s="372"/>
      <c r="FQ35" s="371"/>
      <c r="FR35" s="372"/>
      <c r="FS35" s="371"/>
      <c r="FT35" s="372"/>
      <c r="FU35" s="359"/>
      <c r="FV35" s="360"/>
      <c r="FW35" s="371"/>
      <c r="FX35" s="372"/>
      <c r="FY35" s="359"/>
      <c r="FZ35" s="360"/>
      <c r="GA35" s="359"/>
      <c r="GB35" s="360"/>
      <c r="GC35" s="359"/>
      <c r="GD35" s="360"/>
      <c r="GE35" s="359"/>
      <c r="GF35" s="360"/>
      <c r="GG35" s="359"/>
      <c r="GH35" s="360"/>
      <c r="GI35" s="359"/>
      <c r="GJ35" s="360"/>
      <c r="GK35" s="359"/>
      <c r="GL35" s="360"/>
      <c r="GM35" s="359"/>
      <c r="GN35" s="360"/>
      <c r="GO35" s="359"/>
      <c r="GP35" s="360"/>
      <c r="GQ35" s="359"/>
      <c r="GR35" s="360"/>
    </row>
    <row r="36" spans="1:200" ht="17.100000000000001" customHeight="1" x14ac:dyDescent="0.3">
      <c r="A36" s="402"/>
      <c r="B36" s="412"/>
      <c r="C36" s="409"/>
      <c r="D36" s="410"/>
      <c r="E36" s="361"/>
      <c r="F36" s="362"/>
      <c r="G36" s="379"/>
      <c r="H36" s="380"/>
      <c r="I36" s="361"/>
      <c r="J36" s="362"/>
      <c r="K36" s="361"/>
      <c r="L36" s="362"/>
      <c r="M36" s="361"/>
      <c r="N36" s="362"/>
      <c r="O36" s="361"/>
      <c r="P36" s="362"/>
      <c r="Q36" s="361"/>
      <c r="R36" s="362"/>
      <c r="S36" s="361"/>
      <c r="T36" s="362"/>
      <c r="U36" s="361"/>
      <c r="V36" s="362"/>
      <c r="W36" s="361"/>
      <c r="X36" s="362"/>
      <c r="Y36" s="361"/>
      <c r="Z36" s="362"/>
      <c r="AA36" s="361"/>
      <c r="AB36" s="362"/>
      <c r="AC36" s="379"/>
      <c r="AD36" s="380"/>
      <c r="AE36" s="379"/>
      <c r="AF36" s="380"/>
      <c r="AG36" s="379"/>
      <c r="AH36" s="380"/>
      <c r="AI36" s="379"/>
      <c r="AJ36" s="380"/>
      <c r="AK36" s="379"/>
      <c r="AL36" s="380"/>
      <c r="AM36" s="361"/>
      <c r="AN36" s="362"/>
      <c r="AO36" s="361"/>
      <c r="AP36" s="362"/>
      <c r="AQ36" s="361"/>
      <c r="AR36" s="362"/>
      <c r="AS36" s="361"/>
      <c r="AT36" s="362"/>
      <c r="AU36" s="361"/>
      <c r="AV36" s="362"/>
      <c r="AW36" s="361"/>
      <c r="AX36" s="362"/>
      <c r="AY36" s="361"/>
      <c r="AZ36" s="362"/>
      <c r="BA36" s="361"/>
      <c r="BB36" s="362"/>
      <c r="BC36" s="361"/>
      <c r="BD36" s="362"/>
      <c r="BE36" s="361"/>
      <c r="BF36" s="362"/>
      <c r="BG36" s="361"/>
      <c r="BH36" s="362"/>
      <c r="BI36" s="361"/>
      <c r="BJ36" s="362"/>
      <c r="BK36" s="361"/>
      <c r="BL36" s="362"/>
      <c r="BM36" s="361"/>
      <c r="BN36" s="362"/>
      <c r="BO36" s="361"/>
      <c r="BP36" s="362"/>
      <c r="BQ36" s="361"/>
      <c r="BR36" s="362"/>
      <c r="BS36" s="361"/>
      <c r="BT36" s="362"/>
      <c r="BU36" s="361"/>
      <c r="BV36" s="362"/>
      <c r="BW36" s="361"/>
      <c r="BX36" s="362"/>
      <c r="BY36" s="361"/>
      <c r="BZ36" s="362"/>
      <c r="CA36" s="361"/>
      <c r="CB36" s="362"/>
      <c r="CC36" s="361"/>
      <c r="CD36" s="362"/>
      <c r="CE36" s="361"/>
      <c r="CF36" s="362"/>
      <c r="CG36" s="361"/>
      <c r="CH36" s="362"/>
      <c r="CI36" s="385"/>
      <c r="CJ36" s="386"/>
      <c r="CK36" s="379"/>
      <c r="CL36" s="380"/>
      <c r="CM36" s="379"/>
      <c r="CN36" s="380"/>
      <c r="CO36" s="379"/>
      <c r="CP36" s="380"/>
      <c r="CQ36" s="379"/>
      <c r="CR36" s="380"/>
      <c r="CS36" s="361"/>
      <c r="CT36" s="362"/>
      <c r="CU36" s="373"/>
      <c r="CV36" s="374"/>
      <c r="CW36" s="373"/>
      <c r="CX36" s="374"/>
      <c r="CY36" s="373"/>
      <c r="CZ36" s="374"/>
      <c r="DA36" s="361"/>
      <c r="DB36" s="362"/>
      <c r="DC36" s="373"/>
      <c r="DD36" s="374"/>
      <c r="DE36" s="361"/>
      <c r="DF36" s="362"/>
      <c r="DG36" s="361"/>
      <c r="DH36" s="362"/>
      <c r="DI36" s="361"/>
      <c r="DJ36" s="362"/>
      <c r="DK36" s="361"/>
      <c r="DL36" s="362"/>
      <c r="DM36" s="361"/>
      <c r="DN36" s="362"/>
      <c r="DO36" s="361"/>
      <c r="DP36" s="362"/>
      <c r="DQ36" s="361"/>
      <c r="DR36" s="362"/>
      <c r="DS36" s="361"/>
      <c r="DT36" s="362"/>
      <c r="DU36" s="361"/>
      <c r="DV36" s="362"/>
      <c r="DW36" s="361"/>
      <c r="DX36" s="362"/>
      <c r="DY36" s="361"/>
      <c r="DZ36" s="362"/>
      <c r="EA36" s="361"/>
      <c r="EB36" s="362"/>
      <c r="EC36" s="361"/>
      <c r="ED36" s="362"/>
      <c r="EE36" s="361"/>
      <c r="EF36" s="362"/>
      <c r="EG36" s="361"/>
      <c r="EH36" s="362"/>
      <c r="EI36" s="361"/>
      <c r="EJ36" s="362"/>
      <c r="EK36" s="361"/>
      <c r="EL36" s="362"/>
      <c r="EM36" s="361"/>
      <c r="EN36" s="362"/>
      <c r="EO36" s="361"/>
      <c r="EP36" s="362"/>
      <c r="EQ36" s="361"/>
      <c r="ER36" s="362"/>
      <c r="ES36" s="361"/>
      <c r="ET36" s="362"/>
      <c r="EU36" s="361"/>
      <c r="EV36" s="362"/>
      <c r="EW36" s="361"/>
      <c r="EX36" s="362"/>
      <c r="EY36" s="361"/>
      <c r="EZ36" s="362"/>
      <c r="FA36" s="361"/>
      <c r="FB36" s="362"/>
      <c r="FC36" s="385"/>
      <c r="FD36" s="386"/>
      <c r="FE36" s="379"/>
      <c r="FF36" s="380"/>
      <c r="FG36" s="379"/>
      <c r="FH36" s="380"/>
      <c r="FI36" s="379"/>
      <c r="FJ36" s="380"/>
      <c r="FK36" s="379"/>
      <c r="FL36" s="380"/>
      <c r="FM36" s="361"/>
      <c r="FN36" s="362"/>
      <c r="FO36" s="373"/>
      <c r="FP36" s="374"/>
      <c r="FQ36" s="373"/>
      <c r="FR36" s="374"/>
      <c r="FS36" s="373"/>
      <c r="FT36" s="374"/>
      <c r="FU36" s="361"/>
      <c r="FV36" s="362"/>
      <c r="FW36" s="373"/>
      <c r="FX36" s="374"/>
      <c r="FY36" s="361"/>
      <c r="FZ36" s="362"/>
      <c r="GA36" s="361"/>
      <c r="GB36" s="362"/>
      <c r="GC36" s="361"/>
      <c r="GD36" s="362"/>
      <c r="GE36" s="361"/>
      <c r="GF36" s="362"/>
      <c r="GG36" s="361"/>
      <c r="GH36" s="362"/>
      <c r="GI36" s="361"/>
      <c r="GJ36" s="362"/>
      <c r="GK36" s="361"/>
      <c r="GL36" s="362"/>
      <c r="GM36" s="361"/>
      <c r="GN36" s="362"/>
      <c r="GO36" s="361"/>
      <c r="GP36" s="362"/>
      <c r="GQ36" s="361"/>
      <c r="GR36" s="362"/>
    </row>
    <row r="37" spans="1:200" ht="16.5" customHeight="1" x14ac:dyDescent="0.3">
      <c r="A37" s="402"/>
      <c r="B37" s="412"/>
      <c r="C37" s="395" t="s">
        <v>20</v>
      </c>
      <c r="D37" s="396"/>
      <c r="E37" s="351">
        <f>ROUNDUP((E33/1000)*VLOOKUP(E$8,'프로파일 단가 DB'!$A$2:$H$107,7,FALSE)+(E33/1000*($U$3/100))*VLOOKUP(E$8,'프로파일 단가 DB'!$A$2:$H$107,7,FALSE),2)</f>
        <v>0</v>
      </c>
      <c r="F37" s="352"/>
      <c r="G37" s="351">
        <f>ROUNDUP((G33/1000)*VLOOKUP(G$8,'프로파일 단가 DB'!$A$2:$H$107,7,FALSE)+(G33/1000*($U$3/100))*VLOOKUP(G$8,'프로파일 단가 DB'!$A$2:$H$107,7,FALSE),2)</f>
        <v>0</v>
      </c>
      <c r="H37" s="352"/>
      <c r="I37" s="351">
        <f>ROUNDUP((I33/1000)*VLOOKUP(I$8,'프로파일 단가 DB'!$A$2:$H$107,7,FALSE)+(I33/1000*($U$3/100))*VLOOKUP(I$8,'프로파일 단가 DB'!$A$2:$H$107,7,FALSE),2)</f>
        <v>0</v>
      </c>
      <c r="J37" s="352"/>
      <c r="K37" s="351">
        <f>ROUNDUP((K33/1000)*VLOOKUP(K$8,'프로파일 단가 DB'!$A$2:$H$107,7,FALSE)+(K33/1000*($U$3/100))*VLOOKUP(K$8,'프로파일 단가 DB'!$A$2:$H$107,7,FALSE),2)</f>
        <v>0</v>
      </c>
      <c r="L37" s="352"/>
      <c r="M37" s="351">
        <f>ROUNDUP((M33/1000)*VLOOKUP(M$8,'프로파일 단가 DB'!$A$2:$H$107,7,FALSE)+(M33/1000*($U$3/100))*VLOOKUP(M$8,'프로파일 단가 DB'!$A$2:$H$107,7,FALSE),2)</f>
        <v>0</v>
      </c>
      <c r="N37" s="352"/>
      <c r="O37" s="351">
        <f>ROUNDUP((O33/1000)*VLOOKUP(O$8,'프로파일 단가 DB'!$A$2:$H$107,7,FALSE)+(O33/1000*($U$3/100))*VLOOKUP(O$8,'프로파일 단가 DB'!$A$2:$H$107,7,FALSE),2)</f>
        <v>0</v>
      </c>
      <c r="P37" s="352"/>
      <c r="Q37" s="351">
        <f>ROUNDUP((Q33/1000)*VLOOKUP(Q$8,'프로파일 단가 DB'!$A$2:$H$107,7,FALSE)+(Q33/1000*($U$3/100))*VLOOKUP(Q$8,'프로파일 단가 DB'!$A$2:$H$107,7,FALSE),2)</f>
        <v>0</v>
      </c>
      <c r="R37" s="352"/>
      <c r="S37" s="351">
        <f>ROUNDUP((S33/1000)*VLOOKUP(S$8,'프로파일 단가 DB'!$A$2:$H$107,7,FALSE)+(S33/1000*($U$3/100))*VLOOKUP(S$8,'프로파일 단가 DB'!$A$2:$H$107,7,FALSE),2)</f>
        <v>0</v>
      </c>
      <c r="T37" s="352"/>
      <c r="U37" s="351">
        <f>ROUNDUP((U33/1000)*VLOOKUP(U$8,'프로파일 단가 DB'!$A$2:$H$107,7,FALSE)+(U33/1000*($U$3/100))*VLOOKUP(U$8,'프로파일 단가 DB'!$A$2:$H$107,7,FALSE),2)</f>
        <v>0</v>
      </c>
      <c r="V37" s="352"/>
      <c r="W37" s="351">
        <f>ROUNDUP((W33/1000)*VLOOKUP(W$8,'프로파일 단가 DB'!$A$2:$H$107,7,FALSE)+(W33/1000*($U$3/100))*VLOOKUP(W$8,'프로파일 단가 DB'!$A$2:$H$107,7,FALSE),2)</f>
        <v>0</v>
      </c>
      <c r="X37" s="352"/>
      <c r="Y37" s="351">
        <f>ROUNDUP((Y33)*VLOOKUP(Y$8,'프로파일 단가 DB'!$A$2:$H$107,7,FALSE)+(Y33*($U$3/100))*VLOOKUP(Y$8,'프로파일 단가 DB'!$A$2:$H$107,7,FALSE),2)</f>
        <v>0</v>
      </c>
      <c r="Z37" s="352"/>
      <c r="AA37" s="351">
        <f>ROUNDUP((AA33)*VLOOKUP(AA$8,'프로파일 단가 DB'!$A$2:$H$107,7,FALSE)+(AA33*($U$3/100))*VLOOKUP(AA$8,'프로파일 단가 DB'!$A$2:$H$107,7,FALSE),2)</f>
        <v>0</v>
      </c>
      <c r="AB37" s="352"/>
      <c r="AC37" s="351">
        <f>ROUNDUP((AC33)*VLOOKUP(AC$8,'프로파일 단가 DB'!$A$2:$H$107,7,FALSE)+(AC33*($U$3/100))*VLOOKUP(AC$8,'프로파일 단가 DB'!$A$2:$H$107,7,FALSE),2)</f>
        <v>0</v>
      </c>
      <c r="AD37" s="352"/>
      <c r="AE37" s="351">
        <f>ROUNDUP((AE33)*VLOOKUP(AE$8,'프로파일 단가 DB'!$A$2:$H$107,7,FALSE)+(AE33*($U$3/100))*VLOOKUP(AE$8,'프로파일 단가 DB'!$A$2:$H$107,7,FALSE),2)</f>
        <v>0</v>
      </c>
      <c r="AF37" s="352"/>
      <c r="AG37" s="351">
        <f>ROUNDUP((AG33)*VLOOKUP(AG$8,'프로파일 단가 DB'!$A$2:$H$107,7,FALSE)+(AG33*($U$3/100))*VLOOKUP(AG$8,'프로파일 단가 DB'!$A$2:$H$107,7,FALSE),2)</f>
        <v>0</v>
      </c>
      <c r="AH37" s="352"/>
      <c r="AI37" s="351">
        <f>ROUNDUP((AI33)*VLOOKUP(AI$8,'프로파일 단가 DB'!$A$2:$H$107,7,FALSE)+(AI33*($U$3/100))*VLOOKUP(AI$8,'프로파일 단가 DB'!$A$2:$H$107,7,FALSE),2)</f>
        <v>0</v>
      </c>
      <c r="AJ37" s="352"/>
      <c r="AK37" s="351">
        <f>ROUNDUP((AK33)*VLOOKUP(AK$8,'프로파일 단가 DB'!$A$2:$H$107,7,FALSE)+(AK33*($U$3/100))*VLOOKUP(AK$8,'프로파일 단가 DB'!$A$2:$H$107,7,FALSE),2)</f>
        <v>0</v>
      </c>
      <c r="AL37" s="352"/>
      <c r="AM37" s="351">
        <f>ROUNDUP((AM33)*VLOOKUP(AM$8,'프로파일 단가 DB'!$A$2:$H$107,7,FALSE)+(AM33*($U$3/100))*VLOOKUP(AM$8,'프로파일 단가 DB'!$A$2:$H$107,7,FALSE),2)</f>
        <v>0</v>
      </c>
      <c r="AN37" s="352"/>
      <c r="AO37" s="351">
        <f>ROUNDUP((AO33)*VLOOKUP(AO$8,'프로파일 단가 DB'!$A$2:$H$107,7,FALSE)+(AO33*($U$3/100))*VLOOKUP(AO$8,'프로파일 단가 DB'!$A$2:$H$107,7,FALSE),2)</f>
        <v>0</v>
      </c>
      <c r="AP37" s="352"/>
      <c r="AQ37" s="351">
        <f>ROUNDUP((AQ33)*VLOOKUP(AQ$8,'프로파일 단가 DB'!$A$2:$H$107,7,FALSE)+(AQ33*($U$3/100))*VLOOKUP(AQ$8,'프로파일 단가 DB'!$A$2:$H$107,7,FALSE),2)</f>
        <v>0</v>
      </c>
      <c r="AR37" s="352"/>
      <c r="AS37" s="351">
        <f>ROUNDUP((AS33)*VLOOKUP(AS$8,'프로파일 단가 DB'!$A$2:$H$107,7,FALSE)+(AS33*($U$3/100))*VLOOKUP(AS$8,'프로파일 단가 DB'!$A$2:$H$107,7,FALSE),2)</f>
        <v>0</v>
      </c>
      <c r="AT37" s="352"/>
      <c r="AU37" s="351">
        <f>ROUNDUP((AU33)*VLOOKUP(AU$8,'프로파일 단가 DB'!$A$2:$H$107,7,FALSE)+(AU33*($U$3/100))*VLOOKUP(AU$8,'프로파일 단가 DB'!$A$2:$H$107,7,FALSE),2)</f>
        <v>0</v>
      </c>
      <c r="AV37" s="352"/>
      <c r="AW37" s="351">
        <f>ROUNDUP((AW33)*VLOOKUP(AW$8,'프로파일 단가 DB'!$A$2:$H$107,7,FALSE)+(AW33*($U$3/100))*VLOOKUP(AW$8,'프로파일 단가 DB'!$A$2:$H$107,7,FALSE),2)</f>
        <v>0</v>
      </c>
      <c r="AX37" s="352"/>
      <c r="AY37" s="351">
        <f>ROUNDUP((AY33)*VLOOKUP(AY$8,'프로파일 단가 DB'!$A$2:$H$107,7,FALSE)+(AY33*($U$3/100))*VLOOKUP(AY$8,'프로파일 단가 DB'!$A$2:$H$107,7,FALSE),2)</f>
        <v>0</v>
      </c>
      <c r="AZ37" s="352"/>
      <c r="BA37" s="351">
        <f>ROUNDUP((BA33)*VLOOKUP(BA$8,'프로파일 단가 DB'!$A$2:$H$107,7,FALSE)+(BA33*($U$3/100))*VLOOKUP(BA$8,'프로파일 단가 DB'!$A$2:$H$107,7,FALSE),2)</f>
        <v>0</v>
      </c>
      <c r="BB37" s="352"/>
      <c r="BC37" s="351">
        <f>ROUNDUP((BC33)*VLOOKUP(BC$8,'프로파일 단가 DB'!$A$2:$H$107,7,FALSE)+(BC33*($U$3/100))*VLOOKUP(BC$8,'프로파일 단가 DB'!$A$2:$H$107,7,FALSE),2)</f>
        <v>0</v>
      </c>
      <c r="BD37" s="352"/>
      <c r="BE37" s="351">
        <f>ROUNDUP((BE33)*VLOOKUP(BE$8,'프로파일 단가 DB'!$A$2:$H$107,7,FALSE)+(BE33*($U$3/100))*VLOOKUP(BE$8,'프로파일 단가 DB'!$A$2:$H$107,7,FALSE),2)</f>
        <v>0</v>
      </c>
      <c r="BF37" s="352"/>
      <c r="BG37" s="351">
        <f>ROUNDUP((BG33)*VLOOKUP(BG$8,'프로파일 단가 DB'!$A$2:$H$107,7,FALSE)+(BG33*($U$3/100))*VLOOKUP(BG$8,'프로파일 단가 DB'!$A$2:$H$107,7,FALSE),2)</f>
        <v>0</v>
      </c>
      <c r="BH37" s="352"/>
      <c r="BI37" s="351">
        <f>ROUNDUP((BI33)*VLOOKUP(BI$8,'프로파일 단가 DB'!$A$2:$H$107,7,FALSE)+(BI33*($U$3/100))*VLOOKUP(BI$8,'프로파일 단가 DB'!$A$2:$H$107,7,FALSE),2)</f>
        <v>0</v>
      </c>
      <c r="BJ37" s="352"/>
      <c r="BK37" s="351">
        <f>ROUNDUP((BK33)*VLOOKUP(BK$8,'프로파일 단가 DB'!$A$2:$H$107,7,FALSE)+(BK33*($U$3/100))*VLOOKUP(BK$8,'프로파일 단가 DB'!$A$2:$H$107,7,FALSE),2)</f>
        <v>0</v>
      </c>
      <c r="BL37" s="352"/>
      <c r="BM37" s="351">
        <f>ROUNDUP((BM33)*VLOOKUP(BM$8,'프로파일 단가 DB'!$A$2:$H$107,7,FALSE)+(BM33*($U$3/100))*VLOOKUP(BM$8,'프로파일 단가 DB'!$A$2:$H$107,7,FALSE),2)</f>
        <v>0</v>
      </c>
      <c r="BN37" s="352"/>
      <c r="BO37" s="351">
        <f>ROUNDUP((BO33/1000)*VLOOKUP(BO$8,'프로파일 단가 DB'!$A$2:$H$107,7,FALSE)+(BO33/1000*($U$3/100))*VLOOKUP(BO$8,'프로파일 단가 DB'!$A$2:$H$107,7,FALSE),2)</f>
        <v>0</v>
      </c>
      <c r="BP37" s="352"/>
      <c r="BQ37" s="351">
        <f>ROUNDUP((BQ33/1000)*VLOOKUP(BQ$8,'프로파일 단가 DB'!$A$2:$H$107,7,FALSE)+(BQ33/1000*($U$3/100))*VLOOKUP(BQ$8,'프로파일 단가 DB'!$A$2:$H$107,7,FALSE),2)</f>
        <v>0</v>
      </c>
      <c r="BR37" s="352"/>
      <c r="BS37" s="351">
        <f>ROUNDUP((BS33/1000)*VLOOKUP(BS$8,'프로파일 단가 DB'!$A$2:$H$107,7,FALSE)+(BS33/1000*($U$3/100))*VLOOKUP(BS$8,'프로파일 단가 DB'!$A$2:$H$107,7,FALSE),2)</f>
        <v>0</v>
      </c>
      <c r="BT37" s="352"/>
      <c r="BU37" s="351">
        <f>ROUNDUP((BU33/1000)*VLOOKUP(BU$8,'프로파일 단가 DB'!$A$2:$H$107,7,FALSE)+(BU33/1000*($U$3/100))*VLOOKUP(BU$8,'프로파일 단가 DB'!$A$2:$H$107,7,FALSE),2)</f>
        <v>0</v>
      </c>
      <c r="BV37" s="352"/>
      <c r="BW37" s="351">
        <f>ROUNDUP((BW33/1000)*VLOOKUP(BW$8,'프로파일 단가 DB'!$A$2:$H$107,7,FALSE)+(BW33/1000*($U$3/100))*VLOOKUP(BW$8,'프로파일 단가 DB'!$A$2:$H$107,7,FALSE),2)</f>
        <v>0</v>
      </c>
      <c r="BX37" s="352"/>
      <c r="BY37" s="351">
        <f>ROUNDUP((BY33/1000)*VLOOKUP(BY$8,'프로파일 단가 DB'!$A$2:$H$107,7,FALSE)+(BY33/1000*($U$3/100))*VLOOKUP(BY$8,'프로파일 단가 DB'!$A$2:$H$107,7,FALSE),2)</f>
        <v>0</v>
      </c>
      <c r="BZ37" s="352"/>
      <c r="CA37" s="351">
        <f>ROUNDUP((CA33/1000)*VLOOKUP(CA$8,'프로파일 단가 DB'!$A$2:$H$107,7,FALSE)+(CA33/1000*($U$3/100))*VLOOKUP(CA$8,'프로파일 단가 DB'!$A$2:$H$107,7,FALSE),2)</f>
        <v>0</v>
      </c>
      <c r="CB37" s="352"/>
      <c r="CC37" s="351">
        <f>ROUNDUP((CC33/1000)*VLOOKUP(CC$8,'프로파일 단가 DB'!$A$2:$H$107,7,FALSE)+(CC33/1000*($U$3/100))*VLOOKUP(CC$8,'프로파일 단가 DB'!$A$2:$H$107,7,FALSE),2)</f>
        <v>0</v>
      </c>
      <c r="CD37" s="352"/>
      <c r="CE37" s="389">
        <f>ROUNDUP((CE33)*VLOOKUP(CE$8,'프로파일 단가 DB'!$A$2:$H$107,7,FALSE)+(CE33*($U$3/100))*VLOOKUP(CE$8,'프로파일 단가 DB'!$A$2:$H$107,7,FALSE),2)</f>
        <v>0</v>
      </c>
      <c r="CF37" s="390"/>
      <c r="CG37" s="389">
        <f>ROUNDUP((CG33)*VLOOKUP(CG$8,'프로파일 단가 DB'!$A$2:$H$107,7,FALSE)+(CG33*($U$3/100))*VLOOKUP(CG$8,'프로파일 단가 DB'!$A$2:$H$107,7,FALSE),2)</f>
        <v>0</v>
      </c>
      <c r="CH37" s="390"/>
      <c r="CI37" s="389">
        <f>ROUNDUP((CI33)*VLOOKUP(CI$8,'프로파일 단가 DB'!$A$2:$H$107,7,FALSE)+(CI33*($U$3/100))*VLOOKUP(CI$8,'프로파일 단가 DB'!$A$2:$H$107,7,FALSE),2)</f>
        <v>0</v>
      </c>
      <c r="CJ37" s="390"/>
      <c r="CK37" s="389">
        <f>ROUNDUP((CK33)*VLOOKUP(CK$8,'프로파일 단가 DB'!$A$2:$H$107,7,FALSE)+(CK33*($U$3/100))*VLOOKUP(CK$8,'프로파일 단가 DB'!$A$2:$H$107,7,FALSE),2)</f>
        <v>0</v>
      </c>
      <c r="CL37" s="390"/>
      <c r="CM37" s="389">
        <f>ROUNDUP((CM33)*VLOOKUP(CM$8,'프로파일 단가 DB'!$A$2:$H$107,7,FALSE)+(CM33*($U$3/100))*VLOOKUP(CM$8,'프로파일 단가 DB'!$A$2:$H$107,7,FALSE),2)</f>
        <v>0</v>
      </c>
      <c r="CN37" s="390"/>
      <c r="CO37" s="389">
        <f>ROUNDUP((CO33)*VLOOKUP(CO$8,'프로파일 단가 DB'!$A$2:$H$107,7,FALSE)+(CO33*($U$3/100))*VLOOKUP(CO$8,'프로파일 단가 DB'!$A$2:$H$107,7,FALSE),2)</f>
        <v>0</v>
      </c>
      <c r="CP37" s="390"/>
      <c r="CQ37" s="389">
        <f>ROUNDUP((CQ33)*VLOOKUP(CQ$8,'프로파일 단가 DB'!$A$2:$H$107,7,FALSE)+(CQ33*($U$3/100))*VLOOKUP(CQ$8,'프로파일 단가 DB'!$A$2:$H$107,7,FALSE),2)</f>
        <v>0</v>
      </c>
      <c r="CR37" s="390"/>
      <c r="CS37" s="389">
        <f>ROUNDUP((CS33)*VLOOKUP(CS$8,'프로파일 단가 DB'!$A$2:$H$107,7,FALSE)+(CS33*($U$3/100))*VLOOKUP(CS$8,'프로파일 단가 DB'!$A$2:$H$107,7,FALSE),2)</f>
        <v>0</v>
      </c>
      <c r="CT37" s="390"/>
      <c r="CU37" s="351">
        <f>ROUNDUP((CU33)*VLOOKUP(CU$8,'프로파일 단가 DB'!$A$2:$H$107,7,FALSE)+(CU33*($U$3/100))*VLOOKUP(CU$8,'프로파일 단가 DB'!$A$2:$H$107,7,FALSE),2)</f>
        <v>0</v>
      </c>
      <c r="CV37" s="352"/>
      <c r="CW37" s="351">
        <f>ROUNDUP((CW33)*VLOOKUP(CW$8,'프로파일 단가 DB'!$A$2:$H$107,7,FALSE)+(CW33*($U$3/100))*VLOOKUP(CW$8,'프로파일 단가 DB'!$A$2:$H$107,7,FALSE),2)</f>
        <v>0</v>
      </c>
      <c r="CX37" s="352"/>
      <c r="CY37" s="351">
        <f>ROUNDUP((CY33)*VLOOKUP(CY$8,'프로파일 단가 DB'!$A$2:$H$107,7,FALSE)+(CY33*($U$3/100))*VLOOKUP(CY$8,'프로파일 단가 DB'!$A$2:$H$107,7,FALSE),2)</f>
        <v>0</v>
      </c>
      <c r="CZ37" s="352"/>
      <c r="DA37" s="351">
        <f>ROUNDUP((DA33)*VLOOKUP(DA$8,'프로파일 단가 DB'!$A$2:$H$107,7,FALSE)+(DA33*($U$3/100))*VLOOKUP(DA$8,'프로파일 단가 DB'!$A$2:$H$107,7,FALSE),2)</f>
        <v>0</v>
      </c>
      <c r="DB37" s="352"/>
      <c r="DC37" s="351">
        <f>ROUNDUP((DC33)*VLOOKUP(DC$8,'프로파일 단가 DB'!$A$2:$H$107,7,FALSE)+(DC33*($U$3/100))*VLOOKUP(DC$8,'프로파일 단가 DB'!$A$2:$H$107,7,FALSE),2)</f>
        <v>0</v>
      </c>
      <c r="DD37" s="352"/>
      <c r="DE37" s="351">
        <f>ROUNDUP((DE33)*VLOOKUP(DE$8,'프로파일 단가 DB'!$A$2:$H$107,7,FALSE)+(DE33*($U$3/100))*VLOOKUP(DE$8,'프로파일 단가 DB'!$A$2:$H$107,7,FALSE),2)</f>
        <v>0</v>
      </c>
      <c r="DF37" s="352"/>
      <c r="DG37" s="351">
        <f>ROUNDUP((DG33)*VLOOKUP(DG$8,'프로파일 단가 DB'!$A$2:$H$107,7,FALSE)+(DG33*($U$3/100))*VLOOKUP(DG$8,'프로파일 단가 DB'!$A$2:$H$107,7,FALSE),2)</f>
        <v>0</v>
      </c>
      <c r="DH37" s="352"/>
      <c r="DI37" s="351">
        <f>ROUNDUP((DI33)*VLOOKUP(DI$8,'프로파일 단가 DB'!$A$2:$H$107,7,FALSE)+(DI33*($U$3/100))*VLOOKUP(DI$8,'프로파일 단가 DB'!$A$2:$H$107,7,FALSE),2)</f>
        <v>0</v>
      </c>
      <c r="DJ37" s="352"/>
      <c r="DK37" s="351">
        <f>ROUNDUP((DK33)*VLOOKUP(DK$8,'프로파일 단가 DB'!$A$2:$H$107,7,FALSE)+(DK33*($U$3/100))*VLOOKUP(DK$8,'프로파일 단가 DB'!$A$2:$H$107,7,FALSE),2)</f>
        <v>0</v>
      </c>
      <c r="DL37" s="352"/>
      <c r="DM37" s="351">
        <f>ROUNDUP((DM33)*VLOOKUP(DM$8,'프로파일 단가 DB'!$A$2:$H$107,7,FALSE)+(DM33*($U$3/100))*VLOOKUP(DM$8,'프로파일 단가 DB'!$A$2:$H$107,7,FALSE),2)</f>
        <v>0</v>
      </c>
      <c r="DN37" s="352"/>
      <c r="DO37" s="351">
        <f>ROUNDUP((DO33)*VLOOKUP(DO$8,'프로파일 단가 DB'!$A$2:$H$107,7,FALSE)+(DO33*($U$3/100))*VLOOKUP(DO$8,'프로파일 단가 DB'!$A$2:$H$107,7,FALSE),2)</f>
        <v>0</v>
      </c>
      <c r="DP37" s="352"/>
      <c r="DQ37" s="351">
        <f>ROUNDUP((DQ33)*VLOOKUP(DQ$8,'프로파일 단가 DB'!$A$2:$H$107,7,FALSE)+(DQ33*($U$3/100))*VLOOKUP(DQ$8,'프로파일 단가 DB'!$A$2:$H$107,7,FALSE),2)</f>
        <v>0</v>
      </c>
      <c r="DR37" s="352"/>
      <c r="DS37" s="351">
        <f>ROUNDUP((DS33)*VLOOKUP(DS$8,'프로파일 단가 DB'!$A$2:$H$107,7,FALSE)+(DS33*($U$3/100))*VLOOKUP(DS$8,'프로파일 단가 DB'!$A$2:$H$107,7,FALSE),2)</f>
        <v>0</v>
      </c>
      <c r="DT37" s="352"/>
      <c r="DU37" s="351">
        <f>ROUNDUP((DU33/1000)*VLOOKUP(DU$8,'프로파일 단가 DB'!$A$2:$H$107,7,FALSE)+(DU33/1000*($U$3/100))*VLOOKUP(DU$8,'프로파일 단가 DB'!$A$2:$H$107,7,FALSE),2)</f>
        <v>0</v>
      </c>
      <c r="DV37" s="352"/>
      <c r="DW37" s="351">
        <f>ROUNDUP((DW33)*VLOOKUP(DW$8,'프로파일 단가 DB'!$A$2:$H$107,7,FALSE)+(DW33*($U$3/100))*VLOOKUP(DW$8,'프로파일 단가 DB'!$A$2:$H$107,7,FALSE),2)</f>
        <v>0</v>
      </c>
      <c r="DX37" s="352"/>
      <c r="DY37" s="351">
        <f>ROUNDUP((DY33)*VLOOKUP(DY$8,'프로파일 단가 DB'!$A$2:$H$107,7,FALSE)+(DY33*($U$3/100))*VLOOKUP(DY$8,'프로파일 단가 DB'!$A$2:$H$107,7,FALSE),2)</f>
        <v>0</v>
      </c>
      <c r="DZ37" s="352"/>
      <c r="EA37" s="351">
        <f>ROUNDUP((EA33)*VLOOKUP(EA$8,'프로파일 단가 DB'!$A$2:$H$107,7,FALSE)+(EA33*($U$3/100))*VLOOKUP(EA$8,'프로파일 단가 DB'!$A$2:$H$107,7,FALSE),2)</f>
        <v>0</v>
      </c>
      <c r="EB37" s="352"/>
      <c r="EC37" s="351">
        <f>ROUNDUP((EC33/1000)*VLOOKUP(EC$8,'프로파일 단가 DB'!$A$2:$H$107,7,FALSE)+(EC33/1000*($U$3/100))*VLOOKUP(EC$8,'프로파일 단가 DB'!$A$2:$H$107,7,FALSE),2)</f>
        <v>0</v>
      </c>
      <c r="ED37" s="352"/>
      <c r="EE37" s="351">
        <f>ROUNDUP((EE33/1000)*VLOOKUP(EE$8,'프로파일 단가 DB'!$A$2:$H$107,7,FALSE)+(EE33/1000*($U$3/100))*VLOOKUP(EE$8,'프로파일 단가 DB'!$A$2:$H$107,7,FALSE),2)</f>
        <v>0</v>
      </c>
      <c r="EF37" s="352"/>
      <c r="EG37" s="351">
        <f>ROUNDUP((EG33/1000)*VLOOKUP(EG$8,'프로파일 단가 DB'!$A$2:$H$107,7,FALSE)+(EG33/1000*($U$3/100))*VLOOKUP(EG$8,'프로파일 단가 DB'!$A$2:$H$107,7,FALSE),2)</f>
        <v>0</v>
      </c>
      <c r="EH37" s="352"/>
      <c r="EI37" s="351">
        <f>ROUNDUP((EI33/1000)*VLOOKUP(EI$8,'프로파일 단가 DB'!$A$2:$H$107,7,FALSE)+(EI33/1000*($U$3/100))*VLOOKUP(EI$8,'프로파일 단가 DB'!$A$2:$H$107,7,FALSE),2)</f>
        <v>0</v>
      </c>
      <c r="EJ37" s="352"/>
      <c r="EK37" s="351">
        <f>ROUNDUP((EK33/1000)*VLOOKUP(EK$8,'프로파일 단가 DB'!$A$2:$H$107,7,FALSE)+(EK33/1000*($U$3/100))*VLOOKUP(EK$8,'프로파일 단가 DB'!$A$2:$H$107,7,FALSE),2)</f>
        <v>0</v>
      </c>
      <c r="EL37" s="352"/>
      <c r="EM37" s="351">
        <f>ROUNDUP((EM33/1000)*VLOOKUP(EM$8,'프로파일 단가 DB'!$A$2:$H$107,7,FALSE)+(EM33/1000*($U$3/100))*VLOOKUP(EM$8,'프로파일 단가 DB'!$A$2:$H$107,7,FALSE),2)</f>
        <v>0</v>
      </c>
      <c r="EN37" s="352"/>
      <c r="EO37" s="351">
        <f>ROUNDUP((EO33/1000)*VLOOKUP(EO$8,'프로파일 단가 DB'!$A$2:$H$107,7,FALSE)+(EO33/1000*($U$3/100))*VLOOKUP(EO$8,'프로파일 단가 DB'!$A$2:$H$107,7,FALSE),2)</f>
        <v>0</v>
      </c>
      <c r="EP37" s="352"/>
      <c r="EQ37" s="351">
        <f>ROUNDUP((EQ33/1000)*VLOOKUP(EQ$8,'프로파일 단가 DB'!$A$2:$H$107,7,FALSE)+(EQ33/1000*($U$3/100))*VLOOKUP(EQ$8,'프로파일 단가 DB'!$A$2:$H$107,7,FALSE),2)</f>
        <v>0</v>
      </c>
      <c r="ER37" s="352"/>
      <c r="ES37" s="351">
        <f>ROUNDUP((ES33/1000)*VLOOKUP(ES$8,'프로파일 단가 DB'!$A$2:$H$107,7,FALSE)+(ES33/1000*($U$3/100))*VLOOKUP(ES$8,'프로파일 단가 DB'!$A$2:$H$107,7,FALSE),2)</f>
        <v>0</v>
      </c>
      <c r="ET37" s="352"/>
      <c r="EU37" s="351">
        <f>ROUNDUP((EU33/1000)*VLOOKUP(EU$8,'프로파일 단가 DB'!$A$2:$H$107,7,FALSE)+(EU33/1000*($U$3/100))*VLOOKUP(EU$8,'프로파일 단가 DB'!$A$2:$H$107,7,FALSE),2)</f>
        <v>0</v>
      </c>
      <c r="EV37" s="352"/>
      <c r="EW37" s="351">
        <f>ROUNDUP((EW33/1000)*VLOOKUP(EW$8,'프로파일 단가 DB'!$A$2:$H$107,7,FALSE)+(EW33/1000*($U$3/100))*VLOOKUP(EW$8,'프로파일 단가 DB'!$A$2:$H$107,7,FALSE),2)</f>
        <v>0</v>
      </c>
      <c r="EX37" s="352"/>
      <c r="EY37" s="351">
        <f>ROUNDUP((EY33)*VLOOKUP(EY$8,'프로파일 단가 DB'!$A$2:$H$107,7,FALSE)+(EY33*($U$3/100))*VLOOKUP(EY$8,'프로파일 단가 DB'!$A$2:$H$107,7,FALSE),2)</f>
        <v>0</v>
      </c>
      <c r="EZ37" s="352"/>
      <c r="FA37" s="351">
        <f>ROUNDUP((FA33)*VLOOKUP(FA$8,'프로파일 단가 DB'!$A$2:$H$107,7,FALSE)+(FA33*($U$3/100))*VLOOKUP(FA$8,'프로파일 단가 DB'!$A$2:$H$107,7,FALSE),2)</f>
        <v>0</v>
      </c>
      <c r="FB37" s="352"/>
      <c r="FC37" s="351">
        <f>ROUNDUP((FC33)*VLOOKUP(FC$8,'프로파일 단가 DB'!$A$2:$H$107,7,FALSE)+(FC33*($U$3/100))*VLOOKUP(FC$8,'프로파일 단가 DB'!$A$2:$H$107,7,FALSE),2)</f>
        <v>0</v>
      </c>
      <c r="FD37" s="352"/>
      <c r="FE37" s="351">
        <f>ROUNDUP((FE33)*VLOOKUP(FE$8,'프로파일 단가 DB'!$A$2:$H$107,7,FALSE)+(FE33/1000*($U$3/100))*VLOOKUP(FE$8,'프로파일 단가 DB'!$A$2:$H$107,7,FALSE),2)</f>
        <v>0</v>
      </c>
      <c r="FF37" s="352"/>
      <c r="FG37" s="351">
        <f>ROUNDUP((FG33)*VLOOKUP(FG$8,'프로파일 단가 DB'!$A$2:$H$107,7,FALSE)+(FG33/1000*($U$3/100))*VLOOKUP(FG$8,'프로파일 단가 DB'!$A$2:$H$107,7,FALSE),2)</f>
        <v>0</v>
      </c>
      <c r="FH37" s="352"/>
      <c r="FI37" s="351">
        <f>ROUNDUP((FI33)*VLOOKUP(FI$8,'프로파일 단가 DB'!$A$2:$H$107,7,FALSE)+(FI33*($U$3/100))*VLOOKUP(FI$8,'프로파일 단가 DB'!$A$2:$H$107,7,FALSE),2)</f>
        <v>0</v>
      </c>
      <c r="FJ37" s="352"/>
      <c r="FK37" s="351">
        <f>ROUNDUP((FK33)*VLOOKUP(FK$8,'프로파일 단가 DB'!$A$2:$H$107,7,FALSE)+(FK33*($U$3/100))*VLOOKUP(FK$8,'프로파일 단가 DB'!$A$2:$H$107,7,FALSE),2)</f>
        <v>0</v>
      </c>
      <c r="FL37" s="352"/>
      <c r="FM37" s="351">
        <f>ROUNDUP((FM33)*VLOOKUP(FM$8,'프로파일 단가 DB'!$A$2:$H$107,7,FALSE)+(FM33*($U$3/100))*VLOOKUP(FM$8,'프로파일 단가 DB'!$A$2:$H$107,7,FALSE),2)</f>
        <v>0</v>
      </c>
      <c r="FN37" s="352"/>
      <c r="FO37" s="351">
        <f>ROUNDUP((FO33)*VLOOKUP(FO$8,'프로파일 단가 DB'!$A$2:$H$107,7,FALSE)+(FO33*($U$3/100))*VLOOKUP(FO$8,'프로파일 단가 DB'!$A$2:$H$107,7,FALSE),2)</f>
        <v>0</v>
      </c>
      <c r="FP37" s="352"/>
      <c r="FQ37" s="351">
        <f>ROUNDUP((FQ33)*VLOOKUP(FQ$8,'프로파일 단가 DB'!$A$2:$H$107,7,FALSE)+(FQ33*($U$3/100))*VLOOKUP(FQ$8,'프로파일 단가 DB'!$A$2:$H$107,7,FALSE),2)</f>
        <v>0</v>
      </c>
      <c r="FR37" s="352"/>
      <c r="FS37" s="351">
        <f>ROUNDUP((FS33)*VLOOKUP(FS$8,'프로파일 단가 DB'!$A$2:$H$107,7,FALSE)+(FS33*($U$3/100))*VLOOKUP(FS$8,'프로파일 단가 DB'!$A$2:$H$107,7,FALSE),2)</f>
        <v>0</v>
      </c>
      <c r="FT37" s="352"/>
      <c r="FU37" s="351">
        <f>ROUNDUP((FU33)*VLOOKUP(FU$8,'프로파일 단가 DB'!$A$2:$H$107,7,FALSE)+(FU33*($U$3/100))*VLOOKUP(FU$8,'프로파일 단가 DB'!$A$2:$H$107,7,FALSE),2)</f>
        <v>0</v>
      </c>
      <c r="FV37" s="352"/>
      <c r="FW37" s="351">
        <f>ROUNDUP((FW33)*VLOOKUP(FW$8,'프로파일 단가 DB'!$A$2:$H$107,7,FALSE)+(FW33*($U$3/100))*VLOOKUP(FW$8,'프로파일 단가 DB'!$A$2:$H$107,7,FALSE),2)</f>
        <v>0</v>
      </c>
      <c r="FX37" s="352"/>
      <c r="FY37" s="351">
        <f>ROUNDUP((FY33)*VLOOKUP(FY$8,'프로파일 단가 DB'!$A$2:$H$107,7,FALSE)+(FY33*($U$3/100))*VLOOKUP(FY$8,'프로파일 단가 DB'!$A$2:$H$107,7,FALSE),2)</f>
        <v>0</v>
      </c>
      <c r="FZ37" s="352"/>
      <c r="GA37" s="351">
        <f>ROUNDUP((GA33)*VLOOKUP(GA$8,'프로파일 단가 DB'!$A$2:$H$107,7,FALSE)+(GA33*($U$3/100))*VLOOKUP(GA$8,'프로파일 단가 DB'!$A$2:$H$107,7,FALSE),2)</f>
        <v>0</v>
      </c>
      <c r="GB37" s="352"/>
      <c r="GC37" s="351">
        <f>ROUNDUP((GC33)*VLOOKUP(GC$8,'프로파일 단가 DB'!$A$2:$H$107,7,FALSE)+(GC33*($U$3/100))*VLOOKUP(GC$8,'프로파일 단가 DB'!$A$2:$H$107,7,FALSE),2)</f>
        <v>0</v>
      </c>
      <c r="GD37" s="352"/>
      <c r="GE37" s="351">
        <f>ROUNDUP((GE33)*VLOOKUP(GE$8,'프로파일 단가 DB'!$A$2:$H$107,7,FALSE)+(GE33*($U$3/100))*VLOOKUP(GE$8,'프로파일 단가 DB'!$A$2:$H$107,7,FALSE),2)</f>
        <v>0</v>
      </c>
      <c r="GF37" s="352"/>
      <c r="GG37" s="351">
        <f>ROUNDUP((GG33)*VLOOKUP(GG$8,'프로파일 단가 DB'!$A$2:$H$107,7,FALSE)+(GG33*($U$3/100))*VLOOKUP(GG$8,'프로파일 단가 DB'!$A$2:$H$107,7,FALSE),2)</f>
        <v>0</v>
      </c>
      <c r="GH37" s="352"/>
      <c r="GI37" s="351">
        <f>ROUNDUP((GI33)*VLOOKUP(GI$8,'프로파일 단가 DB'!$A$2:$H$107,7,FALSE)+(GI33*($U$3/100))*VLOOKUP(GI$8,'프로파일 단가 DB'!$A$2:$H$107,7,FALSE),2)</f>
        <v>0</v>
      </c>
      <c r="GJ37" s="352"/>
      <c r="GK37" s="351">
        <f>ROUNDUP((GK33)*VLOOKUP(GK$8,'프로파일 단가 DB'!$A$2:$H$107,7,FALSE)+(GK33*($U$3/100))*VLOOKUP(GK$8,'프로파일 단가 DB'!$A$2:$H$107,7,FALSE),2)</f>
        <v>0</v>
      </c>
      <c r="GL37" s="352"/>
      <c r="GM37" s="351">
        <f>ROUNDUP((GM33)*VLOOKUP(GM$8,'프로파일 단가 DB'!$A$2:$H$107,7,FALSE)+(GM33*($U$3/100))*VLOOKUP(GM$8,'프로파일 단가 DB'!$A$2:$H$107,7,FALSE),2)</f>
        <v>0</v>
      </c>
      <c r="GN37" s="352"/>
      <c r="GO37" s="351">
        <f>ROUNDUP((GO33)*VLOOKUP(GO$8,'프로파일 단가 DB'!$A$2:$H$107,7,FALSE)+(GO33*($U$3/100))*VLOOKUP(GO$8,'프로파일 단가 DB'!$A$2:$H$107,7,FALSE),2)</f>
        <v>0</v>
      </c>
      <c r="GP37" s="352"/>
      <c r="GQ37" s="351">
        <f>ROUNDUP((GQ33)*VLOOKUP(GQ$8,'프로파일 단가 DB'!$A$2:$H$107,7,FALSE)+(GQ33*($U$3/100))*VLOOKUP(GQ$8,'프로파일 단가 DB'!$A$2:$H$107,7,FALSE),2)</f>
        <v>0</v>
      </c>
      <c r="GR37" s="352"/>
    </row>
    <row r="38" spans="1:200" ht="16.5" customHeight="1" x14ac:dyDescent="0.3">
      <c r="A38" s="402"/>
      <c r="B38" s="412"/>
      <c r="C38" s="397"/>
      <c r="D38" s="398"/>
      <c r="E38" s="353"/>
      <c r="F38" s="354"/>
      <c r="G38" s="353"/>
      <c r="H38" s="354"/>
      <c r="I38" s="353"/>
      <c r="J38" s="354"/>
      <c r="K38" s="353"/>
      <c r="L38" s="354"/>
      <c r="M38" s="353"/>
      <c r="N38" s="354"/>
      <c r="O38" s="353"/>
      <c r="P38" s="354"/>
      <c r="Q38" s="353"/>
      <c r="R38" s="354"/>
      <c r="S38" s="353"/>
      <c r="T38" s="354"/>
      <c r="U38" s="353"/>
      <c r="V38" s="354"/>
      <c r="W38" s="353"/>
      <c r="X38" s="354"/>
      <c r="Y38" s="353"/>
      <c r="Z38" s="354"/>
      <c r="AA38" s="353"/>
      <c r="AB38" s="354"/>
      <c r="AC38" s="353"/>
      <c r="AD38" s="354"/>
      <c r="AE38" s="353"/>
      <c r="AF38" s="354"/>
      <c r="AG38" s="353"/>
      <c r="AH38" s="354"/>
      <c r="AI38" s="353"/>
      <c r="AJ38" s="354"/>
      <c r="AK38" s="353"/>
      <c r="AL38" s="354"/>
      <c r="AM38" s="353"/>
      <c r="AN38" s="354"/>
      <c r="AO38" s="353"/>
      <c r="AP38" s="354"/>
      <c r="AQ38" s="353"/>
      <c r="AR38" s="354"/>
      <c r="AS38" s="353"/>
      <c r="AT38" s="354"/>
      <c r="AU38" s="353"/>
      <c r="AV38" s="354"/>
      <c r="AW38" s="353"/>
      <c r="AX38" s="354"/>
      <c r="AY38" s="353"/>
      <c r="AZ38" s="354"/>
      <c r="BA38" s="353"/>
      <c r="BB38" s="354"/>
      <c r="BC38" s="353"/>
      <c r="BD38" s="354"/>
      <c r="BE38" s="353"/>
      <c r="BF38" s="354"/>
      <c r="BG38" s="353"/>
      <c r="BH38" s="354"/>
      <c r="BI38" s="353"/>
      <c r="BJ38" s="354"/>
      <c r="BK38" s="353"/>
      <c r="BL38" s="354"/>
      <c r="BM38" s="353"/>
      <c r="BN38" s="354"/>
      <c r="BO38" s="353"/>
      <c r="BP38" s="354"/>
      <c r="BQ38" s="353"/>
      <c r="BR38" s="354"/>
      <c r="BS38" s="353"/>
      <c r="BT38" s="354"/>
      <c r="BU38" s="353"/>
      <c r="BV38" s="354"/>
      <c r="BW38" s="353"/>
      <c r="BX38" s="354"/>
      <c r="BY38" s="353"/>
      <c r="BZ38" s="354"/>
      <c r="CA38" s="353"/>
      <c r="CB38" s="354"/>
      <c r="CC38" s="353"/>
      <c r="CD38" s="354"/>
      <c r="CE38" s="391"/>
      <c r="CF38" s="392"/>
      <c r="CG38" s="391"/>
      <c r="CH38" s="392"/>
      <c r="CI38" s="391"/>
      <c r="CJ38" s="392"/>
      <c r="CK38" s="391"/>
      <c r="CL38" s="392"/>
      <c r="CM38" s="391"/>
      <c r="CN38" s="392"/>
      <c r="CO38" s="391"/>
      <c r="CP38" s="392"/>
      <c r="CQ38" s="391"/>
      <c r="CR38" s="392"/>
      <c r="CS38" s="391"/>
      <c r="CT38" s="392"/>
      <c r="CU38" s="353"/>
      <c r="CV38" s="354"/>
      <c r="CW38" s="353"/>
      <c r="CX38" s="354"/>
      <c r="CY38" s="353"/>
      <c r="CZ38" s="354"/>
      <c r="DA38" s="353"/>
      <c r="DB38" s="354"/>
      <c r="DC38" s="353"/>
      <c r="DD38" s="354"/>
      <c r="DE38" s="353"/>
      <c r="DF38" s="354"/>
      <c r="DG38" s="353"/>
      <c r="DH38" s="354"/>
      <c r="DI38" s="353"/>
      <c r="DJ38" s="354"/>
      <c r="DK38" s="353"/>
      <c r="DL38" s="354"/>
      <c r="DM38" s="353"/>
      <c r="DN38" s="354"/>
      <c r="DO38" s="353"/>
      <c r="DP38" s="354"/>
      <c r="DQ38" s="353"/>
      <c r="DR38" s="354"/>
      <c r="DS38" s="353"/>
      <c r="DT38" s="354"/>
      <c r="DU38" s="353"/>
      <c r="DV38" s="354"/>
      <c r="DW38" s="353"/>
      <c r="DX38" s="354"/>
      <c r="DY38" s="353"/>
      <c r="DZ38" s="354"/>
      <c r="EA38" s="353"/>
      <c r="EB38" s="354"/>
      <c r="EC38" s="353"/>
      <c r="ED38" s="354"/>
      <c r="EE38" s="353"/>
      <c r="EF38" s="354"/>
      <c r="EG38" s="353"/>
      <c r="EH38" s="354"/>
      <c r="EI38" s="353"/>
      <c r="EJ38" s="354"/>
      <c r="EK38" s="353"/>
      <c r="EL38" s="354"/>
      <c r="EM38" s="353"/>
      <c r="EN38" s="354"/>
      <c r="EO38" s="353"/>
      <c r="EP38" s="354"/>
      <c r="EQ38" s="353"/>
      <c r="ER38" s="354"/>
      <c r="ES38" s="353"/>
      <c r="ET38" s="354"/>
      <c r="EU38" s="353"/>
      <c r="EV38" s="354"/>
      <c r="EW38" s="353"/>
      <c r="EX38" s="354"/>
      <c r="EY38" s="353"/>
      <c r="EZ38" s="354"/>
      <c r="FA38" s="353"/>
      <c r="FB38" s="354"/>
      <c r="FC38" s="353"/>
      <c r="FD38" s="354"/>
      <c r="FE38" s="353"/>
      <c r="FF38" s="354"/>
      <c r="FG38" s="353"/>
      <c r="FH38" s="354"/>
      <c r="FI38" s="353"/>
      <c r="FJ38" s="354"/>
      <c r="FK38" s="353"/>
      <c r="FL38" s="354"/>
      <c r="FM38" s="353"/>
      <c r="FN38" s="354"/>
      <c r="FO38" s="353"/>
      <c r="FP38" s="354"/>
      <c r="FQ38" s="353"/>
      <c r="FR38" s="354"/>
      <c r="FS38" s="353"/>
      <c r="FT38" s="354"/>
      <c r="FU38" s="353"/>
      <c r="FV38" s="354"/>
      <c r="FW38" s="353"/>
      <c r="FX38" s="354"/>
      <c r="FY38" s="353"/>
      <c r="FZ38" s="354"/>
      <c r="GA38" s="353"/>
      <c r="GB38" s="354"/>
      <c r="GC38" s="353"/>
      <c r="GD38" s="354"/>
      <c r="GE38" s="353"/>
      <c r="GF38" s="354"/>
      <c r="GG38" s="353"/>
      <c r="GH38" s="354"/>
      <c r="GI38" s="353"/>
      <c r="GJ38" s="354"/>
      <c r="GK38" s="353"/>
      <c r="GL38" s="354"/>
      <c r="GM38" s="353"/>
      <c r="GN38" s="354"/>
      <c r="GO38" s="353"/>
      <c r="GP38" s="354"/>
      <c r="GQ38" s="353"/>
      <c r="GR38" s="354"/>
    </row>
    <row r="39" spans="1:200" ht="16.5" customHeight="1" x14ac:dyDescent="0.3">
      <c r="A39" s="402"/>
      <c r="B39" s="412"/>
      <c r="C39" s="397"/>
      <c r="D39" s="398"/>
      <c r="E39" s="353"/>
      <c r="F39" s="354"/>
      <c r="G39" s="353"/>
      <c r="H39" s="354"/>
      <c r="I39" s="353"/>
      <c r="J39" s="354"/>
      <c r="K39" s="353"/>
      <c r="L39" s="354"/>
      <c r="M39" s="353"/>
      <c r="N39" s="354"/>
      <c r="O39" s="353"/>
      <c r="P39" s="354"/>
      <c r="Q39" s="353"/>
      <c r="R39" s="354"/>
      <c r="S39" s="353"/>
      <c r="T39" s="354"/>
      <c r="U39" s="353"/>
      <c r="V39" s="354"/>
      <c r="W39" s="353"/>
      <c r="X39" s="354"/>
      <c r="Y39" s="353"/>
      <c r="Z39" s="354"/>
      <c r="AA39" s="353"/>
      <c r="AB39" s="354"/>
      <c r="AC39" s="353"/>
      <c r="AD39" s="354"/>
      <c r="AE39" s="353"/>
      <c r="AF39" s="354"/>
      <c r="AG39" s="353"/>
      <c r="AH39" s="354"/>
      <c r="AI39" s="353"/>
      <c r="AJ39" s="354"/>
      <c r="AK39" s="353"/>
      <c r="AL39" s="354"/>
      <c r="AM39" s="353"/>
      <c r="AN39" s="354"/>
      <c r="AO39" s="353"/>
      <c r="AP39" s="354"/>
      <c r="AQ39" s="353"/>
      <c r="AR39" s="354"/>
      <c r="AS39" s="353"/>
      <c r="AT39" s="354"/>
      <c r="AU39" s="353"/>
      <c r="AV39" s="354"/>
      <c r="AW39" s="353"/>
      <c r="AX39" s="354"/>
      <c r="AY39" s="353"/>
      <c r="AZ39" s="354"/>
      <c r="BA39" s="353"/>
      <c r="BB39" s="354"/>
      <c r="BC39" s="353"/>
      <c r="BD39" s="354"/>
      <c r="BE39" s="353"/>
      <c r="BF39" s="354"/>
      <c r="BG39" s="353"/>
      <c r="BH39" s="354"/>
      <c r="BI39" s="353"/>
      <c r="BJ39" s="354"/>
      <c r="BK39" s="353"/>
      <c r="BL39" s="354"/>
      <c r="BM39" s="353"/>
      <c r="BN39" s="354"/>
      <c r="BO39" s="353"/>
      <c r="BP39" s="354"/>
      <c r="BQ39" s="353"/>
      <c r="BR39" s="354"/>
      <c r="BS39" s="353"/>
      <c r="BT39" s="354"/>
      <c r="BU39" s="353"/>
      <c r="BV39" s="354"/>
      <c r="BW39" s="353"/>
      <c r="BX39" s="354"/>
      <c r="BY39" s="353"/>
      <c r="BZ39" s="354"/>
      <c r="CA39" s="353"/>
      <c r="CB39" s="354"/>
      <c r="CC39" s="353"/>
      <c r="CD39" s="354"/>
      <c r="CE39" s="391"/>
      <c r="CF39" s="392"/>
      <c r="CG39" s="391"/>
      <c r="CH39" s="392"/>
      <c r="CI39" s="391"/>
      <c r="CJ39" s="392"/>
      <c r="CK39" s="391"/>
      <c r="CL39" s="392"/>
      <c r="CM39" s="391"/>
      <c r="CN39" s="392"/>
      <c r="CO39" s="391"/>
      <c r="CP39" s="392"/>
      <c r="CQ39" s="391"/>
      <c r="CR39" s="392"/>
      <c r="CS39" s="391"/>
      <c r="CT39" s="392"/>
      <c r="CU39" s="353"/>
      <c r="CV39" s="354"/>
      <c r="CW39" s="353"/>
      <c r="CX39" s="354"/>
      <c r="CY39" s="353"/>
      <c r="CZ39" s="354"/>
      <c r="DA39" s="353"/>
      <c r="DB39" s="354"/>
      <c r="DC39" s="353"/>
      <c r="DD39" s="354"/>
      <c r="DE39" s="353"/>
      <c r="DF39" s="354"/>
      <c r="DG39" s="353"/>
      <c r="DH39" s="354"/>
      <c r="DI39" s="353"/>
      <c r="DJ39" s="354"/>
      <c r="DK39" s="353"/>
      <c r="DL39" s="354"/>
      <c r="DM39" s="353"/>
      <c r="DN39" s="354"/>
      <c r="DO39" s="353"/>
      <c r="DP39" s="354"/>
      <c r="DQ39" s="353"/>
      <c r="DR39" s="354"/>
      <c r="DS39" s="353"/>
      <c r="DT39" s="354"/>
      <c r="DU39" s="353"/>
      <c r="DV39" s="354"/>
      <c r="DW39" s="353"/>
      <c r="DX39" s="354"/>
      <c r="DY39" s="353"/>
      <c r="DZ39" s="354"/>
      <c r="EA39" s="353"/>
      <c r="EB39" s="354"/>
      <c r="EC39" s="353"/>
      <c r="ED39" s="354"/>
      <c r="EE39" s="353"/>
      <c r="EF39" s="354"/>
      <c r="EG39" s="353"/>
      <c r="EH39" s="354"/>
      <c r="EI39" s="353"/>
      <c r="EJ39" s="354"/>
      <c r="EK39" s="353"/>
      <c r="EL39" s="354"/>
      <c r="EM39" s="353"/>
      <c r="EN39" s="354"/>
      <c r="EO39" s="353"/>
      <c r="EP39" s="354"/>
      <c r="EQ39" s="353"/>
      <c r="ER39" s="354"/>
      <c r="ES39" s="353"/>
      <c r="ET39" s="354"/>
      <c r="EU39" s="353"/>
      <c r="EV39" s="354"/>
      <c r="EW39" s="353"/>
      <c r="EX39" s="354"/>
      <c r="EY39" s="353"/>
      <c r="EZ39" s="354"/>
      <c r="FA39" s="353"/>
      <c r="FB39" s="354"/>
      <c r="FC39" s="353"/>
      <c r="FD39" s="354"/>
      <c r="FE39" s="353"/>
      <c r="FF39" s="354"/>
      <c r="FG39" s="353"/>
      <c r="FH39" s="354"/>
      <c r="FI39" s="353"/>
      <c r="FJ39" s="354"/>
      <c r="FK39" s="353"/>
      <c r="FL39" s="354"/>
      <c r="FM39" s="353"/>
      <c r="FN39" s="354"/>
      <c r="FO39" s="353"/>
      <c r="FP39" s="354"/>
      <c r="FQ39" s="353"/>
      <c r="FR39" s="354"/>
      <c r="FS39" s="353"/>
      <c r="FT39" s="354"/>
      <c r="FU39" s="353"/>
      <c r="FV39" s="354"/>
      <c r="FW39" s="353"/>
      <c r="FX39" s="354"/>
      <c r="FY39" s="353"/>
      <c r="FZ39" s="354"/>
      <c r="GA39" s="353"/>
      <c r="GB39" s="354"/>
      <c r="GC39" s="353"/>
      <c r="GD39" s="354"/>
      <c r="GE39" s="353"/>
      <c r="GF39" s="354"/>
      <c r="GG39" s="353"/>
      <c r="GH39" s="354"/>
      <c r="GI39" s="353"/>
      <c r="GJ39" s="354"/>
      <c r="GK39" s="353"/>
      <c r="GL39" s="354"/>
      <c r="GM39" s="353"/>
      <c r="GN39" s="354"/>
      <c r="GO39" s="353"/>
      <c r="GP39" s="354"/>
      <c r="GQ39" s="353"/>
      <c r="GR39" s="354"/>
    </row>
    <row r="40" spans="1:200" ht="17.100000000000001" customHeight="1" thickBot="1" x14ac:dyDescent="0.35">
      <c r="A40" s="403"/>
      <c r="B40" s="413"/>
      <c r="C40" s="399"/>
      <c r="D40" s="400"/>
      <c r="E40" s="355"/>
      <c r="F40" s="356"/>
      <c r="G40" s="355"/>
      <c r="H40" s="356"/>
      <c r="I40" s="355"/>
      <c r="J40" s="356"/>
      <c r="K40" s="355"/>
      <c r="L40" s="356"/>
      <c r="M40" s="355"/>
      <c r="N40" s="356"/>
      <c r="O40" s="355"/>
      <c r="P40" s="356"/>
      <c r="Q40" s="355"/>
      <c r="R40" s="356"/>
      <c r="S40" s="355"/>
      <c r="T40" s="356"/>
      <c r="U40" s="355"/>
      <c r="V40" s="356"/>
      <c r="W40" s="355"/>
      <c r="X40" s="356"/>
      <c r="Y40" s="355"/>
      <c r="Z40" s="356"/>
      <c r="AA40" s="355"/>
      <c r="AB40" s="356"/>
      <c r="AC40" s="355"/>
      <c r="AD40" s="356"/>
      <c r="AE40" s="355"/>
      <c r="AF40" s="356"/>
      <c r="AG40" s="355"/>
      <c r="AH40" s="356"/>
      <c r="AI40" s="355"/>
      <c r="AJ40" s="356"/>
      <c r="AK40" s="355"/>
      <c r="AL40" s="356"/>
      <c r="AM40" s="355"/>
      <c r="AN40" s="356"/>
      <c r="AO40" s="355"/>
      <c r="AP40" s="356"/>
      <c r="AQ40" s="355"/>
      <c r="AR40" s="356"/>
      <c r="AS40" s="355"/>
      <c r="AT40" s="356"/>
      <c r="AU40" s="355"/>
      <c r="AV40" s="356"/>
      <c r="AW40" s="355"/>
      <c r="AX40" s="356"/>
      <c r="AY40" s="355"/>
      <c r="AZ40" s="356"/>
      <c r="BA40" s="355"/>
      <c r="BB40" s="356"/>
      <c r="BC40" s="355"/>
      <c r="BD40" s="356"/>
      <c r="BE40" s="355"/>
      <c r="BF40" s="356"/>
      <c r="BG40" s="355"/>
      <c r="BH40" s="356"/>
      <c r="BI40" s="355"/>
      <c r="BJ40" s="356"/>
      <c r="BK40" s="355"/>
      <c r="BL40" s="356"/>
      <c r="BM40" s="355"/>
      <c r="BN40" s="356"/>
      <c r="BO40" s="355"/>
      <c r="BP40" s="356"/>
      <c r="BQ40" s="355"/>
      <c r="BR40" s="356"/>
      <c r="BS40" s="355"/>
      <c r="BT40" s="356"/>
      <c r="BU40" s="355"/>
      <c r="BV40" s="356"/>
      <c r="BW40" s="355"/>
      <c r="BX40" s="356"/>
      <c r="BY40" s="355"/>
      <c r="BZ40" s="356"/>
      <c r="CA40" s="355"/>
      <c r="CB40" s="356"/>
      <c r="CC40" s="355"/>
      <c r="CD40" s="356"/>
      <c r="CE40" s="393"/>
      <c r="CF40" s="394"/>
      <c r="CG40" s="393"/>
      <c r="CH40" s="394"/>
      <c r="CI40" s="393"/>
      <c r="CJ40" s="394"/>
      <c r="CK40" s="393"/>
      <c r="CL40" s="394"/>
      <c r="CM40" s="393"/>
      <c r="CN40" s="394"/>
      <c r="CO40" s="393"/>
      <c r="CP40" s="394"/>
      <c r="CQ40" s="393"/>
      <c r="CR40" s="394"/>
      <c r="CS40" s="393"/>
      <c r="CT40" s="394"/>
      <c r="CU40" s="355"/>
      <c r="CV40" s="356"/>
      <c r="CW40" s="355"/>
      <c r="CX40" s="356"/>
      <c r="CY40" s="355"/>
      <c r="CZ40" s="356"/>
      <c r="DA40" s="355"/>
      <c r="DB40" s="356"/>
      <c r="DC40" s="355"/>
      <c r="DD40" s="356"/>
      <c r="DE40" s="355"/>
      <c r="DF40" s="356"/>
      <c r="DG40" s="355"/>
      <c r="DH40" s="356"/>
      <c r="DI40" s="355"/>
      <c r="DJ40" s="356"/>
      <c r="DK40" s="355"/>
      <c r="DL40" s="356"/>
      <c r="DM40" s="355"/>
      <c r="DN40" s="356"/>
      <c r="DO40" s="355"/>
      <c r="DP40" s="356"/>
      <c r="DQ40" s="355"/>
      <c r="DR40" s="356"/>
      <c r="DS40" s="355"/>
      <c r="DT40" s="356"/>
      <c r="DU40" s="355"/>
      <c r="DV40" s="356"/>
      <c r="DW40" s="355"/>
      <c r="DX40" s="356"/>
      <c r="DY40" s="355"/>
      <c r="DZ40" s="356"/>
      <c r="EA40" s="355"/>
      <c r="EB40" s="356"/>
      <c r="EC40" s="355"/>
      <c r="ED40" s="356"/>
      <c r="EE40" s="355"/>
      <c r="EF40" s="356"/>
      <c r="EG40" s="355"/>
      <c r="EH40" s="356"/>
      <c r="EI40" s="355"/>
      <c r="EJ40" s="356"/>
      <c r="EK40" s="355"/>
      <c r="EL40" s="356"/>
      <c r="EM40" s="355"/>
      <c r="EN40" s="356"/>
      <c r="EO40" s="355"/>
      <c r="EP40" s="356"/>
      <c r="EQ40" s="355"/>
      <c r="ER40" s="356"/>
      <c r="ES40" s="355"/>
      <c r="ET40" s="356"/>
      <c r="EU40" s="355"/>
      <c r="EV40" s="356"/>
      <c r="EW40" s="355"/>
      <c r="EX40" s="356"/>
      <c r="EY40" s="355"/>
      <c r="EZ40" s="356"/>
      <c r="FA40" s="355"/>
      <c r="FB40" s="356"/>
      <c r="FC40" s="355"/>
      <c r="FD40" s="356"/>
      <c r="FE40" s="355"/>
      <c r="FF40" s="356"/>
      <c r="FG40" s="355"/>
      <c r="FH40" s="356"/>
      <c r="FI40" s="355"/>
      <c r="FJ40" s="356"/>
      <c r="FK40" s="355"/>
      <c r="FL40" s="356"/>
      <c r="FM40" s="355"/>
      <c r="FN40" s="356"/>
      <c r="FO40" s="355"/>
      <c r="FP40" s="356"/>
      <c r="FQ40" s="355"/>
      <c r="FR40" s="356"/>
      <c r="FS40" s="355"/>
      <c r="FT40" s="356"/>
      <c r="FU40" s="355"/>
      <c r="FV40" s="356"/>
      <c r="FW40" s="355"/>
      <c r="FX40" s="356"/>
      <c r="FY40" s="355"/>
      <c r="FZ40" s="356"/>
      <c r="GA40" s="355"/>
      <c r="GB40" s="356"/>
      <c r="GC40" s="355"/>
      <c r="GD40" s="356"/>
      <c r="GE40" s="355"/>
      <c r="GF40" s="356"/>
      <c r="GG40" s="355"/>
      <c r="GH40" s="356"/>
      <c r="GI40" s="355"/>
      <c r="GJ40" s="356"/>
      <c r="GK40" s="355"/>
      <c r="GL40" s="356"/>
      <c r="GM40" s="355"/>
      <c r="GN40" s="356"/>
      <c r="GO40" s="355"/>
      <c r="GP40" s="356"/>
      <c r="GQ40" s="355"/>
      <c r="GR40" s="356"/>
    </row>
    <row r="41" spans="1:200" ht="15.75" customHeight="1" x14ac:dyDescent="0.3">
      <c r="A41" s="401">
        <f>IF(입력!A41="","",입력!A41)</f>
        <v>5</v>
      </c>
      <c r="B41" s="411">
        <f>SUM(E45:GR48)</f>
        <v>0</v>
      </c>
      <c r="C41" s="407" t="s">
        <v>22</v>
      </c>
      <c r="D41" s="408"/>
      <c r="E41" s="357">
        <f>IF(OR(입력!B41="60mm단열",입력!B41="60mm방화"),IF(입력!B43="OD",IF(AND(입력!H41="W",입력!H45="W"),((입력!D41-(입력!D41-입력!J41))*2)+((입력!D41-(입력!D41-입력!J45))*2)+((입력!D41-입력!J41-입력!J45)*2)+((입력!F41)*6),0),0)+IF(입력!B43="OD",IF(AND(입력!H41="H",입력!H45="H"),((입력!F41-(입력!F41-입력!J41))*2)+((입력!F41-(입력!F41-입력!J45))*2)+((입력!F41-입력!J41-입력!J45)*2)+((입력!D41)*6),0),0)+IF(입력!B43="OD",IF(입력!H41="W",((입력!D41-(입력!D41-입력!J41))*2)+((입력!D41-입력!J41)*2)+((입력!F41)*4),IF(입력!H41="H",((입력!F41-(입력!F41-입력!J41))*2)+((입력!F41-입력!J41)*2)+((입력!D41)*4),0)),0)+IF(OR(입력!B43="PJ",입력!B43="T/T",입력!B43="T/O",입력!B43="T/S",입력!B43="FIX",입력!B41="ID",AND(입력!B43="OD",NOT(입력!H41="W"),NOT(입력!H41="H"))),((입력!D41)+(입력!F41))*2,0),0)</f>
        <v>0</v>
      </c>
      <c r="F41" s="358"/>
      <c r="G41" s="375">
        <f>IF(OR(입력!B41="60mm단열",입력!B41="60mm방화"),(IF(OR(입력!B43="T/T",입력!B43="T/O",입력!B43="T/S"),(IF(입력!H41="W",입력!J41-34-19+12,입력!D41-34-34+12)+IF(입력!H41="H",입력!J41-34-19+12,입력!F41-34-34+12))*2,0))+(IF(OR(입력!B43="T/T",입력!B43="T/O",입력!B43="T/S"),(IF(입력!H45="W",입력!J45-34-19+12+입력!F41-34-34+12,0)+IF(입력!H45="H",입력!J45-34-19+12+입력!D41-34-34+12,0))*2,0)),0)</f>
        <v>0</v>
      </c>
      <c r="H41" s="376"/>
      <c r="I41" s="357">
        <f>IF(OR(입력!B41="60mm단열",입력!B41="60mm방화"),IF(OR(입력!B43="T/T",입력!B43="T/O",입력!B43="T/S",입력!B43="FIX",입력!B43="PJ"),IF(입력!H41="W",입력!F41-34-34+10,IF(입력!H41="H",입력!D41-34-34+10,0)),0)*IF(OR(입력!H45="W",입력!H45="H"),2,1),0)</f>
        <v>0</v>
      </c>
      <c r="J41" s="358"/>
      <c r="K41" s="357">
        <f>IF(OR(입력!B41="60mm단열",입력!B41="60mm방화"),IF(입력!B43="OD",(IF(입력!H41="W",입력!D41-(입력!D41-입력!J41)-34-34+12,입력!D41-34-34+12)+IF(입력!H41="H",입력!F41-(입력!F41-입력!J41)-34-34+12,입력!F41-34-34+12))*2,0),0)</f>
        <v>0</v>
      </c>
      <c r="L41" s="358"/>
      <c r="M41" s="357">
        <f>IF(OR(입력!B41="60mm단열",입력!B41="60mm방화"),IF(입력!B43="PJ",(IF(입력!H41="W",입력!D41-(입력!D41-입력!J41)-34-34+12,입력!D41-34-34+12)+IF(입력!H41="H",입력!F41-(입력!F41-입력!J41)-34-34+12,입력!F41-34-34+12))*2,0),0)</f>
        <v>0</v>
      </c>
      <c r="N41" s="358"/>
      <c r="O41" s="357">
        <f>IF(OR(입력!B41="60mm단열",입력!B41="60mm방화"),IF(입력!B43="페러럴",(IF(입력!H41="W",입력!D41-(입력!D41-입력!J41)-34-34+12,입력!D41-34-34+12)+IF(입력!H41="H",입력!F41-(입력!F41-입력!J41)-34-34+12,입력!F41-34-34+12))*2,0),0)</f>
        <v>0</v>
      </c>
      <c r="P41" s="358"/>
      <c r="Q41" s="357">
        <f>IF(OR(입력!B41="60mm단열",입력!B41="60mm방화"),IF(입력!B45="24T",(IF(입력!B43="FIX",IF(AND(입력!H41="W",입력!H45="W"),((입력!D41-(입력!D41-입력!J41)-34-19)*2)+((입력!D41-(입력!D41-입력!J45)-34-19)*2)+((입력!D41-입력!J41-입력!J44-19-19)*2)+((입력!F41-34-34)*6),IF(AND(입력!H41="H",입력!H45="H"),((입력!F41-(입력!F41-입력!J41)-34-19)*2)+((입력!F41-(입력!F41-입력!J45)-34-19)*2)+((입력!F41-입력!J41-입력!J45-19-19)*2)+((입력!D41-34-34)*6),IF(입력!H41="W",((입력!D41-(입력!D41-입력!J41)-34-19)*2)+((입력!D41-입력!J41-34-19)*2)+((입력!F41-34-34)*4),IF(입력!H41="H",((입력!F41-(입력!F41-입력!J41)-34-19)*2)+((입력!F41-입력!J41-34-19)*2)+((입력!D41-34-34)*4),(((입력!D41-34-34)+(입력!F41-34-34))*2))))),0)+IF(OR(입력!B43="T/T",입력!B43="T/O",입력!B43="PJ",입력!B43="T/S"),IF(AND(입력!H41="W",입력!H45="W"),(((입력!D41-입력!J41-입력!J45-19-19)+(입력!F41-34-34))*2),IF(입력!H41="W",(((입력!D41-입력!J41-34-19)+(입력!F41-34-34))*2),IF(AND(입력!H41="H",입력!H45="H"),(((입력!F41-입력!J41-입력!J45-19-19)+(입력!D41-34-34))*2),IF(입력!H41="H",(((입력!F41-입력!J41-34-19)+(입력!D41-34-34))*2),0)))),0)+IF(입력!B41="OD",IF(AND(입력!H41="W",입력!H41="W"),(((입력!D41-입력!J41-입력!J45-34-34)+(입력!F41-34-34))*2),IF(입력!H41="W",(((입력!D41-입력!J41-34-34)+(입력!F41-34-34))*2),IF(AND(입력!H41="H",입력!H45="H"),(((입력!F41-입력!J41-입력!J45-34-34)+(입력!D41-34-34))*2),IF(입력!H41="H",(((입력!F41-입력!J41-34-34)+(입력!D41-34-34))*2),0)))),0)),0),0)</f>
        <v>0</v>
      </c>
      <c r="R41" s="358"/>
      <c r="S41" s="357">
        <f>IF(OR(입력!B41="60mm단열",입력!B41="60mm방화"),IF(입력!B45="24T",(IF(OR(입력!B43="T/T",입력!B43="T/O",입력!B43="T/S"),(IF(입력!H41="W",입력!D41-(입력!D41-입력!J41)-34-19+12-53-53,입력!D41-34-34+12-53-53)+IF(입력!H41="H",입력!F41-(입력!F41-입력!J41)-34-19+12-53-53,입력!F41-34-34+12-53-53))*2,0)+IF(입력!B43="OD",(IF(입력!H41="W",입력!D41-(입력!D41-입력!J41)-34-34+12-53-53,입력!D41-34-34+12-53-53)+IF(입력!H41="H",입력!F41-(입력!F41-입력!J41)-34-34+12-53-53,입력!F41-34-34+12-53-53))*2,0)+IF(입력!B43="PJ",(IF(입력!H41="W",입력!D41-(입력!D41-입력!J41)-34-19+12-53-53,입력!D41-34-34+12-53-53)+IF(입력!H41="H",입력!F41-(입력!F41-입력!J41)-34-19+12-53-53,입력!F41-34-34+12-53-53))*2,0)+IF(OR(입력!B43="T/T",입력!B43="T/O",입력!B43="T/S"),(IF(입력!H45="W",입력!D41-(입력!D41-입력!J45)-34-19+12-53-53,0)+IF(입력!H45="H",입력!F41-(입력!F41-입력!J45)-34-19+12-53-53,0))*2,0)+IF(입력!B41="OD",(IF(입력!H45="W",입력!D41-(입력!D41-입력!J45)-34-34+12-53-53,0)+IF(입력!H45="H",입력!F41-(입력!F41-입력!J45)-34-34+12-53-53,0))*2,0)+IF(입력!B43="PJ",(IF(입력!H45="W",입력!D41-(입력!D41-입력!J45)-34-19+12-53-53,0)+IF(입력!H45="H",입력!F41-(입력!F41-입력!J45)-34-19+12-53-53,0))*2,0)),0),0)</f>
        <v>0</v>
      </c>
      <c r="T41" s="358"/>
      <c r="U41" s="357">
        <f>IF(OR(입력!B41="60mm단열",입력!B41="60mm방화"),IF(입력!B45="39T",(IF(입력!B43="FIX",IF(AND(입력!H41="W",입력!H45="W"),((입력!D41-(입력!D41-입력!J41)-34-19)*2)+((입력!D41-(입력!D41-입력!J45)-34-19)*2)+((입력!D41-입력!J41-입력!J44-19-19)*2)+((입력!F41-34-34)*6),IF(AND(입력!H41="H",입력!H45="H"),((입력!F41-(입력!F41-입력!J41)-34-19)*2)+((입력!F41-(입력!F41-입력!J45)-34-19)*2)+((입력!F41-입력!J41-입력!J45-19-19)*2)+((입력!D41-34-34)*6),IF(입력!H41="W",((입력!D41-(입력!D41-입력!J41)-34-19)*2)+((입력!D41-입력!J41-34-19)*2)+((입력!F41-34-34)*4),IF(입력!H41="H",((입력!F41-(입력!F41-입력!J41)-34-19)*2)+((입력!F41-입력!J41-34-19)*2)+((입력!D41-34-34)*4),(((입력!D41-34-34)+(입력!F41-34-34))*2))))),0)+IF(OR(입력!B43="T/T",입력!B43="T/O",입력!B43="PJ",입력!B43="T/S"),IF(AND(입력!H41="W",입력!H45="W"),(((입력!D41-입력!J41-입력!J45-19-19)+(입력!F41-34-34))*2),IF(입력!H41="W",(((입력!D41-입력!J41-34-19)+(입력!F41-34-34))*2),IF(AND(입력!H41="H",입력!H45="H"),(((입력!F41-입력!J41-입력!J45-19-19)+(입력!D41-34-34))*2),IF(입력!H41="H",(((입력!F41-입력!J41-34-19)+(입력!D41-34-34))*2),0)))),0)+IF(입력!B43="OD",IF(AND(입력!H41="W",입력!H41="W"),(((입력!D41-입력!J41-입력!J45-34-34)+(입력!F41-34-34))*2),IF(입력!H41="W",(((입력!D41-입력!J41-34-34)+(입력!F41-34-34))*2),IF(AND(입력!H41="H",입력!H45="H"),(((입력!F41-입력!J41-입력!J45-34-34)+(입력!D41-34-34))*2),IF(입력!H41="H",(((입력!F41-입력!J41-34-34)+(입력!D41-34-34))*2),0)))),0)),0),0)</f>
        <v>0</v>
      </c>
      <c r="V41" s="358"/>
      <c r="W41" s="357">
        <f>IF(OR(입력!B41="60mm단열",입력!B41="60mm방화"),IF(입력!B45="39T",(IF(OR(입력!B43="T/T",입력!B43="T/O",입력!B43="T/S"),(IF(입력!H41="W",입력!J41-34-19+12-53-53,입력!D41-34-34+12-53-53)+IF(입력!H41="H",입력!J41-34-19+12-53-53,입력!F41-34-34+12-53-53))*2,0)+IF(입력!B43="OD",(IF(입력!H41="W",입력!J41-34-34+12-53-53,입력!D41-34-34+12-53-53)+IF(입력!H41="H",입력!J41-34-34+12-53-53,입력!F41-34-34+12-53-53))*2,0)+IF(입력!B43="PJ",(IF(입력!H41="W",입력!J41-34-19+12-53-53,입력!D41-34-34+12-53-53)+IF(입력!H41="H",입력!J41-34-19+12-53-53,입력!F41-34-34+12-53-53))*2,0)+IF(OR(입력!B43="T/T",입력!B43="T/O",입력!B43="T/S"),(IF(입력!H45="W",입력!J45-34-19+12-53-53+입력!D41-34-34+12-53-53,0)+IF(입력!H45="H",입력!J45-34-19+12-53-53+입력!F41-34-34+12-53-53,0))*2,0)+IF(입력!B41="OD",(IF(입력!H45="W",입력!J45-34-34+12-53-53+입력!D41-34-34+12-53-53,0)+IF(입력!H45="H",입력!J45-34-34+12-53-53+입력!F41-34-34+12-53-53,0))*2,0)+IF(입력!B41="ID",(IF(입력!H45="W",입력!J45-34-19+12-53-53+입력!D41-34-34+12-53-53,0)+IF(입력!H45="H",입력!J45-34-19+12-53-53+입력!F41-34-34+12-53-53,0))*2,0)),0),0)</f>
        <v>0</v>
      </c>
      <c r="X41" s="358"/>
      <c r="Y41" s="357">
        <f>IF(OR(입력!B41="60mm단열",입력!B41="60mm방화"),(4),0)</f>
        <v>0</v>
      </c>
      <c r="Z41" s="358"/>
      <c r="AA41" s="357">
        <f>IF(OR(입력!B41="60mm단열",입력!B41="60mm방화"),(4),0)</f>
        <v>0</v>
      </c>
      <c r="AB41" s="358"/>
      <c r="AC41" s="375">
        <f>IF(OR(입력!B41="60mm단열",입력!B41="60mm방화"),IF(OR(입력!B43="T/T",입력!B43="T/O",입력!B43="T/S",입력!B43="PJ"),IF(OR(입력!H45="w",입력!H45="h"),8,4),0),0)</f>
        <v>0</v>
      </c>
      <c r="AD41" s="376"/>
      <c r="AE41" s="375">
        <f>IF(OR(입력!B41="60mm단열",입력!B41="60mm방화"),IF(OR(입력!B43="T/T",입력!B43="T/O",입력!B43="T/S",입력!B43="PJ"),IF(OR(입력!H45="w",입력!H45="h"),8,4),0),0)</f>
        <v>0</v>
      </c>
      <c r="AF41" s="376"/>
      <c r="AG41" s="375">
        <f>IF(OR(입력!B41="60mm단열",입력!B41="60mm방화"),IF(OR(입력!B43="T/T",입력!B43="T/O",입력!B43="T/S",입력!B43="FIX",입력!B43="PJ"),IF(입력!H41="W",4,IF(입력!H41="H",4,0)),0)*IF(OR(입력!H44="W",입력!H44="H"),2,1),0)</f>
        <v>0</v>
      </c>
      <c r="AH41" s="376"/>
      <c r="AI41" s="375">
        <f>IF(OR(입력!B41="60mm단열",입력!B41="60mm방화"),IF(OR(입력!B43="T/T",입력!B43="T/O",입력!B43="T/S",입력!B43="FIX",입력!B43="PJ"),IF(입력!H41="W",4,IF(입력!H41="H",4,0)),0)*IF(OR(입력!H44="W",입력!H44="H"),2,1),0)</f>
        <v>0</v>
      </c>
      <c r="AJ41" s="376"/>
      <c r="AK41" s="375">
        <f>IF(OR(입력!B41="60mm단열",입력!B41="60mm방화"),IF(OR(입력!B43="T/T",입력!B43="T/O",입력!B43="T/S",입력!B43="FIX",입력!B43="PJ"),IF(입력!H41="W",4,IF(입력!H41="H",4,0)),0)*IF(OR(입력!H44="W",입력!H44="H"),2,1),0)</f>
        <v>0</v>
      </c>
      <c r="AL41" s="376"/>
      <c r="AM41" s="357">
        <f>IF(OR(입력!B41="60mm단열",입력!B41="60mm방화"),(32),0)</f>
        <v>0</v>
      </c>
      <c r="AN41" s="358"/>
      <c r="AO41" s="357">
        <f>IF((입력!B41="60mm단열"),(Q41+S41+U41+W41)/1000,0)</f>
        <v>0</v>
      </c>
      <c r="AP41" s="358"/>
      <c r="AQ41" s="357">
        <f>IF((입력!B41="60mm단열"),(Q41+S41+U41+W41)/1000,0)</f>
        <v>0</v>
      </c>
      <c r="AR41" s="358"/>
      <c r="AS41" s="357">
        <f>IF((입력!B41="60mm단열"),(G41+M41+K41+O41))/1000</f>
        <v>0</v>
      </c>
      <c r="AT41" s="358"/>
      <c r="AU41" s="357">
        <f>IF((입력!B41="60mm단열"),(4),0)</f>
        <v>0</v>
      </c>
      <c r="AV41" s="358"/>
      <c r="AW41" s="357">
        <f>IF((입력!B41="60mm단열"),(G41*2)/1000,0)</f>
        <v>0</v>
      </c>
      <c r="AX41" s="358"/>
      <c r="AY41" s="357">
        <f>IF((입력!B41="60mm방화"),(Q41+S41+U41+W41)/1000,0)</f>
        <v>0</v>
      </c>
      <c r="AZ41" s="358"/>
      <c r="BA41" s="357">
        <f>IF((입력!B41="60mm방화"),(Q41+S41+U41+W41)/1000,0)</f>
        <v>0</v>
      </c>
      <c r="BB41" s="358"/>
      <c r="BC41" s="357">
        <f>IF((입력!B41="60mm방화"),(G41+K41+M41+O41)/1000,0)</f>
        <v>0</v>
      </c>
      <c r="BD41" s="358"/>
      <c r="BE41" s="357">
        <f>IF((입력!B41="60mm방화"),(4),0)</f>
        <v>0</v>
      </c>
      <c r="BF41" s="358"/>
      <c r="BG41" s="357">
        <f>IF((입력!B41="60mm방화"),((G41+K41+M41+O41)/1000),0)</f>
        <v>0</v>
      </c>
      <c r="BH41" s="358"/>
      <c r="BI41" s="357">
        <f>IF((입력!B41="60mm방화"),((E41/1000)),0)</f>
        <v>0</v>
      </c>
      <c r="BJ41" s="358"/>
      <c r="BK41" s="357">
        <f>IF((입력!B41="60mm방화"),IF(입력!B45="24T",Q41/1000,U41/1000),0)</f>
        <v>0</v>
      </c>
      <c r="BL41" s="358"/>
      <c r="BM41" s="357">
        <f>IF((입력!B41="60mm방화"),IF(입력!B45="24T",S41/1000,W41/1000),0)</f>
        <v>0</v>
      </c>
      <c r="BN41" s="358"/>
      <c r="BO41" s="357">
        <f>IF(OR(입력!B41="60mm단열",입력!B41="60mm방화"),(IF(OR(입력!B43="T/T",입력!B43="T/O",입력!B43="T/S",입력!B43="PJ"),(IF(입력!H41="W",입력!D41-(입력!D41-입력!J41)-432,입력!D41-432)+IF(입력!H41="H",입력!F41-((((입력!F41-입력!J41)/2)-246)*2),(((입력!F41/2)-246)*2))),0))+(IF(OR(입력!B43="T/T",입력!B43="T/O",입력!B43="T/S"),(IF(입력!H45="W",입력!D41-(입력!D45-입력!J45)-432,0)+IF(입력!H45="H",입력!F45-((((입력!F45-입력!J45)/2)-246)*2),0)),0)),0)</f>
        <v>0</v>
      </c>
      <c r="BP41" s="358"/>
      <c r="BQ41" s="357">
        <f>IF(OR(입력!B41="85mm단열",입력!B41="85mm방화"),IF(입력!B43="OD",IF(AND(입력!H41="W",입력!H45="W"),((입력!D41-(입력!D41-입력!J41))*2)+((입력!D41-(입력!D41-입력!J45))*2)+((입력!D41-입력!J41-입력!J45)*2)+((입력!F41)*6),0),0)+IF(입력!B43="OD",IF(AND(입력!H41="H",입력!H45="H"),((입력!BJ41-(입력!F41-입력!J41))*2)+((입력!F41-(입력!F41-입력!J45))*2)+((입력!F41-입력!BN41-입력!J45)*2)+((입력!D41)*6),0),0)+IF(입력!B43="OD",IF(입력!H41="W",((입력!D41-(입력!D41-입력!J41))*2)+((입력!D41-입력!J41)*2)+((입력!F41)*4),IF(입력!H41="H",((입력!F41-(입력!F41-입력!J41))*2)+((입력!F41-입력!J41)*2)+((입력!D41)*4),0)),0)+IF(OR(입력!B43="T/T",입력!B43="T/O",입력!B43="T/S",입력!B43="FIX",입력!B41="ID",AND(입력!B43="OD",NOT(입력!H41="W"),NOT(입력!H41="H"))),((입력!D41)+(입력!F41))*2,0),0)</f>
        <v>0</v>
      </c>
      <c r="BR41" s="358"/>
      <c r="BS41" s="357">
        <f>IF(OR(입력!B41="85mm단열",입력!B41="85mm방화"),(IF(OR(입력!B43="T/T",입력!B43="T/O",입력!B43="T/S"),(IF(입력!H41="W",입력!D41-(입력!D41-입력!J41)-38-19+12,입력!D41-38-38+12)+IF(입력!H41="H",입력!F41-(입력!F41-입력!J41)-38-19+12,입력!F41-38-38+12))*2,0))+(IF(OR(입력!B43="T/T",입력!B43="T/O",입력!B43="T/S"),(IF(입력!H45="W",입력!D41-(입력!D45-입력!J45)-38-19+12,0)+IF(입력!H45="H",입력!F45-(입력!F45-입력!J45)-38-19+12,0))*2,0)),0)</f>
        <v>0</v>
      </c>
      <c r="BT41" s="358"/>
      <c r="BU41" s="357">
        <f>IF(OR(입력!B41="85mm단열",입력!B41="85mm방화"),IF(OR(입력!B43="T/T",입력!B43="T/O",입력!B43="T/S",입력!B43="FIX",입력!B43="ID"),IF(입력!H41="W",입력!F41-38-38+10,IF(입력!H41="H",입력!D41-38-38+10,0)),0)*IF(OR(입력!H45="W",입력!H44="H"),2,1),0)</f>
        <v>0</v>
      </c>
      <c r="BV41" s="358"/>
      <c r="BW41" s="357">
        <f>IF(OR(입력!B41="85mm단열",입력!B41="85mm방화"),IF(입력!B45="48T",(IF(입력!B43="FIX",IF(AND(입력!H41="W",입력!H45="W"),((입력!D41-(입력!D41-입력!J41)-38-19)*2)+((입력!D41-(입력!D41-입력!J45)-38-19)*2)+((입력!D41-입력!J41-입력!J44-19-19)*2)+((입력!F41-38-38)*6),IF(AND(입력!H41="H",입력!H45="H"),((입력!F41-(입력!F41-입력!J41)-38-19)*2)+((입력!F41-(입력!F41-입력!J45)-38-19)*2)+((입력!F41-입력!J41-입력!J45-19-19)*2)+((입력!D41-38-38)*6),IF(입력!H41="W",((입력!D41-(입력!D41-입력!J41)-38-19)*2)+((입력!D41-입력!J41-38-19)*2)+((입력!F41-38-38)*4),IF(입력!H41="H",((입력!F41-(입력!F41-입력!J41)-38-19)*2)+((입력!F41-입력!J41-38-19)*2)+((입력!D41-38-38)*4),(((입력!D41-38-38)+(입력!F41-38-38))*2))))),0)+IF(OR(입력!B43="T/T",입력!B43="T/O",입력!B43="ID",입력!B43="T/S"),IF(AND(입력!H41="W",입력!H45="W"),(((입력!D41-입력!J41-입력!J45-19-19)+(입력!F41-38-38))*2),IF(입력!H41="W",(((입력!D41-입력!J41-38-19)+(입력!F41-38-38))*2),IF(AND(입력!H41="H",입력!H45="H"),(((입력!F41-입력!J41-입력!J45-19-19)+(입력!D41-38-38))*2),IF(입력!H41="H",(((입력!F41-입력!J41-38-19)+(입력!D41-38-38))*2),0)))),0)+IF(입력!B41="OD",IF(AND(입력!H41="W",입력!H41="W"),(((입력!D41-입력!J41-입력!J45-38-38)+(입력!F41-38-38))*2),IF(입력!H41="W",(((입력!D41-입력!J41-38-38)+(입력!F41-38-38))*2),IF(AND(입력!H41="H",입력!H45="H"),(((입력!F41-입력!J41-입력!J45-38-38)+(입력!D41-38-38))*2),IF(입력!H41="H",(((입력!F41-입력!J41-38-38)+(입력!D41-38-38))*2),0)))),0)),0),0)</f>
        <v>0</v>
      </c>
      <c r="BX41" s="358"/>
      <c r="BY41" s="357">
        <f>IF(OR(입력!B41="85mm단열",입력!B41="85mm방화"),IF(입력!B45="48T",(IF(OR(입력!B43="T/T",입력!B43="T/O",입력!B43="T/S"),(IF(입력!H41="W",입력!D41-(입력!D41-입력!J41)-38-19+12-56-56,입력!D41-38-38+12-56-56)+IF(입력!H41="H",입력!F41-(입력!F41-입력!J41)-38-19+12-56-56,입력!F41-38-38+12-56-56))*2,0)+IF(입력!B43="OD",(IF(입력!H41="W",입력!D41-(입력!D41-입력!J41)-38-38+12-56-56,입력!D41-38-38+12-56-56)+IF(입력!H41="H",입력!F41-(입력!F41-입력!J41)-38-38+12-56-56,입력!F41-38-38+12-56-56))*2,0)+IF(입력!B43="ID",(IF(입력!H41="W",입력!D41-(입력!D41-입력!J41)-38-19+12-56-56,입력!D41-38-38+12-56-56)+IF(입력!H41="H",입력!F41-(입력!F41-입력!J41)-38-19+12-56-56,입력!F41-38-38+12-56-56))*2,0)+IF(OR(입력!B43="T/T",입력!B43="T/O",입력!B43="T/S"),(IF(입력!H45="W",입력!D41-(입력!D41-입력!J45)-38-19+12-56-56,0)+IF(입력!H45="H",입력!F41-(입력!F41-입력!J45)-38-19+12-56-56,0))*2,0)+IF(입력!B41="OD",(IF(입력!H45="W",입력!D41-(입력!D41-입력!J45)-38-38+12-56-56,0)+IF(입력!H45="H",입력!F41-(입력!F41-입력!J45)-38-38+12-56-56,0))*2,0)+IF(입력!B41="ID",(IF(입력!H45="W",입력!D41-(입력!D41-입력!J45)-38-19+12-56-56,0)+IF(입력!H45="H",입력!F41-(입력!F41-입력!J45)-38-19+12-56-56,0))*2,0)),0),0)</f>
        <v>0</v>
      </c>
      <c r="BZ41" s="358"/>
      <c r="CA41" s="357">
        <f>IF(OR(입력!B41="85mm단열",입력!B41="85mm방화"),IF(입력!B45="51T",(IF(입력!B43="FIX",IF(AND(입력!H41="W",입력!H45="W"),((입력!D41-(입력!D41-입력!J41)-38-19)*2)+((입력!D41-(입력!D41-입력!J45)-38-19)*2)+((입력!D41-입력!J41-입력!J44-19-19)*2)+((입력!F41-38-38)*6),IF(AND(입력!H41="H",입력!H45="H"),((입력!F41-(입력!F41-입력!J41)-38-19)*2)+((입력!F41-(입력!F41-입력!J45)-38-19)*2)+((입력!F41-입력!J41-입력!J45-19-19)*2)+((입력!D41-38-38)*6),IF(입력!H41="W",((입력!D41-(입력!D41-입력!J41)-38-19)*2)+((입력!D41-입력!J41-38-19)*2)+((입력!F41-38-38)*4),IF(입력!H41="H",((입력!F41-(입력!F41-입력!J41)-38-19)*2)+((입력!F41-입력!J41-38-19)*2)+((입력!D41-38-38)*4),(((입력!D41-38-38)+(입력!F41-38-38))*2))))),0)+IF(OR(입력!B43="T/T",입력!B43="T/O",입력!B43="ID",입력!B43="T/S"),IF(AND(입력!H41="W",입력!H45="W"),(((입력!D41-입력!J41-입력!J45-19-19)+(입력!F41-38-38))*2),IF(입력!H41="W",(((입력!D41-입력!J41-38-19)+(입력!F41-38-38))*2),IF(AND(입력!H41="H",입력!H45="H"),(((입력!F41-입력!J41-입력!J45-19-19)+(입력!D41-38-38))*2),IF(입력!H41="H",(((입력!F41-입력!J41-38-19)+(입력!D41-38-38))*2),0)))),0)+IF(입력!B41="OD",IF(AND(입력!H41="W",입력!H41="W"),(((입력!D41-입력!J41-입력!J45-38-38)+(입력!F41-38-38))*2),IF(입력!H41="W",(((입력!D41-입력!J41-38-38)+(입력!F41-38-38))*2),IF(AND(입력!H41="H",입력!H45="H"),(((입력!F41-입력!J41-입력!J45-38-38)+(입력!D41-38-38))*2),IF(입력!H41="H",(((입력!F41-입력!J41-38-38)+(입력!D41-38-38))*2),0)))),0)),0),0)</f>
        <v>0</v>
      </c>
      <c r="CB41" s="358"/>
      <c r="CC41" s="357">
        <f>IF(OR(입력!B41="85mm단열",입력!B41="85mm방화"),IF(입력!B45="51T",(IF(OR(입력!B43="T/T",입력!B43="T/O",입력!B43="T/S"),(IF(입력!H41="W",입력!D41-(입력!D41-입력!J41)-38-19+12-56-56,입력!D41-38-38+12-56-56)+IF(입력!H41="H",입력!F41-(입력!F41-입력!J41)-38-19+12-56-56,입력!F41-38-38+12-56-56))*2,0)+IF(입력!B43="OD",(IF(입력!H41="W",입력!D41-(입력!D41-입력!J41)-38-38+12-56-56,입력!D41-38-38+12-56-56)+IF(입력!H41="H",입력!F41-(입력!F41-입력!J41)-38-38+12-56-56,입력!F41-38-38+12-56-56))*2,0)+IF(입력!B43="ID",(IF(입력!H41="W",입력!D41-(입력!D41-입력!J41)-38-19+12-56-56,입력!D41-38-38+12-56-56)+IF(입력!H41="H",입력!F41-(입력!F41-입력!J41)-38-19+12-56-56,입력!F41-38-38+12-56-56))*2,0)+IF(OR(입력!B43="T/T",입력!B43="T/O",입력!B43="T/S"),(IF(입력!H45="W",입력!D41-(입력!D41-입력!J45)-38-19+12-56-56,0)+IF(입력!H45="H",입력!F41-(입력!F41-입력!J45)-38-19+12-56-56,0))*2,0)+IF(입력!B41="OD",(IF(입력!H45="W",입력!D41-(입력!D41-입력!J45)-38-38+12-56-56,0)+IF(입력!H45="H",입력!F41-(입력!F41-입력!J45)-38-38+12-56-56,0))*2,0)+IF(입력!B41="ID",(IF(입력!H45="W",입력!D41-(입력!D41-입력!J45)-38-19+12-56-56,0)+IF(입력!H45="H",입력!F41-(입력!F41-입력!J45)-38-19+12-56-56,0))*2,0)),0),0)</f>
        <v>0</v>
      </c>
      <c r="CD41" s="358"/>
      <c r="CE41" s="357">
        <f>IF(OR(입력!B41="85mm단열",입력!B41="85mm방화"),(4),0)</f>
        <v>0</v>
      </c>
      <c r="CF41" s="358"/>
      <c r="CG41" s="357">
        <f>IF(OR(입력!B41="85mm단열",입력!B41="85mm방화"),(4),0)</f>
        <v>0</v>
      </c>
      <c r="CH41" s="358"/>
      <c r="CI41" s="381">
        <f>IF(OR(입력!B41="85mm단열",입력!B41="85mm방화"),IF(OR(입력!B43="T/T",입력!B43="T/O",입력!B43="T/S"),IF(OR(입력!H45="w",입력!H45="h"),8,4),0),0)</f>
        <v>0</v>
      </c>
      <c r="CJ41" s="382"/>
      <c r="CK41" s="375">
        <f>IF(OR(입력!B41="85mm단열",입력!B41="85mm방화"),IF(OR(입력!B43="T/T",입력!B43="T/O",입력!B43="T/S"),IF(OR(입력!H45="w",입력!H45="h"),8,4),0),0)</f>
        <v>0</v>
      </c>
      <c r="CL41" s="376"/>
      <c r="CM41" s="375">
        <f>IF(OR(입력!B41="85mm단열",입력!B41="85mm방화"),IF(OR(입력!B43="T/T",입력!B43="T/O",입력!B43="T/S",입력!B43="FIX",입력!B43="ID"),IF(입력!H41="W",2,IF(입력!H41="H",2,0)),0)*IF(OR(입력!H44="W",입력!H44="H"),2,1),0)</f>
        <v>0</v>
      </c>
      <c r="CN41" s="376"/>
      <c r="CO41" s="375">
        <f>IF(OR(입력!B41="85mm단열",입력!B41="85mm방화"),IF(OR(입력!B43="T/T",입력!B43="T/O",입력!B43="T/S",입력!B43="FIX",입력!B43="ID"),IF(입력!H41="W",2,IF(입력!H41="H",2,0)),0)*IF(OR(입력!H44="W",입력!H44="H"),2,1),0)</f>
        <v>0</v>
      </c>
      <c r="CP41" s="376"/>
      <c r="CQ41" s="375">
        <f>IF(OR(입력!B41="85mm단열",입력!B41="85mm방화"),IF(OR(입력!B43="T/T",입력!B43="T/O",입력!B43="T/S",입력!B43="FIX",입력!B43="ID"),IF(입력!H41="W",2,IF(입력!H41="H",2,0)),0)*IF(OR(입력!H44="W",입력!H44="H"),2,1),0)</f>
        <v>0</v>
      </c>
      <c r="CR41" s="376"/>
      <c r="CS41" s="357">
        <f>IF(OR(입력!B41="85mm단열",입력!B41="85mm방화"),(32),0)</f>
        <v>0</v>
      </c>
      <c r="CT41" s="358"/>
      <c r="CU41" s="369">
        <f>IF((입력!B41="85mm단열"),((CA41+CC41+BW41+BY41)/1000),0)</f>
        <v>0</v>
      </c>
      <c r="CV41" s="370"/>
      <c r="CW41" s="369">
        <f>IF((입력!B41="85mm단열"),((CA41+CC41+BW41+BY41)/1000),0)</f>
        <v>0</v>
      </c>
      <c r="CX41" s="370"/>
      <c r="CY41" s="369">
        <f>IF((입력!B41="85mm단열"),((BS41/1000)),0)</f>
        <v>0</v>
      </c>
      <c r="CZ41" s="370"/>
      <c r="DA41" s="357">
        <f>IF((입력!B41="85mm단열"),(4),0)</f>
        <v>0</v>
      </c>
      <c r="DB41" s="358"/>
      <c r="DC41" s="369">
        <f>IF((입력!B41="85mm단열"),(BS41*2)/1000,0)</f>
        <v>0</v>
      </c>
      <c r="DD41" s="370"/>
      <c r="DE41" s="357">
        <f>IF((입력!B41="85mm방화"),((CA41+CC41+BW41+BY41)/1000),0)</f>
        <v>0</v>
      </c>
      <c r="DF41" s="358"/>
      <c r="DG41" s="357">
        <f>IF((입력!B41="85mm방화"),((CA41+CC41+BW41+BY41)/1000),0)</f>
        <v>0</v>
      </c>
      <c r="DH41" s="358"/>
      <c r="DI41" s="357">
        <f>IF((입력!B41="85mm방화"),((BS41/1000)),0)</f>
        <v>0</v>
      </c>
      <c r="DJ41" s="358"/>
      <c r="DK41" s="357">
        <f>IF((입력!B41="85mm방화"),(4),0)</f>
        <v>0</v>
      </c>
      <c r="DL41" s="358"/>
      <c r="DM41" s="357">
        <f>IF((입력!B41="85mm방화"),(BS41*2)/1000,0)</f>
        <v>0</v>
      </c>
      <c r="DN41" s="358"/>
      <c r="DO41" s="357">
        <f>IF((입력!B41="85mm방화"),((BQ41/1000)),0)</f>
        <v>0</v>
      </c>
      <c r="DP41" s="358"/>
      <c r="DQ41" s="357">
        <f>IF((입력!B41="85mm방화"),((BW41/1000)),0)</f>
        <v>0</v>
      </c>
      <c r="DR41" s="358"/>
      <c r="DS41" s="357">
        <f>IF((입력!B41="85mm방화"),((BY41/1000)),0)</f>
        <v>0</v>
      </c>
      <c r="DT41" s="358"/>
      <c r="DU41" s="357">
        <f>IF(OR(입력!B41="85mm단열",입력!B41="85mm방화"),(IF(OR(입력!B43="T/T",입력!B43="T/O",입력!B43="T/S"),(IF(입력!H41="W",입력!D41-(입력!D41-입력!J41)-432,입력!D41-432)+IF(입력!H41="H",입력!F41-((((입력!F41-입력!J41)/2)-246)*2),(((입력!F41/2)-246)*2))),0))+(IF(OR(입력!B43="T/T",입력!B43="T/O",입력!B43="T/S"),(IF(입력!H45="W",입력!D41-(입력!D45-입력!J45)-432,0)+IF(입력!H45="H",입력!F45-((((입력!F45-입력!J45)/2)-246)*2),0)),0)),0)</f>
        <v>0</v>
      </c>
      <c r="DV41" s="358"/>
      <c r="DW41" s="357">
        <f>IF(OR(입력!B41="85mm단열",입력!B41="85mm방화",입력!B41="60mm단열",입력!B41="60mm방화"),IF(OR(입력!B43="T/T",입력!B43="T/O",입력!B43="T/S",입력!B43="FIX"),IF(OR(입력!H41="w",입력!H41="h"),4,2),0),0)</f>
        <v>0</v>
      </c>
      <c r="DX41" s="358"/>
      <c r="DY41" s="357">
        <f>IF(OR(입력!B41="85mm단열",입력!B41="85mm방화",입력!B41="60mm단열",입력!B41="60mm방화"),IF(OR(입력!B43="T/T",입력!B43="T/O",입력!B43="T/S"),1,0),0)</f>
        <v>0</v>
      </c>
      <c r="DZ41" s="358"/>
      <c r="EA41" s="357">
        <f>IF(OR(입력!B41="85mm단열",입력!B41="85mm방화",입력!B41="60mm단열",입력!B41="60mm방화"),IF(OR(입력!B43="T/T",입력!B43="T/O",입력!B43="T/S"),1,0),0)</f>
        <v>0</v>
      </c>
      <c r="EB41" s="358"/>
      <c r="EC41" s="357">
        <f>IF(OR(입력!B41="145mm단열",입력!B41="145mm방화"),IF(입력!B43="ES",((입력!D41)+(입력!F41))*2,0),0)</f>
        <v>0</v>
      </c>
      <c r="ED41" s="358"/>
      <c r="EE41" s="357">
        <f>IF(OR(입력!B41="145mm단열",입력!B41="145mm방화"),IF(입력!B43="ES",(((입력!D41-(입력!D41-입력!J41)+6)+(입력!F41-52-57))*2),0)+IF(입력!B43="ES",IF(입력!H45="W",(((입력!D41-(입력!D41-입력!J45)+6)+(입력!F41-52-57))*2),0),0),0)</f>
        <v>0</v>
      </c>
      <c r="EF41" s="358"/>
      <c r="EG41" s="357">
        <f>IF(OR(입력!B41="145mm단열",입력!B41="145mm방화"),IF(입력!B43="ES",입력!F41-36-36+10,0)*IF(입력!H45="W",2,1),0)</f>
        <v>0</v>
      </c>
      <c r="EH41" s="358"/>
      <c r="EI41" s="357">
        <f>IF(OR(입력!B41="145mm단열",입력!B41="145mm방화"),IF(입력!B43="ES",입력!D41-36-36,0),0)</f>
        <v>0</v>
      </c>
      <c r="EJ41" s="358"/>
      <c r="EK41" s="357">
        <f>IF(OR(입력!B41="145mm단열",입력!B41="145mm방화"),IF(입력!B43="ES",입력!F41-36-36,0)+IF(AND(입력!B43="ES",입력!H45="W"),입력!F41-36-36,0),0)</f>
        <v>0</v>
      </c>
      <c r="EL41" s="358"/>
      <c r="EM41" s="357">
        <f>IF(OR(입력!B41="145mm단열",입력!B41="145mm방화"),IF(입력!B43="ES",입력!D41-36-36,0),0)</f>
        <v>0</v>
      </c>
      <c r="EN41" s="358"/>
      <c r="EO41" s="357">
        <f>IF(OR(입력!B41="145mm단열",입력!B41="145mm방화"),IF(입력!B43="ES",입력!D41-36-36,0),0)</f>
        <v>0</v>
      </c>
      <c r="EP41" s="358"/>
      <c r="EQ41" s="357">
        <f>IF(OR(입력!B41="145mm단열",입력!B41="145mm방화"),IF(입력!B43="ES",입력!F41-36-36,0)+IF(AND(입력!B43="ES",입력!H45="W"),입력!F41-36-36,0),0)</f>
        <v>0</v>
      </c>
      <c r="ER41" s="358"/>
      <c r="ES41" s="357">
        <f>IF(OR(입력!B41="145mm단열",입력!B41="145mm방화"),IF(입력!B45="39T",IF(입력!B43="ES",((입력!D41-(입력!D41-입력!J41)+6-73-73)+(입력!F41-36-36-73-73))*2,0)+IF(AND(입력!B41="ES",입력!H44="W"),((입력!D41-(입력!D41-입력!J44)+6-73-73)+(입력!F41-36-36-73-73))*2,0)+IF(AND(입력!B41="ES",입력!H41="W",입력!H44="W"),((입력!D41-입력!J41-입력!J44-19-19)+(입력!F41-36-36))*2,IF(AND(입력!B41="ES",입력!H41="W",NOT(입력!H44="W")),((입력!D41-입력!J41-36-19)+(입력!F41-36-36))*2,0)),0),0)</f>
        <v>0</v>
      </c>
      <c r="ET41" s="358"/>
      <c r="EU41" s="357">
        <f>IF(OR(입력!B41="145mm단열",입력!B41="145mm방화"),IF(입력!B45="24T",IF(입력!B43="ES",((입력!D41-(입력!D41-입력!J41)+6-73-73)+(입력!F41-36-36-73-73))*2,0)+IF(AND(입력!B41="ES",입력!H44="W"),((입력!D41-(입력!D41-입력!J44)+6-73-73)+(입력!F41-36-36-73-73))*2,0)+IF(AND(입력!B41="ES",입력!H41="W",입력!H44="W"),((입력!D41-입력!J41-입력!J44-19-19)+(입력!F41-36-36))*2,IF(AND(입력!B41="ES",입력!H41="W",NOT(입력!H44="W")),((입력!D41-입력!J41-36-19)+(입력!F41-36-36))*2,0)),0),0)</f>
        <v>0</v>
      </c>
      <c r="EV41" s="358"/>
      <c r="EW41" s="357">
        <f>IF(OR(입력!B41="145mm단열",입력!B41="145mm방화"),IF(입력!B43="ES",(입력!D41-(입력!D41-입력!J41)-40-21+입력!F41-36-36)*2,0)+IF(AND(입력!B43="ES",입력!H45="W"),(입력!D41-(입력!D41-입력!J44)-36-19+입력!F41-36-36)*2,0),0)</f>
        <v>0</v>
      </c>
      <c r="EX41" s="358"/>
      <c r="EY41" s="357">
        <f>IF(OR(입력!B41="145mm단열",입력!B41="145mm방화"),(4),0)</f>
        <v>0</v>
      </c>
      <c r="EZ41" s="358"/>
      <c r="FA41" s="357">
        <f>IF(OR(입력!B41="145mm단열",입력!B41="145mm방화"),(4),0)</f>
        <v>0</v>
      </c>
      <c r="FB41" s="358"/>
      <c r="FC41" s="381">
        <f>IF(OR(입력!B41="145mm단열",입력!B41="145mm방화"),IF(OR(입력!B43="ES"),IF(OR(입력!H41="W",입력!H45="h"),4,8),0),0)</f>
        <v>0</v>
      </c>
      <c r="FD41" s="382"/>
      <c r="FE41" s="375">
        <f>IF(OR(입력!B41="145mm단열",입력!B41="145mm방화"),IF(OR(입력!B43="ES"),IF(OR(입력!H41="W",입력!H45="h"),4,8),0),0)</f>
        <v>0</v>
      </c>
      <c r="FF41" s="376"/>
      <c r="FG41" s="375">
        <f>IF(OR(입력!B41="145mm단열",입력!B41="145mm방화"),IF(OR(입력!B43="ES"),IF(입력!H41="W",2,IF(입력!H41="H",2,0)),0)*IF(OR(입력!H44="W",입력!H44="H"),2,1),0)</f>
        <v>0</v>
      </c>
      <c r="FH41" s="376"/>
      <c r="FI41" s="375">
        <f>IF(OR(입력!B41="145mm단열",입력!B41="145mm방화"),IF(OR(입력!B43="ES"),IF(입력!H41="W",2,IF(입력!H41="H",2,0)),0)*IF(OR(입력!H44="W",입력!H44="H"),2,1),0)</f>
        <v>0</v>
      </c>
      <c r="FJ41" s="376"/>
      <c r="FK41" s="375">
        <f>IF(OR(입력!B41="145mm단열",입력!B41="145mm방화"),IF(OR(입력!B43="ES"),IF(입력!H41="W",2,IF(입력!H41="H",2,0)),0)*IF(OR(입력!H44="W",입력!H44="H"),2,1),0)</f>
        <v>0</v>
      </c>
      <c r="FL41" s="376"/>
      <c r="FM41" s="357">
        <f>IF(OR(입력!B41="145mm단열",입력!B41="145mm방화"),(32),0)</f>
        <v>0</v>
      </c>
      <c r="FN41" s="358"/>
      <c r="FO41" s="369">
        <f>IF((입력!B41="145mm단열"),((EU41+EW41+EQ41+ES41)/1000),0)</f>
        <v>0</v>
      </c>
      <c r="FP41" s="370"/>
      <c r="FQ41" s="369">
        <f>IF((입력!B41="145mm단열"),((EU41+EW41+EQ41+ES41)/1000),0)</f>
        <v>0</v>
      </c>
      <c r="FR41" s="370"/>
      <c r="FS41" s="369">
        <f>IF((입력!B41="145mm단열"),((EM41/1000)),0)</f>
        <v>0</v>
      </c>
      <c r="FT41" s="370"/>
      <c r="FU41" s="357">
        <f>IF((입력!B41="145mm단열"),(4),0)</f>
        <v>0</v>
      </c>
      <c r="FV41" s="358"/>
      <c r="FW41" s="369">
        <f>IF((입력!B41="145mm단열"),(EM41*2)/1000,0)</f>
        <v>0</v>
      </c>
      <c r="FX41" s="370"/>
      <c r="FY41" s="357">
        <f>IF((입력!B41="145mm방화"),((EU41+EW41+EQ41+ES41)/1000),0)</f>
        <v>0</v>
      </c>
      <c r="FZ41" s="358"/>
      <c r="GA41" s="357">
        <f>IF((입력!B41="145mm방화"),((EU41+EW41+EQ41+ES41)/1000),0)</f>
        <v>0</v>
      </c>
      <c r="GB41" s="358"/>
      <c r="GC41" s="357">
        <f>IF((입력!B41="145mm방화"),((EM41/1000)),0)</f>
        <v>0</v>
      </c>
      <c r="GD41" s="358"/>
      <c r="GE41" s="357">
        <f>IF((입력!B41="145mm방화"),(4),0)</f>
        <v>0</v>
      </c>
      <c r="GF41" s="358"/>
      <c r="GG41" s="357">
        <f>IF((입력!B41="145mm방화"),(EM41*2)/1000,0)</f>
        <v>0</v>
      </c>
      <c r="GH41" s="358"/>
      <c r="GI41" s="357">
        <f>IF((입력!B41="145mm방화"),((EK41/1000)),0)</f>
        <v>0</v>
      </c>
      <c r="GJ41" s="358"/>
      <c r="GK41" s="357">
        <f>IF((입력!B41="145mm방화"),((EQ41/1000)),0)</f>
        <v>0</v>
      </c>
      <c r="GL41" s="358"/>
      <c r="GM41" s="357">
        <f>IF((입력!B41="145mm방화"),((ES41/1000)),0)</f>
        <v>0</v>
      </c>
      <c r="GN41" s="358"/>
      <c r="GO41" s="357">
        <f>IF(OR(입력!B41="145mm단열",입력!B41="145mm방화"),(1),0)</f>
        <v>0</v>
      </c>
      <c r="GP41" s="358"/>
      <c r="GQ41" s="357">
        <f>IF(OR(입력!B41="145mm단열",입력!B41="145mm방화"),(1),0)</f>
        <v>0</v>
      </c>
      <c r="GR41" s="358"/>
    </row>
    <row r="42" spans="1:200" ht="17.100000000000001" customHeight="1" x14ac:dyDescent="0.3">
      <c r="A42" s="402"/>
      <c r="B42" s="412"/>
      <c r="C42" s="397"/>
      <c r="D42" s="398"/>
      <c r="E42" s="359"/>
      <c r="F42" s="360"/>
      <c r="G42" s="377"/>
      <c r="H42" s="378"/>
      <c r="I42" s="359"/>
      <c r="J42" s="360"/>
      <c r="K42" s="359"/>
      <c r="L42" s="360"/>
      <c r="M42" s="359"/>
      <c r="N42" s="360"/>
      <c r="O42" s="359"/>
      <c r="P42" s="360"/>
      <c r="Q42" s="359"/>
      <c r="R42" s="360"/>
      <c r="S42" s="359"/>
      <c r="T42" s="360"/>
      <c r="U42" s="359"/>
      <c r="V42" s="360"/>
      <c r="W42" s="359"/>
      <c r="X42" s="360"/>
      <c r="Y42" s="359"/>
      <c r="Z42" s="360"/>
      <c r="AA42" s="359"/>
      <c r="AB42" s="360"/>
      <c r="AC42" s="377"/>
      <c r="AD42" s="378"/>
      <c r="AE42" s="377"/>
      <c r="AF42" s="378"/>
      <c r="AG42" s="377"/>
      <c r="AH42" s="378"/>
      <c r="AI42" s="377"/>
      <c r="AJ42" s="378"/>
      <c r="AK42" s="377"/>
      <c r="AL42" s="378"/>
      <c r="AM42" s="359"/>
      <c r="AN42" s="360"/>
      <c r="AO42" s="359"/>
      <c r="AP42" s="360"/>
      <c r="AQ42" s="359"/>
      <c r="AR42" s="360"/>
      <c r="AS42" s="359"/>
      <c r="AT42" s="360"/>
      <c r="AU42" s="359"/>
      <c r="AV42" s="360"/>
      <c r="AW42" s="359"/>
      <c r="AX42" s="360"/>
      <c r="AY42" s="359"/>
      <c r="AZ42" s="360"/>
      <c r="BA42" s="359"/>
      <c r="BB42" s="360"/>
      <c r="BC42" s="359"/>
      <c r="BD42" s="360"/>
      <c r="BE42" s="359"/>
      <c r="BF42" s="360"/>
      <c r="BG42" s="359"/>
      <c r="BH42" s="360"/>
      <c r="BI42" s="359"/>
      <c r="BJ42" s="360"/>
      <c r="BK42" s="359"/>
      <c r="BL42" s="360"/>
      <c r="BM42" s="359"/>
      <c r="BN42" s="360"/>
      <c r="BO42" s="359"/>
      <c r="BP42" s="360"/>
      <c r="BQ42" s="359"/>
      <c r="BR42" s="360"/>
      <c r="BS42" s="359"/>
      <c r="BT42" s="360"/>
      <c r="BU42" s="359"/>
      <c r="BV42" s="360"/>
      <c r="BW42" s="359"/>
      <c r="BX42" s="360"/>
      <c r="BY42" s="359"/>
      <c r="BZ42" s="360"/>
      <c r="CA42" s="359"/>
      <c r="CB42" s="360"/>
      <c r="CC42" s="359"/>
      <c r="CD42" s="360"/>
      <c r="CE42" s="359"/>
      <c r="CF42" s="360"/>
      <c r="CG42" s="359"/>
      <c r="CH42" s="360"/>
      <c r="CI42" s="383"/>
      <c r="CJ42" s="384"/>
      <c r="CK42" s="377"/>
      <c r="CL42" s="378"/>
      <c r="CM42" s="377"/>
      <c r="CN42" s="378"/>
      <c r="CO42" s="377"/>
      <c r="CP42" s="378"/>
      <c r="CQ42" s="377"/>
      <c r="CR42" s="378"/>
      <c r="CS42" s="359"/>
      <c r="CT42" s="360"/>
      <c r="CU42" s="371"/>
      <c r="CV42" s="372"/>
      <c r="CW42" s="371"/>
      <c r="CX42" s="372"/>
      <c r="CY42" s="371"/>
      <c r="CZ42" s="372"/>
      <c r="DA42" s="359"/>
      <c r="DB42" s="360"/>
      <c r="DC42" s="371"/>
      <c r="DD42" s="372"/>
      <c r="DE42" s="359"/>
      <c r="DF42" s="360"/>
      <c r="DG42" s="359"/>
      <c r="DH42" s="360"/>
      <c r="DI42" s="359"/>
      <c r="DJ42" s="360"/>
      <c r="DK42" s="359"/>
      <c r="DL42" s="360"/>
      <c r="DM42" s="359"/>
      <c r="DN42" s="360"/>
      <c r="DO42" s="359"/>
      <c r="DP42" s="360"/>
      <c r="DQ42" s="359"/>
      <c r="DR42" s="360"/>
      <c r="DS42" s="359"/>
      <c r="DT42" s="360"/>
      <c r="DU42" s="359"/>
      <c r="DV42" s="360"/>
      <c r="DW42" s="359"/>
      <c r="DX42" s="360"/>
      <c r="DY42" s="359"/>
      <c r="DZ42" s="360"/>
      <c r="EA42" s="359"/>
      <c r="EB42" s="360"/>
      <c r="EC42" s="359"/>
      <c r="ED42" s="360"/>
      <c r="EE42" s="359"/>
      <c r="EF42" s="360"/>
      <c r="EG42" s="359"/>
      <c r="EH42" s="360"/>
      <c r="EI42" s="359"/>
      <c r="EJ42" s="360"/>
      <c r="EK42" s="359"/>
      <c r="EL42" s="360"/>
      <c r="EM42" s="359"/>
      <c r="EN42" s="360"/>
      <c r="EO42" s="359"/>
      <c r="EP42" s="360"/>
      <c r="EQ42" s="359"/>
      <c r="ER42" s="360"/>
      <c r="ES42" s="359"/>
      <c r="ET42" s="360"/>
      <c r="EU42" s="359"/>
      <c r="EV42" s="360"/>
      <c r="EW42" s="359"/>
      <c r="EX42" s="360"/>
      <c r="EY42" s="359"/>
      <c r="EZ42" s="360"/>
      <c r="FA42" s="359"/>
      <c r="FB42" s="360"/>
      <c r="FC42" s="383"/>
      <c r="FD42" s="384"/>
      <c r="FE42" s="377"/>
      <c r="FF42" s="378"/>
      <c r="FG42" s="377"/>
      <c r="FH42" s="378"/>
      <c r="FI42" s="377"/>
      <c r="FJ42" s="378"/>
      <c r="FK42" s="377"/>
      <c r="FL42" s="378"/>
      <c r="FM42" s="359"/>
      <c r="FN42" s="360"/>
      <c r="FO42" s="371"/>
      <c r="FP42" s="372"/>
      <c r="FQ42" s="371"/>
      <c r="FR42" s="372"/>
      <c r="FS42" s="371"/>
      <c r="FT42" s="372"/>
      <c r="FU42" s="359"/>
      <c r="FV42" s="360"/>
      <c r="FW42" s="371"/>
      <c r="FX42" s="372"/>
      <c r="FY42" s="359"/>
      <c r="FZ42" s="360"/>
      <c r="GA42" s="359"/>
      <c r="GB42" s="360"/>
      <c r="GC42" s="359"/>
      <c r="GD42" s="360"/>
      <c r="GE42" s="359"/>
      <c r="GF42" s="360"/>
      <c r="GG42" s="359"/>
      <c r="GH42" s="360"/>
      <c r="GI42" s="359"/>
      <c r="GJ42" s="360"/>
      <c r="GK42" s="359"/>
      <c r="GL42" s="360"/>
      <c r="GM42" s="359"/>
      <c r="GN42" s="360"/>
      <c r="GO42" s="359"/>
      <c r="GP42" s="360"/>
      <c r="GQ42" s="359"/>
      <c r="GR42" s="360"/>
    </row>
    <row r="43" spans="1:200" ht="16.5" customHeight="1" x14ac:dyDescent="0.3">
      <c r="A43" s="402"/>
      <c r="B43" s="412"/>
      <c r="C43" s="397"/>
      <c r="D43" s="398"/>
      <c r="E43" s="359"/>
      <c r="F43" s="360"/>
      <c r="G43" s="377"/>
      <c r="H43" s="378"/>
      <c r="I43" s="359"/>
      <c r="J43" s="360"/>
      <c r="K43" s="359"/>
      <c r="L43" s="360"/>
      <c r="M43" s="359"/>
      <c r="N43" s="360"/>
      <c r="O43" s="359"/>
      <c r="P43" s="360"/>
      <c r="Q43" s="359"/>
      <c r="R43" s="360"/>
      <c r="S43" s="359"/>
      <c r="T43" s="360"/>
      <c r="U43" s="359"/>
      <c r="V43" s="360"/>
      <c r="W43" s="359"/>
      <c r="X43" s="360"/>
      <c r="Y43" s="359"/>
      <c r="Z43" s="360"/>
      <c r="AA43" s="359"/>
      <c r="AB43" s="360"/>
      <c r="AC43" s="377"/>
      <c r="AD43" s="378"/>
      <c r="AE43" s="377"/>
      <c r="AF43" s="378"/>
      <c r="AG43" s="377"/>
      <c r="AH43" s="378"/>
      <c r="AI43" s="377"/>
      <c r="AJ43" s="378"/>
      <c r="AK43" s="377"/>
      <c r="AL43" s="378"/>
      <c r="AM43" s="359"/>
      <c r="AN43" s="360"/>
      <c r="AO43" s="359"/>
      <c r="AP43" s="360"/>
      <c r="AQ43" s="359"/>
      <c r="AR43" s="360"/>
      <c r="AS43" s="359"/>
      <c r="AT43" s="360"/>
      <c r="AU43" s="359"/>
      <c r="AV43" s="360"/>
      <c r="AW43" s="359"/>
      <c r="AX43" s="360"/>
      <c r="AY43" s="359"/>
      <c r="AZ43" s="360"/>
      <c r="BA43" s="359"/>
      <c r="BB43" s="360"/>
      <c r="BC43" s="359"/>
      <c r="BD43" s="360"/>
      <c r="BE43" s="359"/>
      <c r="BF43" s="360"/>
      <c r="BG43" s="359"/>
      <c r="BH43" s="360"/>
      <c r="BI43" s="359"/>
      <c r="BJ43" s="360"/>
      <c r="BK43" s="359"/>
      <c r="BL43" s="360"/>
      <c r="BM43" s="359"/>
      <c r="BN43" s="360"/>
      <c r="BO43" s="359"/>
      <c r="BP43" s="360"/>
      <c r="BQ43" s="359"/>
      <c r="BR43" s="360"/>
      <c r="BS43" s="359"/>
      <c r="BT43" s="360"/>
      <c r="BU43" s="359"/>
      <c r="BV43" s="360"/>
      <c r="BW43" s="359"/>
      <c r="BX43" s="360"/>
      <c r="BY43" s="359"/>
      <c r="BZ43" s="360"/>
      <c r="CA43" s="359"/>
      <c r="CB43" s="360"/>
      <c r="CC43" s="359"/>
      <c r="CD43" s="360"/>
      <c r="CE43" s="359"/>
      <c r="CF43" s="360"/>
      <c r="CG43" s="359"/>
      <c r="CH43" s="360"/>
      <c r="CI43" s="383"/>
      <c r="CJ43" s="384"/>
      <c r="CK43" s="377"/>
      <c r="CL43" s="378"/>
      <c r="CM43" s="377"/>
      <c r="CN43" s="378"/>
      <c r="CO43" s="377"/>
      <c r="CP43" s="378"/>
      <c r="CQ43" s="377"/>
      <c r="CR43" s="378"/>
      <c r="CS43" s="359"/>
      <c r="CT43" s="360"/>
      <c r="CU43" s="371"/>
      <c r="CV43" s="372"/>
      <c r="CW43" s="371"/>
      <c r="CX43" s="372"/>
      <c r="CY43" s="371"/>
      <c r="CZ43" s="372"/>
      <c r="DA43" s="359"/>
      <c r="DB43" s="360"/>
      <c r="DC43" s="371"/>
      <c r="DD43" s="372"/>
      <c r="DE43" s="359"/>
      <c r="DF43" s="360"/>
      <c r="DG43" s="359"/>
      <c r="DH43" s="360"/>
      <c r="DI43" s="359"/>
      <c r="DJ43" s="360"/>
      <c r="DK43" s="359"/>
      <c r="DL43" s="360"/>
      <c r="DM43" s="359"/>
      <c r="DN43" s="360"/>
      <c r="DO43" s="359"/>
      <c r="DP43" s="360"/>
      <c r="DQ43" s="359"/>
      <c r="DR43" s="360"/>
      <c r="DS43" s="359"/>
      <c r="DT43" s="360"/>
      <c r="DU43" s="359"/>
      <c r="DV43" s="360"/>
      <c r="DW43" s="359"/>
      <c r="DX43" s="360"/>
      <c r="DY43" s="359"/>
      <c r="DZ43" s="360"/>
      <c r="EA43" s="359"/>
      <c r="EB43" s="360"/>
      <c r="EC43" s="359"/>
      <c r="ED43" s="360"/>
      <c r="EE43" s="359"/>
      <c r="EF43" s="360"/>
      <c r="EG43" s="359"/>
      <c r="EH43" s="360"/>
      <c r="EI43" s="359"/>
      <c r="EJ43" s="360"/>
      <c r="EK43" s="359"/>
      <c r="EL43" s="360"/>
      <c r="EM43" s="359"/>
      <c r="EN43" s="360"/>
      <c r="EO43" s="359"/>
      <c r="EP43" s="360"/>
      <c r="EQ43" s="359"/>
      <c r="ER43" s="360"/>
      <c r="ES43" s="359"/>
      <c r="ET43" s="360"/>
      <c r="EU43" s="359"/>
      <c r="EV43" s="360"/>
      <c r="EW43" s="359"/>
      <c r="EX43" s="360"/>
      <c r="EY43" s="359"/>
      <c r="EZ43" s="360"/>
      <c r="FA43" s="359"/>
      <c r="FB43" s="360"/>
      <c r="FC43" s="383"/>
      <c r="FD43" s="384"/>
      <c r="FE43" s="377"/>
      <c r="FF43" s="378"/>
      <c r="FG43" s="377"/>
      <c r="FH43" s="378"/>
      <c r="FI43" s="377"/>
      <c r="FJ43" s="378"/>
      <c r="FK43" s="377"/>
      <c r="FL43" s="378"/>
      <c r="FM43" s="359"/>
      <c r="FN43" s="360"/>
      <c r="FO43" s="371"/>
      <c r="FP43" s="372"/>
      <c r="FQ43" s="371"/>
      <c r="FR43" s="372"/>
      <c r="FS43" s="371"/>
      <c r="FT43" s="372"/>
      <c r="FU43" s="359"/>
      <c r="FV43" s="360"/>
      <c r="FW43" s="371"/>
      <c r="FX43" s="372"/>
      <c r="FY43" s="359"/>
      <c r="FZ43" s="360"/>
      <c r="GA43" s="359"/>
      <c r="GB43" s="360"/>
      <c r="GC43" s="359"/>
      <c r="GD43" s="360"/>
      <c r="GE43" s="359"/>
      <c r="GF43" s="360"/>
      <c r="GG43" s="359"/>
      <c r="GH43" s="360"/>
      <c r="GI43" s="359"/>
      <c r="GJ43" s="360"/>
      <c r="GK43" s="359"/>
      <c r="GL43" s="360"/>
      <c r="GM43" s="359"/>
      <c r="GN43" s="360"/>
      <c r="GO43" s="359"/>
      <c r="GP43" s="360"/>
      <c r="GQ43" s="359"/>
      <c r="GR43" s="360"/>
    </row>
    <row r="44" spans="1:200" ht="16.5" customHeight="1" x14ac:dyDescent="0.3">
      <c r="A44" s="402"/>
      <c r="B44" s="412"/>
      <c r="C44" s="409"/>
      <c r="D44" s="410"/>
      <c r="E44" s="361"/>
      <c r="F44" s="362"/>
      <c r="G44" s="379"/>
      <c r="H44" s="380"/>
      <c r="I44" s="361"/>
      <c r="J44" s="362"/>
      <c r="K44" s="361"/>
      <c r="L44" s="362"/>
      <c r="M44" s="361"/>
      <c r="N44" s="362"/>
      <c r="O44" s="361"/>
      <c r="P44" s="362"/>
      <c r="Q44" s="361"/>
      <c r="R44" s="362"/>
      <c r="S44" s="361"/>
      <c r="T44" s="362"/>
      <c r="U44" s="361"/>
      <c r="V44" s="362"/>
      <c r="W44" s="361"/>
      <c r="X44" s="362"/>
      <c r="Y44" s="361"/>
      <c r="Z44" s="362"/>
      <c r="AA44" s="361"/>
      <c r="AB44" s="362"/>
      <c r="AC44" s="379"/>
      <c r="AD44" s="380"/>
      <c r="AE44" s="379"/>
      <c r="AF44" s="380"/>
      <c r="AG44" s="379"/>
      <c r="AH44" s="380"/>
      <c r="AI44" s="379"/>
      <c r="AJ44" s="380"/>
      <c r="AK44" s="379"/>
      <c r="AL44" s="380"/>
      <c r="AM44" s="361"/>
      <c r="AN44" s="362"/>
      <c r="AO44" s="361"/>
      <c r="AP44" s="362"/>
      <c r="AQ44" s="361"/>
      <c r="AR44" s="362"/>
      <c r="AS44" s="361"/>
      <c r="AT44" s="362"/>
      <c r="AU44" s="361"/>
      <c r="AV44" s="362"/>
      <c r="AW44" s="361"/>
      <c r="AX44" s="362"/>
      <c r="AY44" s="361"/>
      <c r="AZ44" s="362"/>
      <c r="BA44" s="361"/>
      <c r="BB44" s="362"/>
      <c r="BC44" s="361"/>
      <c r="BD44" s="362"/>
      <c r="BE44" s="361"/>
      <c r="BF44" s="362"/>
      <c r="BG44" s="361"/>
      <c r="BH44" s="362"/>
      <c r="BI44" s="361"/>
      <c r="BJ44" s="362"/>
      <c r="BK44" s="361"/>
      <c r="BL44" s="362"/>
      <c r="BM44" s="361"/>
      <c r="BN44" s="362"/>
      <c r="BO44" s="361"/>
      <c r="BP44" s="362"/>
      <c r="BQ44" s="361"/>
      <c r="BR44" s="362"/>
      <c r="BS44" s="361"/>
      <c r="BT44" s="362"/>
      <c r="BU44" s="361"/>
      <c r="BV44" s="362"/>
      <c r="BW44" s="361"/>
      <c r="BX44" s="362"/>
      <c r="BY44" s="361"/>
      <c r="BZ44" s="362"/>
      <c r="CA44" s="361"/>
      <c r="CB44" s="362"/>
      <c r="CC44" s="361"/>
      <c r="CD44" s="362"/>
      <c r="CE44" s="361"/>
      <c r="CF44" s="362"/>
      <c r="CG44" s="361"/>
      <c r="CH44" s="362"/>
      <c r="CI44" s="385"/>
      <c r="CJ44" s="386"/>
      <c r="CK44" s="379"/>
      <c r="CL44" s="380"/>
      <c r="CM44" s="379"/>
      <c r="CN44" s="380"/>
      <c r="CO44" s="379"/>
      <c r="CP44" s="380"/>
      <c r="CQ44" s="379"/>
      <c r="CR44" s="380"/>
      <c r="CS44" s="361"/>
      <c r="CT44" s="362"/>
      <c r="CU44" s="373"/>
      <c r="CV44" s="374"/>
      <c r="CW44" s="373"/>
      <c r="CX44" s="374"/>
      <c r="CY44" s="373"/>
      <c r="CZ44" s="374"/>
      <c r="DA44" s="361"/>
      <c r="DB44" s="362"/>
      <c r="DC44" s="373"/>
      <c r="DD44" s="374"/>
      <c r="DE44" s="361"/>
      <c r="DF44" s="362"/>
      <c r="DG44" s="361"/>
      <c r="DH44" s="362"/>
      <c r="DI44" s="361"/>
      <c r="DJ44" s="362"/>
      <c r="DK44" s="361"/>
      <c r="DL44" s="362"/>
      <c r="DM44" s="361"/>
      <c r="DN44" s="362"/>
      <c r="DO44" s="361"/>
      <c r="DP44" s="362"/>
      <c r="DQ44" s="361"/>
      <c r="DR44" s="362"/>
      <c r="DS44" s="361"/>
      <c r="DT44" s="362"/>
      <c r="DU44" s="361"/>
      <c r="DV44" s="362"/>
      <c r="DW44" s="361"/>
      <c r="DX44" s="362"/>
      <c r="DY44" s="361"/>
      <c r="DZ44" s="362"/>
      <c r="EA44" s="361"/>
      <c r="EB44" s="362"/>
      <c r="EC44" s="361"/>
      <c r="ED44" s="362"/>
      <c r="EE44" s="361"/>
      <c r="EF44" s="362"/>
      <c r="EG44" s="361"/>
      <c r="EH44" s="362"/>
      <c r="EI44" s="361"/>
      <c r="EJ44" s="362"/>
      <c r="EK44" s="361"/>
      <c r="EL44" s="362"/>
      <c r="EM44" s="361"/>
      <c r="EN44" s="362"/>
      <c r="EO44" s="361"/>
      <c r="EP44" s="362"/>
      <c r="EQ44" s="361"/>
      <c r="ER44" s="362"/>
      <c r="ES44" s="361"/>
      <c r="ET44" s="362"/>
      <c r="EU44" s="361"/>
      <c r="EV44" s="362"/>
      <c r="EW44" s="361"/>
      <c r="EX44" s="362"/>
      <c r="EY44" s="361"/>
      <c r="EZ44" s="362"/>
      <c r="FA44" s="361"/>
      <c r="FB44" s="362"/>
      <c r="FC44" s="385"/>
      <c r="FD44" s="386"/>
      <c r="FE44" s="379"/>
      <c r="FF44" s="380"/>
      <c r="FG44" s="379"/>
      <c r="FH44" s="380"/>
      <c r="FI44" s="379"/>
      <c r="FJ44" s="380"/>
      <c r="FK44" s="379"/>
      <c r="FL44" s="380"/>
      <c r="FM44" s="361"/>
      <c r="FN44" s="362"/>
      <c r="FO44" s="373"/>
      <c r="FP44" s="374"/>
      <c r="FQ44" s="373"/>
      <c r="FR44" s="374"/>
      <c r="FS44" s="373"/>
      <c r="FT44" s="374"/>
      <c r="FU44" s="361"/>
      <c r="FV44" s="362"/>
      <c r="FW44" s="373"/>
      <c r="FX44" s="374"/>
      <c r="FY44" s="361"/>
      <c r="FZ44" s="362"/>
      <c r="GA44" s="361"/>
      <c r="GB44" s="362"/>
      <c r="GC44" s="361"/>
      <c r="GD44" s="362"/>
      <c r="GE44" s="361"/>
      <c r="GF44" s="362"/>
      <c r="GG44" s="361"/>
      <c r="GH44" s="362"/>
      <c r="GI44" s="361"/>
      <c r="GJ44" s="362"/>
      <c r="GK44" s="361"/>
      <c r="GL44" s="362"/>
      <c r="GM44" s="361"/>
      <c r="GN44" s="362"/>
      <c r="GO44" s="361"/>
      <c r="GP44" s="362"/>
      <c r="GQ44" s="361"/>
      <c r="GR44" s="362"/>
    </row>
    <row r="45" spans="1:200" ht="16.5" customHeight="1" x14ac:dyDescent="0.3">
      <c r="A45" s="402"/>
      <c r="B45" s="412"/>
      <c r="C45" s="395" t="s">
        <v>20</v>
      </c>
      <c r="D45" s="396"/>
      <c r="E45" s="351">
        <f>ROUNDUP((E41/1000)*VLOOKUP(E$8,'프로파일 단가 DB'!$A$2:$H$107,7,FALSE)+(E41/1000*($U$3/100))*VLOOKUP(E$8,'프로파일 단가 DB'!$A$2:$H$107,7,FALSE),2)</f>
        <v>0</v>
      </c>
      <c r="F45" s="352"/>
      <c r="G45" s="351">
        <f>ROUNDUP((G41/1000)*VLOOKUP(G$8,'프로파일 단가 DB'!$A$2:$H$107,7,FALSE)+(G41/1000*($U$3/100))*VLOOKUP(G$8,'프로파일 단가 DB'!$A$2:$H$107,7,FALSE),2)</f>
        <v>0</v>
      </c>
      <c r="H45" s="352"/>
      <c r="I45" s="351">
        <f>ROUNDUP((I41/1000)*VLOOKUP(I$8,'프로파일 단가 DB'!$A$2:$H$107,7,FALSE)+(I41/1000*($U$3/100))*VLOOKUP(I$8,'프로파일 단가 DB'!$A$2:$H$107,7,FALSE),2)</f>
        <v>0</v>
      </c>
      <c r="J45" s="352"/>
      <c r="K45" s="351">
        <f>ROUNDUP((K41/1000)*VLOOKUP(K$8,'프로파일 단가 DB'!$A$2:$H$107,7,FALSE)+(K41/1000*($U$3/100))*VLOOKUP(K$8,'프로파일 단가 DB'!$A$2:$H$107,7,FALSE),2)</f>
        <v>0</v>
      </c>
      <c r="L45" s="352"/>
      <c r="M45" s="351">
        <f>ROUNDUP((M41/1000)*VLOOKUP(M$8,'프로파일 단가 DB'!$A$2:$H$107,7,FALSE)+(M41/1000*($U$3/100))*VLOOKUP(M$8,'프로파일 단가 DB'!$A$2:$H$107,7,FALSE),2)</f>
        <v>0</v>
      </c>
      <c r="N45" s="352"/>
      <c r="O45" s="351">
        <f>ROUNDUP((O41/1000)*VLOOKUP(O$8,'프로파일 단가 DB'!$A$2:$H$107,7,FALSE)+(O41/1000*($U$3/100))*VLOOKUP(O$8,'프로파일 단가 DB'!$A$2:$H$107,7,FALSE),2)</f>
        <v>0</v>
      </c>
      <c r="P45" s="352"/>
      <c r="Q45" s="351">
        <f>ROUNDUP((Q41/1000)*VLOOKUP(Q$8,'프로파일 단가 DB'!$A$2:$H$107,7,FALSE)+(Q41/1000*($U$3/100))*VLOOKUP(Q$8,'프로파일 단가 DB'!$A$2:$H$107,7,FALSE),2)</f>
        <v>0</v>
      </c>
      <c r="R45" s="352"/>
      <c r="S45" s="351">
        <f>ROUNDUP((S41/1000)*VLOOKUP(S$8,'프로파일 단가 DB'!$A$2:$H$107,7,FALSE)+(S41/1000*($U$3/100))*VLOOKUP(S$8,'프로파일 단가 DB'!$A$2:$H$107,7,FALSE),2)</f>
        <v>0</v>
      </c>
      <c r="T45" s="352"/>
      <c r="U45" s="351">
        <f>ROUNDUP((U41/1000)*VLOOKUP(U$8,'프로파일 단가 DB'!$A$2:$H$107,7,FALSE)+(U41/1000*($U$3/100))*VLOOKUP(U$8,'프로파일 단가 DB'!$A$2:$H$107,7,FALSE),2)</f>
        <v>0</v>
      </c>
      <c r="V45" s="352"/>
      <c r="W45" s="351">
        <f>ROUNDUP((W41/1000)*VLOOKUP(W$8,'프로파일 단가 DB'!$A$2:$H$107,7,FALSE)+(W41/1000*($U$3/100))*VLOOKUP(W$8,'프로파일 단가 DB'!$A$2:$H$107,7,FALSE),2)</f>
        <v>0</v>
      </c>
      <c r="X45" s="352"/>
      <c r="Y45" s="351">
        <f>ROUNDUP((Y41)*VLOOKUP(Y$8,'프로파일 단가 DB'!$A$2:$H$107,7,FALSE)+(Y41*($U$3/100))*VLOOKUP(Y$8,'프로파일 단가 DB'!$A$2:$H$107,7,FALSE),2)</f>
        <v>0</v>
      </c>
      <c r="Z45" s="352"/>
      <c r="AA45" s="351">
        <f>ROUNDUP((AA41)*VLOOKUP(AA$8,'프로파일 단가 DB'!$A$2:$H$107,7,FALSE)+(AA41*($U$3/100))*VLOOKUP(AA$8,'프로파일 단가 DB'!$A$2:$H$107,7,FALSE),2)</f>
        <v>0</v>
      </c>
      <c r="AB45" s="352"/>
      <c r="AC45" s="351">
        <f>ROUNDUP((AC41)*VLOOKUP(AC$8,'프로파일 단가 DB'!$A$2:$H$107,7,FALSE)+(AC41*($U$3/100))*VLOOKUP(AC$8,'프로파일 단가 DB'!$A$2:$H$107,7,FALSE),2)</f>
        <v>0</v>
      </c>
      <c r="AD45" s="352"/>
      <c r="AE45" s="351">
        <f>ROUNDUP((AE41)*VLOOKUP(AE$8,'프로파일 단가 DB'!$A$2:$H$107,7,FALSE)+(AE41*($U$3/100))*VLOOKUP(AE$8,'프로파일 단가 DB'!$A$2:$H$107,7,FALSE),2)</f>
        <v>0</v>
      </c>
      <c r="AF45" s="352"/>
      <c r="AG45" s="351">
        <f>ROUNDUP((AG41)*VLOOKUP(AG$8,'프로파일 단가 DB'!$A$2:$H$107,7,FALSE)+(AG41*($U$3/100))*VLOOKUP(AG$8,'프로파일 단가 DB'!$A$2:$H$107,7,FALSE),2)</f>
        <v>0</v>
      </c>
      <c r="AH45" s="352"/>
      <c r="AI45" s="351">
        <f>ROUNDUP((AI41)*VLOOKUP(AI$8,'프로파일 단가 DB'!$A$2:$H$107,7,FALSE)+(AI41*($U$3/100))*VLOOKUP(AI$8,'프로파일 단가 DB'!$A$2:$H$107,7,FALSE),2)</f>
        <v>0</v>
      </c>
      <c r="AJ45" s="352"/>
      <c r="AK45" s="351">
        <f>ROUNDUP((AK41)*VLOOKUP(AK$8,'프로파일 단가 DB'!$A$2:$H$107,7,FALSE)+(AK41*($U$3/100))*VLOOKUP(AK$8,'프로파일 단가 DB'!$A$2:$H$107,7,FALSE),2)</f>
        <v>0</v>
      </c>
      <c r="AL45" s="352"/>
      <c r="AM45" s="351">
        <f>ROUNDUP((AM41)*VLOOKUP(AM$8,'프로파일 단가 DB'!$A$2:$H$107,7,FALSE)+(AM41*($U$3/100))*VLOOKUP(AM$8,'프로파일 단가 DB'!$A$2:$H$107,7,FALSE),2)</f>
        <v>0</v>
      </c>
      <c r="AN45" s="352"/>
      <c r="AO45" s="351">
        <f>ROUNDUP((AO41)*VLOOKUP(AO$8,'프로파일 단가 DB'!$A$2:$H$107,7,FALSE)+(AO41*($U$3/100))*VLOOKUP(AO$8,'프로파일 단가 DB'!$A$2:$H$107,7,FALSE),2)</f>
        <v>0</v>
      </c>
      <c r="AP45" s="352"/>
      <c r="AQ45" s="351">
        <f>ROUNDUP((AQ41)*VLOOKUP(AQ$8,'프로파일 단가 DB'!$A$2:$H$107,7,FALSE)+(AQ41*($U$3/100))*VLOOKUP(AQ$8,'프로파일 단가 DB'!$A$2:$H$107,7,FALSE),2)</f>
        <v>0</v>
      </c>
      <c r="AR45" s="352"/>
      <c r="AS45" s="351">
        <f>ROUNDUP((AS41)*VLOOKUP(AS$8,'프로파일 단가 DB'!$A$2:$H$107,7,FALSE)+(AS41*($U$3/100))*VLOOKUP(AS$8,'프로파일 단가 DB'!$A$2:$H$107,7,FALSE),2)</f>
        <v>0</v>
      </c>
      <c r="AT45" s="352"/>
      <c r="AU45" s="351">
        <f>ROUNDUP((AU41)*VLOOKUP(AU$8,'프로파일 단가 DB'!$A$2:$H$107,7,FALSE)+(AU41*($U$3/100))*VLOOKUP(AU$8,'프로파일 단가 DB'!$A$2:$H$107,7,FALSE),2)</f>
        <v>0</v>
      </c>
      <c r="AV45" s="352"/>
      <c r="AW45" s="351">
        <f>ROUNDUP((AW41)*VLOOKUP(AW$8,'프로파일 단가 DB'!$A$2:$H$107,7,FALSE)+(AW41*($U$3/100))*VLOOKUP(AW$8,'프로파일 단가 DB'!$A$2:$H$107,7,FALSE),2)</f>
        <v>0</v>
      </c>
      <c r="AX45" s="352"/>
      <c r="AY45" s="351">
        <f>ROUNDUP((AY41)*VLOOKUP(AY$8,'프로파일 단가 DB'!$A$2:$H$107,7,FALSE)+(AY41*($U$3/100))*VLOOKUP(AY$8,'프로파일 단가 DB'!$A$2:$H$107,7,FALSE),2)</f>
        <v>0</v>
      </c>
      <c r="AZ45" s="352"/>
      <c r="BA45" s="351">
        <f>ROUNDUP((BA41)*VLOOKUP(BA$8,'프로파일 단가 DB'!$A$2:$H$107,7,FALSE)+(BA41*($U$3/100))*VLOOKUP(BA$8,'프로파일 단가 DB'!$A$2:$H$107,7,FALSE),2)</f>
        <v>0</v>
      </c>
      <c r="BB45" s="352"/>
      <c r="BC45" s="351">
        <f>ROUNDUP((BC41)*VLOOKUP(BC$8,'프로파일 단가 DB'!$A$2:$H$107,7,FALSE)+(BC41*($U$3/100))*VLOOKUP(BC$8,'프로파일 단가 DB'!$A$2:$H$107,7,FALSE),2)</f>
        <v>0</v>
      </c>
      <c r="BD45" s="352"/>
      <c r="BE45" s="351">
        <f>ROUNDUP((BE41)*VLOOKUP(BE$8,'프로파일 단가 DB'!$A$2:$H$107,7,FALSE)+(BE41*($U$3/100))*VLOOKUP(BE$8,'프로파일 단가 DB'!$A$2:$H$107,7,FALSE),2)</f>
        <v>0</v>
      </c>
      <c r="BF45" s="352"/>
      <c r="BG45" s="351">
        <f>ROUNDUP((BG41)*VLOOKUP(BG$8,'프로파일 단가 DB'!$A$2:$H$107,7,FALSE)+(BG41*($U$3/100))*VLOOKUP(BG$8,'프로파일 단가 DB'!$A$2:$H$107,7,FALSE),2)</f>
        <v>0</v>
      </c>
      <c r="BH45" s="352"/>
      <c r="BI45" s="351">
        <f>ROUNDUP((BI41)*VLOOKUP(BI$8,'프로파일 단가 DB'!$A$2:$H$107,7,FALSE)+(BI41*($U$3/100))*VLOOKUP(BI$8,'프로파일 단가 DB'!$A$2:$H$107,7,FALSE),2)</f>
        <v>0</v>
      </c>
      <c r="BJ45" s="352"/>
      <c r="BK45" s="351">
        <f>ROUNDUP((BK41)*VLOOKUP(BK$8,'프로파일 단가 DB'!$A$2:$H$107,7,FALSE)+(BK41*($U$3/100))*VLOOKUP(BK$8,'프로파일 단가 DB'!$A$2:$H$107,7,FALSE),2)</f>
        <v>0</v>
      </c>
      <c r="BL45" s="352"/>
      <c r="BM45" s="351">
        <f>ROUNDUP((BM41)*VLOOKUP(BM$8,'프로파일 단가 DB'!$A$2:$H$107,7,FALSE)+(BM41*($U$3/100))*VLOOKUP(BM$8,'프로파일 단가 DB'!$A$2:$H$107,7,FALSE),2)</f>
        <v>0</v>
      </c>
      <c r="BN45" s="352"/>
      <c r="BO45" s="351">
        <f>ROUNDUP((BO41/1000)*VLOOKUP(BO$8,'프로파일 단가 DB'!$A$2:$H$107,7,FALSE)+(BO41/1000*($U$3/100))*VLOOKUP(BO$8,'프로파일 단가 DB'!$A$2:$H$107,7,FALSE),2)</f>
        <v>0</v>
      </c>
      <c r="BP45" s="352"/>
      <c r="BQ45" s="351">
        <f>ROUNDUP((BQ41/1000)*VLOOKUP(BQ$8,'프로파일 단가 DB'!$A$2:$H$107,7,FALSE)+(BQ41/1000*($U$3/100))*VLOOKUP(BQ$8,'프로파일 단가 DB'!$A$2:$H$107,7,FALSE),2)</f>
        <v>0</v>
      </c>
      <c r="BR45" s="352"/>
      <c r="BS45" s="351">
        <f>ROUNDUP((BS41/1000)*VLOOKUP(BS$8,'프로파일 단가 DB'!$A$2:$H$107,7,FALSE)+(BS41/1000*($U$3/100))*VLOOKUP(BS$8,'프로파일 단가 DB'!$A$2:$H$107,7,FALSE),2)</f>
        <v>0</v>
      </c>
      <c r="BT45" s="352"/>
      <c r="BU45" s="351">
        <f>ROUNDUP((BU41/1000)*VLOOKUP(BU$8,'프로파일 단가 DB'!$A$2:$H$107,7,FALSE)+(BU41/1000*($U$3/100))*VLOOKUP(BU$8,'프로파일 단가 DB'!$A$2:$H$107,7,FALSE),2)</f>
        <v>0</v>
      </c>
      <c r="BV45" s="352"/>
      <c r="BW45" s="351">
        <f>ROUNDUP((BW41/1000)*VLOOKUP(BW$8,'프로파일 단가 DB'!$A$2:$H$107,7,FALSE)+(BW41/1000*($U$3/100))*VLOOKUP(BW$8,'프로파일 단가 DB'!$A$2:$H$107,7,FALSE),2)</f>
        <v>0</v>
      </c>
      <c r="BX45" s="352"/>
      <c r="BY45" s="351">
        <f>ROUNDUP((BY41/1000)*VLOOKUP(BY$8,'프로파일 단가 DB'!$A$2:$H$107,7,FALSE)+(BY41/1000*($U$3/100))*VLOOKUP(BY$8,'프로파일 단가 DB'!$A$2:$H$107,7,FALSE),2)</f>
        <v>0</v>
      </c>
      <c r="BZ45" s="352"/>
      <c r="CA45" s="351">
        <f>ROUNDUP((CA41/1000)*VLOOKUP(CA$8,'프로파일 단가 DB'!$A$2:$H$107,7,FALSE)+(CA41/1000*($U$3/100))*VLOOKUP(CA$8,'프로파일 단가 DB'!$A$2:$H$107,7,FALSE),2)</f>
        <v>0</v>
      </c>
      <c r="CB45" s="352"/>
      <c r="CC45" s="351">
        <f>ROUNDUP((CC41/1000)*VLOOKUP(CC$8,'프로파일 단가 DB'!$A$2:$H$107,7,FALSE)+(CC41/1000*($U$3/100))*VLOOKUP(CC$8,'프로파일 단가 DB'!$A$2:$H$107,7,FALSE),2)</f>
        <v>0</v>
      </c>
      <c r="CD45" s="352"/>
      <c r="CE45" s="389">
        <f>ROUNDUP((CE41)*VLOOKUP(CE$8,'프로파일 단가 DB'!$A$2:$H$107,7,FALSE)+(CE41*($U$3/100))*VLOOKUP(CE$8,'프로파일 단가 DB'!$A$2:$H$107,7,FALSE),2)</f>
        <v>0</v>
      </c>
      <c r="CF45" s="390"/>
      <c r="CG45" s="389">
        <f>ROUNDUP((CG41)*VLOOKUP(CG$8,'프로파일 단가 DB'!$A$2:$H$107,7,FALSE)+(CG41*($U$3/100))*VLOOKUP(CG$8,'프로파일 단가 DB'!$A$2:$H$107,7,FALSE),2)</f>
        <v>0</v>
      </c>
      <c r="CH45" s="390"/>
      <c r="CI45" s="389">
        <f>ROUNDUP((CI41)*VLOOKUP(CI$8,'프로파일 단가 DB'!$A$2:$H$107,7,FALSE)+(CI41*($U$3/100))*VLOOKUP(CI$8,'프로파일 단가 DB'!$A$2:$H$107,7,FALSE),2)</f>
        <v>0</v>
      </c>
      <c r="CJ45" s="390"/>
      <c r="CK45" s="389">
        <f>ROUNDUP((CK41)*VLOOKUP(CK$8,'프로파일 단가 DB'!$A$2:$H$107,7,FALSE)+(CK41*($U$3/100))*VLOOKUP(CK$8,'프로파일 단가 DB'!$A$2:$H$107,7,FALSE),2)</f>
        <v>0</v>
      </c>
      <c r="CL45" s="390"/>
      <c r="CM45" s="389">
        <f>ROUNDUP((CM41)*VLOOKUP(CM$8,'프로파일 단가 DB'!$A$2:$H$107,7,FALSE)+(CM41*($U$3/100))*VLOOKUP(CM$8,'프로파일 단가 DB'!$A$2:$H$107,7,FALSE),2)</f>
        <v>0</v>
      </c>
      <c r="CN45" s="390"/>
      <c r="CO45" s="389">
        <f>ROUNDUP((CO41)*VLOOKUP(CO$8,'프로파일 단가 DB'!$A$2:$H$107,7,FALSE)+(CO41*($U$3/100))*VLOOKUP(CO$8,'프로파일 단가 DB'!$A$2:$H$107,7,FALSE),2)</f>
        <v>0</v>
      </c>
      <c r="CP45" s="390"/>
      <c r="CQ45" s="389">
        <f>ROUNDUP((CQ41)*VLOOKUP(CQ$8,'프로파일 단가 DB'!$A$2:$H$107,7,FALSE)+(CQ41*($U$3/100))*VLOOKUP(CQ$8,'프로파일 단가 DB'!$A$2:$H$107,7,FALSE),2)</f>
        <v>0</v>
      </c>
      <c r="CR45" s="390"/>
      <c r="CS45" s="389">
        <f>ROUNDUP((CS41)*VLOOKUP(CS$8,'프로파일 단가 DB'!$A$2:$H$107,7,FALSE)+(CS41*($U$3/100))*VLOOKUP(CS$8,'프로파일 단가 DB'!$A$2:$H$107,7,FALSE),2)</f>
        <v>0</v>
      </c>
      <c r="CT45" s="390"/>
      <c r="CU45" s="351">
        <f>ROUNDUP((CU41)*VLOOKUP(CU$8,'프로파일 단가 DB'!$A$2:$H$107,7,FALSE)+(CU41*($U$3/100))*VLOOKUP(CU$8,'프로파일 단가 DB'!$A$2:$H$107,7,FALSE),2)</f>
        <v>0</v>
      </c>
      <c r="CV45" s="352"/>
      <c r="CW45" s="351">
        <f>ROUNDUP((CW41)*VLOOKUP(CW$8,'프로파일 단가 DB'!$A$2:$H$107,7,FALSE)+(CW41*($U$3/100))*VLOOKUP(CW$8,'프로파일 단가 DB'!$A$2:$H$107,7,FALSE),2)</f>
        <v>0</v>
      </c>
      <c r="CX45" s="352"/>
      <c r="CY45" s="351">
        <f>ROUNDUP((CY41)*VLOOKUP(CY$8,'프로파일 단가 DB'!$A$2:$H$107,7,FALSE)+(CY41*($U$3/100))*VLOOKUP(CY$8,'프로파일 단가 DB'!$A$2:$H$107,7,FALSE),2)</f>
        <v>0</v>
      </c>
      <c r="CZ45" s="352"/>
      <c r="DA45" s="351">
        <f>ROUNDUP((DA41)*VLOOKUP(DA$8,'프로파일 단가 DB'!$A$2:$H$107,7,FALSE)+(DA41*($U$3/100))*VLOOKUP(DA$8,'프로파일 단가 DB'!$A$2:$H$107,7,FALSE),2)</f>
        <v>0</v>
      </c>
      <c r="DB45" s="352"/>
      <c r="DC45" s="351">
        <f>ROUNDUP((DC41)*VLOOKUP(DC$8,'프로파일 단가 DB'!$A$2:$H$107,7,FALSE)+(DC41*($U$3/100))*VLOOKUP(DC$8,'프로파일 단가 DB'!$A$2:$H$107,7,FALSE),2)</f>
        <v>0</v>
      </c>
      <c r="DD45" s="352"/>
      <c r="DE45" s="351">
        <f>ROUNDUP((DE41)*VLOOKUP(DE$8,'프로파일 단가 DB'!$A$2:$H$107,7,FALSE)+(DE41*($U$3/100))*VLOOKUP(DE$8,'프로파일 단가 DB'!$A$2:$H$107,7,FALSE),2)</f>
        <v>0</v>
      </c>
      <c r="DF45" s="352"/>
      <c r="DG45" s="351">
        <f>ROUNDUP((DG41)*VLOOKUP(DG$8,'프로파일 단가 DB'!$A$2:$H$107,7,FALSE)+(DG41*($U$3/100))*VLOOKUP(DG$8,'프로파일 단가 DB'!$A$2:$H$107,7,FALSE),2)</f>
        <v>0</v>
      </c>
      <c r="DH45" s="352"/>
      <c r="DI45" s="351">
        <f>ROUNDUP((DI41)*VLOOKUP(DI$8,'프로파일 단가 DB'!$A$2:$H$107,7,FALSE)+(DI41*($U$3/100))*VLOOKUP(DI$8,'프로파일 단가 DB'!$A$2:$H$107,7,FALSE),2)</f>
        <v>0</v>
      </c>
      <c r="DJ45" s="352"/>
      <c r="DK45" s="351">
        <f>ROUNDUP((DK41)*VLOOKUP(DK$8,'프로파일 단가 DB'!$A$2:$H$107,7,FALSE)+(DK41*($U$3/100))*VLOOKUP(DK$8,'프로파일 단가 DB'!$A$2:$H$107,7,FALSE),2)</f>
        <v>0</v>
      </c>
      <c r="DL45" s="352"/>
      <c r="DM45" s="351">
        <f>ROUNDUP((DM41)*VLOOKUP(DM$8,'프로파일 단가 DB'!$A$2:$H$107,7,FALSE)+(DM41*($U$3/100))*VLOOKUP(DM$8,'프로파일 단가 DB'!$A$2:$H$107,7,FALSE),2)</f>
        <v>0</v>
      </c>
      <c r="DN45" s="352"/>
      <c r="DO45" s="351">
        <f>ROUNDUP((DO41)*VLOOKUP(DO$8,'프로파일 단가 DB'!$A$2:$H$107,7,FALSE)+(DO41*($U$3/100))*VLOOKUP(DO$8,'프로파일 단가 DB'!$A$2:$H$107,7,FALSE),2)</f>
        <v>0</v>
      </c>
      <c r="DP45" s="352"/>
      <c r="DQ45" s="351">
        <f>ROUNDUP((DQ41)*VLOOKUP(DQ$8,'프로파일 단가 DB'!$A$2:$H$107,7,FALSE)+(DQ41*($U$3/100))*VLOOKUP(DQ$8,'프로파일 단가 DB'!$A$2:$H$107,7,FALSE),2)</f>
        <v>0</v>
      </c>
      <c r="DR45" s="352"/>
      <c r="DS45" s="351">
        <f>ROUNDUP((DS41)*VLOOKUP(DS$8,'프로파일 단가 DB'!$A$2:$H$107,7,FALSE)+(DS41*($U$3/100))*VLOOKUP(DS$8,'프로파일 단가 DB'!$A$2:$H$107,7,FALSE),2)</f>
        <v>0</v>
      </c>
      <c r="DT45" s="352"/>
      <c r="DU45" s="351">
        <f>ROUNDUP((DU41/1000)*VLOOKUP(DU$8,'프로파일 단가 DB'!$A$2:$H$107,7,FALSE)+(DU41/1000*($U$3/100))*VLOOKUP(DU$8,'프로파일 단가 DB'!$A$2:$H$107,7,FALSE),2)</f>
        <v>0</v>
      </c>
      <c r="DV45" s="352"/>
      <c r="DW45" s="351">
        <f>ROUNDUP((DW41)*VLOOKUP(DW$8,'프로파일 단가 DB'!$A$2:$H$107,7,FALSE)+(DW41*($U$3/100))*VLOOKUP(DW$8,'프로파일 단가 DB'!$A$2:$H$107,7,FALSE),2)</f>
        <v>0</v>
      </c>
      <c r="DX45" s="352"/>
      <c r="DY45" s="351">
        <f>ROUNDUP((DY41)*VLOOKUP(DY$8,'프로파일 단가 DB'!$A$2:$H$107,7,FALSE)+(DY41*($U$3/100))*VLOOKUP(DY$8,'프로파일 단가 DB'!$A$2:$H$107,7,FALSE),2)</f>
        <v>0</v>
      </c>
      <c r="DZ45" s="352"/>
      <c r="EA45" s="351">
        <f>ROUNDUP((EA41)*VLOOKUP(EA$8,'프로파일 단가 DB'!$A$2:$H$107,7,FALSE)+(EA41*($U$3/100))*VLOOKUP(EA$8,'프로파일 단가 DB'!$A$2:$H$107,7,FALSE),2)</f>
        <v>0</v>
      </c>
      <c r="EB45" s="352"/>
      <c r="EC45" s="351">
        <f>ROUNDUP((EC41/1000)*VLOOKUP(EC$8,'프로파일 단가 DB'!$A$2:$H$107,7,FALSE)+(EC41/1000*($U$3/100))*VLOOKUP(EC$8,'프로파일 단가 DB'!$A$2:$H$107,7,FALSE),2)</f>
        <v>0</v>
      </c>
      <c r="ED45" s="352"/>
      <c r="EE45" s="351">
        <f>ROUNDUP((EE41/1000)*VLOOKUP(EE$8,'프로파일 단가 DB'!$A$2:$H$107,7,FALSE)+(EE41/1000*($U$3/100))*VLOOKUP(EE$8,'프로파일 단가 DB'!$A$2:$H$107,7,FALSE),2)</f>
        <v>0</v>
      </c>
      <c r="EF45" s="352"/>
      <c r="EG45" s="351">
        <f>ROUNDUP((EG41/1000)*VLOOKUP(EG$8,'프로파일 단가 DB'!$A$2:$H$107,7,FALSE)+(EG41/1000*($U$3/100))*VLOOKUP(EG$8,'프로파일 단가 DB'!$A$2:$H$107,7,FALSE),2)</f>
        <v>0</v>
      </c>
      <c r="EH45" s="352"/>
      <c r="EI45" s="351">
        <f>ROUNDUP((EI41/1000)*VLOOKUP(EI$8,'프로파일 단가 DB'!$A$2:$H$107,7,FALSE)+(EI41/1000*($U$3/100))*VLOOKUP(EI$8,'프로파일 단가 DB'!$A$2:$H$107,7,FALSE),2)</f>
        <v>0</v>
      </c>
      <c r="EJ45" s="352"/>
      <c r="EK45" s="351">
        <f>ROUNDUP((EK41/1000)*VLOOKUP(EK$8,'프로파일 단가 DB'!$A$2:$H$107,7,FALSE)+(EK41/1000*($U$3/100))*VLOOKUP(EK$8,'프로파일 단가 DB'!$A$2:$H$107,7,FALSE),2)</f>
        <v>0</v>
      </c>
      <c r="EL45" s="352"/>
      <c r="EM45" s="351">
        <f>ROUNDUP((EM41/1000)*VLOOKUP(EM$8,'프로파일 단가 DB'!$A$2:$H$107,7,FALSE)+(EM41/1000*($U$3/100))*VLOOKUP(EM$8,'프로파일 단가 DB'!$A$2:$H$107,7,FALSE),2)</f>
        <v>0</v>
      </c>
      <c r="EN45" s="352"/>
      <c r="EO45" s="351">
        <f>ROUNDUP((EO41/1000)*VLOOKUP(EO$8,'프로파일 단가 DB'!$A$2:$H$107,7,FALSE)+(EO41/1000*($U$3/100))*VLOOKUP(EO$8,'프로파일 단가 DB'!$A$2:$H$107,7,FALSE),2)</f>
        <v>0</v>
      </c>
      <c r="EP45" s="352"/>
      <c r="EQ45" s="351">
        <f>ROUNDUP((EQ41/1000)*VLOOKUP(EQ$8,'프로파일 단가 DB'!$A$2:$H$107,7,FALSE)+(EQ41/1000*($U$3/100))*VLOOKUP(EQ$8,'프로파일 단가 DB'!$A$2:$H$107,7,FALSE),2)</f>
        <v>0</v>
      </c>
      <c r="ER45" s="352"/>
      <c r="ES45" s="351">
        <f>ROUNDUP((ES41/1000)*VLOOKUP(ES$8,'프로파일 단가 DB'!$A$2:$H$107,7,FALSE)+(ES41/1000*($U$3/100))*VLOOKUP(ES$8,'프로파일 단가 DB'!$A$2:$H$107,7,FALSE),2)</f>
        <v>0</v>
      </c>
      <c r="ET45" s="352"/>
      <c r="EU45" s="351">
        <f>ROUNDUP((EU41/1000)*VLOOKUP(EU$8,'프로파일 단가 DB'!$A$2:$H$107,7,FALSE)+(EU41/1000*($U$3/100))*VLOOKUP(EU$8,'프로파일 단가 DB'!$A$2:$H$107,7,FALSE),2)</f>
        <v>0</v>
      </c>
      <c r="EV45" s="352"/>
      <c r="EW45" s="351">
        <f>ROUNDUP((EW41/1000)*VLOOKUP(EW$8,'프로파일 단가 DB'!$A$2:$H$107,7,FALSE)+(EW41/1000*($U$3/100))*VLOOKUP(EW$8,'프로파일 단가 DB'!$A$2:$H$107,7,FALSE),2)</f>
        <v>0</v>
      </c>
      <c r="EX45" s="352"/>
      <c r="EY45" s="351">
        <f>ROUNDUP((EY41)*VLOOKUP(EY$8,'프로파일 단가 DB'!$A$2:$H$107,7,FALSE)+(EY41*($U$3/100))*VLOOKUP(EY$8,'프로파일 단가 DB'!$A$2:$H$107,7,FALSE),2)</f>
        <v>0</v>
      </c>
      <c r="EZ45" s="352"/>
      <c r="FA45" s="351">
        <f>ROUNDUP((FA41)*VLOOKUP(FA$8,'프로파일 단가 DB'!$A$2:$H$107,7,FALSE)+(FA41*($U$3/100))*VLOOKUP(FA$8,'프로파일 단가 DB'!$A$2:$H$107,7,FALSE),2)</f>
        <v>0</v>
      </c>
      <c r="FB45" s="352"/>
      <c r="FC45" s="351">
        <f>ROUNDUP((FC41)*VLOOKUP(FC$8,'프로파일 단가 DB'!$A$2:$H$107,7,FALSE)+(FC41*($U$3/100))*VLOOKUP(FC$8,'프로파일 단가 DB'!$A$2:$H$107,7,FALSE),2)</f>
        <v>0</v>
      </c>
      <c r="FD45" s="352"/>
      <c r="FE45" s="351">
        <f>ROUNDUP((FE41)*VLOOKUP(FE$8,'프로파일 단가 DB'!$A$2:$H$107,7,FALSE)+(FE41/1000*($U$3/100))*VLOOKUP(FE$8,'프로파일 단가 DB'!$A$2:$H$107,7,FALSE),2)</f>
        <v>0</v>
      </c>
      <c r="FF45" s="352"/>
      <c r="FG45" s="351">
        <f>ROUNDUP((FG41)*VLOOKUP(FG$8,'프로파일 단가 DB'!$A$2:$H$107,7,FALSE)+(FG41/1000*($U$3/100))*VLOOKUP(FG$8,'프로파일 단가 DB'!$A$2:$H$107,7,FALSE),2)</f>
        <v>0</v>
      </c>
      <c r="FH45" s="352"/>
      <c r="FI45" s="351">
        <f>ROUNDUP((FI41)*VLOOKUP(FI$8,'프로파일 단가 DB'!$A$2:$H$107,7,FALSE)+(FI41*($U$3/100))*VLOOKUP(FI$8,'프로파일 단가 DB'!$A$2:$H$107,7,FALSE),2)</f>
        <v>0</v>
      </c>
      <c r="FJ45" s="352"/>
      <c r="FK45" s="351">
        <f>ROUNDUP((FK41)*VLOOKUP(FK$8,'프로파일 단가 DB'!$A$2:$H$107,7,FALSE)+(FK41*($U$3/100))*VLOOKUP(FK$8,'프로파일 단가 DB'!$A$2:$H$107,7,FALSE),2)</f>
        <v>0</v>
      </c>
      <c r="FL45" s="352"/>
      <c r="FM45" s="351">
        <f>ROUNDUP((FM41)*VLOOKUP(FM$8,'프로파일 단가 DB'!$A$2:$H$107,7,FALSE)+(FM41*($U$3/100))*VLOOKUP(FM$8,'프로파일 단가 DB'!$A$2:$H$107,7,FALSE),2)</f>
        <v>0</v>
      </c>
      <c r="FN45" s="352"/>
      <c r="FO45" s="351">
        <f>ROUNDUP((FO41)*VLOOKUP(FO$8,'프로파일 단가 DB'!$A$2:$H$107,7,FALSE)+(FO41*($U$3/100))*VLOOKUP(FO$8,'프로파일 단가 DB'!$A$2:$H$107,7,FALSE),2)</f>
        <v>0</v>
      </c>
      <c r="FP45" s="352"/>
      <c r="FQ45" s="351">
        <f>ROUNDUP((FQ41)*VLOOKUP(FQ$8,'프로파일 단가 DB'!$A$2:$H$107,7,FALSE)+(FQ41*($U$3/100))*VLOOKUP(FQ$8,'프로파일 단가 DB'!$A$2:$H$107,7,FALSE),2)</f>
        <v>0</v>
      </c>
      <c r="FR45" s="352"/>
      <c r="FS45" s="351">
        <f>ROUNDUP((FS41)*VLOOKUP(FS$8,'프로파일 단가 DB'!$A$2:$H$107,7,FALSE)+(FS41*($U$3/100))*VLOOKUP(FS$8,'프로파일 단가 DB'!$A$2:$H$107,7,FALSE),2)</f>
        <v>0</v>
      </c>
      <c r="FT45" s="352"/>
      <c r="FU45" s="351">
        <f>ROUNDUP((FU41)*VLOOKUP(FU$8,'프로파일 단가 DB'!$A$2:$H$107,7,FALSE)+(FU41*($U$3/100))*VLOOKUP(FU$8,'프로파일 단가 DB'!$A$2:$H$107,7,FALSE),2)</f>
        <v>0</v>
      </c>
      <c r="FV45" s="352"/>
      <c r="FW45" s="351">
        <f>ROUNDUP((FW41)*VLOOKUP(FW$8,'프로파일 단가 DB'!$A$2:$H$107,7,FALSE)+(FW41*($U$3/100))*VLOOKUP(FW$8,'프로파일 단가 DB'!$A$2:$H$107,7,FALSE),2)</f>
        <v>0</v>
      </c>
      <c r="FX45" s="352"/>
      <c r="FY45" s="351">
        <f>ROUNDUP((FY41)*VLOOKUP(FY$8,'프로파일 단가 DB'!$A$2:$H$107,7,FALSE)+(FY41*($U$3/100))*VLOOKUP(FY$8,'프로파일 단가 DB'!$A$2:$H$107,7,FALSE),2)</f>
        <v>0</v>
      </c>
      <c r="FZ45" s="352"/>
      <c r="GA45" s="351">
        <f>ROUNDUP((GA41)*VLOOKUP(GA$8,'프로파일 단가 DB'!$A$2:$H$107,7,FALSE)+(GA41*($U$3/100))*VLOOKUP(GA$8,'프로파일 단가 DB'!$A$2:$H$107,7,FALSE),2)</f>
        <v>0</v>
      </c>
      <c r="GB45" s="352"/>
      <c r="GC45" s="351">
        <f>ROUNDUP((GC41)*VLOOKUP(GC$8,'프로파일 단가 DB'!$A$2:$H$107,7,FALSE)+(GC41*($U$3/100))*VLOOKUP(GC$8,'프로파일 단가 DB'!$A$2:$H$107,7,FALSE),2)</f>
        <v>0</v>
      </c>
      <c r="GD45" s="352"/>
      <c r="GE45" s="351">
        <f>ROUNDUP((GE41)*VLOOKUP(GE$8,'프로파일 단가 DB'!$A$2:$H$107,7,FALSE)+(GE41*($U$3/100))*VLOOKUP(GE$8,'프로파일 단가 DB'!$A$2:$H$107,7,FALSE),2)</f>
        <v>0</v>
      </c>
      <c r="GF45" s="352"/>
      <c r="GG45" s="351">
        <f>ROUNDUP((GG41)*VLOOKUP(GG$8,'프로파일 단가 DB'!$A$2:$H$107,7,FALSE)+(GG41*($U$3/100))*VLOOKUP(GG$8,'프로파일 단가 DB'!$A$2:$H$107,7,FALSE),2)</f>
        <v>0</v>
      </c>
      <c r="GH45" s="352"/>
      <c r="GI45" s="351">
        <f>ROUNDUP((GI41)*VLOOKUP(GI$8,'프로파일 단가 DB'!$A$2:$H$107,7,FALSE)+(GI41*($U$3/100))*VLOOKUP(GI$8,'프로파일 단가 DB'!$A$2:$H$107,7,FALSE),2)</f>
        <v>0</v>
      </c>
      <c r="GJ45" s="352"/>
      <c r="GK45" s="351">
        <f>ROUNDUP((GK41)*VLOOKUP(GK$8,'프로파일 단가 DB'!$A$2:$H$107,7,FALSE)+(GK41*($U$3/100))*VLOOKUP(GK$8,'프로파일 단가 DB'!$A$2:$H$107,7,FALSE),2)</f>
        <v>0</v>
      </c>
      <c r="GL45" s="352"/>
      <c r="GM45" s="351">
        <f>ROUNDUP((GM41)*VLOOKUP(GM$8,'프로파일 단가 DB'!$A$2:$H$107,7,FALSE)+(GM41*($U$3/100))*VLOOKUP(GM$8,'프로파일 단가 DB'!$A$2:$H$107,7,FALSE),2)</f>
        <v>0</v>
      </c>
      <c r="GN45" s="352"/>
      <c r="GO45" s="351">
        <f>ROUNDUP((GO41)*VLOOKUP(GO$8,'프로파일 단가 DB'!$A$2:$H$107,7,FALSE)+(GO41*($U$3/100))*VLOOKUP(GO$8,'프로파일 단가 DB'!$A$2:$H$107,7,FALSE),2)</f>
        <v>0</v>
      </c>
      <c r="GP45" s="352"/>
      <c r="GQ45" s="351">
        <f>ROUNDUP((GQ41)*VLOOKUP(GQ$8,'프로파일 단가 DB'!$A$2:$H$107,7,FALSE)+(GQ41*($U$3/100))*VLOOKUP(GQ$8,'프로파일 단가 DB'!$A$2:$H$107,7,FALSE),2)</f>
        <v>0</v>
      </c>
      <c r="GR45" s="352"/>
    </row>
    <row r="46" spans="1:200" ht="16.5" customHeight="1" x14ac:dyDescent="0.3">
      <c r="A46" s="402"/>
      <c r="B46" s="412"/>
      <c r="C46" s="397"/>
      <c r="D46" s="398"/>
      <c r="E46" s="353"/>
      <c r="F46" s="354"/>
      <c r="G46" s="353"/>
      <c r="H46" s="354"/>
      <c r="I46" s="353"/>
      <c r="J46" s="354"/>
      <c r="K46" s="353"/>
      <c r="L46" s="354"/>
      <c r="M46" s="353"/>
      <c r="N46" s="354"/>
      <c r="O46" s="353"/>
      <c r="P46" s="354"/>
      <c r="Q46" s="353"/>
      <c r="R46" s="354"/>
      <c r="S46" s="353"/>
      <c r="T46" s="354"/>
      <c r="U46" s="353"/>
      <c r="V46" s="354"/>
      <c r="W46" s="353"/>
      <c r="X46" s="354"/>
      <c r="Y46" s="353"/>
      <c r="Z46" s="354"/>
      <c r="AA46" s="353"/>
      <c r="AB46" s="354"/>
      <c r="AC46" s="353"/>
      <c r="AD46" s="354"/>
      <c r="AE46" s="353"/>
      <c r="AF46" s="354"/>
      <c r="AG46" s="353"/>
      <c r="AH46" s="354"/>
      <c r="AI46" s="353"/>
      <c r="AJ46" s="354"/>
      <c r="AK46" s="353"/>
      <c r="AL46" s="354"/>
      <c r="AM46" s="353"/>
      <c r="AN46" s="354"/>
      <c r="AO46" s="353"/>
      <c r="AP46" s="354"/>
      <c r="AQ46" s="353"/>
      <c r="AR46" s="354"/>
      <c r="AS46" s="353"/>
      <c r="AT46" s="354"/>
      <c r="AU46" s="353"/>
      <c r="AV46" s="354"/>
      <c r="AW46" s="353"/>
      <c r="AX46" s="354"/>
      <c r="AY46" s="353"/>
      <c r="AZ46" s="354"/>
      <c r="BA46" s="353"/>
      <c r="BB46" s="354"/>
      <c r="BC46" s="353"/>
      <c r="BD46" s="354"/>
      <c r="BE46" s="353"/>
      <c r="BF46" s="354"/>
      <c r="BG46" s="353"/>
      <c r="BH46" s="354"/>
      <c r="BI46" s="353"/>
      <c r="BJ46" s="354"/>
      <c r="BK46" s="353"/>
      <c r="BL46" s="354"/>
      <c r="BM46" s="353"/>
      <c r="BN46" s="354"/>
      <c r="BO46" s="353"/>
      <c r="BP46" s="354"/>
      <c r="BQ46" s="353"/>
      <c r="BR46" s="354"/>
      <c r="BS46" s="353"/>
      <c r="BT46" s="354"/>
      <c r="BU46" s="353"/>
      <c r="BV46" s="354"/>
      <c r="BW46" s="353"/>
      <c r="BX46" s="354"/>
      <c r="BY46" s="353"/>
      <c r="BZ46" s="354"/>
      <c r="CA46" s="353"/>
      <c r="CB46" s="354"/>
      <c r="CC46" s="353"/>
      <c r="CD46" s="354"/>
      <c r="CE46" s="391"/>
      <c r="CF46" s="392"/>
      <c r="CG46" s="391"/>
      <c r="CH46" s="392"/>
      <c r="CI46" s="391"/>
      <c r="CJ46" s="392"/>
      <c r="CK46" s="391"/>
      <c r="CL46" s="392"/>
      <c r="CM46" s="391"/>
      <c r="CN46" s="392"/>
      <c r="CO46" s="391"/>
      <c r="CP46" s="392"/>
      <c r="CQ46" s="391"/>
      <c r="CR46" s="392"/>
      <c r="CS46" s="391"/>
      <c r="CT46" s="392"/>
      <c r="CU46" s="353"/>
      <c r="CV46" s="354"/>
      <c r="CW46" s="353"/>
      <c r="CX46" s="354"/>
      <c r="CY46" s="353"/>
      <c r="CZ46" s="354"/>
      <c r="DA46" s="353"/>
      <c r="DB46" s="354"/>
      <c r="DC46" s="353"/>
      <c r="DD46" s="354"/>
      <c r="DE46" s="353"/>
      <c r="DF46" s="354"/>
      <c r="DG46" s="353"/>
      <c r="DH46" s="354"/>
      <c r="DI46" s="353"/>
      <c r="DJ46" s="354"/>
      <c r="DK46" s="353"/>
      <c r="DL46" s="354"/>
      <c r="DM46" s="353"/>
      <c r="DN46" s="354"/>
      <c r="DO46" s="353"/>
      <c r="DP46" s="354"/>
      <c r="DQ46" s="353"/>
      <c r="DR46" s="354"/>
      <c r="DS46" s="353"/>
      <c r="DT46" s="354"/>
      <c r="DU46" s="353"/>
      <c r="DV46" s="354"/>
      <c r="DW46" s="353"/>
      <c r="DX46" s="354"/>
      <c r="DY46" s="353"/>
      <c r="DZ46" s="354"/>
      <c r="EA46" s="353"/>
      <c r="EB46" s="354"/>
      <c r="EC46" s="353"/>
      <c r="ED46" s="354"/>
      <c r="EE46" s="353"/>
      <c r="EF46" s="354"/>
      <c r="EG46" s="353"/>
      <c r="EH46" s="354"/>
      <c r="EI46" s="353"/>
      <c r="EJ46" s="354"/>
      <c r="EK46" s="353"/>
      <c r="EL46" s="354"/>
      <c r="EM46" s="353"/>
      <c r="EN46" s="354"/>
      <c r="EO46" s="353"/>
      <c r="EP46" s="354"/>
      <c r="EQ46" s="353"/>
      <c r="ER46" s="354"/>
      <c r="ES46" s="353"/>
      <c r="ET46" s="354"/>
      <c r="EU46" s="353"/>
      <c r="EV46" s="354"/>
      <c r="EW46" s="353"/>
      <c r="EX46" s="354"/>
      <c r="EY46" s="353"/>
      <c r="EZ46" s="354"/>
      <c r="FA46" s="353"/>
      <c r="FB46" s="354"/>
      <c r="FC46" s="353"/>
      <c r="FD46" s="354"/>
      <c r="FE46" s="353"/>
      <c r="FF46" s="354"/>
      <c r="FG46" s="353"/>
      <c r="FH46" s="354"/>
      <c r="FI46" s="353"/>
      <c r="FJ46" s="354"/>
      <c r="FK46" s="353"/>
      <c r="FL46" s="354"/>
      <c r="FM46" s="353"/>
      <c r="FN46" s="354"/>
      <c r="FO46" s="353"/>
      <c r="FP46" s="354"/>
      <c r="FQ46" s="353"/>
      <c r="FR46" s="354"/>
      <c r="FS46" s="353"/>
      <c r="FT46" s="354"/>
      <c r="FU46" s="353"/>
      <c r="FV46" s="354"/>
      <c r="FW46" s="353"/>
      <c r="FX46" s="354"/>
      <c r="FY46" s="353"/>
      <c r="FZ46" s="354"/>
      <c r="GA46" s="353"/>
      <c r="GB46" s="354"/>
      <c r="GC46" s="353"/>
      <c r="GD46" s="354"/>
      <c r="GE46" s="353"/>
      <c r="GF46" s="354"/>
      <c r="GG46" s="353"/>
      <c r="GH46" s="354"/>
      <c r="GI46" s="353"/>
      <c r="GJ46" s="354"/>
      <c r="GK46" s="353"/>
      <c r="GL46" s="354"/>
      <c r="GM46" s="353"/>
      <c r="GN46" s="354"/>
      <c r="GO46" s="353"/>
      <c r="GP46" s="354"/>
      <c r="GQ46" s="353"/>
      <c r="GR46" s="354"/>
    </row>
    <row r="47" spans="1:200" ht="16.5" customHeight="1" x14ac:dyDescent="0.3">
      <c r="A47" s="402"/>
      <c r="B47" s="412"/>
      <c r="C47" s="397"/>
      <c r="D47" s="398"/>
      <c r="E47" s="353"/>
      <c r="F47" s="354"/>
      <c r="G47" s="353"/>
      <c r="H47" s="354"/>
      <c r="I47" s="353"/>
      <c r="J47" s="354"/>
      <c r="K47" s="353"/>
      <c r="L47" s="354"/>
      <c r="M47" s="353"/>
      <c r="N47" s="354"/>
      <c r="O47" s="353"/>
      <c r="P47" s="354"/>
      <c r="Q47" s="353"/>
      <c r="R47" s="354"/>
      <c r="S47" s="353"/>
      <c r="T47" s="354"/>
      <c r="U47" s="353"/>
      <c r="V47" s="354"/>
      <c r="W47" s="353"/>
      <c r="X47" s="354"/>
      <c r="Y47" s="353"/>
      <c r="Z47" s="354"/>
      <c r="AA47" s="353"/>
      <c r="AB47" s="354"/>
      <c r="AC47" s="353"/>
      <c r="AD47" s="354"/>
      <c r="AE47" s="353"/>
      <c r="AF47" s="354"/>
      <c r="AG47" s="353"/>
      <c r="AH47" s="354"/>
      <c r="AI47" s="353"/>
      <c r="AJ47" s="354"/>
      <c r="AK47" s="353"/>
      <c r="AL47" s="354"/>
      <c r="AM47" s="353"/>
      <c r="AN47" s="354"/>
      <c r="AO47" s="353"/>
      <c r="AP47" s="354"/>
      <c r="AQ47" s="353"/>
      <c r="AR47" s="354"/>
      <c r="AS47" s="353"/>
      <c r="AT47" s="354"/>
      <c r="AU47" s="353"/>
      <c r="AV47" s="354"/>
      <c r="AW47" s="353"/>
      <c r="AX47" s="354"/>
      <c r="AY47" s="353"/>
      <c r="AZ47" s="354"/>
      <c r="BA47" s="353"/>
      <c r="BB47" s="354"/>
      <c r="BC47" s="353"/>
      <c r="BD47" s="354"/>
      <c r="BE47" s="353"/>
      <c r="BF47" s="354"/>
      <c r="BG47" s="353"/>
      <c r="BH47" s="354"/>
      <c r="BI47" s="353"/>
      <c r="BJ47" s="354"/>
      <c r="BK47" s="353"/>
      <c r="BL47" s="354"/>
      <c r="BM47" s="353"/>
      <c r="BN47" s="354"/>
      <c r="BO47" s="353"/>
      <c r="BP47" s="354"/>
      <c r="BQ47" s="353"/>
      <c r="BR47" s="354"/>
      <c r="BS47" s="353"/>
      <c r="BT47" s="354"/>
      <c r="BU47" s="353"/>
      <c r="BV47" s="354"/>
      <c r="BW47" s="353"/>
      <c r="BX47" s="354"/>
      <c r="BY47" s="353"/>
      <c r="BZ47" s="354"/>
      <c r="CA47" s="353"/>
      <c r="CB47" s="354"/>
      <c r="CC47" s="353"/>
      <c r="CD47" s="354"/>
      <c r="CE47" s="391"/>
      <c r="CF47" s="392"/>
      <c r="CG47" s="391"/>
      <c r="CH47" s="392"/>
      <c r="CI47" s="391"/>
      <c r="CJ47" s="392"/>
      <c r="CK47" s="391"/>
      <c r="CL47" s="392"/>
      <c r="CM47" s="391"/>
      <c r="CN47" s="392"/>
      <c r="CO47" s="391"/>
      <c r="CP47" s="392"/>
      <c r="CQ47" s="391"/>
      <c r="CR47" s="392"/>
      <c r="CS47" s="391"/>
      <c r="CT47" s="392"/>
      <c r="CU47" s="353"/>
      <c r="CV47" s="354"/>
      <c r="CW47" s="353"/>
      <c r="CX47" s="354"/>
      <c r="CY47" s="353"/>
      <c r="CZ47" s="354"/>
      <c r="DA47" s="353"/>
      <c r="DB47" s="354"/>
      <c r="DC47" s="353"/>
      <c r="DD47" s="354"/>
      <c r="DE47" s="353"/>
      <c r="DF47" s="354"/>
      <c r="DG47" s="353"/>
      <c r="DH47" s="354"/>
      <c r="DI47" s="353"/>
      <c r="DJ47" s="354"/>
      <c r="DK47" s="353"/>
      <c r="DL47" s="354"/>
      <c r="DM47" s="353"/>
      <c r="DN47" s="354"/>
      <c r="DO47" s="353"/>
      <c r="DP47" s="354"/>
      <c r="DQ47" s="353"/>
      <c r="DR47" s="354"/>
      <c r="DS47" s="353"/>
      <c r="DT47" s="354"/>
      <c r="DU47" s="353"/>
      <c r="DV47" s="354"/>
      <c r="DW47" s="353"/>
      <c r="DX47" s="354"/>
      <c r="DY47" s="353"/>
      <c r="DZ47" s="354"/>
      <c r="EA47" s="353"/>
      <c r="EB47" s="354"/>
      <c r="EC47" s="353"/>
      <c r="ED47" s="354"/>
      <c r="EE47" s="353"/>
      <c r="EF47" s="354"/>
      <c r="EG47" s="353"/>
      <c r="EH47" s="354"/>
      <c r="EI47" s="353"/>
      <c r="EJ47" s="354"/>
      <c r="EK47" s="353"/>
      <c r="EL47" s="354"/>
      <c r="EM47" s="353"/>
      <c r="EN47" s="354"/>
      <c r="EO47" s="353"/>
      <c r="EP47" s="354"/>
      <c r="EQ47" s="353"/>
      <c r="ER47" s="354"/>
      <c r="ES47" s="353"/>
      <c r="ET47" s="354"/>
      <c r="EU47" s="353"/>
      <c r="EV47" s="354"/>
      <c r="EW47" s="353"/>
      <c r="EX47" s="354"/>
      <c r="EY47" s="353"/>
      <c r="EZ47" s="354"/>
      <c r="FA47" s="353"/>
      <c r="FB47" s="354"/>
      <c r="FC47" s="353"/>
      <c r="FD47" s="354"/>
      <c r="FE47" s="353"/>
      <c r="FF47" s="354"/>
      <c r="FG47" s="353"/>
      <c r="FH47" s="354"/>
      <c r="FI47" s="353"/>
      <c r="FJ47" s="354"/>
      <c r="FK47" s="353"/>
      <c r="FL47" s="354"/>
      <c r="FM47" s="353"/>
      <c r="FN47" s="354"/>
      <c r="FO47" s="353"/>
      <c r="FP47" s="354"/>
      <c r="FQ47" s="353"/>
      <c r="FR47" s="354"/>
      <c r="FS47" s="353"/>
      <c r="FT47" s="354"/>
      <c r="FU47" s="353"/>
      <c r="FV47" s="354"/>
      <c r="FW47" s="353"/>
      <c r="FX47" s="354"/>
      <c r="FY47" s="353"/>
      <c r="FZ47" s="354"/>
      <c r="GA47" s="353"/>
      <c r="GB47" s="354"/>
      <c r="GC47" s="353"/>
      <c r="GD47" s="354"/>
      <c r="GE47" s="353"/>
      <c r="GF47" s="354"/>
      <c r="GG47" s="353"/>
      <c r="GH47" s="354"/>
      <c r="GI47" s="353"/>
      <c r="GJ47" s="354"/>
      <c r="GK47" s="353"/>
      <c r="GL47" s="354"/>
      <c r="GM47" s="353"/>
      <c r="GN47" s="354"/>
      <c r="GO47" s="353"/>
      <c r="GP47" s="354"/>
      <c r="GQ47" s="353"/>
      <c r="GR47" s="354"/>
    </row>
    <row r="48" spans="1:200" ht="17.100000000000001" customHeight="1" thickBot="1" x14ac:dyDescent="0.35">
      <c r="A48" s="403"/>
      <c r="B48" s="413"/>
      <c r="C48" s="399"/>
      <c r="D48" s="400"/>
      <c r="E48" s="355"/>
      <c r="F48" s="356"/>
      <c r="G48" s="355"/>
      <c r="H48" s="356"/>
      <c r="I48" s="355"/>
      <c r="J48" s="356"/>
      <c r="K48" s="355"/>
      <c r="L48" s="356"/>
      <c r="M48" s="355"/>
      <c r="N48" s="356"/>
      <c r="O48" s="355"/>
      <c r="P48" s="356"/>
      <c r="Q48" s="355"/>
      <c r="R48" s="356"/>
      <c r="S48" s="355"/>
      <c r="T48" s="356"/>
      <c r="U48" s="355"/>
      <c r="V48" s="356"/>
      <c r="W48" s="355"/>
      <c r="X48" s="356"/>
      <c r="Y48" s="355"/>
      <c r="Z48" s="356"/>
      <c r="AA48" s="355"/>
      <c r="AB48" s="356"/>
      <c r="AC48" s="355"/>
      <c r="AD48" s="356"/>
      <c r="AE48" s="355"/>
      <c r="AF48" s="356"/>
      <c r="AG48" s="355"/>
      <c r="AH48" s="356"/>
      <c r="AI48" s="355"/>
      <c r="AJ48" s="356"/>
      <c r="AK48" s="355"/>
      <c r="AL48" s="356"/>
      <c r="AM48" s="355"/>
      <c r="AN48" s="356"/>
      <c r="AO48" s="355"/>
      <c r="AP48" s="356"/>
      <c r="AQ48" s="355"/>
      <c r="AR48" s="356"/>
      <c r="AS48" s="355"/>
      <c r="AT48" s="356"/>
      <c r="AU48" s="355"/>
      <c r="AV48" s="356"/>
      <c r="AW48" s="355"/>
      <c r="AX48" s="356"/>
      <c r="AY48" s="355"/>
      <c r="AZ48" s="356"/>
      <c r="BA48" s="355"/>
      <c r="BB48" s="356"/>
      <c r="BC48" s="355"/>
      <c r="BD48" s="356"/>
      <c r="BE48" s="355"/>
      <c r="BF48" s="356"/>
      <c r="BG48" s="355"/>
      <c r="BH48" s="356"/>
      <c r="BI48" s="355"/>
      <c r="BJ48" s="356"/>
      <c r="BK48" s="355"/>
      <c r="BL48" s="356"/>
      <c r="BM48" s="355"/>
      <c r="BN48" s="356"/>
      <c r="BO48" s="355"/>
      <c r="BP48" s="356"/>
      <c r="BQ48" s="355"/>
      <c r="BR48" s="356"/>
      <c r="BS48" s="355"/>
      <c r="BT48" s="356"/>
      <c r="BU48" s="355"/>
      <c r="BV48" s="356"/>
      <c r="BW48" s="355"/>
      <c r="BX48" s="356"/>
      <c r="BY48" s="355"/>
      <c r="BZ48" s="356"/>
      <c r="CA48" s="355"/>
      <c r="CB48" s="356"/>
      <c r="CC48" s="355"/>
      <c r="CD48" s="356"/>
      <c r="CE48" s="393"/>
      <c r="CF48" s="394"/>
      <c r="CG48" s="393"/>
      <c r="CH48" s="394"/>
      <c r="CI48" s="393"/>
      <c r="CJ48" s="394"/>
      <c r="CK48" s="393"/>
      <c r="CL48" s="394"/>
      <c r="CM48" s="393"/>
      <c r="CN48" s="394"/>
      <c r="CO48" s="393"/>
      <c r="CP48" s="394"/>
      <c r="CQ48" s="393"/>
      <c r="CR48" s="394"/>
      <c r="CS48" s="393"/>
      <c r="CT48" s="394"/>
      <c r="CU48" s="355"/>
      <c r="CV48" s="356"/>
      <c r="CW48" s="355"/>
      <c r="CX48" s="356"/>
      <c r="CY48" s="355"/>
      <c r="CZ48" s="356"/>
      <c r="DA48" s="355"/>
      <c r="DB48" s="356"/>
      <c r="DC48" s="355"/>
      <c r="DD48" s="356"/>
      <c r="DE48" s="355"/>
      <c r="DF48" s="356"/>
      <c r="DG48" s="355"/>
      <c r="DH48" s="356"/>
      <c r="DI48" s="355"/>
      <c r="DJ48" s="356"/>
      <c r="DK48" s="355"/>
      <c r="DL48" s="356"/>
      <c r="DM48" s="355"/>
      <c r="DN48" s="356"/>
      <c r="DO48" s="355"/>
      <c r="DP48" s="356"/>
      <c r="DQ48" s="355"/>
      <c r="DR48" s="356"/>
      <c r="DS48" s="355"/>
      <c r="DT48" s="356"/>
      <c r="DU48" s="355"/>
      <c r="DV48" s="356"/>
      <c r="DW48" s="355"/>
      <c r="DX48" s="356"/>
      <c r="DY48" s="355"/>
      <c r="DZ48" s="356"/>
      <c r="EA48" s="355"/>
      <c r="EB48" s="356"/>
      <c r="EC48" s="355"/>
      <c r="ED48" s="356"/>
      <c r="EE48" s="355"/>
      <c r="EF48" s="356"/>
      <c r="EG48" s="355"/>
      <c r="EH48" s="356"/>
      <c r="EI48" s="355"/>
      <c r="EJ48" s="356"/>
      <c r="EK48" s="355"/>
      <c r="EL48" s="356"/>
      <c r="EM48" s="355"/>
      <c r="EN48" s="356"/>
      <c r="EO48" s="355"/>
      <c r="EP48" s="356"/>
      <c r="EQ48" s="355"/>
      <c r="ER48" s="356"/>
      <c r="ES48" s="355"/>
      <c r="ET48" s="356"/>
      <c r="EU48" s="355"/>
      <c r="EV48" s="356"/>
      <c r="EW48" s="355"/>
      <c r="EX48" s="356"/>
      <c r="EY48" s="355"/>
      <c r="EZ48" s="356"/>
      <c r="FA48" s="355"/>
      <c r="FB48" s="356"/>
      <c r="FC48" s="355"/>
      <c r="FD48" s="356"/>
      <c r="FE48" s="355"/>
      <c r="FF48" s="356"/>
      <c r="FG48" s="355"/>
      <c r="FH48" s="356"/>
      <c r="FI48" s="355"/>
      <c r="FJ48" s="356"/>
      <c r="FK48" s="355"/>
      <c r="FL48" s="356"/>
      <c r="FM48" s="355"/>
      <c r="FN48" s="356"/>
      <c r="FO48" s="355"/>
      <c r="FP48" s="356"/>
      <c r="FQ48" s="355"/>
      <c r="FR48" s="356"/>
      <c r="FS48" s="355"/>
      <c r="FT48" s="356"/>
      <c r="FU48" s="355"/>
      <c r="FV48" s="356"/>
      <c r="FW48" s="355"/>
      <c r="FX48" s="356"/>
      <c r="FY48" s="355"/>
      <c r="FZ48" s="356"/>
      <c r="GA48" s="355"/>
      <c r="GB48" s="356"/>
      <c r="GC48" s="355"/>
      <c r="GD48" s="356"/>
      <c r="GE48" s="355"/>
      <c r="GF48" s="356"/>
      <c r="GG48" s="355"/>
      <c r="GH48" s="356"/>
      <c r="GI48" s="355"/>
      <c r="GJ48" s="356"/>
      <c r="GK48" s="355"/>
      <c r="GL48" s="356"/>
      <c r="GM48" s="355"/>
      <c r="GN48" s="356"/>
      <c r="GO48" s="355"/>
      <c r="GP48" s="356"/>
      <c r="GQ48" s="355"/>
      <c r="GR48" s="356"/>
    </row>
    <row r="49" spans="1:200" ht="17.100000000000001" customHeight="1" x14ac:dyDescent="0.3">
      <c r="A49" s="401">
        <f>IF(입력!A49="","",입력!A49)</f>
        <v>6</v>
      </c>
      <c r="B49" s="411">
        <f>SUM(E53:GR56)</f>
        <v>0</v>
      </c>
      <c r="C49" s="407" t="s">
        <v>22</v>
      </c>
      <c r="D49" s="408"/>
      <c r="E49" s="357">
        <f>IF(OR(입력!B49="60mm단열",입력!B49="60mm방화"),IF(입력!B51="OD",IF(AND(입력!H49="W",입력!H53="W"),((입력!D49-(입력!D49-입력!J49))*2)+((입력!D49-(입력!D49-입력!J53))*2)+((입력!D49-입력!J49-입력!J53)*2)+((입력!F49)*6),0),0)+IF(입력!B51="OD",IF(AND(입력!H49="H",입력!H53="H"),((입력!F49-(입력!F49-입력!J49))*2)+((입력!F49-(입력!F49-입력!J53))*2)+((입력!F49-입력!J49-입력!J53)*2)+((입력!D49)*6),0),0)+IF(입력!B51="OD",IF(입력!H49="W",((입력!D49-(입력!D49-입력!J49))*2)+((입력!D49-입력!J49)*2)+((입력!F49)*4),IF(입력!H49="H",((입력!F49-(입력!F49-입력!J49))*2)+((입력!F49-입력!J49)*2)+((입력!D49)*4),0)),0)+IF(OR(입력!B51="PJ",입력!B51="T/T",입력!B51="T/O",입력!B51="T/S",입력!B51="FIX",입력!B49="ID",AND(입력!B51="OD",NOT(입력!H49="W"),NOT(입력!H49="H"))),((입력!D49)+(입력!F49))*2,0),0)</f>
        <v>0</v>
      </c>
      <c r="F49" s="358"/>
      <c r="G49" s="375">
        <f>IF(OR(입력!B49="60mm단열",입력!B49="60mm방화"),(IF(OR(입력!B51="T/T",입력!B51="T/O",입력!B51="T/S"),(IF(입력!H49="W",입력!J49-34-19+12,입력!D49-34-34+12)+IF(입력!H49="H",입력!J49-34-19+12,입력!F49-34-34+12))*2,0))+(IF(OR(입력!B51="T/T",입력!B51="T/O",입력!B51="T/S"),(IF(입력!H53="W",입력!J53-34-19+12+입력!F49-34-34+12,0)+IF(입력!H53="H",입력!J53-34-19+12+입력!D49-34-34+12,0))*2,0)),0)</f>
        <v>0</v>
      </c>
      <c r="H49" s="376"/>
      <c r="I49" s="357">
        <f>IF(OR(입력!B49="60mm단열",입력!B49="60mm방화"),IF(OR(입력!B51="T/T",입력!B51="T/O",입력!B51="T/S",입력!B51="FIX",입력!B51="PJ"),IF(입력!H49="W",입력!F49-34-34+10,IF(입력!H49="H",입력!D49-34-34+10,0)),0)*IF(OR(입력!H53="W",입력!H53="H"),2,1),0)</f>
        <v>0</v>
      </c>
      <c r="J49" s="358"/>
      <c r="K49" s="357">
        <f>IF(OR(입력!B49="60mm단열",입력!B49="60mm방화"),IF(입력!B51="OD",(IF(입력!H49="W",입력!D49-(입력!D49-입력!J49)-34-34+12,입력!D49-34-34+12)+IF(입력!H49="H",입력!F49-(입력!F49-입력!J49)-34-34+12,입력!F49-34-34+12))*2,0),0)</f>
        <v>0</v>
      </c>
      <c r="L49" s="358"/>
      <c r="M49" s="357">
        <f>IF(OR(입력!B49="60mm단열",입력!B49="60mm방화"),IF(입력!B51="PJ",(IF(입력!H49="W",입력!D49-(입력!D49-입력!J49)-34-34+12,입력!D49-34-34+12)+IF(입력!H49="H",입력!F49-(입력!F49-입력!J49)-34-34+12,입력!F49-34-34+12))*2,0),0)</f>
        <v>0</v>
      </c>
      <c r="N49" s="358"/>
      <c r="O49" s="357">
        <f>IF(OR(입력!B49="60mm단열",입력!B49="60mm방화"),IF(입력!B51="페러럴",(IF(입력!H49="W",입력!D49-(입력!D49-입력!J49)-34-34+12,입력!D49-34-34+12)+IF(입력!H49="H",입력!F49-(입력!F49-입력!J49)-34-34+12,입력!F49-34-34+12))*2,0),0)</f>
        <v>0</v>
      </c>
      <c r="P49" s="358"/>
      <c r="Q49" s="357">
        <f>IF(OR(입력!B49="60mm단열",입력!B49="60mm방화"),IF(입력!B53="24T",(IF(입력!B51="FIX",IF(AND(입력!H49="W",입력!H53="W"),((입력!D49-(입력!D49-입력!J49)-34-19)*2)+((입력!D49-(입력!D49-입력!J53)-34-19)*2)+((입력!D49-입력!J49-입력!J52-19-19)*2)+((입력!F49-34-34)*6),IF(AND(입력!H49="H",입력!H53="H"),((입력!F49-(입력!F49-입력!J49)-34-19)*2)+((입력!F49-(입력!F49-입력!J53)-34-19)*2)+((입력!F49-입력!J49-입력!J53-19-19)*2)+((입력!D49-34-34)*6),IF(입력!H49="W",((입력!D49-(입력!D49-입력!J49)-34-19)*2)+((입력!D49-입력!J49-34-19)*2)+((입력!F49-34-34)*4),IF(입력!H49="H",((입력!F49-(입력!F49-입력!J49)-34-19)*2)+((입력!F49-입력!J49-34-19)*2)+((입력!D49-34-34)*4),(((입력!D49-34-34)+(입력!F49-34-34))*2))))),0)+IF(OR(입력!B51="T/T",입력!B51="T/O",입력!B51="PJ",입력!B51="T/S"),IF(AND(입력!H49="W",입력!H53="W"),(((입력!D49-입력!J49-입력!J53-19-19)+(입력!F49-34-34))*2),IF(입력!H49="W",(((입력!D49-입력!J49-34-19)+(입력!F49-34-34))*2),IF(AND(입력!H49="H",입력!H53="H"),(((입력!F49-입력!J49-입력!J53-19-19)+(입력!D49-34-34))*2),IF(입력!H49="H",(((입력!F49-입력!J49-34-19)+(입력!D49-34-34))*2),0)))),0)+IF(입력!B49="OD",IF(AND(입력!H49="W",입력!H49="W"),(((입력!D49-입력!J49-입력!J53-34-34)+(입력!F49-34-34))*2),IF(입력!H49="W",(((입력!D49-입력!J49-34-34)+(입력!F49-34-34))*2),IF(AND(입력!H49="H",입력!H53="H"),(((입력!F49-입력!J49-입력!J53-34-34)+(입력!D49-34-34))*2),IF(입력!H49="H",(((입력!F49-입력!J49-34-34)+(입력!D49-34-34))*2),0)))),0)),0),0)</f>
        <v>0</v>
      </c>
      <c r="R49" s="358"/>
      <c r="S49" s="357">
        <f>IF(OR(입력!B49="60mm단열",입력!B49="60mm방화"),IF(입력!B53="24T",(IF(OR(입력!B51="T/T",입력!B51="T/O",입력!B51="T/S"),(IF(입력!H49="W",입력!D49-(입력!D49-입력!J49)-34-19+12-53-53,입력!D49-34-34+12-53-53)+IF(입력!H49="H",입력!F49-(입력!F49-입력!J49)-34-19+12-53-53,입력!F49-34-34+12-53-53))*2,0)+IF(입력!B51="OD",(IF(입력!H49="W",입력!D49-(입력!D49-입력!J49)-34-34+12-53-53,입력!D49-34-34+12-53-53)+IF(입력!H49="H",입력!F49-(입력!F49-입력!J49)-34-34+12-53-53,입력!F49-34-34+12-53-53))*2,0)+IF(입력!B51="PJ",(IF(입력!H49="W",입력!D49-(입력!D49-입력!J49)-34-19+12-53-53,입력!D49-34-34+12-53-53)+IF(입력!H49="H",입력!F49-(입력!F49-입력!J49)-34-19+12-53-53,입력!F49-34-34+12-53-53))*2,0)+IF(OR(입력!B51="T/T",입력!B51="T/O",입력!B51="T/S"),(IF(입력!H53="W",입력!D49-(입력!D49-입력!J53)-34-19+12-53-53,0)+IF(입력!H53="H",입력!F49-(입력!F49-입력!J53)-34-19+12-53-53,0))*2,0)+IF(입력!B49="OD",(IF(입력!H53="W",입력!D49-(입력!D49-입력!J53)-34-34+12-53-53,0)+IF(입력!H53="H",입력!F49-(입력!F49-입력!J53)-34-34+12-53-53,0))*2,0)+IF(입력!B51="PJ",(IF(입력!H53="W",입력!D49-(입력!D49-입력!J53)-34-19+12-53-53,0)+IF(입력!H53="H",입력!F49-(입력!F49-입력!J53)-34-19+12-53-53,0))*2,0)),0),0)</f>
        <v>0</v>
      </c>
      <c r="T49" s="358"/>
      <c r="U49" s="357">
        <f>IF(OR(입력!B49="60mm단열",입력!B49="60mm방화"),IF(입력!B53="39T",(IF(입력!B51="FIX",IF(AND(입력!H49="W",입력!H53="W"),((입력!D49-(입력!D49-입력!J49)-34-19)*2)+((입력!D49-(입력!D49-입력!J53)-34-19)*2)+((입력!D49-입력!J49-입력!J52-19-19)*2)+((입력!F49-34-34)*6),IF(AND(입력!H49="H",입력!H53="H"),((입력!F49-(입력!F49-입력!J49)-34-19)*2)+((입력!F49-(입력!F49-입력!J53)-34-19)*2)+((입력!F49-입력!J49-입력!J53-19-19)*2)+((입력!D49-34-34)*6),IF(입력!H49="W",((입력!D49-(입력!D49-입력!J49)-34-19)*2)+((입력!D49-입력!J49-34-19)*2)+((입력!F49-34-34)*4),IF(입력!H49="H",((입력!F49-(입력!F49-입력!J49)-34-19)*2)+((입력!F49-입력!J49-34-19)*2)+((입력!D49-34-34)*4),(((입력!D49-34-34)+(입력!F49-34-34))*2))))),0)+IF(OR(입력!B51="T/T",입력!B51="T/O",입력!B51="PJ",입력!B51="T/S"),IF(AND(입력!H49="W",입력!H53="W"),(((입력!D49-입력!J49-입력!J53-19-19)+(입력!F49-34-34))*2),IF(입력!H49="W",(((입력!D49-입력!J49-34-19)+(입력!F49-34-34))*2),IF(AND(입력!H49="H",입력!H53="H"),(((입력!F49-입력!J49-입력!J53-19-19)+(입력!D49-34-34))*2),IF(입력!H49="H",(((입력!F49-입력!J49-34-19)+(입력!D49-34-34))*2),0)))),0)+IF(입력!B51="OD",IF(AND(입력!H49="W",입력!H49="W"),(((입력!D49-입력!J49-입력!J53-34-34)+(입력!F49-34-34))*2),IF(입력!H49="W",(((입력!D49-입력!J49-34-34)+(입력!F49-34-34))*2),IF(AND(입력!H49="H",입력!H53="H"),(((입력!F49-입력!J49-입력!J53-34-34)+(입력!D49-34-34))*2),IF(입력!H49="H",(((입력!F49-입력!J49-34-34)+(입력!D49-34-34))*2),0)))),0)),0),0)</f>
        <v>0</v>
      </c>
      <c r="V49" s="358"/>
      <c r="W49" s="357">
        <f>IF(OR(입력!B49="60mm단열",입력!B49="60mm방화"),IF(입력!B53="39T",(IF(OR(입력!B51="T/T",입력!B51="T/O",입력!B51="T/S"),(IF(입력!H49="W",입력!J49-34-19+12-53-53,입력!D49-34-34+12-53-53)+IF(입력!H49="H",입력!J49-34-19+12-53-53,입력!F49-34-34+12-53-53))*2,0)+IF(입력!B51="OD",(IF(입력!H49="W",입력!J49-34-34+12-53-53,입력!D49-34-34+12-53-53)+IF(입력!H49="H",입력!J49-34-34+12-53-53,입력!F49-34-34+12-53-53))*2,0)+IF(입력!B51="PJ",(IF(입력!H49="W",입력!J49-34-19+12-53-53,입력!D49-34-34+12-53-53)+IF(입력!H49="H",입력!J49-34-19+12-53-53,입력!F49-34-34+12-53-53))*2,0)+IF(OR(입력!B51="T/T",입력!B51="T/O",입력!B51="T/S"),(IF(입력!H53="W",입력!J53-34-19+12-53-53+입력!F49-34-34+12-53-53,0)+IF(입력!H53="H",입력!J53-34-19+12-53-53+입력!D49-34-34+12-53-53,0))*2,0)+IF(입력!B49="OD",(IF(입력!H53="W",입력!J53-34-34+12-53-53+입력!F49-34-34+12-53-53,0)+IF(입력!H53="H",입력!J53-34-34+12-53-53+입력!D49-34-34+12-53-53,0))*2,0)+IF(입력!B49="ID",(IF(입력!H53="W",입력!J53-34-19+12-53-53+입력!F49-34-34+12-53-53,0)+IF(입력!H53="H",입력!J53-34-19+12-53-53+입력!D49-34-34+12-53-53,0))*2,0)),0),0)</f>
        <v>0</v>
      </c>
      <c r="X49" s="358"/>
      <c r="Y49" s="357">
        <f>IF(OR(입력!B49="60mm단열",입력!B49="60mm방화"),(4),0)</f>
        <v>0</v>
      </c>
      <c r="Z49" s="358"/>
      <c r="AA49" s="357">
        <f>IF(OR(입력!B49="60mm단열",입력!B49="60mm방화"),(4),0)</f>
        <v>0</v>
      </c>
      <c r="AB49" s="358"/>
      <c r="AC49" s="375">
        <f>IF(OR(입력!B49="60mm단열",입력!B49="60mm방화"),IF(OR(입력!B51="T/T",입력!B51="T/O",입력!B51="T/S",입력!B51="PJ"),IF(OR(입력!H53="w",입력!H53="h"),8,4),0),0)</f>
        <v>0</v>
      </c>
      <c r="AD49" s="376"/>
      <c r="AE49" s="375">
        <f>IF(OR(입력!B49="60mm단열",입력!B49="60mm방화"),IF(OR(입력!B51="T/T",입력!B51="T/O",입력!B51="T/S",입력!B51="PJ"),IF(OR(입력!H53="w",입력!H53="h"),8,4),0),0)</f>
        <v>0</v>
      </c>
      <c r="AF49" s="376"/>
      <c r="AG49" s="375">
        <f>IF(OR(입력!B49="60mm단열",입력!B49="60mm방화"),IF(OR(입력!B51="T/T",입력!B51="T/O",입력!B51="T/S",입력!B51="FIX",입력!B51="PJ"),IF(입력!H49="W",4,IF(입력!H49="H",4,0)),0)*IF(OR(입력!H52="W",입력!H52="H"),2,1),0)</f>
        <v>0</v>
      </c>
      <c r="AH49" s="376"/>
      <c r="AI49" s="375">
        <f>IF(OR(입력!B49="60mm단열",입력!B49="60mm방화"),IF(OR(입력!B51="T/T",입력!B51="T/O",입력!B51="T/S",입력!B51="FIX",입력!B51="PJ"),IF(입력!H49="W",4,IF(입력!H49="H",4,0)),0)*IF(OR(입력!H52="W",입력!H52="H"),2,1),0)</f>
        <v>0</v>
      </c>
      <c r="AJ49" s="376"/>
      <c r="AK49" s="375">
        <f>IF(OR(입력!B49="60mm단열",입력!B49="60mm방화"),IF(OR(입력!B51="T/T",입력!B51="T/O",입력!B51="T/S",입력!B51="FIX",입력!B51="PJ"),IF(입력!H49="W",4,IF(입력!H49="H",4,0)),0)*IF(OR(입력!H52="W",입력!H52="H"),2,1),0)</f>
        <v>0</v>
      </c>
      <c r="AL49" s="376"/>
      <c r="AM49" s="357">
        <f>IF(OR(입력!B49="60mm단열",입력!B49="60mm방화"),(32),0)</f>
        <v>0</v>
      </c>
      <c r="AN49" s="358"/>
      <c r="AO49" s="357">
        <f>IF((입력!B49="60mm단열"),(Q49+S49+U49+W49)/1000,0)</f>
        <v>0</v>
      </c>
      <c r="AP49" s="358"/>
      <c r="AQ49" s="357">
        <f>IF((입력!B49="60mm단열"),(Q49+S49+U49+W49)/1000,0)</f>
        <v>0</v>
      </c>
      <c r="AR49" s="358"/>
      <c r="AS49" s="357">
        <f>IF((입력!B49="60mm단열"),(G49+M49+K49+O49))/1000</f>
        <v>0</v>
      </c>
      <c r="AT49" s="358"/>
      <c r="AU49" s="357">
        <f>IF((입력!B49="60mm단열"),(4),0)</f>
        <v>0</v>
      </c>
      <c r="AV49" s="358"/>
      <c r="AW49" s="357">
        <f>IF((입력!B49="60mm단열"),(G49*2)/1000,0)</f>
        <v>0</v>
      </c>
      <c r="AX49" s="358"/>
      <c r="AY49" s="357">
        <f>IF((입력!B49="60mm방화"),(Q49+S49+U49+W49)/1000,0)</f>
        <v>0</v>
      </c>
      <c r="AZ49" s="358"/>
      <c r="BA49" s="357">
        <f>IF((입력!B49="60mm방화"),(Q49+S49+U49+W49)/1000,0)</f>
        <v>0</v>
      </c>
      <c r="BB49" s="358"/>
      <c r="BC49" s="357">
        <f>IF((입력!B49="60mm방화"),(G49+K49+M49+O49)/1000,0)</f>
        <v>0</v>
      </c>
      <c r="BD49" s="358"/>
      <c r="BE49" s="357">
        <f>IF((입력!B49="60mm방화"),(4),0)</f>
        <v>0</v>
      </c>
      <c r="BF49" s="358"/>
      <c r="BG49" s="357">
        <f>IF((입력!B49="60mm방화"),((G49+K49+M49+O49)/1000),0)</f>
        <v>0</v>
      </c>
      <c r="BH49" s="358"/>
      <c r="BI49" s="357">
        <f>IF((입력!B49="60mm방화"),((E49/1000)),0)</f>
        <v>0</v>
      </c>
      <c r="BJ49" s="358"/>
      <c r="BK49" s="357">
        <f>IF((입력!B49="60mm방화"),IF(입력!B53="24T",Q49/1000,U49/1000),0)</f>
        <v>0</v>
      </c>
      <c r="BL49" s="358"/>
      <c r="BM49" s="357">
        <f>IF((입력!B49="60mm방화"),IF(입력!B53="24T",S49/1000,W49/1000),0)</f>
        <v>0</v>
      </c>
      <c r="BN49" s="358"/>
      <c r="BO49" s="357">
        <f>IF(OR(입력!B49="60mm단열",입력!B49="60mm방화"),(IF(OR(입력!B51="T/T",입력!B51="T/O",입력!B51="T/S",입력!B51="PJ"),(IF(입력!H49="W",입력!D49-(입력!D49-입력!J49)-432,입력!D49-432)+IF(입력!H49="H",입력!F49-((((입력!F49-입력!J49)/2)-246)*2),(((입력!F49/2)-246)*2))),0))+(IF(OR(입력!B51="T/T",입력!B51="T/O",입력!B51="T/S"),(IF(입력!H53="W",입력!D49-(입력!D53-입력!J53)-432,0)+IF(입력!H53="H",입력!F53-((((입력!F53-입력!J53)/2)-246)*2),0)),0)),0)</f>
        <v>0</v>
      </c>
      <c r="BP49" s="358"/>
      <c r="BQ49" s="357">
        <f>IF(OR(입력!B49="85mm단열",입력!B49="85mm방화"),IF(입력!B51="OD",IF(AND(입력!H49="W",입력!H53="W"),((입력!D49-(입력!D49-입력!J49))*2)+((입력!D49-(입력!D49-입력!J53))*2)+((입력!D49-입력!J49-입력!J53)*2)+((입력!F49)*6),0),0)+IF(입력!B51="OD",IF(AND(입력!H49="H",입력!H53="H"),((입력!BJ49-(입력!F49-입력!J49))*2)+((입력!F49-(입력!F49-입력!J53))*2)+((입력!F49-입력!BN49-입력!J53)*2)+((입력!D49)*6),0),0)+IF(입력!B51="OD",IF(입력!H49="W",((입력!D49-(입력!D49-입력!J49))*2)+((입력!D49-입력!J49)*2)+((입력!F49)*4),IF(입력!H49="H",((입력!F49-(입력!F49-입력!J49))*2)+((입력!F49-입력!J49)*2)+((입력!D49)*4),0)),0)+IF(OR(입력!B51="T/T",입력!B51="T/O",입력!B51="T/S",입력!B51="FIX",입력!B49="ID",AND(입력!B51="OD",NOT(입력!H49="W"),NOT(입력!H49="H"))),((입력!D49)+(입력!F49))*2,0),0)</f>
        <v>0</v>
      </c>
      <c r="BR49" s="358"/>
      <c r="BS49" s="357">
        <f>IF(OR(입력!B49="85mm단열",입력!B49="85mm방화"),(IF(OR(입력!B51="T/T",입력!B51="T/O",입력!B51="T/S"),(IF(입력!H49="W",입력!D49-(입력!D49-입력!J49)-38-19+12,입력!D49-38-38+12)+IF(입력!H49="H",입력!F49-(입력!F49-입력!J49)-38-19+12,입력!F49-38-38+12))*2,0))+(IF(OR(입력!B51="T/T",입력!B51="T/O",입력!B51="T/S"),(IF(입력!H53="W",입력!D49-(입력!D53-입력!J53)-38-19+12,0)+IF(입력!H53="H",입력!F53-(입력!F53-입력!J53)-38-19+12,0))*2,0)),0)</f>
        <v>0</v>
      </c>
      <c r="BT49" s="358"/>
      <c r="BU49" s="357">
        <f>IF(OR(입력!B49="85mm단열",입력!B49="85mm방화"),IF(OR(입력!B51="T/T",입력!B51="T/O",입력!B51="T/S",입력!B51="FIX",입력!B51="ID"),IF(입력!H49="W",입력!F49-38-38+10,IF(입력!H49="H",입력!D49-38-38+10,0)),0)*IF(OR(입력!H53="W",입력!H52="H"),2,1),0)</f>
        <v>0</v>
      </c>
      <c r="BV49" s="358"/>
      <c r="BW49" s="357">
        <f>IF(OR(입력!B49="85mm단열",입력!B49="85mm방화"),IF(입력!B53="48T",(IF(입력!B51="FIX",IF(AND(입력!H49="W",입력!H53="W"),((입력!D49-(입력!D49-입력!J49)-38-19)*2)+((입력!D49-(입력!D49-입력!J53)-38-19)*2)+((입력!D49-입력!J49-입력!J52-19-19)*2)+((입력!F49-38-38)*6),IF(AND(입력!H49="H",입력!H53="H"),((입력!F49-(입력!F49-입력!J49)-38-19)*2)+((입력!F49-(입력!F49-입력!J53)-38-19)*2)+((입력!F49-입력!J49-입력!J53-19-19)*2)+((입력!D49-38-38)*6),IF(입력!H49="W",((입력!D49-(입력!D49-입력!J49)-38-19)*2)+((입력!D49-입력!J49-38-19)*2)+((입력!F49-38-38)*4),IF(입력!H49="H",((입력!F49-(입력!F49-입력!J49)-38-19)*2)+((입력!F49-입력!J49-38-19)*2)+((입력!D49-38-38)*4),(((입력!D49-38-38)+(입력!F49-38-38))*2))))),0)+IF(OR(입력!B51="T/T",입력!B51="T/O",입력!B51="ID",입력!B51="T/S"),IF(AND(입력!H49="W",입력!H53="W"),(((입력!D49-입력!J49-입력!J53-19-19)+(입력!F49-38-38))*2),IF(입력!H49="W",(((입력!D49-입력!J49-38-19)+(입력!F49-38-38))*2),IF(AND(입력!H49="H",입력!H53="H"),(((입력!F49-입력!J49-입력!J53-19-19)+(입력!D49-38-38))*2),IF(입력!H49="H",(((입력!F49-입력!J49-38-19)+(입력!D49-38-38))*2),0)))),0)+IF(입력!B49="OD",IF(AND(입력!H49="W",입력!H49="W"),(((입력!D49-입력!J49-입력!J53-38-38)+(입력!F49-38-38))*2),IF(입력!H49="W",(((입력!D49-입력!J49-38-38)+(입력!F49-38-38))*2),IF(AND(입력!H49="H",입력!H53="H"),(((입력!F49-입력!J49-입력!J53-38-38)+(입력!D49-38-38))*2),IF(입력!H49="H",(((입력!F49-입력!J49-38-38)+(입력!D49-38-38))*2),0)))),0)),0),0)</f>
        <v>0</v>
      </c>
      <c r="BX49" s="358"/>
      <c r="BY49" s="357">
        <f>IF(OR(입력!B49="85mm단열",입력!B49="85mm방화"),IF(입력!B53="48T",(IF(OR(입력!B51="T/T",입력!B51="T/O",입력!B51="T/S"),(IF(입력!H49="W",입력!D49-(입력!D49-입력!J49)-38-19+12-56-56,입력!D49-38-38+12-56-56)+IF(입력!H49="H",입력!F49-(입력!F49-입력!J49)-38-19+12-56-56,입력!F49-38-38+12-56-56))*2,0)+IF(입력!B51="OD",(IF(입력!H49="W",입력!D49-(입력!D49-입력!J49)-38-38+12-56-56,입력!D49-38-38+12-56-56)+IF(입력!H49="H",입력!F49-(입력!F49-입력!J49)-38-38+12-56-56,입력!F49-38-38+12-56-56))*2,0)+IF(입력!B51="ID",(IF(입력!H49="W",입력!D49-(입력!D49-입력!J49)-38-19+12-56-56,입력!D49-38-38+12-56-56)+IF(입력!H49="H",입력!F49-(입력!F49-입력!J49)-38-19+12-56-56,입력!F49-38-38+12-56-56))*2,0)+IF(OR(입력!B51="T/T",입력!B51="T/O",입력!B51="T/S"),(IF(입력!H53="W",입력!D49-(입력!D49-입력!J53)-38-19+12-56-56,0)+IF(입력!H53="H",입력!F49-(입력!F49-입력!J53)-38-19+12-56-56,0))*2,0)+IF(입력!B49="OD",(IF(입력!H53="W",입력!D49-(입력!D49-입력!J53)-38-38+12-56-56,0)+IF(입력!H53="H",입력!F49-(입력!F49-입력!J53)-38-38+12-56-56,0))*2,0)+IF(입력!B49="ID",(IF(입력!H53="W",입력!D49-(입력!D49-입력!J53)-38-19+12-56-56,0)+IF(입력!H53="H",입력!F49-(입력!F49-입력!J53)-38-19+12-56-56,0))*2,0)),0),0)</f>
        <v>0</v>
      </c>
      <c r="BZ49" s="358"/>
      <c r="CA49" s="357">
        <f>IF(OR(입력!B49="85mm단열",입력!B49="85mm방화"),IF(입력!B53="51T",(IF(입력!B51="FIX",IF(AND(입력!H49="W",입력!H53="W"),((입력!D49-(입력!D49-입력!J49)-38-19)*2)+((입력!D49-(입력!D49-입력!J53)-38-19)*2)+((입력!D49-입력!J49-입력!J52-19-19)*2)+((입력!F49-38-38)*6),IF(AND(입력!H49="H",입력!H53="H"),((입력!F49-(입력!F49-입력!J49)-38-19)*2)+((입력!F49-(입력!F49-입력!J53)-38-19)*2)+((입력!F49-입력!J49-입력!J53-19-19)*2)+((입력!D49-38-38)*6),IF(입력!H49="W",((입력!D49-(입력!D49-입력!J49)-38-19)*2)+((입력!D49-입력!J49-38-19)*2)+((입력!F49-38-38)*4),IF(입력!H49="H",((입력!F49-(입력!F49-입력!J49)-38-19)*2)+((입력!F49-입력!J49-38-19)*2)+((입력!D49-38-38)*4),(((입력!D49-38-38)+(입력!F49-38-38))*2))))),0)+IF(OR(입력!B51="T/T",입력!B51="T/O",입력!B51="ID",입력!B51="T/S"),IF(AND(입력!H49="W",입력!H53="W"),(((입력!D49-입력!J49-입력!J53-19-19)+(입력!F49-38-38))*2),IF(입력!H49="W",(((입력!D49-입력!J49-38-19)+(입력!F49-38-38))*2),IF(AND(입력!H49="H",입력!H53="H"),(((입력!F49-입력!J49-입력!J53-19-19)+(입력!D49-38-38))*2),IF(입력!H49="H",(((입력!F49-입력!J49-38-19)+(입력!D49-38-38))*2),0)))),0)+IF(입력!B49="OD",IF(AND(입력!H49="W",입력!H49="W"),(((입력!D49-입력!J49-입력!J53-38-38)+(입력!F49-38-38))*2),IF(입력!H49="W",(((입력!D49-입력!J49-38-38)+(입력!F49-38-38))*2),IF(AND(입력!H49="H",입력!H53="H"),(((입력!F49-입력!J49-입력!J53-38-38)+(입력!D49-38-38))*2),IF(입력!H49="H",(((입력!F49-입력!J49-38-38)+(입력!D49-38-38))*2),0)))),0)),0),0)</f>
        <v>0</v>
      </c>
      <c r="CB49" s="358"/>
      <c r="CC49" s="357">
        <f>IF(OR(입력!B49="85mm단열",입력!B49="85mm방화"),IF(입력!B53="51T",(IF(OR(입력!B51="T/T",입력!B51="T/O",입력!B51="T/S"),(IF(입력!H49="W",입력!D49-(입력!D49-입력!J49)-38-19+12-56-56,입력!D49-38-38+12-56-56)+IF(입력!H49="H",입력!F49-(입력!F49-입력!J49)-38-19+12-56-56,입력!F49-38-38+12-56-56))*2,0)+IF(입력!B51="OD",(IF(입력!H49="W",입력!D49-(입력!D49-입력!J49)-38-38+12-56-56,입력!D49-38-38+12-56-56)+IF(입력!H49="H",입력!F49-(입력!F49-입력!J49)-38-38+12-56-56,입력!F49-38-38+12-56-56))*2,0)+IF(입력!B51="ID",(IF(입력!H49="W",입력!D49-(입력!D49-입력!J49)-38-19+12-56-56,입력!D49-38-38+12-56-56)+IF(입력!H49="H",입력!F49-(입력!F49-입력!J49)-38-19+12-56-56,입력!F49-38-38+12-56-56))*2,0)+IF(OR(입력!B51="T/T",입력!B51="T/O",입력!B51="T/S"),(IF(입력!H53="W",입력!D49-(입력!D49-입력!J53)-38-19+12-56-56,0)+IF(입력!H53="H",입력!F49-(입력!F49-입력!J53)-38-19+12-56-56,0))*2,0)+IF(입력!B49="OD",(IF(입력!H53="W",입력!D49-(입력!D49-입력!J53)-38-38+12-56-56,0)+IF(입력!H53="H",입력!F49-(입력!F49-입력!J53)-38-38+12-56-56,0))*2,0)+IF(입력!B49="ID",(IF(입력!H53="W",입력!D49-(입력!D49-입력!J53)-38-19+12-56-56,0)+IF(입력!H53="H",입력!F49-(입력!F49-입력!J53)-38-19+12-56-56,0))*2,0)),0),0)</f>
        <v>0</v>
      </c>
      <c r="CD49" s="358"/>
      <c r="CE49" s="357">
        <f>IF(OR(입력!B49="85mm단열",입력!B49="85mm방화"),(4),0)</f>
        <v>0</v>
      </c>
      <c r="CF49" s="358"/>
      <c r="CG49" s="357">
        <f>IF(OR(입력!B49="85mm단열",입력!B49="85mm방화"),(4),0)</f>
        <v>0</v>
      </c>
      <c r="CH49" s="358"/>
      <c r="CI49" s="381">
        <f>IF(OR(입력!B49="85mm단열",입력!B49="85mm방화"),IF(OR(입력!B51="T/T",입력!B51="T/O",입력!B51="T/S"),IF(OR(입력!H53="w",입력!H53="h"),8,4),0),0)</f>
        <v>0</v>
      </c>
      <c r="CJ49" s="382"/>
      <c r="CK49" s="375">
        <f>IF(OR(입력!B49="85mm단열",입력!B49="85mm방화"),IF(OR(입력!B51="T/T",입력!B51="T/O",입력!B51="T/S"),IF(OR(입력!H53="w",입력!H53="h"),8,4),0),0)</f>
        <v>0</v>
      </c>
      <c r="CL49" s="376"/>
      <c r="CM49" s="375">
        <f>IF(OR(입력!B49="85mm단열",입력!B49="85mm방화"),IF(OR(입력!B51="T/T",입력!B51="T/O",입력!B51="T/S",입력!B51="FIX",입력!B51="ID"),IF(입력!H49="W",2,IF(입력!H49="H",2,0)),0)*IF(OR(입력!H52="W",입력!H52="H"),2,1),0)</f>
        <v>0</v>
      </c>
      <c r="CN49" s="376"/>
      <c r="CO49" s="375">
        <f>IF(OR(입력!B49="85mm단열",입력!B49="85mm방화"),IF(OR(입력!B51="T/T",입력!B51="T/O",입력!B51="T/S",입력!B51="FIX",입력!B51="ID"),IF(입력!H49="W",2,IF(입력!H49="H",2,0)),0)*IF(OR(입력!H52="W",입력!H52="H"),2,1),0)</f>
        <v>0</v>
      </c>
      <c r="CP49" s="376"/>
      <c r="CQ49" s="375">
        <f>IF(OR(입력!B49="85mm단열",입력!B49="85mm방화"),IF(OR(입력!B51="T/T",입력!B51="T/O",입력!B51="T/S",입력!B51="FIX",입력!B51="ID"),IF(입력!H49="W",2,IF(입력!H49="H",2,0)),0)*IF(OR(입력!H52="W",입력!H52="H"),2,1),0)</f>
        <v>0</v>
      </c>
      <c r="CR49" s="376"/>
      <c r="CS49" s="357">
        <f>IF(OR(입력!B49="85mm단열",입력!B49="85mm방화"),(32),0)</f>
        <v>0</v>
      </c>
      <c r="CT49" s="358"/>
      <c r="CU49" s="369">
        <f>IF((입력!B49="85mm단열"),((CA49+CC49+BW49+BY49)/1000),0)</f>
        <v>0</v>
      </c>
      <c r="CV49" s="370"/>
      <c r="CW49" s="369">
        <f>IF((입력!B49="85mm단열"),((CA49+CC49+BW49+BY49)/1000),0)</f>
        <v>0</v>
      </c>
      <c r="CX49" s="370"/>
      <c r="CY49" s="369">
        <f>IF((입력!B49="85mm단열"),((BS49/1000)),0)</f>
        <v>0</v>
      </c>
      <c r="CZ49" s="370"/>
      <c r="DA49" s="357">
        <f>IF((입력!B49="85mm단열"),(4),0)</f>
        <v>0</v>
      </c>
      <c r="DB49" s="358"/>
      <c r="DC49" s="369">
        <f>IF((입력!B49="85mm단열"),(BS49*2)/1000,0)</f>
        <v>0</v>
      </c>
      <c r="DD49" s="370"/>
      <c r="DE49" s="357">
        <f>IF((입력!B49="85mm방화"),((CA49+CC49+BW49+BY49)/1000),0)</f>
        <v>0</v>
      </c>
      <c r="DF49" s="358"/>
      <c r="DG49" s="357">
        <f>IF((입력!B49="85mm방화"),((CA49+CC49+BW49+BY49)/1000),0)</f>
        <v>0</v>
      </c>
      <c r="DH49" s="358"/>
      <c r="DI49" s="357">
        <f>IF((입력!B49="85mm방화"),((BS49/1000)),0)</f>
        <v>0</v>
      </c>
      <c r="DJ49" s="358"/>
      <c r="DK49" s="357">
        <f>IF((입력!B49="85mm방화"),(4),0)</f>
        <v>0</v>
      </c>
      <c r="DL49" s="358"/>
      <c r="DM49" s="357">
        <f>IF((입력!B49="85mm방화"),(BS49*2)/1000,0)</f>
        <v>0</v>
      </c>
      <c r="DN49" s="358"/>
      <c r="DO49" s="357">
        <f>IF((입력!B49="85mm방화"),((BQ49/1000)),0)</f>
        <v>0</v>
      </c>
      <c r="DP49" s="358"/>
      <c r="DQ49" s="357">
        <f>IF((입력!B49="85mm방화"),((BW49/1000)),0)</f>
        <v>0</v>
      </c>
      <c r="DR49" s="358"/>
      <c r="DS49" s="357">
        <f>IF((입력!B49="85mm방화"),((BY49/1000)),0)</f>
        <v>0</v>
      </c>
      <c r="DT49" s="358"/>
      <c r="DU49" s="357">
        <f>IF(OR(입력!B49="85mm단열",입력!B49="85mm방화"),(IF(OR(입력!B51="T/T",입력!B51="T/O",입력!B51="T/S"),(IF(입력!H49="W",입력!D49-(입력!D49-입력!J49)-432,입력!D49-432)+IF(입력!H49="H",입력!F49-((((입력!F49-입력!J49)/2)-246)*2),(((입력!F49/2)-246)*2))),0))+(IF(OR(입력!B51="T/T",입력!B51="T/O",입력!B51="T/S"),(IF(입력!H53="W",입력!D49-(입력!D53-입력!J53)-432,0)+IF(입력!H53="H",입력!F53-((((입력!F53-입력!J53)/2)-246)*2),0)),0)),0)</f>
        <v>0</v>
      </c>
      <c r="DV49" s="358"/>
      <c r="DW49" s="357">
        <f>IF(OR(입력!B49="85mm단열",입력!B49="85mm방화",입력!B49="60mm단열",입력!B49="60mm방화"),IF(OR(입력!B51="T/T",입력!B51="T/O",입력!B51="T/S",입력!B51="FIX"),IF(OR(입력!H49="w",입력!H49="h"),4,2),0),0)</f>
        <v>0</v>
      </c>
      <c r="DX49" s="358"/>
      <c r="DY49" s="357">
        <f>IF(OR(입력!B49="85mm단열",입력!B49="85mm방화",입력!B49="60mm단열",입력!B49="60mm방화"),IF(OR(입력!B51="T/T",입력!B51="T/O",입력!B51="T/S"),1,0),0)</f>
        <v>0</v>
      </c>
      <c r="DZ49" s="358"/>
      <c r="EA49" s="357">
        <f>IF(OR(입력!B49="85mm단열",입력!B49="85mm방화",입력!B49="60mm단열",입력!B49="60mm방화"),IF(OR(입력!B51="T/T",입력!B51="T/O",입력!B51="T/S"),1,0),0)</f>
        <v>0</v>
      </c>
      <c r="EB49" s="358"/>
      <c r="EC49" s="357">
        <f>IF(OR(입력!B49="145mm단열",입력!B49="145mm방화"),IF(입력!B51="ES",((입력!D49)+(입력!F49))*2,0),0)</f>
        <v>0</v>
      </c>
      <c r="ED49" s="358"/>
      <c r="EE49" s="357">
        <f>IF(OR(입력!B49="145mm단열",입력!B49="145mm방화"),IF(입력!B51="ES",(((입력!D49-(입력!D49-입력!J49)+6)+(입력!F49-52-57))*2),0)+IF(입력!B51="ES",IF(입력!H53="W",(((입력!D49-(입력!D49-입력!J53)+6)+(입력!F49-52-57))*2),0),0),0)</f>
        <v>0</v>
      </c>
      <c r="EF49" s="358"/>
      <c r="EG49" s="357">
        <f>IF(OR(입력!B49="145mm단열",입력!B49="145mm방화"),IF(입력!B51="ES",입력!F49-36-36+10,0)*IF(입력!H53="W",2,1),0)</f>
        <v>0</v>
      </c>
      <c r="EH49" s="358"/>
      <c r="EI49" s="357">
        <f>IF(OR(입력!B49="145mm단열",입력!B49="145mm방화"),IF(입력!B51="ES",입력!D49-36-36,0),0)</f>
        <v>0</v>
      </c>
      <c r="EJ49" s="358"/>
      <c r="EK49" s="357">
        <f>IF(OR(입력!B49="145mm단열",입력!B49="145mm방화"),IF(입력!B51="ES",입력!F49-36-36,0)+IF(AND(입력!B51="ES",입력!H53="W"),입력!F49-36-36,0),0)</f>
        <v>0</v>
      </c>
      <c r="EL49" s="358"/>
      <c r="EM49" s="357">
        <f>IF(OR(입력!B49="145mm단열",입력!B49="145mm방화"),IF(입력!B51="ES",입력!D49-36-36,0),0)</f>
        <v>0</v>
      </c>
      <c r="EN49" s="358"/>
      <c r="EO49" s="357">
        <f>IF(OR(입력!B49="145mm단열",입력!B49="145mm방화"),IF(입력!B51="ES",입력!D49-36-36,0),0)</f>
        <v>0</v>
      </c>
      <c r="EP49" s="358"/>
      <c r="EQ49" s="357">
        <f>IF(OR(입력!B49="145mm단열",입력!B49="145mm방화"),IF(입력!B51="ES",입력!F49-36-36,0)+IF(AND(입력!B51="ES",입력!H53="W"),입력!F49-36-36,0),0)</f>
        <v>0</v>
      </c>
      <c r="ER49" s="358"/>
      <c r="ES49" s="357">
        <f>IF(OR(입력!B49="145mm단열",입력!B49="145mm방화"),IF(입력!B53="39T",IF(입력!B51="ES",((입력!D49-(입력!D49-입력!J49)+6-73-73)+(입력!F49-36-36-73-73))*2,0)+IF(AND(입력!B49="ES",입력!H52="W"),((입력!D49-(입력!D49-입력!J52)+6-73-73)+(입력!F49-36-36-73-73))*2,0)+IF(AND(입력!B49="ES",입력!H49="W",입력!H52="W"),((입력!D49-입력!J49-입력!J52-19-19)+(입력!F49-36-36))*2,IF(AND(입력!B49="ES",입력!H49="W",NOT(입력!H52="W")),((입력!D49-입력!J49-36-19)+(입력!F49-36-36))*2,0)),0),0)</f>
        <v>0</v>
      </c>
      <c r="ET49" s="358"/>
      <c r="EU49" s="357">
        <f>IF(OR(입력!B49="145mm단열",입력!B49="145mm방화"),IF(입력!B53="24T",IF(입력!B51="ES",((입력!D49-(입력!D49-입력!J49)+6-73-73)+(입력!F49-36-36-73-73))*2,0)+IF(AND(입력!B49="ES",입력!H52="W"),((입력!D49-(입력!D49-입력!J52)+6-73-73)+(입력!F49-36-36-73-73))*2,0)+IF(AND(입력!B49="ES",입력!H49="W",입력!H52="W"),((입력!D49-입력!J49-입력!J52-19-19)+(입력!F49-36-36))*2,IF(AND(입력!B49="ES",입력!H49="W",NOT(입력!H52="W")),((입력!D49-입력!J49-36-19)+(입력!F49-36-36))*2,0)),0),0)</f>
        <v>0</v>
      </c>
      <c r="EV49" s="358"/>
      <c r="EW49" s="357">
        <f>IF(OR(입력!B49="145mm단열",입력!B49="145mm방화"),IF(입력!B51="ES",(입력!D49-(입력!D49-입력!J49)-40-21+입력!F49-36-36)*2,0)+IF(AND(입력!B51="ES",입력!H53="W"),(입력!D49-(입력!D49-입력!J52)-36-19+입력!F49-36-36)*2,0),0)</f>
        <v>0</v>
      </c>
      <c r="EX49" s="358"/>
      <c r="EY49" s="357">
        <f>IF(OR(입력!B49="145mm단열",입력!B49="145mm방화"),(4),0)</f>
        <v>0</v>
      </c>
      <c r="EZ49" s="358"/>
      <c r="FA49" s="357">
        <f>IF(OR(입력!B49="145mm단열",입력!B49="145mm방화"),(4),0)</f>
        <v>0</v>
      </c>
      <c r="FB49" s="358"/>
      <c r="FC49" s="381">
        <f>IF(OR(입력!B49="145mm단열",입력!B49="145mm방화"),IF(OR(입력!B51="ES"),IF(OR(입력!H49="W",입력!H53="h"),4,8),0),0)</f>
        <v>0</v>
      </c>
      <c r="FD49" s="382"/>
      <c r="FE49" s="375">
        <f>IF(OR(입력!B49="145mm단열",입력!B49="145mm방화"),IF(OR(입력!B51="ES"),IF(OR(입력!H49="W",입력!H53="h"),4,8),0),0)</f>
        <v>0</v>
      </c>
      <c r="FF49" s="376"/>
      <c r="FG49" s="375">
        <f>IF(OR(입력!B49="145mm단열",입력!B49="145mm방화"),IF(OR(입력!B51="ES"),IF(입력!H49="W",2,IF(입력!H49="H",2,0)),0)*IF(OR(입력!H52="W",입력!H52="H"),2,1),0)</f>
        <v>0</v>
      </c>
      <c r="FH49" s="376"/>
      <c r="FI49" s="375">
        <f>IF(OR(입력!B49="145mm단열",입력!B49="145mm방화"),IF(OR(입력!B51="ES"),IF(입력!H49="W",2,IF(입력!H49="H",2,0)),0)*IF(OR(입력!H52="W",입력!H52="H"),2,1),0)</f>
        <v>0</v>
      </c>
      <c r="FJ49" s="376"/>
      <c r="FK49" s="375">
        <f>IF(OR(입력!B49="145mm단열",입력!B49="145mm방화"),IF(OR(입력!B51="ES"),IF(입력!H49="W",2,IF(입력!H49="H",2,0)),0)*IF(OR(입력!H52="W",입력!H52="H"),2,1),0)</f>
        <v>0</v>
      </c>
      <c r="FL49" s="376"/>
      <c r="FM49" s="357">
        <f>IF(OR(입력!B49="145mm단열",입력!B49="145mm방화"),(32),0)</f>
        <v>0</v>
      </c>
      <c r="FN49" s="358"/>
      <c r="FO49" s="369">
        <f>IF((입력!B49="145mm단열"),((EU49+EW49+EQ49+ES49)/1000),0)</f>
        <v>0</v>
      </c>
      <c r="FP49" s="370"/>
      <c r="FQ49" s="369">
        <f>IF((입력!B49="145mm단열"),((EU49+EW49+EQ49+ES49)/1000),0)</f>
        <v>0</v>
      </c>
      <c r="FR49" s="370"/>
      <c r="FS49" s="369">
        <f>IF((입력!B49="145mm단열"),((EM49/1000)),0)</f>
        <v>0</v>
      </c>
      <c r="FT49" s="370"/>
      <c r="FU49" s="357">
        <f>IF((입력!B49="145mm단열"),(4),0)</f>
        <v>0</v>
      </c>
      <c r="FV49" s="358"/>
      <c r="FW49" s="369">
        <f>IF((입력!B49="145mm단열"),(EM49*2)/1000,0)</f>
        <v>0</v>
      </c>
      <c r="FX49" s="370"/>
      <c r="FY49" s="357">
        <f>IF((입력!B49="145mm방화"),((EU49+EW49+EQ49+ES49)/1000),0)</f>
        <v>0</v>
      </c>
      <c r="FZ49" s="358"/>
      <c r="GA49" s="357">
        <f>IF((입력!B49="145mm방화"),((EU49+EW49+EQ49+ES49)/1000),0)</f>
        <v>0</v>
      </c>
      <c r="GB49" s="358"/>
      <c r="GC49" s="357">
        <f>IF((입력!B49="145mm방화"),((EM49/1000)),0)</f>
        <v>0</v>
      </c>
      <c r="GD49" s="358"/>
      <c r="GE49" s="357">
        <f>IF((입력!B49="145mm방화"),(4),0)</f>
        <v>0</v>
      </c>
      <c r="GF49" s="358"/>
      <c r="GG49" s="357">
        <f>IF((입력!B49="145mm방화"),(EM49*2)/1000,0)</f>
        <v>0</v>
      </c>
      <c r="GH49" s="358"/>
      <c r="GI49" s="357">
        <f>IF((입력!B49="145mm방화"),((EK49/1000)),0)</f>
        <v>0</v>
      </c>
      <c r="GJ49" s="358"/>
      <c r="GK49" s="357">
        <f>IF((입력!B49="145mm방화"),((EQ49/1000)),0)</f>
        <v>0</v>
      </c>
      <c r="GL49" s="358"/>
      <c r="GM49" s="357">
        <f>IF((입력!B49="145mm방화"),((ES49/1000)),0)</f>
        <v>0</v>
      </c>
      <c r="GN49" s="358"/>
      <c r="GO49" s="357">
        <f>IF(OR(입력!B49="145mm단열",입력!B49="145mm방화"),(1),0)</f>
        <v>0</v>
      </c>
      <c r="GP49" s="358"/>
      <c r="GQ49" s="357">
        <f>IF(OR(입력!B49="145mm단열",입력!B49="145mm방화"),(1),0)</f>
        <v>0</v>
      </c>
      <c r="GR49" s="358"/>
    </row>
    <row r="50" spans="1:200" ht="17.100000000000001" customHeight="1" x14ac:dyDescent="0.3">
      <c r="A50" s="402"/>
      <c r="B50" s="412"/>
      <c r="C50" s="397"/>
      <c r="D50" s="398"/>
      <c r="E50" s="359"/>
      <c r="F50" s="360"/>
      <c r="G50" s="377"/>
      <c r="H50" s="378"/>
      <c r="I50" s="359"/>
      <c r="J50" s="360"/>
      <c r="K50" s="359"/>
      <c r="L50" s="360"/>
      <c r="M50" s="359"/>
      <c r="N50" s="360"/>
      <c r="O50" s="359"/>
      <c r="P50" s="360"/>
      <c r="Q50" s="359"/>
      <c r="R50" s="360"/>
      <c r="S50" s="359"/>
      <c r="T50" s="360"/>
      <c r="U50" s="359"/>
      <c r="V50" s="360"/>
      <c r="W50" s="359"/>
      <c r="X50" s="360"/>
      <c r="Y50" s="359"/>
      <c r="Z50" s="360"/>
      <c r="AA50" s="359"/>
      <c r="AB50" s="360"/>
      <c r="AC50" s="377"/>
      <c r="AD50" s="378"/>
      <c r="AE50" s="377"/>
      <c r="AF50" s="378"/>
      <c r="AG50" s="377"/>
      <c r="AH50" s="378"/>
      <c r="AI50" s="377"/>
      <c r="AJ50" s="378"/>
      <c r="AK50" s="377"/>
      <c r="AL50" s="378"/>
      <c r="AM50" s="359"/>
      <c r="AN50" s="360"/>
      <c r="AO50" s="359"/>
      <c r="AP50" s="360"/>
      <c r="AQ50" s="359"/>
      <c r="AR50" s="360"/>
      <c r="AS50" s="359"/>
      <c r="AT50" s="360"/>
      <c r="AU50" s="359"/>
      <c r="AV50" s="360"/>
      <c r="AW50" s="359"/>
      <c r="AX50" s="360"/>
      <c r="AY50" s="359"/>
      <c r="AZ50" s="360"/>
      <c r="BA50" s="359"/>
      <c r="BB50" s="360"/>
      <c r="BC50" s="359"/>
      <c r="BD50" s="360"/>
      <c r="BE50" s="359"/>
      <c r="BF50" s="360"/>
      <c r="BG50" s="359"/>
      <c r="BH50" s="360"/>
      <c r="BI50" s="359"/>
      <c r="BJ50" s="360"/>
      <c r="BK50" s="359"/>
      <c r="BL50" s="360"/>
      <c r="BM50" s="359"/>
      <c r="BN50" s="360"/>
      <c r="BO50" s="359"/>
      <c r="BP50" s="360"/>
      <c r="BQ50" s="359"/>
      <c r="BR50" s="360"/>
      <c r="BS50" s="359"/>
      <c r="BT50" s="360"/>
      <c r="BU50" s="359"/>
      <c r="BV50" s="360"/>
      <c r="BW50" s="359"/>
      <c r="BX50" s="360"/>
      <c r="BY50" s="359"/>
      <c r="BZ50" s="360"/>
      <c r="CA50" s="359"/>
      <c r="CB50" s="360"/>
      <c r="CC50" s="359"/>
      <c r="CD50" s="360"/>
      <c r="CE50" s="359"/>
      <c r="CF50" s="360"/>
      <c r="CG50" s="359"/>
      <c r="CH50" s="360"/>
      <c r="CI50" s="383"/>
      <c r="CJ50" s="384"/>
      <c r="CK50" s="377"/>
      <c r="CL50" s="378"/>
      <c r="CM50" s="377"/>
      <c r="CN50" s="378"/>
      <c r="CO50" s="377"/>
      <c r="CP50" s="378"/>
      <c r="CQ50" s="377"/>
      <c r="CR50" s="378"/>
      <c r="CS50" s="359"/>
      <c r="CT50" s="360"/>
      <c r="CU50" s="371"/>
      <c r="CV50" s="372"/>
      <c r="CW50" s="371"/>
      <c r="CX50" s="372"/>
      <c r="CY50" s="371"/>
      <c r="CZ50" s="372"/>
      <c r="DA50" s="359"/>
      <c r="DB50" s="360"/>
      <c r="DC50" s="371"/>
      <c r="DD50" s="372"/>
      <c r="DE50" s="359"/>
      <c r="DF50" s="360"/>
      <c r="DG50" s="359"/>
      <c r="DH50" s="360"/>
      <c r="DI50" s="359"/>
      <c r="DJ50" s="360"/>
      <c r="DK50" s="359"/>
      <c r="DL50" s="360"/>
      <c r="DM50" s="359"/>
      <c r="DN50" s="360"/>
      <c r="DO50" s="359"/>
      <c r="DP50" s="360"/>
      <c r="DQ50" s="359"/>
      <c r="DR50" s="360"/>
      <c r="DS50" s="359"/>
      <c r="DT50" s="360"/>
      <c r="DU50" s="359"/>
      <c r="DV50" s="360"/>
      <c r="DW50" s="359"/>
      <c r="DX50" s="360"/>
      <c r="DY50" s="359"/>
      <c r="DZ50" s="360"/>
      <c r="EA50" s="359"/>
      <c r="EB50" s="360"/>
      <c r="EC50" s="359"/>
      <c r="ED50" s="360"/>
      <c r="EE50" s="359"/>
      <c r="EF50" s="360"/>
      <c r="EG50" s="359"/>
      <c r="EH50" s="360"/>
      <c r="EI50" s="359"/>
      <c r="EJ50" s="360"/>
      <c r="EK50" s="359"/>
      <c r="EL50" s="360"/>
      <c r="EM50" s="359"/>
      <c r="EN50" s="360"/>
      <c r="EO50" s="359"/>
      <c r="EP50" s="360"/>
      <c r="EQ50" s="359"/>
      <c r="ER50" s="360"/>
      <c r="ES50" s="359"/>
      <c r="ET50" s="360"/>
      <c r="EU50" s="359"/>
      <c r="EV50" s="360"/>
      <c r="EW50" s="359"/>
      <c r="EX50" s="360"/>
      <c r="EY50" s="359"/>
      <c r="EZ50" s="360"/>
      <c r="FA50" s="359"/>
      <c r="FB50" s="360"/>
      <c r="FC50" s="383"/>
      <c r="FD50" s="384"/>
      <c r="FE50" s="377"/>
      <c r="FF50" s="378"/>
      <c r="FG50" s="377"/>
      <c r="FH50" s="378"/>
      <c r="FI50" s="377"/>
      <c r="FJ50" s="378"/>
      <c r="FK50" s="377"/>
      <c r="FL50" s="378"/>
      <c r="FM50" s="359"/>
      <c r="FN50" s="360"/>
      <c r="FO50" s="371"/>
      <c r="FP50" s="372"/>
      <c r="FQ50" s="371"/>
      <c r="FR50" s="372"/>
      <c r="FS50" s="371"/>
      <c r="FT50" s="372"/>
      <c r="FU50" s="359"/>
      <c r="FV50" s="360"/>
      <c r="FW50" s="371"/>
      <c r="FX50" s="372"/>
      <c r="FY50" s="359"/>
      <c r="FZ50" s="360"/>
      <c r="GA50" s="359"/>
      <c r="GB50" s="360"/>
      <c r="GC50" s="359"/>
      <c r="GD50" s="360"/>
      <c r="GE50" s="359"/>
      <c r="GF50" s="360"/>
      <c r="GG50" s="359"/>
      <c r="GH50" s="360"/>
      <c r="GI50" s="359"/>
      <c r="GJ50" s="360"/>
      <c r="GK50" s="359"/>
      <c r="GL50" s="360"/>
      <c r="GM50" s="359"/>
      <c r="GN50" s="360"/>
      <c r="GO50" s="359"/>
      <c r="GP50" s="360"/>
      <c r="GQ50" s="359"/>
      <c r="GR50" s="360"/>
    </row>
    <row r="51" spans="1:200" ht="17.100000000000001" customHeight="1" x14ac:dyDescent="0.3">
      <c r="A51" s="402"/>
      <c r="B51" s="412"/>
      <c r="C51" s="397"/>
      <c r="D51" s="398"/>
      <c r="E51" s="359"/>
      <c r="F51" s="360"/>
      <c r="G51" s="377"/>
      <c r="H51" s="378"/>
      <c r="I51" s="359"/>
      <c r="J51" s="360"/>
      <c r="K51" s="359"/>
      <c r="L51" s="360"/>
      <c r="M51" s="359"/>
      <c r="N51" s="360"/>
      <c r="O51" s="359"/>
      <c r="P51" s="360"/>
      <c r="Q51" s="359"/>
      <c r="R51" s="360"/>
      <c r="S51" s="359"/>
      <c r="T51" s="360"/>
      <c r="U51" s="359"/>
      <c r="V51" s="360"/>
      <c r="W51" s="359"/>
      <c r="X51" s="360"/>
      <c r="Y51" s="359"/>
      <c r="Z51" s="360"/>
      <c r="AA51" s="359"/>
      <c r="AB51" s="360"/>
      <c r="AC51" s="377"/>
      <c r="AD51" s="378"/>
      <c r="AE51" s="377"/>
      <c r="AF51" s="378"/>
      <c r="AG51" s="377"/>
      <c r="AH51" s="378"/>
      <c r="AI51" s="377"/>
      <c r="AJ51" s="378"/>
      <c r="AK51" s="377"/>
      <c r="AL51" s="378"/>
      <c r="AM51" s="359"/>
      <c r="AN51" s="360"/>
      <c r="AO51" s="359"/>
      <c r="AP51" s="360"/>
      <c r="AQ51" s="359"/>
      <c r="AR51" s="360"/>
      <c r="AS51" s="359"/>
      <c r="AT51" s="360"/>
      <c r="AU51" s="359"/>
      <c r="AV51" s="360"/>
      <c r="AW51" s="359"/>
      <c r="AX51" s="360"/>
      <c r="AY51" s="359"/>
      <c r="AZ51" s="360"/>
      <c r="BA51" s="359"/>
      <c r="BB51" s="360"/>
      <c r="BC51" s="359"/>
      <c r="BD51" s="360"/>
      <c r="BE51" s="359"/>
      <c r="BF51" s="360"/>
      <c r="BG51" s="359"/>
      <c r="BH51" s="360"/>
      <c r="BI51" s="359"/>
      <c r="BJ51" s="360"/>
      <c r="BK51" s="359"/>
      <c r="BL51" s="360"/>
      <c r="BM51" s="359"/>
      <c r="BN51" s="360"/>
      <c r="BO51" s="359"/>
      <c r="BP51" s="360"/>
      <c r="BQ51" s="359"/>
      <c r="BR51" s="360"/>
      <c r="BS51" s="359"/>
      <c r="BT51" s="360"/>
      <c r="BU51" s="359"/>
      <c r="BV51" s="360"/>
      <c r="BW51" s="359"/>
      <c r="BX51" s="360"/>
      <c r="BY51" s="359"/>
      <c r="BZ51" s="360"/>
      <c r="CA51" s="359"/>
      <c r="CB51" s="360"/>
      <c r="CC51" s="359"/>
      <c r="CD51" s="360"/>
      <c r="CE51" s="359"/>
      <c r="CF51" s="360"/>
      <c r="CG51" s="359"/>
      <c r="CH51" s="360"/>
      <c r="CI51" s="383"/>
      <c r="CJ51" s="384"/>
      <c r="CK51" s="377"/>
      <c r="CL51" s="378"/>
      <c r="CM51" s="377"/>
      <c r="CN51" s="378"/>
      <c r="CO51" s="377"/>
      <c r="CP51" s="378"/>
      <c r="CQ51" s="377"/>
      <c r="CR51" s="378"/>
      <c r="CS51" s="359"/>
      <c r="CT51" s="360"/>
      <c r="CU51" s="371"/>
      <c r="CV51" s="372"/>
      <c r="CW51" s="371"/>
      <c r="CX51" s="372"/>
      <c r="CY51" s="371"/>
      <c r="CZ51" s="372"/>
      <c r="DA51" s="359"/>
      <c r="DB51" s="360"/>
      <c r="DC51" s="371"/>
      <c r="DD51" s="372"/>
      <c r="DE51" s="359"/>
      <c r="DF51" s="360"/>
      <c r="DG51" s="359"/>
      <c r="DH51" s="360"/>
      <c r="DI51" s="359"/>
      <c r="DJ51" s="360"/>
      <c r="DK51" s="359"/>
      <c r="DL51" s="360"/>
      <c r="DM51" s="359"/>
      <c r="DN51" s="360"/>
      <c r="DO51" s="359"/>
      <c r="DP51" s="360"/>
      <c r="DQ51" s="359"/>
      <c r="DR51" s="360"/>
      <c r="DS51" s="359"/>
      <c r="DT51" s="360"/>
      <c r="DU51" s="359"/>
      <c r="DV51" s="360"/>
      <c r="DW51" s="359"/>
      <c r="DX51" s="360"/>
      <c r="DY51" s="359"/>
      <c r="DZ51" s="360"/>
      <c r="EA51" s="359"/>
      <c r="EB51" s="360"/>
      <c r="EC51" s="359"/>
      <c r="ED51" s="360"/>
      <c r="EE51" s="359"/>
      <c r="EF51" s="360"/>
      <c r="EG51" s="359"/>
      <c r="EH51" s="360"/>
      <c r="EI51" s="359"/>
      <c r="EJ51" s="360"/>
      <c r="EK51" s="359"/>
      <c r="EL51" s="360"/>
      <c r="EM51" s="359"/>
      <c r="EN51" s="360"/>
      <c r="EO51" s="359"/>
      <c r="EP51" s="360"/>
      <c r="EQ51" s="359"/>
      <c r="ER51" s="360"/>
      <c r="ES51" s="359"/>
      <c r="ET51" s="360"/>
      <c r="EU51" s="359"/>
      <c r="EV51" s="360"/>
      <c r="EW51" s="359"/>
      <c r="EX51" s="360"/>
      <c r="EY51" s="359"/>
      <c r="EZ51" s="360"/>
      <c r="FA51" s="359"/>
      <c r="FB51" s="360"/>
      <c r="FC51" s="383"/>
      <c r="FD51" s="384"/>
      <c r="FE51" s="377"/>
      <c r="FF51" s="378"/>
      <c r="FG51" s="377"/>
      <c r="FH51" s="378"/>
      <c r="FI51" s="377"/>
      <c r="FJ51" s="378"/>
      <c r="FK51" s="377"/>
      <c r="FL51" s="378"/>
      <c r="FM51" s="359"/>
      <c r="FN51" s="360"/>
      <c r="FO51" s="371"/>
      <c r="FP51" s="372"/>
      <c r="FQ51" s="371"/>
      <c r="FR51" s="372"/>
      <c r="FS51" s="371"/>
      <c r="FT51" s="372"/>
      <c r="FU51" s="359"/>
      <c r="FV51" s="360"/>
      <c r="FW51" s="371"/>
      <c r="FX51" s="372"/>
      <c r="FY51" s="359"/>
      <c r="FZ51" s="360"/>
      <c r="GA51" s="359"/>
      <c r="GB51" s="360"/>
      <c r="GC51" s="359"/>
      <c r="GD51" s="360"/>
      <c r="GE51" s="359"/>
      <c r="GF51" s="360"/>
      <c r="GG51" s="359"/>
      <c r="GH51" s="360"/>
      <c r="GI51" s="359"/>
      <c r="GJ51" s="360"/>
      <c r="GK51" s="359"/>
      <c r="GL51" s="360"/>
      <c r="GM51" s="359"/>
      <c r="GN51" s="360"/>
      <c r="GO51" s="359"/>
      <c r="GP51" s="360"/>
      <c r="GQ51" s="359"/>
      <c r="GR51" s="360"/>
    </row>
    <row r="52" spans="1:200" ht="17.100000000000001" customHeight="1" x14ac:dyDescent="0.3">
      <c r="A52" s="402"/>
      <c r="B52" s="412"/>
      <c r="C52" s="409"/>
      <c r="D52" s="410"/>
      <c r="E52" s="361"/>
      <c r="F52" s="362"/>
      <c r="G52" s="379"/>
      <c r="H52" s="380"/>
      <c r="I52" s="361"/>
      <c r="J52" s="362"/>
      <c r="K52" s="361"/>
      <c r="L52" s="362"/>
      <c r="M52" s="361"/>
      <c r="N52" s="362"/>
      <c r="O52" s="361"/>
      <c r="P52" s="362"/>
      <c r="Q52" s="361"/>
      <c r="R52" s="362"/>
      <c r="S52" s="361"/>
      <c r="T52" s="362"/>
      <c r="U52" s="361"/>
      <c r="V52" s="362"/>
      <c r="W52" s="361"/>
      <c r="X52" s="362"/>
      <c r="Y52" s="361"/>
      <c r="Z52" s="362"/>
      <c r="AA52" s="361"/>
      <c r="AB52" s="362"/>
      <c r="AC52" s="379"/>
      <c r="AD52" s="380"/>
      <c r="AE52" s="379"/>
      <c r="AF52" s="380"/>
      <c r="AG52" s="379"/>
      <c r="AH52" s="380"/>
      <c r="AI52" s="379"/>
      <c r="AJ52" s="380"/>
      <c r="AK52" s="379"/>
      <c r="AL52" s="380"/>
      <c r="AM52" s="361"/>
      <c r="AN52" s="362"/>
      <c r="AO52" s="361"/>
      <c r="AP52" s="362"/>
      <c r="AQ52" s="361"/>
      <c r="AR52" s="362"/>
      <c r="AS52" s="361"/>
      <c r="AT52" s="362"/>
      <c r="AU52" s="361"/>
      <c r="AV52" s="362"/>
      <c r="AW52" s="361"/>
      <c r="AX52" s="362"/>
      <c r="AY52" s="361"/>
      <c r="AZ52" s="362"/>
      <c r="BA52" s="361"/>
      <c r="BB52" s="362"/>
      <c r="BC52" s="361"/>
      <c r="BD52" s="362"/>
      <c r="BE52" s="361"/>
      <c r="BF52" s="362"/>
      <c r="BG52" s="361"/>
      <c r="BH52" s="362"/>
      <c r="BI52" s="361"/>
      <c r="BJ52" s="362"/>
      <c r="BK52" s="361"/>
      <c r="BL52" s="362"/>
      <c r="BM52" s="361"/>
      <c r="BN52" s="362"/>
      <c r="BO52" s="361"/>
      <c r="BP52" s="362"/>
      <c r="BQ52" s="361"/>
      <c r="BR52" s="362"/>
      <c r="BS52" s="361"/>
      <c r="BT52" s="362"/>
      <c r="BU52" s="361"/>
      <c r="BV52" s="362"/>
      <c r="BW52" s="361"/>
      <c r="BX52" s="362"/>
      <c r="BY52" s="361"/>
      <c r="BZ52" s="362"/>
      <c r="CA52" s="361"/>
      <c r="CB52" s="362"/>
      <c r="CC52" s="361"/>
      <c r="CD52" s="362"/>
      <c r="CE52" s="361"/>
      <c r="CF52" s="362"/>
      <c r="CG52" s="361"/>
      <c r="CH52" s="362"/>
      <c r="CI52" s="385"/>
      <c r="CJ52" s="386"/>
      <c r="CK52" s="379"/>
      <c r="CL52" s="380"/>
      <c r="CM52" s="379"/>
      <c r="CN52" s="380"/>
      <c r="CO52" s="379"/>
      <c r="CP52" s="380"/>
      <c r="CQ52" s="379"/>
      <c r="CR52" s="380"/>
      <c r="CS52" s="361"/>
      <c r="CT52" s="362"/>
      <c r="CU52" s="373"/>
      <c r="CV52" s="374"/>
      <c r="CW52" s="373"/>
      <c r="CX52" s="374"/>
      <c r="CY52" s="373"/>
      <c r="CZ52" s="374"/>
      <c r="DA52" s="361"/>
      <c r="DB52" s="362"/>
      <c r="DC52" s="373"/>
      <c r="DD52" s="374"/>
      <c r="DE52" s="361"/>
      <c r="DF52" s="362"/>
      <c r="DG52" s="361"/>
      <c r="DH52" s="362"/>
      <c r="DI52" s="361"/>
      <c r="DJ52" s="362"/>
      <c r="DK52" s="361"/>
      <c r="DL52" s="362"/>
      <c r="DM52" s="361"/>
      <c r="DN52" s="362"/>
      <c r="DO52" s="361"/>
      <c r="DP52" s="362"/>
      <c r="DQ52" s="361"/>
      <c r="DR52" s="362"/>
      <c r="DS52" s="361"/>
      <c r="DT52" s="362"/>
      <c r="DU52" s="361"/>
      <c r="DV52" s="362"/>
      <c r="DW52" s="361"/>
      <c r="DX52" s="362"/>
      <c r="DY52" s="361"/>
      <c r="DZ52" s="362"/>
      <c r="EA52" s="361"/>
      <c r="EB52" s="362"/>
      <c r="EC52" s="361"/>
      <c r="ED52" s="362"/>
      <c r="EE52" s="361"/>
      <c r="EF52" s="362"/>
      <c r="EG52" s="361"/>
      <c r="EH52" s="362"/>
      <c r="EI52" s="361"/>
      <c r="EJ52" s="362"/>
      <c r="EK52" s="361"/>
      <c r="EL52" s="362"/>
      <c r="EM52" s="361"/>
      <c r="EN52" s="362"/>
      <c r="EO52" s="361"/>
      <c r="EP52" s="362"/>
      <c r="EQ52" s="361"/>
      <c r="ER52" s="362"/>
      <c r="ES52" s="361"/>
      <c r="ET52" s="362"/>
      <c r="EU52" s="361"/>
      <c r="EV52" s="362"/>
      <c r="EW52" s="361"/>
      <c r="EX52" s="362"/>
      <c r="EY52" s="361"/>
      <c r="EZ52" s="362"/>
      <c r="FA52" s="361"/>
      <c r="FB52" s="362"/>
      <c r="FC52" s="385"/>
      <c r="FD52" s="386"/>
      <c r="FE52" s="379"/>
      <c r="FF52" s="380"/>
      <c r="FG52" s="379"/>
      <c r="FH52" s="380"/>
      <c r="FI52" s="379"/>
      <c r="FJ52" s="380"/>
      <c r="FK52" s="379"/>
      <c r="FL52" s="380"/>
      <c r="FM52" s="361"/>
      <c r="FN52" s="362"/>
      <c r="FO52" s="373"/>
      <c r="FP52" s="374"/>
      <c r="FQ52" s="373"/>
      <c r="FR52" s="374"/>
      <c r="FS52" s="373"/>
      <c r="FT52" s="374"/>
      <c r="FU52" s="361"/>
      <c r="FV52" s="362"/>
      <c r="FW52" s="373"/>
      <c r="FX52" s="374"/>
      <c r="FY52" s="361"/>
      <c r="FZ52" s="362"/>
      <c r="GA52" s="361"/>
      <c r="GB52" s="362"/>
      <c r="GC52" s="361"/>
      <c r="GD52" s="362"/>
      <c r="GE52" s="361"/>
      <c r="GF52" s="362"/>
      <c r="GG52" s="361"/>
      <c r="GH52" s="362"/>
      <c r="GI52" s="361"/>
      <c r="GJ52" s="362"/>
      <c r="GK52" s="361"/>
      <c r="GL52" s="362"/>
      <c r="GM52" s="361"/>
      <c r="GN52" s="362"/>
      <c r="GO52" s="361"/>
      <c r="GP52" s="362"/>
      <c r="GQ52" s="361"/>
      <c r="GR52" s="362"/>
    </row>
    <row r="53" spans="1:200" ht="16.5" customHeight="1" x14ac:dyDescent="0.3">
      <c r="A53" s="402"/>
      <c r="B53" s="412"/>
      <c r="C53" s="395" t="s">
        <v>20</v>
      </c>
      <c r="D53" s="396"/>
      <c r="E53" s="351">
        <f>ROUNDUP((E49/1000)*VLOOKUP(E$8,'프로파일 단가 DB'!$A$2:$H$107,7,FALSE)+(E49/1000*($U$3/100))*VLOOKUP(E$8,'프로파일 단가 DB'!$A$2:$H$107,7,FALSE),2)</f>
        <v>0</v>
      </c>
      <c r="F53" s="352"/>
      <c r="G53" s="351">
        <f>ROUNDUP((G49/1000)*VLOOKUP(G$8,'프로파일 단가 DB'!$A$2:$H$107,7,FALSE)+(G49/1000*($U$3/100))*VLOOKUP(G$8,'프로파일 단가 DB'!$A$2:$H$107,7,FALSE),2)</f>
        <v>0</v>
      </c>
      <c r="H53" s="352"/>
      <c r="I53" s="351">
        <f>ROUNDUP((I49/1000)*VLOOKUP(I$8,'프로파일 단가 DB'!$A$2:$H$107,7,FALSE)+(I49/1000*($U$3/100))*VLOOKUP(I$8,'프로파일 단가 DB'!$A$2:$H$107,7,FALSE),2)</f>
        <v>0</v>
      </c>
      <c r="J53" s="352"/>
      <c r="K53" s="351">
        <f>ROUNDUP((K49/1000)*VLOOKUP(K$8,'프로파일 단가 DB'!$A$2:$H$107,7,FALSE)+(K49/1000*($U$3/100))*VLOOKUP(K$8,'프로파일 단가 DB'!$A$2:$H$107,7,FALSE),2)</f>
        <v>0</v>
      </c>
      <c r="L53" s="352"/>
      <c r="M53" s="351">
        <f>ROUNDUP((M49/1000)*VLOOKUP(M$8,'프로파일 단가 DB'!$A$2:$H$107,7,FALSE)+(M49/1000*($U$3/100))*VLOOKUP(M$8,'프로파일 단가 DB'!$A$2:$H$107,7,FALSE),2)</f>
        <v>0</v>
      </c>
      <c r="N53" s="352"/>
      <c r="O53" s="351">
        <f>ROUNDUP((O49/1000)*VLOOKUP(O$8,'프로파일 단가 DB'!$A$2:$H$107,7,FALSE)+(O49/1000*($U$3/100))*VLOOKUP(O$8,'프로파일 단가 DB'!$A$2:$H$107,7,FALSE),2)</f>
        <v>0</v>
      </c>
      <c r="P53" s="352"/>
      <c r="Q53" s="351">
        <f>ROUNDUP((Q49/1000)*VLOOKUP(Q$8,'프로파일 단가 DB'!$A$2:$H$107,7,FALSE)+(Q49/1000*($U$3/100))*VLOOKUP(Q$8,'프로파일 단가 DB'!$A$2:$H$107,7,FALSE),2)</f>
        <v>0</v>
      </c>
      <c r="R53" s="352"/>
      <c r="S53" s="351">
        <f>ROUNDUP((S49/1000)*VLOOKUP(S$8,'프로파일 단가 DB'!$A$2:$H$107,7,FALSE)+(S49/1000*($U$3/100))*VLOOKUP(S$8,'프로파일 단가 DB'!$A$2:$H$107,7,FALSE),2)</f>
        <v>0</v>
      </c>
      <c r="T53" s="352"/>
      <c r="U53" s="351">
        <f>ROUNDUP((U49/1000)*VLOOKUP(U$8,'프로파일 단가 DB'!$A$2:$H$107,7,FALSE)+(U49/1000*($U$3/100))*VLOOKUP(U$8,'프로파일 단가 DB'!$A$2:$H$107,7,FALSE),2)</f>
        <v>0</v>
      </c>
      <c r="V53" s="352"/>
      <c r="W53" s="351">
        <f>ROUNDUP((W49/1000)*VLOOKUP(W$8,'프로파일 단가 DB'!$A$2:$H$107,7,FALSE)+(W49/1000*($U$3/100))*VLOOKUP(W$8,'프로파일 단가 DB'!$A$2:$H$107,7,FALSE),2)</f>
        <v>0</v>
      </c>
      <c r="X53" s="352"/>
      <c r="Y53" s="351">
        <f>ROUNDUP((Y49)*VLOOKUP(Y$8,'프로파일 단가 DB'!$A$2:$H$107,7,FALSE)+(Y49*($U$3/100))*VLOOKUP(Y$8,'프로파일 단가 DB'!$A$2:$H$107,7,FALSE),2)</f>
        <v>0</v>
      </c>
      <c r="Z53" s="352"/>
      <c r="AA53" s="351">
        <f>ROUNDUP((AA49)*VLOOKUP(AA$8,'프로파일 단가 DB'!$A$2:$H$107,7,FALSE)+(AA49*($U$3/100))*VLOOKUP(AA$8,'프로파일 단가 DB'!$A$2:$H$107,7,FALSE),2)</f>
        <v>0</v>
      </c>
      <c r="AB53" s="352"/>
      <c r="AC53" s="351">
        <f>ROUNDUP((AC49)*VLOOKUP(AC$8,'프로파일 단가 DB'!$A$2:$H$107,7,FALSE)+(AC49*($U$3/100))*VLOOKUP(AC$8,'프로파일 단가 DB'!$A$2:$H$107,7,FALSE),2)</f>
        <v>0</v>
      </c>
      <c r="AD53" s="352"/>
      <c r="AE53" s="351">
        <f>ROUNDUP((AE49)*VLOOKUP(AE$8,'프로파일 단가 DB'!$A$2:$H$107,7,FALSE)+(AE49*($U$3/100))*VLOOKUP(AE$8,'프로파일 단가 DB'!$A$2:$H$107,7,FALSE),2)</f>
        <v>0</v>
      </c>
      <c r="AF53" s="352"/>
      <c r="AG53" s="351">
        <f>ROUNDUP((AG49)*VLOOKUP(AG$8,'프로파일 단가 DB'!$A$2:$H$107,7,FALSE)+(AG49*($U$3/100))*VLOOKUP(AG$8,'프로파일 단가 DB'!$A$2:$H$107,7,FALSE),2)</f>
        <v>0</v>
      </c>
      <c r="AH53" s="352"/>
      <c r="AI53" s="351">
        <f>ROUNDUP((AI49)*VLOOKUP(AI$8,'프로파일 단가 DB'!$A$2:$H$107,7,FALSE)+(AI49*($U$3/100))*VLOOKUP(AI$8,'프로파일 단가 DB'!$A$2:$H$107,7,FALSE),2)</f>
        <v>0</v>
      </c>
      <c r="AJ53" s="352"/>
      <c r="AK53" s="351">
        <f>ROUNDUP((AK49)*VLOOKUP(AK$8,'프로파일 단가 DB'!$A$2:$H$107,7,FALSE)+(AK49*($U$3/100))*VLOOKUP(AK$8,'프로파일 단가 DB'!$A$2:$H$107,7,FALSE),2)</f>
        <v>0</v>
      </c>
      <c r="AL53" s="352"/>
      <c r="AM53" s="351">
        <f>ROUNDUP((AM49)*VLOOKUP(AM$8,'프로파일 단가 DB'!$A$2:$H$107,7,FALSE)+(AM49*($U$3/100))*VLOOKUP(AM$8,'프로파일 단가 DB'!$A$2:$H$107,7,FALSE),2)</f>
        <v>0</v>
      </c>
      <c r="AN53" s="352"/>
      <c r="AO53" s="351">
        <f>ROUNDUP((AO49)*VLOOKUP(AO$8,'프로파일 단가 DB'!$A$2:$H$107,7,FALSE)+(AO49*($U$3/100))*VLOOKUP(AO$8,'프로파일 단가 DB'!$A$2:$H$107,7,FALSE),2)</f>
        <v>0</v>
      </c>
      <c r="AP53" s="352"/>
      <c r="AQ53" s="351">
        <f>ROUNDUP((AQ49)*VLOOKUP(AQ$8,'프로파일 단가 DB'!$A$2:$H$107,7,FALSE)+(AQ49*($U$3/100))*VLOOKUP(AQ$8,'프로파일 단가 DB'!$A$2:$H$107,7,FALSE),2)</f>
        <v>0</v>
      </c>
      <c r="AR53" s="352"/>
      <c r="AS53" s="351">
        <f>ROUNDUP((AS49)*VLOOKUP(AS$8,'프로파일 단가 DB'!$A$2:$H$107,7,FALSE)+(AS49*($U$3/100))*VLOOKUP(AS$8,'프로파일 단가 DB'!$A$2:$H$107,7,FALSE),2)</f>
        <v>0</v>
      </c>
      <c r="AT53" s="352"/>
      <c r="AU53" s="351">
        <f>ROUNDUP((AU49)*VLOOKUP(AU$8,'프로파일 단가 DB'!$A$2:$H$107,7,FALSE)+(AU49*($U$3/100))*VLOOKUP(AU$8,'프로파일 단가 DB'!$A$2:$H$107,7,FALSE),2)</f>
        <v>0</v>
      </c>
      <c r="AV53" s="352"/>
      <c r="AW53" s="351">
        <f>ROUNDUP((AW49)*VLOOKUP(AW$8,'프로파일 단가 DB'!$A$2:$H$107,7,FALSE)+(AW49*($U$3/100))*VLOOKUP(AW$8,'프로파일 단가 DB'!$A$2:$H$107,7,FALSE),2)</f>
        <v>0</v>
      </c>
      <c r="AX53" s="352"/>
      <c r="AY53" s="351">
        <f>ROUNDUP((AY49)*VLOOKUP(AY$8,'프로파일 단가 DB'!$A$2:$H$107,7,FALSE)+(AY49*($U$3/100))*VLOOKUP(AY$8,'프로파일 단가 DB'!$A$2:$H$107,7,FALSE),2)</f>
        <v>0</v>
      </c>
      <c r="AZ53" s="352"/>
      <c r="BA53" s="351">
        <f>ROUNDUP((BA49)*VLOOKUP(BA$8,'프로파일 단가 DB'!$A$2:$H$107,7,FALSE)+(BA49*($U$3/100))*VLOOKUP(BA$8,'프로파일 단가 DB'!$A$2:$H$107,7,FALSE),2)</f>
        <v>0</v>
      </c>
      <c r="BB53" s="352"/>
      <c r="BC53" s="351">
        <f>ROUNDUP((BC49)*VLOOKUP(BC$8,'프로파일 단가 DB'!$A$2:$H$107,7,FALSE)+(BC49*($U$3/100))*VLOOKUP(BC$8,'프로파일 단가 DB'!$A$2:$H$107,7,FALSE),2)</f>
        <v>0</v>
      </c>
      <c r="BD53" s="352"/>
      <c r="BE53" s="351">
        <f>ROUNDUP((BE49)*VLOOKUP(BE$8,'프로파일 단가 DB'!$A$2:$H$107,7,FALSE)+(BE49*($U$3/100))*VLOOKUP(BE$8,'프로파일 단가 DB'!$A$2:$H$107,7,FALSE),2)</f>
        <v>0</v>
      </c>
      <c r="BF53" s="352"/>
      <c r="BG53" s="351">
        <f>ROUNDUP((BG49)*VLOOKUP(BG$8,'프로파일 단가 DB'!$A$2:$H$107,7,FALSE)+(BG49*($U$3/100))*VLOOKUP(BG$8,'프로파일 단가 DB'!$A$2:$H$107,7,FALSE),2)</f>
        <v>0</v>
      </c>
      <c r="BH53" s="352"/>
      <c r="BI53" s="351">
        <f>ROUNDUP((BI49)*VLOOKUP(BI$8,'프로파일 단가 DB'!$A$2:$H$107,7,FALSE)+(BI49*($U$3/100))*VLOOKUP(BI$8,'프로파일 단가 DB'!$A$2:$H$107,7,FALSE),2)</f>
        <v>0</v>
      </c>
      <c r="BJ53" s="352"/>
      <c r="BK53" s="351">
        <f>ROUNDUP((BK49)*VLOOKUP(BK$8,'프로파일 단가 DB'!$A$2:$H$107,7,FALSE)+(BK49*($U$3/100))*VLOOKUP(BK$8,'프로파일 단가 DB'!$A$2:$H$107,7,FALSE),2)</f>
        <v>0</v>
      </c>
      <c r="BL53" s="352"/>
      <c r="BM53" s="351">
        <f>ROUNDUP((BM49)*VLOOKUP(BM$8,'프로파일 단가 DB'!$A$2:$H$107,7,FALSE)+(BM49*($U$3/100))*VLOOKUP(BM$8,'프로파일 단가 DB'!$A$2:$H$107,7,FALSE),2)</f>
        <v>0</v>
      </c>
      <c r="BN53" s="352"/>
      <c r="BO53" s="351">
        <f>ROUNDUP((BO49/1000)*VLOOKUP(BO$8,'프로파일 단가 DB'!$A$2:$H$107,7,FALSE)+(BO49/1000*($U$3/100))*VLOOKUP(BO$8,'프로파일 단가 DB'!$A$2:$H$107,7,FALSE),2)</f>
        <v>0</v>
      </c>
      <c r="BP53" s="352"/>
      <c r="BQ53" s="351">
        <f>ROUNDUP((BQ49/1000)*VLOOKUP(BQ$8,'프로파일 단가 DB'!$A$2:$H$107,7,FALSE)+(BQ49/1000*($U$3/100))*VLOOKUP(BQ$8,'프로파일 단가 DB'!$A$2:$H$107,7,FALSE),2)</f>
        <v>0</v>
      </c>
      <c r="BR53" s="352"/>
      <c r="BS53" s="351">
        <f>ROUNDUP((BS49/1000)*VLOOKUP(BS$8,'프로파일 단가 DB'!$A$2:$H$107,7,FALSE)+(BS49/1000*($U$3/100))*VLOOKUP(BS$8,'프로파일 단가 DB'!$A$2:$H$107,7,FALSE),2)</f>
        <v>0</v>
      </c>
      <c r="BT53" s="352"/>
      <c r="BU53" s="351">
        <f>ROUNDUP((BU49/1000)*VLOOKUP(BU$8,'프로파일 단가 DB'!$A$2:$H$107,7,FALSE)+(BU49/1000*($U$3/100))*VLOOKUP(BU$8,'프로파일 단가 DB'!$A$2:$H$107,7,FALSE),2)</f>
        <v>0</v>
      </c>
      <c r="BV53" s="352"/>
      <c r="BW53" s="351">
        <f>ROUNDUP((BW49/1000)*VLOOKUP(BW$8,'프로파일 단가 DB'!$A$2:$H$107,7,FALSE)+(BW49/1000*($U$3/100))*VLOOKUP(BW$8,'프로파일 단가 DB'!$A$2:$H$107,7,FALSE),2)</f>
        <v>0</v>
      </c>
      <c r="BX53" s="352"/>
      <c r="BY53" s="351">
        <f>ROUNDUP((BY49/1000)*VLOOKUP(BY$8,'프로파일 단가 DB'!$A$2:$H$107,7,FALSE)+(BY49/1000*($U$3/100))*VLOOKUP(BY$8,'프로파일 단가 DB'!$A$2:$H$107,7,FALSE),2)</f>
        <v>0</v>
      </c>
      <c r="BZ53" s="352"/>
      <c r="CA53" s="351">
        <f>ROUNDUP((CA49/1000)*VLOOKUP(CA$8,'프로파일 단가 DB'!$A$2:$H$107,7,FALSE)+(CA49/1000*($U$3/100))*VLOOKUP(CA$8,'프로파일 단가 DB'!$A$2:$H$107,7,FALSE),2)</f>
        <v>0</v>
      </c>
      <c r="CB53" s="352"/>
      <c r="CC53" s="351">
        <f>ROUNDUP((CC49/1000)*VLOOKUP(CC$8,'프로파일 단가 DB'!$A$2:$H$107,7,FALSE)+(CC49/1000*($U$3/100))*VLOOKUP(CC$8,'프로파일 단가 DB'!$A$2:$H$107,7,FALSE),2)</f>
        <v>0</v>
      </c>
      <c r="CD53" s="352"/>
      <c r="CE53" s="389">
        <f>ROUNDUP((CE49)*VLOOKUP(CE$8,'프로파일 단가 DB'!$A$2:$H$107,7,FALSE)+(CE49*($U$3/100))*VLOOKUP(CE$8,'프로파일 단가 DB'!$A$2:$H$107,7,FALSE),2)</f>
        <v>0</v>
      </c>
      <c r="CF53" s="390"/>
      <c r="CG53" s="389">
        <f>ROUNDUP((CG49)*VLOOKUP(CG$8,'프로파일 단가 DB'!$A$2:$H$107,7,FALSE)+(CG49*($U$3/100))*VLOOKUP(CG$8,'프로파일 단가 DB'!$A$2:$H$107,7,FALSE),2)</f>
        <v>0</v>
      </c>
      <c r="CH53" s="390"/>
      <c r="CI53" s="389">
        <f>ROUNDUP((CI49)*VLOOKUP(CI$8,'프로파일 단가 DB'!$A$2:$H$107,7,FALSE)+(CI49*($U$3/100))*VLOOKUP(CI$8,'프로파일 단가 DB'!$A$2:$H$107,7,FALSE),2)</f>
        <v>0</v>
      </c>
      <c r="CJ53" s="390"/>
      <c r="CK53" s="389">
        <f>ROUNDUP((CK49)*VLOOKUP(CK$8,'프로파일 단가 DB'!$A$2:$H$107,7,FALSE)+(CK49*($U$3/100))*VLOOKUP(CK$8,'프로파일 단가 DB'!$A$2:$H$107,7,FALSE),2)</f>
        <v>0</v>
      </c>
      <c r="CL53" s="390"/>
      <c r="CM53" s="389">
        <f>ROUNDUP((CM49)*VLOOKUP(CM$8,'프로파일 단가 DB'!$A$2:$H$107,7,FALSE)+(CM49*($U$3/100))*VLOOKUP(CM$8,'프로파일 단가 DB'!$A$2:$H$107,7,FALSE),2)</f>
        <v>0</v>
      </c>
      <c r="CN53" s="390"/>
      <c r="CO53" s="389">
        <f>ROUNDUP((CO49)*VLOOKUP(CO$8,'프로파일 단가 DB'!$A$2:$H$107,7,FALSE)+(CO49*($U$3/100))*VLOOKUP(CO$8,'프로파일 단가 DB'!$A$2:$H$107,7,FALSE),2)</f>
        <v>0</v>
      </c>
      <c r="CP53" s="390"/>
      <c r="CQ53" s="389">
        <f>ROUNDUP((CQ49)*VLOOKUP(CQ$8,'프로파일 단가 DB'!$A$2:$H$107,7,FALSE)+(CQ49*($U$3/100))*VLOOKUP(CQ$8,'프로파일 단가 DB'!$A$2:$H$107,7,FALSE),2)</f>
        <v>0</v>
      </c>
      <c r="CR53" s="390"/>
      <c r="CS53" s="389">
        <f>ROUNDUP((CS49)*VLOOKUP(CS$8,'프로파일 단가 DB'!$A$2:$H$107,7,FALSE)+(CS49*($U$3/100))*VLOOKUP(CS$8,'프로파일 단가 DB'!$A$2:$H$107,7,FALSE),2)</f>
        <v>0</v>
      </c>
      <c r="CT53" s="390"/>
      <c r="CU53" s="351">
        <f>ROUNDUP((CU49)*VLOOKUP(CU$8,'프로파일 단가 DB'!$A$2:$H$107,7,FALSE)+(CU49*($U$3/100))*VLOOKUP(CU$8,'프로파일 단가 DB'!$A$2:$H$107,7,FALSE),2)</f>
        <v>0</v>
      </c>
      <c r="CV53" s="352"/>
      <c r="CW53" s="351">
        <f>ROUNDUP((CW49)*VLOOKUP(CW$8,'프로파일 단가 DB'!$A$2:$H$107,7,FALSE)+(CW49*($U$3/100))*VLOOKUP(CW$8,'프로파일 단가 DB'!$A$2:$H$107,7,FALSE),2)</f>
        <v>0</v>
      </c>
      <c r="CX53" s="352"/>
      <c r="CY53" s="351">
        <f>ROUNDUP((CY49)*VLOOKUP(CY$8,'프로파일 단가 DB'!$A$2:$H$107,7,FALSE)+(CY49*($U$3/100))*VLOOKUP(CY$8,'프로파일 단가 DB'!$A$2:$H$107,7,FALSE),2)</f>
        <v>0</v>
      </c>
      <c r="CZ53" s="352"/>
      <c r="DA53" s="351">
        <f>ROUNDUP((DA49)*VLOOKUP(DA$8,'프로파일 단가 DB'!$A$2:$H$107,7,FALSE)+(DA49*($U$3/100))*VLOOKUP(DA$8,'프로파일 단가 DB'!$A$2:$H$107,7,FALSE),2)</f>
        <v>0</v>
      </c>
      <c r="DB53" s="352"/>
      <c r="DC53" s="351">
        <f>ROUNDUP((DC49)*VLOOKUP(DC$8,'프로파일 단가 DB'!$A$2:$H$107,7,FALSE)+(DC49*($U$3/100))*VLOOKUP(DC$8,'프로파일 단가 DB'!$A$2:$H$107,7,FALSE),2)</f>
        <v>0</v>
      </c>
      <c r="DD53" s="352"/>
      <c r="DE53" s="351">
        <f>ROUNDUP((DE49)*VLOOKUP(DE$8,'프로파일 단가 DB'!$A$2:$H$107,7,FALSE)+(DE49*($U$3/100))*VLOOKUP(DE$8,'프로파일 단가 DB'!$A$2:$H$107,7,FALSE),2)</f>
        <v>0</v>
      </c>
      <c r="DF53" s="352"/>
      <c r="DG53" s="351">
        <f>ROUNDUP((DG49)*VLOOKUP(DG$8,'프로파일 단가 DB'!$A$2:$H$107,7,FALSE)+(DG49*($U$3/100))*VLOOKUP(DG$8,'프로파일 단가 DB'!$A$2:$H$107,7,FALSE),2)</f>
        <v>0</v>
      </c>
      <c r="DH53" s="352"/>
      <c r="DI53" s="351">
        <f>ROUNDUP((DI49)*VLOOKUP(DI$8,'프로파일 단가 DB'!$A$2:$H$107,7,FALSE)+(DI49*($U$3/100))*VLOOKUP(DI$8,'프로파일 단가 DB'!$A$2:$H$107,7,FALSE),2)</f>
        <v>0</v>
      </c>
      <c r="DJ53" s="352"/>
      <c r="DK53" s="351">
        <f>ROUNDUP((DK49)*VLOOKUP(DK$8,'프로파일 단가 DB'!$A$2:$H$107,7,FALSE)+(DK49*($U$3/100))*VLOOKUP(DK$8,'프로파일 단가 DB'!$A$2:$H$107,7,FALSE),2)</f>
        <v>0</v>
      </c>
      <c r="DL53" s="352"/>
      <c r="DM53" s="351">
        <f>ROUNDUP((DM49)*VLOOKUP(DM$8,'프로파일 단가 DB'!$A$2:$H$107,7,FALSE)+(DM49*($U$3/100))*VLOOKUP(DM$8,'프로파일 단가 DB'!$A$2:$H$107,7,FALSE),2)</f>
        <v>0</v>
      </c>
      <c r="DN53" s="352"/>
      <c r="DO53" s="351">
        <f>ROUNDUP((DO49)*VLOOKUP(DO$8,'프로파일 단가 DB'!$A$2:$H$107,7,FALSE)+(DO49*($U$3/100))*VLOOKUP(DO$8,'프로파일 단가 DB'!$A$2:$H$107,7,FALSE),2)</f>
        <v>0</v>
      </c>
      <c r="DP53" s="352"/>
      <c r="DQ53" s="351">
        <f>ROUNDUP((DQ49)*VLOOKUP(DQ$8,'프로파일 단가 DB'!$A$2:$H$107,7,FALSE)+(DQ49*($U$3/100))*VLOOKUP(DQ$8,'프로파일 단가 DB'!$A$2:$H$107,7,FALSE),2)</f>
        <v>0</v>
      </c>
      <c r="DR53" s="352"/>
      <c r="DS53" s="351">
        <f>ROUNDUP((DS49)*VLOOKUP(DS$8,'프로파일 단가 DB'!$A$2:$H$107,7,FALSE)+(DS49*($U$3/100))*VLOOKUP(DS$8,'프로파일 단가 DB'!$A$2:$H$107,7,FALSE),2)</f>
        <v>0</v>
      </c>
      <c r="DT53" s="352"/>
      <c r="DU53" s="351">
        <f>ROUNDUP((DU49/1000)*VLOOKUP(DU$8,'프로파일 단가 DB'!$A$2:$H$107,7,FALSE)+(DU49/1000*($U$3/100))*VLOOKUP(DU$8,'프로파일 단가 DB'!$A$2:$H$107,7,FALSE),2)</f>
        <v>0</v>
      </c>
      <c r="DV53" s="352"/>
      <c r="DW53" s="351">
        <f>ROUNDUP((DW49)*VLOOKUP(DW$8,'프로파일 단가 DB'!$A$2:$H$107,7,FALSE)+(DW49*($U$3/100))*VLOOKUP(DW$8,'프로파일 단가 DB'!$A$2:$H$107,7,FALSE),2)</f>
        <v>0</v>
      </c>
      <c r="DX53" s="352"/>
      <c r="DY53" s="351">
        <f>ROUNDUP((DY49)*VLOOKUP(DY$8,'프로파일 단가 DB'!$A$2:$H$107,7,FALSE)+(DY49*($U$3/100))*VLOOKUP(DY$8,'프로파일 단가 DB'!$A$2:$H$107,7,FALSE),2)</f>
        <v>0</v>
      </c>
      <c r="DZ53" s="352"/>
      <c r="EA53" s="351">
        <f>ROUNDUP((EA49)*VLOOKUP(EA$8,'프로파일 단가 DB'!$A$2:$H$107,7,FALSE)+(EA49*($U$3/100))*VLOOKUP(EA$8,'프로파일 단가 DB'!$A$2:$H$107,7,FALSE),2)</f>
        <v>0</v>
      </c>
      <c r="EB53" s="352"/>
      <c r="EC53" s="351">
        <f>ROUNDUP((EC49/1000)*VLOOKUP(EC$8,'프로파일 단가 DB'!$A$2:$H$107,7,FALSE)+(EC49/1000*($U$3/100))*VLOOKUP(EC$8,'프로파일 단가 DB'!$A$2:$H$107,7,FALSE),2)</f>
        <v>0</v>
      </c>
      <c r="ED53" s="352"/>
      <c r="EE53" s="351">
        <f>ROUNDUP((EE49/1000)*VLOOKUP(EE$8,'프로파일 단가 DB'!$A$2:$H$107,7,FALSE)+(EE49/1000*($U$3/100))*VLOOKUP(EE$8,'프로파일 단가 DB'!$A$2:$H$107,7,FALSE),2)</f>
        <v>0</v>
      </c>
      <c r="EF53" s="352"/>
      <c r="EG53" s="351">
        <f>ROUNDUP((EG49/1000)*VLOOKUP(EG$8,'프로파일 단가 DB'!$A$2:$H$107,7,FALSE)+(EG49/1000*($U$3/100))*VLOOKUP(EG$8,'프로파일 단가 DB'!$A$2:$H$107,7,FALSE),2)</f>
        <v>0</v>
      </c>
      <c r="EH53" s="352"/>
      <c r="EI53" s="351">
        <f>ROUNDUP((EI49/1000)*VLOOKUP(EI$8,'프로파일 단가 DB'!$A$2:$H$107,7,FALSE)+(EI49/1000*($U$3/100))*VLOOKUP(EI$8,'프로파일 단가 DB'!$A$2:$H$107,7,FALSE),2)</f>
        <v>0</v>
      </c>
      <c r="EJ53" s="352"/>
      <c r="EK53" s="351">
        <f>ROUNDUP((EK49/1000)*VLOOKUP(EK$8,'프로파일 단가 DB'!$A$2:$H$107,7,FALSE)+(EK49/1000*($U$3/100))*VLOOKUP(EK$8,'프로파일 단가 DB'!$A$2:$H$107,7,FALSE),2)</f>
        <v>0</v>
      </c>
      <c r="EL53" s="352"/>
      <c r="EM53" s="351">
        <f>ROUNDUP((EM49/1000)*VLOOKUP(EM$8,'프로파일 단가 DB'!$A$2:$H$107,7,FALSE)+(EM49/1000*($U$3/100))*VLOOKUP(EM$8,'프로파일 단가 DB'!$A$2:$H$107,7,FALSE),2)</f>
        <v>0</v>
      </c>
      <c r="EN53" s="352"/>
      <c r="EO53" s="351">
        <f>ROUNDUP((EO49/1000)*VLOOKUP(EO$8,'프로파일 단가 DB'!$A$2:$H$107,7,FALSE)+(EO49/1000*($U$3/100))*VLOOKUP(EO$8,'프로파일 단가 DB'!$A$2:$H$107,7,FALSE),2)</f>
        <v>0</v>
      </c>
      <c r="EP53" s="352"/>
      <c r="EQ53" s="351">
        <f>ROUNDUP((EQ49/1000)*VLOOKUP(EQ$8,'프로파일 단가 DB'!$A$2:$H$107,7,FALSE)+(EQ49/1000*($U$3/100))*VLOOKUP(EQ$8,'프로파일 단가 DB'!$A$2:$H$107,7,FALSE),2)</f>
        <v>0</v>
      </c>
      <c r="ER53" s="352"/>
      <c r="ES53" s="351">
        <f>ROUNDUP((ES49/1000)*VLOOKUP(ES$8,'프로파일 단가 DB'!$A$2:$H$107,7,FALSE)+(ES49/1000*($U$3/100))*VLOOKUP(ES$8,'프로파일 단가 DB'!$A$2:$H$107,7,FALSE),2)</f>
        <v>0</v>
      </c>
      <c r="ET53" s="352"/>
      <c r="EU53" s="351">
        <f>ROUNDUP((EU49/1000)*VLOOKUP(EU$8,'프로파일 단가 DB'!$A$2:$H$107,7,FALSE)+(EU49/1000*($U$3/100))*VLOOKUP(EU$8,'프로파일 단가 DB'!$A$2:$H$107,7,FALSE),2)</f>
        <v>0</v>
      </c>
      <c r="EV53" s="352"/>
      <c r="EW53" s="351">
        <f>ROUNDUP((EW49/1000)*VLOOKUP(EW$8,'프로파일 단가 DB'!$A$2:$H$107,7,FALSE)+(EW49/1000*($U$3/100))*VLOOKUP(EW$8,'프로파일 단가 DB'!$A$2:$H$107,7,FALSE),2)</f>
        <v>0</v>
      </c>
      <c r="EX53" s="352"/>
      <c r="EY53" s="351">
        <f>ROUNDUP((EY49)*VLOOKUP(EY$8,'프로파일 단가 DB'!$A$2:$H$107,7,FALSE)+(EY49*($U$3/100))*VLOOKUP(EY$8,'프로파일 단가 DB'!$A$2:$H$107,7,FALSE),2)</f>
        <v>0</v>
      </c>
      <c r="EZ53" s="352"/>
      <c r="FA53" s="351">
        <f>ROUNDUP((FA49)*VLOOKUP(FA$8,'프로파일 단가 DB'!$A$2:$H$107,7,FALSE)+(FA49*($U$3/100))*VLOOKUP(FA$8,'프로파일 단가 DB'!$A$2:$H$107,7,FALSE),2)</f>
        <v>0</v>
      </c>
      <c r="FB53" s="352"/>
      <c r="FC53" s="351">
        <f>ROUNDUP((FC49)*VLOOKUP(FC$8,'프로파일 단가 DB'!$A$2:$H$107,7,FALSE)+(FC49*($U$3/100))*VLOOKUP(FC$8,'프로파일 단가 DB'!$A$2:$H$107,7,FALSE),2)</f>
        <v>0</v>
      </c>
      <c r="FD53" s="352"/>
      <c r="FE53" s="351">
        <f>ROUNDUP((FE49)*VLOOKUP(FE$8,'프로파일 단가 DB'!$A$2:$H$107,7,FALSE)+(FE49/1000*($U$3/100))*VLOOKUP(FE$8,'프로파일 단가 DB'!$A$2:$H$107,7,FALSE),2)</f>
        <v>0</v>
      </c>
      <c r="FF53" s="352"/>
      <c r="FG53" s="351">
        <f>ROUNDUP((FG49)*VLOOKUP(FG$8,'프로파일 단가 DB'!$A$2:$H$107,7,FALSE)+(FG49/1000*($U$3/100))*VLOOKUP(FG$8,'프로파일 단가 DB'!$A$2:$H$107,7,FALSE),2)</f>
        <v>0</v>
      </c>
      <c r="FH53" s="352"/>
      <c r="FI53" s="351">
        <f>ROUNDUP((FI49)*VLOOKUP(FI$8,'프로파일 단가 DB'!$A$2:$H$107,7,FALSE)+(FI49*($U$3/100))*VLOOKUP(FI$8,'프로파일 단가 DB'!$A$2:$H$107,7,FALSE),2)</f>
        <v>0</v>
      </c>
      <c r="FJ53" s="352"/>
      <c r="FK53" s="351">
        <f>ROUNDUP((FK49)*VLOOKUP(FK$8,'프로파일 단가 DB'!$A$2:$H$107,7,FALSE)+(FK49*($U$3/100))*VLOOKUP(FK$8,'프로파일 단가 DB'!$A$2:$H$107,7,FALSE),2)</f>
        <v>0</v>
      </c>
      <c r="FL53" s="352"/>
      <c r="FM53" s="351">
        <f>ROUNDUP((FM49)*VLOOKUP(FM$8,'프로파일 단가 DB'!$A$2:$H$107,7,FALSE)+(FM49*($U$3/100))*VLOOKUP(FM$8,'프로파일 단가 DB'!$A$2:$H$107,7,FALSE),2)</f>
        <v>0</v>
      </c>
      <c r="FN53" s="352"/>
      <c r="FO53" s="351">
        <f>ROUNDUP((FO49)*VLOOKUP(FO$8,'프로파일 단가 DB'!$A$2:$H$107,7,FALSE)+(FO49*($U$3/100))*VLOOKUP(FO$8,'프로파일 단가 DB'!$A$2:$H$107,7,FALSE),2)</f>
        <v>0</v>
      </c>
      <c r="FP53" s="352"/>
      <c r="FQ53" s="351">
        <f>ROUNDUP((FQ49)*VLOOKUP(FQ$8,'프로파일 단가 DB'!$A$2:$H$107,7,FALSE)+(FQ49*($U$3/100))*VLOOKUP(FQ$8,'프로파일 단가 DB'!$A$2:$H$107,7,FALSE),2)</f>
        <v>0</v>
      </c>
      <c r="FR53" s="352"/>
      <c r="FS53" s="351">
        <f>ROUNDUP((FS49)*VLOOKUP(FS$8,'프로파일 단가 DB'!$A$2:$H$107,7,FALSE)+(FS49*($U$3/100))*VLOOKUP(FS$8,'프로파일 단가 DB'!$A$2:$H$107,7,FALSE),2)</f>
        <v>0</v>
      </c>
      <c r="FT53" s="352"/>
      <c r="FU53" s="351">
        <f>ROUNDUP((FU49)*VLOOKUP(FU$8,'프로파일 단가 DB'!$A$2:$H$107,7,FALSE)+(FU49*($U$3/100))*VLOOKUP(FU$8,'프로파일 단가 DB'!$A$2:$H$107,7,FALSE),2)</f>
        <v>0</v>
      </c>
      <c r="FV53" s="352"/>
      <c r="FW53" s="351">
        <f>ROUNDUP((FW49)*VLOOKUP(FW$8,'프로파일 단가 DB'!$A$2:$H$107,7,FALSE)+(FW49*($U$3/100))*VLOOKUP(FW$8,'프로파일 단가 DB'!$A$2:$H$107,7,FALSE),2)</f>
        <v>0</v>
      </c>
      <c r="FX53" s="352"/>
      <c r="FY53" s="351">
        <f>ROUNDUP((FY49)*VLOOKUP(FY$8,'프로파일 단가 DB'!$A$2:$H$107,7,FALSE)+(FY49*($U$3/100))*VLOOKUP(FY$8,'프로파일 단가 DB'!$A$2:$H$107,7,FALSE),2)</f>
        <v>0</v>
      </c>
      <c r="FZ53" s="352"/>
      <c r="GA53" s="351">
        <f>ROUNDUP((GA49)*VLOOKUP(GA$8,'프로파일 단가 DB'!$A$2:$H$107,7,FALSE)+(GA49*($U$3/100))*VLOOKUP(GA$8,'프로파일 단가 DB'!$A$2:$H$107,7,FALSE),2)</f>
        <v>0</v>
      </c>
      <c r="GB53" s="352"/>
      <c r="GC53" s="351">
        <f>ROUNDUP((GC49)*VLOOKUP(GC$8,'프로파일 단가 DB'!$A$2:$H$107,7,FALSE)+(GC49*($U$3/100))*VLOOKUP(GC$8,'프로파일 단가 DB'!$A$2:$H$107,7,FALSE),2)</f>
        <v>0</v>
      </c>
      <c r="GD53" s="352"/>
      <c r="GE53" s="351">
        <f>ROUNDUP((GE49)*VLOOKUP(GE$8,'프로파일 단가 DB'!$A$2:$H$107,7,FALSE)+(GE49*($U$3/100))*VLOOKUP(GE$8,'프로파일 단가 DB'!$A$2:$H$107,7,FALSE),2)</f>
        <v>0</v>
      </c>
      <c r="GF53" s="352"/>
      <c r="GG53" s="351">
        <f>ROUNDUP((GG49)*VLOOKUP(GG$8,'프로파일 단가 DB'!$A$2:$H$107,7,FALSE)+(GG49*($U$3/100))*VLOOKUP(GG$8,'프로파일 단가 DB'!$A$2:$H$107,7,FALSE),2)</f>
        <v>0</v>
      </c>
      <c r="GH53" s="352"/>
      <c r="GI53" s="351">
        <f>ROUNDUP((GI49)*VLOOKUP(GI$8,'프로파일 단가 DB'!$A$2:$H$107,7,FALSE)+(GI49*($U$3/100))*VLOOKUP(GI$8,'프로파일 단가 DB'!$A$2:$H$107,7,FALSE),2)</f>
        <v>0</v>
      </c>
      <c r="GJ53" s="352"/>
      <c r="GK53" s="351">
        <f>ROUNDUP((GK49)*VLOOKUP(GK$8,'프로파일 단가 DB'!$A$2:$H$107,7,FALSE)+(GK49*($U$3/100))*VLOOKUP(GK$8,'프로파일 단가 DB'!$A$2:$H$107,7,FALSE),2)</f>
        <v>0</v>
      </c>
      <c r="GL53" s="352"/>
      <c r="GM53" s="351">
        <f>ROUNDUP((GM49)*VLOOKUP(GM$8,'프로파일 단가 DB'!$A$2:$H$107,7,FALSE)+(GM49*($U$3/100))*VLOOKUP(GM$8,'프로파일 단가 DB'!$A$2:$H$107,7,FALSE),2)</f>
        <v>0</v>
      </c>
      <c r="GN53" s="352"/>
      <c r="GO53" s="351">
        <f>ROUNDUP((GO49)*VLOOKUP(GO$8,'프로파일 단가 DB'!$A$2:$H$107,7,FALSE)+(GO49*($U$3/100))*VLOOKUP(GO$8,'프로파일 단가 DB'!$A$2:$H$107,7,FALSE),2)</f>
        <v>0</v>
      </c>
      <c r="GP53" s="352"/>
      <c r="GQ53" s="351">
        <f>ROUNDUP((GQ49)*VLOOKUP(GQ$8,'프로파일 단가 DB'!$A$2:$H$107,7,FALSE)+(GQ49*($U$3/100))*VLOOKUP(GQ$8,'프로파일 단가 DB'!$A$2:$H$107,7,FALSE),2)</f>
        <v>0</v>
      </c>
      <c r="GR53" s="352"/>
    </row>
    <row r="54" spans="1:200" ht="16.5" customHeight="1" x14ac:dyDescent="0.3">
      <c r="A54" s="402"/>
      <c r="B54" s="412"/>
      <c r="C54" s="397"/>
      <c r="D54" s="398"/>
      <c r="E54" s="353"/>
      <c r="F54" s="354"/>
      <c r="G54" s="353"/>
      <c r="H54" s="354"/>
      <c r="I54" s="353"/>
      <c r="J54" s="354"/>
      <c r="K54" s="353"/>
      <c r="L54" s="354"/>
      <c r="M54" s="353"/>
      <c r="N54" s="354"/>
      <c r="O54" s="353"/>
      <c r="P54" s="354"/>
      <c r="Q54" s="353"/>
      <c r="R54" s="354"/>
      <c r="S54" s="353"/>
      <c r="T54" s="354"/>
      <c r="U54" s="353"/>
      <c r="V54" s="354"/>
      <c r="W54" s="353"/>
      <c r="X54" s="354"/>
      <c r="Y54" s="353"/>
      <c r="Z54" s="354"/>
      <c r="AA54" s="353"/>
      <c r="AB54" s="354"/>
      <c r="AC54" s="353"/>
      <c r="AD54" s="354"/>
      <c r="AE54" s="353"/>
      <c r="AF54" s="354"/>
      <c r="AG54" s="353"/>
      <c r="AH54" s="354"/>
      <c r="AI54" s="353"/>
      <c r="AJ54" s="354"/>
      <c r="AK54" s="353"/>
      <c r="AL54" s="354"/>
      <c r="AM54" s="353"/>
      <c r="AN54" s="354"/>
      <c r="AO54" s="353"/>
      <c r="AP54" s="354"/>
      <c r="AQ54" s="353"/>
      <c r="AR54" s="354"/>
      <c r="AS54" s="353"/>
      <c r="AT54" s="354"/>
      <c r="AU54" s="353"/>
      <c r="AV54" s="354"/>
      <c r="AW54" s="353"/>
      <c r="AX54" s="354"/>
      <c r="AY54" s="353"/>
      <c r="AZ54" s="354"/>
      <c r="BA54" s="353"/>
      <c r="BB54" s="354"/>
      <c r="BC54" s="353"/>
      <c r="BD54" s="354"/>
      <c r="BE54" s="353"/>
      <c r="BF54" s="354"/>
      <c r="BG54" s="353"/>
      <c r="BH54" s="354"/>
      <c r="BI54" s="353"/>
      <c r="BJ54" s="354"/>
      <c r="BK54" s="353"/>
      <c r="BL54" s="354"/>
      <c r="BM54" s="353"/>
      <c r="BN54" s="354"/>
      <c r="BO54" s="353"/>
      <c r="BP54" s="354"/>
      <c r="BQ54" s="353"/>
      <c r="BR54" s="354"/>
      <c r="BS54" s="353"/>
      <c r="BT54" s="354"/>
      <c r="BU54" s="353"/>
      <c r="BV54" s="354"/>
      <c r="BW54" s="353"/>
      <c r="BX54" s="354"/>
      <c r="BY54" s="353"/>
      <c r="BZ54" s="354"/>
      <c r="CA54" s="353"/>
      <c r="CB54" s="354"/>
      <c r="CC54" s="353"/>
      <c r="CD54" s="354"/>
      <c r="CE54" s="391"/>
      <c r="CF54" s="392"/>
      <c r="CG54" s="391"/>
      <c r="CH54" s="392"/>
      <c r="CI54" s="391"/>
      <c r="CJ54" s="392"/>
      <c r="CK54" s="391"/>
      <c r="CL54" s="392"/>
      <c r="CM54" s="391"/>
      <c r="CN54" s="392"/>
      <c r="CO54" s="391"/>
      <c r="CP54" s="392"/>
      <c r="CQ54" s="391"/>
      <c r="CR54" s="392"/>
      <c r="CS54" s="391"/>
      <c r="CT54" s="392"/>
      <c r="CU54" s="353"/>
      <c r="CV54" s="354"/>
      <c r="CW54" s="353"/>
      <c r="CX54" s="354"/>
      <c r="CY54" s="353"/>
      <c r="CZ54" s="354"/>
      <c r="DA54" s="353"/>
      <c r="DB54" s="354"/>
      <c r="DC54" s="353"/>
      <c r="DD54" s="354"/>
      <c r="DE54" s="353"/>
      <c r="DF54" s="354"/>
      <c r="DG54" s="353"/>
      <c r="DH54" s="354"/>
      <c r="DI54" s="353"/>
      <c r="DJ54" s="354"/>
      <c r="DK54" s="353"/>
      <c r="DL54" s="354"/>
      <c r="DM54" s="353"/>
      <c r="DN54" s="354"/>
      <c r="DO54" s="353"/>
      <c r="DP54" s="354"/>
      <c r="DQ54" s="353"/>
      <c r="DR54" s="354"/>
      <c r="DS54" s="353"/>
      <c r="DT54" s="354"/>
      <c r="DU54" s="353"/>
      <c r="DV54" s="354"/>
      <c r="DW54" s="353"/>
      <c r="DX54" s="354"/>
      <c r="DY54" s="353"/>
      <c r="DZ54" s="354"/>
      <c r="EA54" s="353"/>
      <c r="EB54" s="354"/>
      <c r="EC54" s="353"/>
      <c r="ED54" s="354"/>
      <c r="EE54" s="353"/>
      <c r="EF54" s="354"/>
      <c r="EG54" s="353"/>
      <c r="EH54" s="354"/>
      <c r="EI54" s="353"/>
      <c r="EJ54" s="354"/>
      <c r="EK54" s="353"/>
      <c r="EL54" s="354"/>
      <c r="EM54" s="353"/>
      <c r="EN54" s="354"/>
      <c r="EO54" s="353"/>
      <c r="EP54" s="354"/>
      <c r="EQ54" s="353"/>
      <c r="ER54" s="354"/>
      <c r="ES54" s="353"/>
      <c r="ET54" s="354"/>
      <c r="EU54" s="353"/>
      <c r="EV54" s="354"/>
      <c r="EW54" s="353"/>
      <c r="EX54" s="354"/>
      <c r="EY54" s="353"/>
      <c r="EZ54" s="354"/>
      <c r="FA54" s="353"/>
      <c r="FB54" s="354"/>
      <c r="FC54" s="353"/>
      <c r="FD54" s="354"/>
      <c r="FE54" s="353"/>
      <c r="FF54" s="354"/>
      <c r="FG54" s="353"/>
      <c r="FH54" s="354"/>
      <c r="FI54" s="353"/>
      <c r="FJ54" s="354"/>
      <c r="FK54" s="353"/>
      <c r="FL54" s="354"/>
      <c r="FM54" s="353"/>
      <c r="FN54" s="354"/>
      <c r="FO54" s="353"/>
      <c r="FP54" s="354"/>
      <c r="FQ54" s="353"/>
      <c r="FR54" s="354"/>
      <c r="FS54" s="353"/>
      <c r="FT54" s="354"/>
      <c r="FU54" s="353"/>
      <c r="FV54" s="354"/>
      <c r="FW54" s="353"/>
      <c r="FX54" s="354"/>
      <c r="FY54" s="353"/>
      <c r="FZ54" s="354"/>
      <c r="GA54" s="353"/>
      <c r="GB54" s="354"/>
      <c r="GC54" s="353"/>
      <c r="GD54" s="354"/>
      <c r="GE54" s="353"/>
      <c r="GF54" s="354"/>
      <c r="GG54" s="353"/>
      <c r="GH54" s="354"/>
      <c r="GI54" s="353"/>
      <c r="GJ54" s="354"/>
      <c r="GK54" s="353"/>
      <c r="GL54" s="354"/>
      <c r="GM54" s="353"/>
      <c r="GN54" s="354"/>
      <c r="GO54" s="353"/>
      <c r="GP54" s="354"/>
      <c r="GQ54" s="353"/>
      <c r="GR54" s="354"/>
    </row>
    <row r="55" spans="1:200" ht="16.5" customHeight="1" x14ac:dyDescent="0.3">
      <c r="A55" s="402"/>
      <c r="B55" s="412"/>
      <c r="C55" s="397"/>
      <c r="D55" s="398"/>
      <c r="E55" s="353"/>
      <c r="F55" s="354"/>
      <c r="G55" s="353"/>
      <c r="H55" s="354"/>
      <c r="I55" s="353"/>
      <c r="J55" s="354"/>
      <c r="K55" s="353"/>
      <c r="L55" s="354"/>
      <c r="M55" s="353"/>
      <c r="N55" s="354"/>
      <c r="O55" s="353"/>
      <c r="P55" s="354"/>
      <c r="Q55" s="353"/>
      <c r="R55" s="354"/>
      <c r="S55" s="353"/>
      <c r="T55" s="354"/>
      <c r="U55" s="353"/>
      <c r="V55" s="354"/>
      <c r="W55" s="353"/>
      <c r="X55" s="354"/>
      <c r="Y55" s="353"/>
      <c r="Z55" s="354"/>
      <c r="AA55" s="353"/>
      <c r="AB55" s="354"/>
      <c r="AC55" s="353"/>
      <c r="AD55" s="354"/>
      <c r="AE55" s="353"/>
      <c r="AF55" s="354"/>
      <c r="AG55" s="353"/>
      <c r="AH55" s="354"/>
      <c r="AI55" s="353"/>
      <c r="AJ55" s="354"/>
      <c r="AK55" s="353"/>
      <c r="AL55" s="354"/>
      <c r="AM55" s="353"/>
      <c r="AN55" s="354"/>
      <c r="AO55" s="353"/>
      <c r="AP55" s="354"/>
      <c r="AQ55" s="353"/>
      <c r="AR55" s="354"/>
      <c r="AS55" s="353"/>
      <c r="AT55" s="354"/>
      <c r="AU55" s="353"/>
      <c r="AV55" s="354"/>
      <c r="AW55" s="353"/>
      <c r="AX55" s="354"/>
      <c r="AY55" s="353"/>
      <c r="AZ55" s="354"/>
      <c r="BA55" s="353"/>
      <c r="BB55" s="354"/>
      <c r="BC55" s="353"/>
      <c r="BD55" s="354"/>
      <c r="BE55" s="353"/>
      <c r="BF55" s="354"/>
      <c r="BG55" s="353"/>
      <c r="BH55" s="354"/>
      <c r="BI55" s="353"/>
      <c r="BJ55" s="354"/>
      <c r="BK55" s="353"/>
      <c r="BL55" s="354"/>
      <c r="BM55" s="353"/>
      <c r="BN55" s="354"/>
      <c r="BO55" s="353"/>
      <c r="BP55" s="354"/>
      <c r="BQ55" s="353"/>
      <c r="BR55" s="354"/>
      <c r="BS55" s="353"/>
      <c r="BT55" s="354"/>
      <c r="BU55" s="353"/>
      <c r="BV55" s="354"/>
      <c r="BW55" s="353"/>
      <c r="BX55" s="354"/>
      <c r="BY55" s="353"/>
      <c r="BZ55" s="354"/>
      <c r="CA55" s="353"/>
      <c r="CB55" s="354"/>
      <c r="CC55" s="353"/>
      <c r="CD55" s="354"/>
      <c r="CE55" s="391"/>
      <c r="CF55" s="392"/>
      <c r="CG55" s="391"/>
      <c r="CH55" s="392"/>
      <c r="CI55" s="391"/>
      <c r="CJ55" s="392"/>
      <c r="CK55" s="391"/>
      <c r="CL55" s="392"/>
      <c r="CM55" s="391"/>
      <c r="CN55" s="392"/>
      <c r="CO55" s="391"/>
      <c r="CP55" s="392"/>
      <c r="CQ55" s="391"/>
      <c r="CR55" s="392"/>
      <c r="CS55" s="391"/>
      <c r="CT55" s="392"/>
      <c r="CU55" s="353"/>
      <c r="CV55" s="354"/>
      <c r="CW55" s="353"/>
      <c r="CX55" s="354"/>
      <c r="CY55" s="353"/>
      <c r="CZ55" s="354"/>
      <c r="DA55" s="353"/>
      <c r="DB55" s="354"/>
      <c r="DC55" s="353"/>
      <c r="DD55" s="354"/>
      <c r="DE55" s="353"/>
      <c r="DF55" s="354"/>
      <c r="DG55" s="353"/>
      <c r="DH55" s="354"/>
      <c r="DI55" s="353"/>
      <c r="DJ55" s="354"/>
      <c r="DK55" s="353"/>
      <c r="DL55" s="354"/>
      <c r="DM55" s="353"/>
      <c r="DN55" s="354"/>
      <c r="DO55" s="353"/>
      <c r="DP55" s="354"/>
      <c r="DQ55" s="353"/>
      <c r="DR55" s="354"/>
      <c r="DS55" s="353"/>
      <c r="DT55" s="354"/>
      <c r="DU55" s="353"/>
      <c r="DV55" s="354"/>
      <c r="DW55" s="353"/>
      <c r="DX55" s="354"/>
      <c r="DY55" s="353"/>
      <c r="DZ55" s="354"/>
      <c r="EA55" s="353"/>
      <c r="EB55" s="354"/>
      <c r="EC55" s="353"/>
      <c r="ED55" s="354"/>
      <c r="EE55" s="353"/>
      <c r="EF55" s="354"/>
      <c r="EG55" s="353"/>
      <c r="EH55" s="354"/>
      <c r="EI55" s="353"/>
      <c r="EJ55" s="354"/>
      <c r="EK55" s="353"/>
      <c r="EL55" s="354"/>
      <c r="EM55" s="353"/>
      <c r="EN55" s="354"/>
      <c r="EO55" s="353"/>
      <c r="EP55" s="354"/>
      <c r="EQ55" s="353"/>
      <c r="ER55" s="354"/>
      <c r="ES55" s="353"/>
      <c r="ET55" s="354"/>
      <c r="EU55" s="353"/>
      <c r="EV55" s="354"/>
      <c r="EW55" s="353"/>
      <c r="EX55" s="354"/>
      <c r="EY55" s="353"/>
      <c r="EZ55" s="354"/>
      <c r="FA55" s="353"/>
      <c r="FB55" s="354"/>
      <c r="FC55" s="353"/>
      <c r="FD55" s="354"/>
      <c r="FE55" s="353"/>
      <c r="FF55" s="354"/>
      <c r="FG55" s="353"/>
      <c r="FH55" s="354"/>
      <c r="FI55" s="353"/>
      <c r="FJ55" s="354"/>
      <c r="FK55" s="353"/>
      <c r="FL55" s="354"/>
      <c r="FM55" s="353"/>
      <c r="FN55" s="354"/>
      <c r="FO55" s="353"/>
      <c r="FP55" s="354"/>
      <c r="FQ55" s="353"/>
      <c r="FR55" s="354"/>
      <c r="FS55" s="353"/>
      <c r="FT55" s="354"/>
      <c r="FU55" s="353"/>
      <c r="FV55" s="354"/>
      <c r="FW55" s="353"/>
      <c r="FX55" s="354"/>
      <c r="FY55" s="353"/>
      <c r="FZ55" s="354"/>
      <c r="GA55" s="353"/>
      <c r="GB55" s="354"/>
      <c r="GC55" s="353"/>
      <c r="GD55" s="354"/>
      <c r="GE55" s="353"/>
      <c r="GF55" s="354"/>
      <c r="GG55" s="353"/>
      <c r="GH55" s="354"/>
      <c r="GI55" s="353"/>
      <c r="GJ55" s="354"/>
      <c r="GK55" s="353"/>
      <c r="GL55" s="354"/>
      <c r="GM55" s="353"/>
      <c r="GN55" s="354"/>
      <c r="GO55" s="353"/>
      <c r="GP55" s="354"/>
      <c r="GQ55" s="353"/>
      <c r="GR55" s="354"/>
    </row>
    <row r="56" spans="1:200" ht="17.100000000000001" customHeight="1" thickBot="1" x14ac:dyDescent="0.35">
      <c r="A56" s="403"/>
      <c r="B56" s="413"/>
      <c r="C56" s="399"/>
      <c r="D56" s="400"/>
      <c r="E56" s="355"/>
      <c r="F56" s="356"/>
      <c r="G56" s="355"/>
      <c r="H56" s="356"/>
      <c r="I56" s="355"/>
      <c r="J56" s="356"/>
      <c r="K56" s="355"/>
      <c r="L56" s="356"/>
      <c r="M56" s="355"/>
      <c r="N56" s="356"/>
      <c r="O56" s="355"/>
      <c r="P56" s="356"/>
      <c r="Q56" s="355"/>
      <c r="R56" s="356"/>
      <c r="S56" s="355"/>
      <c r="T56" s="356"/>
      <c r="U56" s="355"/>
      <c r="V56" s="356"/>
      <c r="W56" s="355"/>
      <c r="X56" s="356"/>
      <c r="Y56" s="355"/>
      <c r="Z56" s="356"/>
      <c r="AA56" s="355"/>
      <c r="AB56" s="356"/>
      <c r="AC56" s="355"/>
      <c r="AD56" s="356"/>
      <c r="AE56" s="355"/>
      <c r="AF56" s="356"/>
      <c r="AG56" s="355"/>
      <c r="AH56" s="356"/>
      <c r="AI56" s="355"/>
      <c r="AJ56" s="356"/>
      <c r="AK56" s="355"/>
      <c r="AL56" s="356"/>
      <c r="AM56" s="355"/>
      <c r="AN56" s="356"/>
      <c r="AO56" s="355"/>
      <c r="AP56" s="356"/>
      <c r="AQ56" s="355"/>
      <c r="AR56" s="356"/>
      <c r="AS56" s="355"/>
      <c r="AT56" s="356"/>
      <c r="AU56" s="355"/>
      <c r="AV56" s="356"/>
      <c r="AW56" s="355"/>
      <c r="AX56" s="356"/>
      <c r="AY56" s="355"/>
      <c r="AZ56" s="356"/>
      <c r="BA56" s="355"/>
      <c r="BB56" s="356"/>
      <c r="BC56" s="355"/>
      <c r="BD56" s="356"/>
      <c r="BE56" s="355"/>
      <c r="BF56" s="356"/>
      <c r="BG56" s="355"/>
      <c r="BH56" s="356"/>
      <c r="BI56" s="355"/>
      <c r="BJ56" s="356"/>
      <c r="BK56" s="355"/>
      <c r="BL56" s="356"/>
      <c r="BM56" s="355"/>
      <c r="BN56" s="356"/>
      <c r="BO56" s="355"/>
      <c r="BP56" s="356"/>
      <c r="BQ56" s="355"/>
      <c r="BR56" s="356"/>
      <c r="BS56" s="355"/>
      <c r="BT56" s="356"/>
      <c r="BU56" s="355"/>
      <c r="BV56" s="356"/>
      <c r="BW56" s="355"/>
      <c r="BX56" s="356"/>
      <c r="BY56" s="355"/>
      <c r="BZ56" s="356"/>
      <c r="CA56" s="355"/>
      <c r="CB56" s="356"/>
      <c r="CC56" s="355"/>
      <c r="CD56" s="356"/>
      <c r="CE56" s="393"/>
      <c r="CF56" s="394"/>
      <c r="CG56" s="393"/>
      <c r="CH56" s="394"/>
      <c r="CI56" s="393"/>
      <c r="CJ56" s="394"/>
      <c r="CK56" s="393"/>
      <c r="CL56" s="394"/>
      <c r="CM56" s="393"/>
      <c r="CN56" s="394"/>
      <c r="CO56" s="393"/>
      <c r="CP56" s="394"/>
      <c r="CQ56" s="393"/>
      <c r="CR56" s="394"/>
      <c r="CS56" s="393"/>
      <c r="CT56" s="394"/>
      <c r="CU56" s="355"/>
      <c r="CV56" s="356"/>
      <c r="CW56" s="355"/>
      <c r="CX56" s="356"/>
      <c r="CY56" s="355"/>
      <c r="CZ56" s="356"/>
      <c r="DA56" s="355"/>
      <c r="DB56" s="356"/>
      <c r="DC56" s="355"/>
      <c r="DD56" s="356"/>
      <c r="DE56" s="355"/>
      <c r="DF56" s="356"/>
      <c r="DG56" s="355"/>
      <c r="DH56" s="356"/>
      <c r="DI56" s="355"/>
      <c r="DJ56" s="356"/>
      <c r="DK56" s="355"/>
      <c r="DL56" s="356"/>
      <c r="DM56" s="355"/>
      <c r="DN56" s="356"/>
      <c r="DO56" s="355"/>
      <c r="DP56" s="356"/>
      <c r="DQ56" s="355"/>
      <c r="DR56" s="356"/>
      <c r="DS56" s="355"/>
      <c r="DT56" s="356"/>
      <c r="DU56" s="355"/>
      <c r="DV56" s="356"/>
      <c r="DW56" s="355"/>
      <c r="DX56" s="356"/>
      <c r="DY56" s="355"/>
      <c r="DZ56" s="356"/>
      <c r="EA56" s="355"/>
      <c r="EB56" s="356"/>
      <c r="EC56" s="355"/>
      <c r="ED56" s="356"/>
      <c r="EE56" s="355"/>
      <c r="EF56" s="356"/>
      <c r="EG56" s="355"/>
      <c r="EH56" s="356"/>
      <c r="EI56" s="355"/>
      <c r="EJ56" s="356"/>
      <c r="EK56" s="355"/>
      <c r="EL56" s="356"/>
      <c r="EM56" s="355"/>
      <c r="EN56" s="356"/>
      <c r="EO56" s="355"/>
      <c r="EP56" s="356"/>
      <c r="EQ56" s="355"/>
      <c r="ER56" s="356"/>
      <c r="ES56" s="355"/>
      <c r="ET56" s="356"/>
      <c r="EU56" s="355"/>
      <c r="EV56" s="356"/>
      <c r="EW56" s="355"/>
      <c r="EX56" s="356"/>
      <c r="EY56" s="355"/>
      <c r="EZ56" s="356"/>
      <c r="FA56" s="355"/>
      <c r="FB56" s="356"/>
      <c r="FC56" s="355"/>
      <c r="FD56" s="356"/>
      <c r="FE56" s="355"/>
      <c r="FF56" s="356"/>
      <c r="FG56" s="355"/>
      <c r="FH56" s="356"/>
      <c r="FI56" s="355"/>
      <c r="FJ56" s="356"/>
      <c r="FK56" s="355"/>
      <c r="FL56" s="356"/>
      <c r="FM56" s="355"/>
      <c r="FN56" s="356"/>
      <c r="FO56" s="355"/>
      <c r="FP56" s="356"/>
      <c r="FQ56" s="355"/>
      <c r="FR56" s="356"/>
      <c r="FS56" s="355"/>
      <c r="FT56" s="356"/>
      <c r="FU56" s="355"/>
      <c r="FV56" s="356"/>
      <c r="FW56" s="355"/>
      <c r="FX56" s="356"/>
      <c r="FY56" s="355"/>
      <c r="FZ56" s="356"/>
      <c r="GA56" s="355"/>
      <c r="GB56" s="356"/>
      <c r="GC56" s="355"/>
      <c r="GD56" s="356"/>
      <c r="GE56" s="355"/>
      <c r="GF56" s="356"/>
      <c r="GG56" s="355"/>
      <c r="GH56" s="356"/>
      <c r="GI56" s="355"/>
      <c r="GJ56" s="356"/>
      <c r="GK56" s="355"/>
      <c r="GL56" s="356"/>
      <c r="GM56" s="355"/>
      <c r="GN56" s="356"/>
      <c r="GO56" s="355"/>
      <c r="GP56" s="356"/>
      <c r="GQ56" s="355"/>
      <c r="GR56" s="356"/>
    </row>
    <row r="57" spans="1:200" ht="15.75" customHeight="1" x14ac:dyDescent="0.3">
      <c r="A57" s="401">
        <f>IF(입력!A57="","",입력!A57)</f>
        <v>7</v>
      </c>
      <c r="B57" s="411">
        <f>SUM(E61:GR64)</f>
        <v>0</v>
      </c>
      <c r="C57" s="407" t="s">
        <v>22</v>
      </c>
      <c r="D57" s="408"/>
      <c r="E57" s="357">
        <f>IF(OR(입력!B57="60mm단열",입력!B57="60mm방화"),IF(입력!B59="OD",IF(AND(입력!H57="W",입력!H61="W"),((입력!D57-(입력!D57-입력!J57))*2)+((입력!D57-(입력!D57-입력!J61))*2)+((입력!D57-입력!J57-입력!J61)*2)+((입력!F57)*6),0),0)+IF(입력!B59="OD",IF(AND(입력!H57="H",입력!H61="H"),((입력!F57-(입력!F57-입력!J57))*2)+((입력!F57-(입력!F57-입력!J61))*2)+((입력!F57-입력!J57-입력!J61)*2)+((입력!D57)*6),0),0)+IF(입력!B59="OD",IF(입력!H57="W",((입력!D57-(입력!D57-입력!J57))*2)+((입력!D57-입력!J57)*2)+((입력!F57)*4),IF(입력!H57="H",((입력!F57-(입력!F57-입력!J57))*2)+((입력!F57-입력!J57)*2)+((입력!D57)*4),0)),0)+IF(OR(입력!B59="PJ",입력!B59="T/T",입력!B59="T/O",입력!B59="T/S",입력!B59="FIX",입력!B57="ID",AND(입력!B59="OD",NOT(입력!H57="W"),NOT(입력!H57="H"))),((입력!D57)+(입력!F57))*2,0),0)</f>
        <v>0</v>
      </c>
      <c r="F57" s="358"/>
      <c r="G57" s="375">
        <f>IF(OR(입력!B57="60mm단열",입력!B57="60mm방화"),(IF(OR(입력!B59="T/T",입력!B59="T/O",입력!B59="T/S"),(IF(입력!H57="W",입력!J57-34-19+12,입력!D57-34-34+12)+IF(입력!H57="H",입력!J57-34-19+12,입력!F57-34-34+12))*2,0))+(IF(OR(입력!B59="T/T",입력!B59="T/O",입력!B59="T/S"),(IF(입력!H61="W",입력!J61-34-19+12+입력!F57-34-34+12,0)+IF(입력!H61="H",입력!J61-34-19+12+입력!D57-34-34+12,0))*2,0)),0)</f>
        <v>0</v>
      </c>
      <c r="H57" s="376"/>
      <c r="I57" s="357">
        <f>IF(OR(입력!B57="60mm단열",입력!B57="60mm방화"),IF(OR(입력!B59="T/T",입력!B59="T/O",입력!B59="T/S",입력!B59="FIX",입력!B59="PJ"),IF(입력!H57="W",입력!F57-34-34+10,IF(입력!H57="H",입력!D57-34-34+10,0)),0)*IF(OR(입력!H61="W",입력!H61="H"),2,1),0)</f>
        <v>0</v>
      </c>
      <c r="J57" s="358"/>
      <c r="K57" s="357">
        <f>IF(OR(입력!B57="60mm단열",입력!B57="60mm방화"),IF(입력!B59="OD",(IF(입력!H57="W",입력!D57-(입력!D57-입력!J57)-34-34+12,입력!D57-34-34+12)+IF(입력!H57="H",입력!F57-(입력!F57-입력!J57)-34-34+12,입력!F57-34-34+12))*2,0),0)</f>
        <v>0</v>
      </c>
      <c r="L57" s="358"/>
      <c r="M57" s="357">
        <f>IF(OR(입력!B57="60mm단열",입력!B57="60mm방화"),IF(입력!B59="PJ",(IF(입력!H57="W",입력!D57-(입력!D57-입력!J57)-34-34+12,입력!D57-34-34+12)+IF(입력!H57="H",입력!F57-(입력!F57-입력!J57)-34-34+12,입력!F57-34-34+12))*2,0),0)</f>
        <v>0</v>
      </c>
      <c r="N57" s="358"/>
      <c r="O57" s="357">
        <f>IF(OR(입력!B57="60mm단열",입력!B57="60mm방화"),IF(입력!B59="페러럴",(IF(입력!H57="W",입력!D57-(입력!D57-입력!J57)-34-34+12,입력!D57-34-34+12)+IF(입력!H57="H",입력!F57-(입력!F57-입력!J57)-34-34+12,입력!F57-34-34+12))*2,0),0)</f>
        <v>0</v>
      </c>
      <c r="P57" s="358"/>
      <c r="Q57" s="357">
        <f>IF(OR(입력!B57="60mm단열",입력!B57="60mm방화"),IF(입력!B61="24T",(IF(입력!B59="FIX",IF(AND(입력!H57="W",입력!H61="W"),((입력!D57-(입력!D57-입력!J57)-34-19)*2)+((입력!D57-(입력!D57-입력!J61)-34-19)*2)+((입력!D57-입력!J57-입력!J60-19-19)*2)+((입력!F57-34-34)*6),IF(AND(입력!H57="H",입력!H61="H"),((입력!F57-(입력!F57-입력!J57)-34-19)*2)+((입력!F57-(입력!F57-입력!J61)-34-19)*2)+((입력!F57-입력!J57-입력!J61-19-19)*2)+((입력!D57-34-34)*6),IF(입력!H57="W",((입력!D57-(입력!D57-입력!J57)-34-19)*2)+((입력!D57-입력!J57-34-19)*2)+((입력!F57-34-34)*4),IF(입력!H57="H",((입력!F57-(입력!F57-입력!J57)-34-19)*2)+((입력!F57-입력!J57-34-19)*2)+((입력!D57-34-34)*4),(((입력!D57-34-34)+(입력!F57-34-34))*2))))),0)+IF(OR(입력!B59="T/T",입력!B59="T/O",입력!B59="PJ",입력!B59="T/S"),IF(AND(입력!H57="W",입력!H61="W"),(((입력!D57-입력!J57-입력!J61-19-19)+(입력!F57-34-34))*2),IF(입력!H57="W",(((입력!D57-입력!J57-34-19)+(입력!F57-34-34))*2),IF(AND(입력!H57="H",입력!H61="H"),(((입력!F57-입력!J57-입력!J61-19-19)+(입력!D57-34-34))*2),IF(입력!H57="H",(((입력!F57-입력!J57-34-19)+(입력!D57-34-34))*2),0)))),0)+IF(입력!B57="OD",IF(AND(입력!H57="W",입력!H57="W"),(((입력!D57-입력!J57-입력!J61-34-34)+(입력!F57-34-34))*2),IF(입력!H57="W",(((입력!D57-입력!J57-34-34)+(입력!F57-34-34))*2),IF(AND(입력!H57="H",입력!H61="H"),(((입력!F57-입력!J57-입력!J61-34-34)+(입력!D57-34-34))*2),IF(입력!H57="H",(((입력!F57-입력!J57-34-34)+(입력!D57-34-34))*2),0)))),0)),0),0)</f>
        <v>0</v>
      </c>
      <c r="R57" s="358"/>
      <c r="S57" s="357">
        <f>IF(OR(입력!B57="60mm단열",입력!B57="60mm방화"),IF(입력!B61="24T",(IF(OR(입력!B59="T/T",입력!B59="T/O",입력!B59="T/S"),(IF(입력!H57="W",입력!D57-(입력!D57-입력!J57)-34-19+12-53-53,입력!D57-34-34+12-53-53)+IF(입력!H57="H",입력!F57-(입력!F57-입력!J57)-34-19+12-53-53,입력!F57-34-34+12-53-53))*2,0)+IF(입력!B59="OD",(IF(입력!H57="W",입력!D57-(입력!D57-입력!J57)-34-34+12-53-53,입력!D57-34-34+12-53-53)+IF(입력!H57="H",입력!F57-(입력!F57-입력!J57)-34-34+12-53-53,입력!F57-34-34+12-53-53))*2,0)+IF(입력!B59="PJ",(IF(입력!H57="W",입력!D57-(입력!D57-입력!J57)-34-19+12-53-53,입력!D57-34-34+12-53-53)+IF(입력!H57="H",입력!F57-(입력!F57-입력!J57)-34-19+12-53-53,입력!F57-34-34+12-53-53))*2,0)+IF(OR(입력!B59="T/T",입력!B59="T/O",입력!B59="T/S"),(IF(입력!H61="W",입력!D57-(입력!D57-입력!J61)-34-19+12-53-53,0)+IF(입력!H61="H",입력!F57-(입력!F57-입력!J61)-34-19+12-53-53,0))*2,0)+IF(입력!B57="OD",(IF(입력!H61="W",입력!D57-(입력!D57-입력!J61)-34-34+12-53-53,0)+IF(입력!H61="H",입력!F57-(입력!F57-입력!J61)-34-34+12-53-53,0))*2,0)+IF(입력!B59="PJ",(IF(입력!H61="W",입력!D57-(입력!D57-입력!J61)-34-19+12-53-53,0)+IF(입력!H61="H",입력!F57-(입력!F57-입력!J61)-34-19+12-53-53,0))*2,0)),0),0)</f>
        <v>0</v>
      </c>
      <c r="T57" s="358"/>
      <c r="U57" s="357">
        <f>IF(OR(입력!B57="60mm단열",입력!B57="60mm방화"),IF(입력!B61="39T",(IF(입력!B59="FIX",IF(AND(입력!H57="W",입력!H61="W"),((입력!D57-(입력!D57-입력!J57)-34-19)*2)+((입력!D57-(입력!D57-입력!J61)-34-19)*2)+((입력!D57-입력!J57-입력!J60-19-19)*2)+((입력!F57-34-34)*6),IF(AND(입력!H57="H",입력!H61="H"),((입력!F57-(입력!F57-입력!J57)-34-19)*2)+((입력!F57-(입력!F57-입력!J61)-34-19)*2)+((입력!F57-입력!J57-입력!J61-19-19)*2)+((입력!D57-34-34)*6),IF(입력!H57="W",((입력!D57-(입력!D57-입력!J57)-34-19)*2)+((입력!D57-입력!J57-34-19)*2)+((입력!F57-34-34)*4),IF(입력!H57="H",((입력!F57-(입력!F57-입력!J57)-34-19)*2)+((입력!F57-입력!J57-34-19)*2)+((입력!D57-34-34)*4),(((입력!D57-34-34)+(입력!F57-34-34))*2))))),0)+IF(OR(입력!B59="T/T",입력!B59="T/O",입력!B59="PJ",입력!B59="T/S"),IF(AND(입력!H57="W",입력!H61="W"),(((입력!D57-입력!J57-입력!J61-19-19)+(입력!F57-34-34))*2),IF(입력!H57="W",(((입력!D57-입력!J57-34-19)+(입력!F57-34-34))*2),IF(AND(입력!H57="H",입력!H61="H"),(((입력!F57-입력!J57-입력!J61-19-19)+(입력!D57-34-34))*2),IF(입력!H57="H",(((입력!F57-입력!J57-34-19)+(입력!D57-34-34))*2),0)))),0)+IF(입력!B59="OD",IF(AND(입력!H57="W",입력!H57="W"),(((입력!D57-입력!J57-입력!J61-34-34)+(입력!F57-34-34))*2),IF(입력!H57="W",(((입력!D57-입력!J57-34-34)+(입력!F57-34-34))*2),IF(AND(입력!H57="H",입력!H61="H"),(((입력!F57-입력!J57-입력!J61-34-34)+(입력!D57-34-34))*2),IF(입력!H57="H",(((입력!F57-입력!J57-34-34)+(입력!D57-34-34))*2),0)))),0)),0),0)</f>
        <v>0</v>
      </c>
      <c r="V57" s="358"/>
      <c r="W57" s="357">
        <f>IF(OR(입력!B57="60mm단열",입력!B57="60mm방화"),IF(입력!B61="39T",(IF(OR(입력!B59="T/T",입력!B59="T/O",입력!B59="T/S"),(IF(입력!H57="W",입력!D57-(입력!D57-입력!J57)-34-19+12-53-53,입력!D57-34-34+12-53-53)+IF(입력!H57="H",입력!F57-(입력!F57-입력!J57)-34-19+12-53-53,입력!F57-34-34+12-53-53))*2,0)+IF(입력!B59="OD",(IF(입력!H57="W",입력!D57-(입력!D57-입력!J57)-34-34+12-53-53,입력!D57-34-34+12-53-53)+IF(입력!H57="H",입력!F57-(입력!F57-입력!J57)-34-34+12-53-53,입력!F57-34-34+12-53-53))*2,0)+IF(입력!B59="PJ",(IF(입력!H57="W",입력!D57-(입력!D57-입력!J57)-34-19+12-53-53,입력!D57-34-34+12-53-53)+IF(입력!H57="H",입력!F57-(입력!F57-입력!J57)-34-19+12-53-53,입력!F57-34-34+12-53-53))*2,0)+IF(OR(입력!B59="T/T",입력!B59="T/O",입력!B59="T/S"),(IF(입력!H61="W",입력!D57-(입력!D57-입력!J61)-34-19+12-53-53,0)+IF(입력!H61="H",입력!F57-(입력!F57-입력!J61)-34-19+12-53-53,0))*2,0)+IF(입력!B57="OD",(IF(입력!H61="W",입력!D57-(입력!D57-입력!J61)-34-34+12-53-53,0)+IF(입력!H61="H",입력!F57-(입력!F57-입력!J61)-34-34+12-53-53,0))*2,0)+IF(입력!B57="ID",(IF(입력!H61="W",입력!D57-(입력!D57-입력!J61)-34-19+12-53-53,0)+IF(입력!H61="H",입력!F57-(입력!F57-입력!J61)-34-19+12-53-53,0))*2,0)),0),0)</f>
        <v>0</v>
      </c>
      <c r="X57" s="358"/>
      <c r="Y57" s="357">
        <f>IF(OR(입력!B57="60mm단열",입력!B57="60mm방화"),(4),0)</f>
        <v>0</v>
      </c>
      <c r="Z57" s="358"/>
      <c r="AA57" s="357">
        <f>IF(OR(입력!B57="60mm단열",입력!B57="60mm방화"),(4),0)</f>
        <v>0</v>
      </c>
      <c r="AB57" s="358"/>
      <c r="AC57" s="375">
        <f>IF(OR(입력!B57="60mm단열",입력!B57="60mm방화"),IF(OR(입력!B59="T/T",입력!B59="T/O",입력!B59="T/S",입력!B59="PJ"),IF(OR(입력!H61="w",입력!H61="h"),8,4),0),0)</f>
        <v>0</v>
      </c>
      <c r="AD57" s="376"/>
      <c r="AE57" s="375">
        <f>IF(OR(입력!B57="60mm단열",입력!B57="60mm방화"),IF(OR(입력!B59="T/T",입력!B59="T/O",입력!B59="T/S",입력!B59="PJ"),IF(OR(입력!H61="w",입력!H61="h"),8,4),0),0)</f>
        <v>0</v>
      </c>
      <c r="AF57" s="376"/>
      <c r="AG57" s="375">
        <f>IF(OR(입력!B57="60mm단열",입력!B57="60mm방화"),IF(OR(입력!B59="T/T",입력!B59="T/O",입력!B59="T/S",입력!B59="FIX",입력!B59="PJ"),IF(입력!H57="W",4,IF(입력!H57="H",4,0)),0)*IF(OR(입력!H60="W",입력!H60="H"),2,1),0)</f>
        <v>0</v>
      </c>
      <c r="AH57" s="376"/>
      <c r="AI57" s="375">
        <f>IF(OR(입력!B57="60mm단열",입력!B57="60mm방화"),IF(OR(입력!B59="T/T",입력!B59="T/O",입력!B59="T/S",입력!B59="FIX",입력!B59="PJ"),IF(입력!H57="W",4,IF(입력!H57="H",4,0)),0)*IF(OR(입력!H60="W",입력!H60="H"),2,1),0)</f>
        <v>0</v>
      </c>
      <c r="AJ57" s="376"/>
      <c r="AK57" s="375">
        <f>IF(OR(입력!B57="60mm단열",입력!B57="60mm방화"),IF(OR(입력!B59="T/T",입력!B59="T/O",입력!B59="T/S",입력!B59="FIX",입력!B59="PJ"),IF(입력!H57="W",4,IF(입력!H57="H",4,0)),0)*IF(OR(입력!H60="W",입력!H60="H"),2,1),0)</f>
        <v>0</v>
      </c>
      <c r="AL57" s="376"/>
      <c r="AM57" s="357">
        <f>IF(OR(입력!B57="60mm단열",입력!B57="60mm방화"),(32),0)</f>
        <v>0</v>
      </c>
      <c r="AN57" s="358"/>
      <c r="AO57" s="357">
        <f>IF((입력!B57="60mm단열"),(Q57+S57+U57+W57)/1000,0)</f>
        <v>0</v>
      </c>
      <c r="AP57" s="358"/>
      <c r="AQ57" s="357">
        <f>IF((입력!B57="60mm단열"),(Q57+S57+U57+W57)/1000,0)</f>
        <v>0</v>
      </c>
      <c r="AR57" s="358"/>
      <c r="AS57" s="357">
        <f>IF((입력!B57="60mm단열"),(G57+M57+K57+O57))/1000</f>
        <v>0</v>
      </c>
      <c r="AT57" s="358"/>
      <c r="AU57" s="357">
        <f>IF((입력!B57="60mm단열"),(4),0)</f>
        <v>0</v>
      </c>
      <c r="AV57" s="358"/>
      <c r="AW57" s="357">
        <f>IF((입력!B57="60mm단열"),(G57*2)/1000,0)</f>
        <v>0</v>
      </c>
      <c r="AX57" s="358"/>
      <c r="AY57" s="357">
        <f>IF((입력!B57="60mm방화"),(Q57+S57+U57+W57)/1000,0)</f>
        <v>0</v>
      </c>
      <c r="AZ57" s="358"/>
      <c r="BA57" s="357">
        <f>IF((입력!B57="60mm방화"),(Q57+S57+U57+W57)/1000,0)</f>
        <v>0</v>
      </c>
      <c r="BB57" s="358"/>
      <c r="BC57" s="357">
        <f>IF((입력!B57="60mm방화"),(G57+K57+M57+O57)/1000,0)</f>
        <v>0</v>
      </c>
      <c r="BD57" s="358"/>
      <c r="BE57" s="357">
        <f>IF((입력!B57="60mm방화"),(4),0)</f>
        <v>0</v>
      </c>
      <c r="BF57" s="358"/>
      <c r="BG57" s="357">
        <f>IF((입력!B57="60mm방화"),((G57+K57+M57+O57)/1000),0)</f>
        <v>0</v>
      </c>
      <c r="BH57" s="358"/>
      <c r="BI57" s="357">
        <f>IF((입력!B57="60mm방화"),((E57/1000)),0)</f>
        <v>0</v>
      </c>
      <c r="BJ57" s="358"/>
      <c r="BK57" s="357">
        <f>IF((입력!B57="60mm방화"),IF(입력!B61="24T",Q57/1000,U57/1000),0)</f>
        <v>0</v>
      </c>
      <c r="BL57" s="358"/>
      <c r="BM57" s="357">
        <f>IF((입력!B57="60mm방화"),IF(입력!B61="24T",S57/1000,W57/1000),0)</f>
        <v>0</v>
      </c>
      <c r="BN57" s="358"/>
      <c r="BO57" s="357">
        <f>IF(OR(입력!B57="60mm단열",입력!B57="60mm방화"),(IF(OR(입력!B59="T/T",입력!B59="T/O",입력!B59="T/S",입력!B59="PJ"),(IF(입력!H57="W",입력!D57-(입력!D57-입력!J57)-432,입력!D57-432)+IF(입력!H57="H",입력!F57-((((입력!F57-입력!J57)/2)-246)*2),(((입력!F57/2)-246)*2))),0))+(IF(OR(입력!B59="T/T",입력!B59="T/O",입력!B59="T/S"),(IF(입력!H61="W",입력!D57-(입력!D61-입력!J61)-432,0)+IF(입력!H61="H",입력!F61-((((입력!F61-입력!J61)/2)-246)*2),0)),0)),0)</f>
        <v>0</v>
      </c>
      <c r="BP57" s="358"/>
      <c r="BQ57" s="357">
        <f>IF(OR(입력!B57="85mm단열",입력!B57="85mm방화"),IF(입력!B59="OD",IF(AND(입력!H57="W",입력!H61="W"),((입력!D57-(입력!D57-입력!J57))*2)+((입력!D57-(입력!D57-입력!J61))*2)+((입력!D57-입력!J57-입력!J61)*2)+((입력!F57)*6),0),0)+IF(입력!B59="OD",IF(AND(입력!H57="H",입력!H61="H"),((입력!BJ57-(입력!F57-입력!J57))*2)+((입력!F57-(입력!F57-입력!J61))*2)+((입력!F57-입력!BN57-입력!J61)*2)+((입력!D57)*6),0),0)+IF(입력!B59="OD",IF(입력!H57="W",((입력!D57-(입력!D57-입력!J57))*2)+((입력!D57-입력!J57)*2)+((입력!F57)*4),IF(입력!H57="H",((입력!F57-(입력!F57-입력!J57))*2)+((입력!F57-입력!J57)*2)+((입력!D57)*4),0)),0)+IF(OR(입력!B59="T/T",입력!B59="T/O",입력!B59="T/S",입력!B59="FIX",입력!B57="ID",AND(입력!B59="OD",NOT(입력!H57="W"),NOT(입력!H57="H"))),((입력!D57)+(입력!F57))*2,0),0)</f>
        <v>0</v>
      </c>
      <c r="BR57" s="358"/>
      <c r="BS57" s="357">
        <f>IF(OR(입력!B57="85mm단열",입력!B57="85mm방화"),(IF(OR(입력!B59="T/T",입력!B59="T/O",입력!B59="T/S"),(IF(입력!H57="W",입력!D57-(입력!D57-입력!J57)-38-19+12,입력!D57-38-38+12)+IF(입력!H57="H",입력!F57-(입력!F57-입력!J57)-38-19+12,입력!F57-38-38+12))*2,0))+(IF(OR(입력!B59="T/T",입력!B59="T/O",입력!B59="T/S"),(IF(입력!H61="W",입력!D57-(입력!D61-입력!J61)-38-19+12,0)+IF(입력!H61="H",입력!F61-(입력!F61-입력!J61)-38-19+12,0))*2,0)),0)</f>
        <v>0</v>
      </c>
      <c r="BT57" s="358"/>
      <c r="BU57" s="357">
        <f>IF(OR(입력!B57="85mm단열",입력!B57="85mm방화"),IF(OR(입력!B59="T/T",입력!B59="T/O",입력!B59="T/S",입력!B59="FIX",입력!B59="ID"),IF(입력!H57="W",입력!F57-38-38+10,IF(입력!H57="H",입력!D57-38-38+10,0)),0)*IF(OR(입력!H61="W",입력!H60="H"),2,1),0)</f>
        <v>0</v>
      </c>
      <c r="BV57" s="358"/>
      <c r="BW57" s="357">
        <f>IF(OR(입력!B57="85mm단열",입력!B57="85mm방화"),IF(입력!B61="48T",(IF(입력!B59="FIX",IF(AND(입력!H57="W",입력!H61="W"),((입력!D57-(입력!D57-입력!J57)-38-19)*2)+((입력!D57-(입력!D57-입력!J61)-38-19)*2)+((입력!D57-입력!J57-입력!J60-19-19)*2)+((입력!F57-38-38)*6),IF(AND(입력!H57="H",입력!H61="H"),((입력!F57-(입력!F57-입력!J57)-38-19)*2)+((입력!F57-(입력!F57-입력!J61)-38-19)*2)+((입력!F57-입력!J57-입력!J61-19-19)*2)+((입력!D57-38-38)*6),IF(입력!H57="W",((입력!D57-(입력!D57-입력!J57)-38-19)*2)+((입력!D57-입력!J57-38-19)*2)+((입력!F57-38-38)*4),IF(입력!H57="H",((입력!F57-(입력!F57-입력!J57)-38-19)*2)+((입력!F57-입력!J57-38-19)*2)+((입력!D57-38-38)*4),(((입력!D57-38-38)+(입력!F57-38-38))*2))))),0)+IF(OR(입력!B59="T/T",입력!B59="T/O",입력!B59="ID",입력!B59="T/S"),IF(AND(입력!H57="W",입력!H61="W"),(((입력!D57-입력!J57-입력!J61-19-19)+(입력!F57-38-38))*2),IF(입력!H57="W",(((입력!D57-입력!J57-38-19)+(입력!F57-38-38))*2),IF(AND(입력!H57="H",입력!H61="H"),(((입력!F57-입력!J57-입력!J61-19-19)+(입력!D57-38-38))*2),IF(입력!H57="H",(((입력!F57-입력!J57-38-19)+(입력!D57-38-38))*2),0)))),0)+IF(입력!B57="OD",IF(AND(입력!H57="W",입력!H57="W"),(((입력!D57-입력!J57-입력!J61-38-38)+(입력!F57-38-38))*2),IF(입력!H57="W",(((입력!D57-입력!J57-38-38)+(입력!F57-38-38))*2),IF(AND(입력!H57="H",입력!H61="H"),(((입력!F57-입력!J57-입력!J61-38-38)+(입력!D57-38-38))*2),IF(입력!H57="H",(((입력!F57-입력!J57-38-38)+(입력!D57-38-38))*2),0)))),0)),0),0)</f>
        <v>0</v>
      </c>
      <c r="BX57" s="358"/>
      <c r="BY57" s="357">
        <f>IF(OR(입력!B57="85mm단열",입력!B57="85mm방화"),IF(입력!B61="48T",(IF(OR(입력!B59="T/T",입력!B59="T/O",입력!B59="T/S"),(IF(입력!H57="W",입력!D57-(입력!D57-입력!J57)-38-19+12-56-56,입력!D57-38-38+12-56-56)+IF(입력!H57="H",입력!F57-(입력!F57-입력!J57)-38-19+12-56-56,입력!F57-38-38+12-56-56))*2,0)+IF(입력!B59="OD",(IF(입력!H57="W",입력!D57-(입력!D57-입력!J57)-38-38+12-56-56,입력!D57-38-38+12-56-56)+IF(입력!H57="H",입력!F57-(입력!F57-입력!J57)-38-38+12-56-56,입력!F57-38-38+12-56-56))*2,0)+IF(입력!B59="ID",(IF(입력!H57="W",입력!D57-(입력!D57-입력!J57)-38-19+12-56-56,입력!D57-38-38+12-56-56)+IF(입력!H57="H",입력!F57-(입력!F57-입력!J57)-38-19+12-56-56,입력!F57-38-38+12-56-56))*2,0)+IF(OR(입력!B59="T/T",입력!B59="T/O",입력!B59="T/S"),(IF(입력!H61="W",입력!D57-(입력!D57-입력!J61)-38-19+12-56-56,0)+IF(입력!H61="H",입력!F57-(입력!F57-입력!J61)-38-19+12-56-56,0))*2,0)+IF(입력!B57="OD",(IF(입력!H61="W",입력!D57-(입력!D57-입력!J61)-38-38+12-56-56,0)+IF(입력!H61="H",입력!F57-(입력!F57-입력!J61)-38-38+12-56-56,0))*2,0)+IF(입력!B57="ID",(IF(입력!H61="W",입력!D57-(입력!D57-입력!J61)-38-19+12-56-56,0)+IF(입력!H61="H",입력!F57-(입력!F57-입력!J61)-38-19+12-56-56,0))*2,0)),0),0)</f>
        <v>0</v>
      </c>
      <c r="BZ57" s="358"/>
      <c r="CA57" s="357">
        <f>IF(OR(입력!B57="85mm단열",입력!B57="85mm방화"),IF(입력!B61="51T",(IF(입력!B59="FIX",IF(AND(입력!H57="W",입력!H61="W"),((입력!D57-(입력!D57-입력!J57)-38-19)*2)+((입력!D57-(입력!D57-입력!J61)-38-19)*2)+((입력!D57-입력!J57-입력!J60-19-19)*2)+((입력!F57-38-38)*6),IF(AND(입력!H57="H",입력!H61="H"),((입력!F57-(입력!F57-입력!J57)-38-19)*2)+((입력!F57-(입력!F57-입력!J61)-38-19)*2)+((입력!F57-입력!J57-입력!J61-19-19)*2)+((입력!D57-38-38)*6),IF(입력!H57="W",((입력!D57-(입력!D57-입력!J57)-38-19)*2)+((입력!D57-입력!J57-38-19)*2)+((입력!F57-38-38)*4),IF(입력!H57="H",((입력!F57-(입력!F57-입력!J57)-38-19)*2)+((입력!F57-입력!J57-38-19)*2)+((입력!D57-38-38)*4),(((입력!D57-38-38)+(입력!F57-38-38))*2))))),0)+IF(OR(입력!B59="T/T",입력!B59="T/O",입력!B59="ID",입력!B59="T/S"),IF(AND(입력!H57="W",입력!H61="W"),(((입력!D57-입력!J57-입력!J61-19-19)+(입력!F57-38-38))*2),IF(입력!H57="W",(((입력!D57-입력!J57-38-19)+(입력!F57-38-38))*2),IF(AND(입력!H57="H",입력!H61="H"),(((입력!F57-입력!J57-입력!J61-19-19)+(입력!D57-38-38))*2),IF(입력!H57="H",(((입력!F57-입력!J57-38-19)+(입력!D57-38-38))*2),0)))),0)+IF(입력!B57="OD",IF(AND(입력!H57="W",입력!H57="W"),(((입력!D57-입력!J57-입력!J61-38-38)+(입력!F57-38-38))*2),IF(입력!H57="W",(((입력!D57-입력!J57-38-38)+(입력!F57-38-38))*2),IF(AND(입력!H57="H",입력!H61="H"),(((입력!F57-입력!J57-입력!J61-38-38)+(입력!D57-38-38))*2),IF(입력!H57="H",(((입력!F57-입력!J57-38-38)+(입력!D57-38-38))*2),0)))),0)),0),0)</f>
        <v>0</v>
      </c>
      <c r="CB57" s="358"/>
      <c r="CC57" s="357">
        <f>IF(OR(입력!B57="85mm단열",입력!B57="85mm방화"),IF(입력!B61="51T",(IF(OR(입력!B59="T/T",입력!B59="T/O",입력!B59="T/S"),(IF(입력!H57="W",입력!D57-(입력!D57-입력!J57)-38-19+12-56-56,입력!D57-38-38+12-56-56)+IF(입력!H57="H",입력!F57-(입력!F57-입력!J57)-38-19+12-56-56,입력!F57-38-38+12-56-56))*2,0)+IF(입력!B59="OD",(IF(입력!H57="W",입력!D57-(입력!D57-입력!J57)-38-38+12-56-56,입력!D57-38-38+12-56-56)+IF(입력!H57="H",입력!F57-(입력!F57-입력!J57)-38-38+12-56-56,입력!F57-38-38+12-56-56))*2,0)+IF(입력!B59="ID",(IF(입력!H57="W",입력!D57-(입력!D57-입력!J57)-38-19+12-56-56,입력!D57-38-38+12-56-56)+IF(입력!H57="H",입력!F57-(입력!F57-입력!J57)-38-19+12-56-56,입력!F57-38-38+12-56-56))*2,0)+IF(OR(입력!B59="T/T",입력!B59="T/O",입력!B59="T/S"),(IF(입력!H61="W",입력!D57-(입력!D57-입력!J61)-38-19+12-56-56,0)+IF(입력!H61="H",입력!F57-(입력!F57-입력!J61)-38-19+12-56-56,0))*2,0)+IF(입력!B57="OD",(IF(입력!H61="W",입력!D57-(입력!D57-입력!J61)-38-38+12-56-56,0)+IF(입력!H61="H",입력!F57-(입력!F57-입력!J61)-38-38+12-56-56,0))*2,0)+IF(입력!B57="ID",(IF(입력!H61="W",입력!D57-(입력!D57-입력!J61)-38-19+12-56-56,0)+IF(입력!H61="H",입력!F57-(입력!F57-입력!J61)-38-19+12-56-56,0))*2,0)),0),0)</f>
        <v>0</v>
      </c>
      <c r="CD57" s="358"/>
      <c r="CE57" s="357">
        <f>IF(OR(입력!B57="85mm단열",입력!B57="85mm방화"),(4),0)</f>
        <v>0</v>
      </c>
      <c r="CF57" s="358"/>
      <c r="CG57" s="357">
        <f>IF(OR(입력!B57="85mm단열",입력!B57="85mm방화"),(4),0)</f>
        <v>0</v>
      </c>
      <c r="CH57" s="358"/>
      <c r="CI57" s="381">
        <f>IF(OR(입력!B57="85mm단열",입력!B57="85mm방화"),IF(OR(입력!B59="T/T",입력!B59="T/O",입력!B59="T/S"),IF(OR(입력!H61="w",입력!H61="h"),8,4),0),0)</f>
        <v>0</v>
      </c>
      <c r="CJ57" s="382"/>
      <c r="CK57" s="375">
        <f>IF(OR(입력!B57="85mm단열",입력!B57="85mm방화"),IF(OR(입력!B59="T/T",입력!B59="T/O",입력!B59="T/S"),IF(OR(입력!H61="w",입력!H61="h"),8,4),0),0)</f>
        <v>0</v>
      </c>
      <c r="CL57" s="376"/>
      <c r="CM57" s="375">
        <f>IF(OR(입력!B57="85mm단열",입력!B57="85mm방화"),IF(OR(입력!B59="T/T",입력!B59="T/O",입력!B59="T/S",입력!B59="FIX",입력!B59="ID"),IF(입력!H57="W",2,IF(입력!H57="H",2,0)),0)*IF(OR(입력!H60="W",입력!H60="H"),2,1),0)</f>
        <v>0</v>
      </c>
      <c r="CN57" s="376"/>
      <c r="CO57" s="375">
        <f>IF(OR(입력!B57="85mm단열",입력!B57="85mm방화"),IF(OR(입력!B59="T/T",입력!B59="T/O",입력!B59="T/S",입력!B59="FIX",입력!B59="ID"),IF(입력!H57="W",2,IF(입력!H57="H",2,0)),0)*IF(OR(입력!H60="W",입력!H60="H"),2,1),0)</f>
        <v>0</v>
      </c>
      <c r="CP57" s="376"/>
      <c r="CQ57" s="375">
        <f>IF(OR(입력!B57="85mm단열",입력!B57="85mm방화"),IF(OR(입력!B59="T/T",입력!B59="T/O",입력!B59="T/S",입력!B59="FIX",입력!B59="ID"),IF(입력!H57="W",2,IF(입력!H57="H",2,0)),0)*IF(OR(입력!H60="W",입력!H60="H"),2,1),0)</f>
        <v>0</v>
      </c>
      <c r="CR57" s="376"/>
      <c r="CS57" s="357">
        <f>IF(OR(입력!B57="85mm단열",입력!B57="85mm방화"),(32),0)</f>
        <v>0</v>
      </c>
      <c r="CT57" s="358"/>
      <c r="CU57" s="369">
        <f>IF((입력!B57="85mm단열"),((CA57+CC57+BW57+BY57)/1000),0)</f>
        <v>0</v>
      </c>
      <c r="CV57" s="370"/>
      <c r="CW57" s="369">
        <f>IF((입력!B57="85mm단열"),((CA57+CC57+BW57+BY57)/1000),0)</f>
        <v>0</v>
      </c>
      <c r="CX57" s="370"/>
      <c r="CY57" s="369">
        <f>IF((입력!B57="85mm단열"),((BS57/1000)),0)</f>
        <v>0</v>
      </c>
      <c r="CZ57" s="370"/>
      <c r="DA57" s="357">
        <f>IF((입력!B57="85mm단열"),(4),0)</f>
        <v>0</v>
      </c>
      <c r="DB57" s="358"/>
      <c r="DC57" s="369">
        <f>IF((입력!B57="85mm단열"),(BS57*2)/1000,0)</f>
        <v>0</v>
      </c>
      <c r="DD57" s="370"/>
      <c r="DE57" s="357">
        <f>IF((입력!B57="85mm방화"),((CA57+CC57+BW57+BY57)/1000),0)</f>
        <v>0</v>
      </c>
      <c r="DF57" s="358"/>
      <c r="DG57" s="357">
        <f>IF((입력!B57="85mm방화"),((CA57+CC57+BW57+BY57)/1000),0)</f>
        <v>0</v>
      </c>
      <c r="DH57" s="358"/>
      <c r="DI57" s="357">
        <f>IF((입력!B57="85mm방화"),((BS57/1000)),0)</f>
        <v>0</v>
      </c>
      <c r="DJ57" s="358"/>
      <c r="DK57" s="357">
        <f>IF((입력!B57="85mm방화"),(4),0)</f>
        <v>0</v>
      </c>
      <c r="DL57" s="358"/>
      <c r="DM57" s="357">
        <f>IF((입력!B57="85mm방화"),(BS57*2)/1000,0)</f>
        <v>0</v>
      </c>
      <c r="DN57" s="358"/>
      <c r="DO57" s="357">
        <f>IF((입력!B57="85mm방화"),((BQ57/1000)),0)</f>
        <v>0</v>
      </c>
      <c r="DP57" s="358"/>
      <c r="DQ57" s="357">
        <f>IF((입력!B57="85mm방화"),((BW57/1000)),0)</f>
        <v>0</v>
      </c>
      <c r="DR57" s="358"/>
      <c r="DS57" s="357">
        <f>IF((입력!B57="85mm방화"),((BY57/1000)),0)</f>
        <v>0</v>
      </c>
      <c r="DT57" s="358"/>
      <c r="DU57" s="357">
        <f>IF(OR(입력!B57="85mm단열",입력!B57="85mm방화"),(IF(OR(입력!B59="T/T",입력!B59="T/O",입력!B59="T/S"),(IF(입력!H57="W",입력!D57-(입력!D57-입력!J57)-432,입력!D57-432)+IF(입력!H57="H",입력!F57-((((입력!F57-입력!J57)/2)-246)*2),(((입력!F57/2)-246)*2))),0))+(IF(OR(입력!B59="T/T",입력!B59="T/O",입력!B59="T/S"),(IF(입력!H61="W",입력!D57-(입력!D61-입력!J61)-432,0)+IF(입력!H61="H",입력!F61-((((입력!F61-입력!J61)/2)-246)*2),0)),0)),0)</f>
        <v>0</v>
      </c>
      <c r="DV57" s="358"/>
      <c r="DW57" s="357">
        <f>IF(OR(입력!B57="85mm단열",입력!B57="85mm방화",입력!B57="60mm단열",입력!B57="60mm방화"),IF(OR(입력!B59="T/T",입력!B59="T/O",입력!B59="T/S",입력!B59="FIX"),IF(OR(입력!H57="w",입력!H57="h"),4,2),0),0)</f>
        <v>0</v>
      </c>
      <c r="DX57" s="358"/>
      <c r="DY57" s="357">
        <f>IF(OR(입력!B57="85mm단열",입력!B57="85mm방화",입력!B57="60mm단열",입력!B57="60mm방화"),IF(OR(입력!B59="T/T",입력!B59="T/O",입력!B59="T/S"),1,0),0)</f>
        <v>0</v>
      </c>
      <c r="DZ57" s="358"/>
      <c r="EA57" s="357">
        <f>IF(OR(입력!B57="85mm단열",입력!B57="85mm방화",입력!B57="60mm단열",입력!B57="60mm방화"),IF(OR(입력!B59="T/T",입력!B59="T/O",입력!B59="T/S"),1,0),0)</f>
        <v>0</v>
      </c>
      <c r="EB57" s="358"/>
      <c r="EC57" s="357">
        <f>IF(OR(입력!B57="145mm단열",입력!B57="145mm방화"),IF(입력!B59="ES",((입력!D57)+(입력!F57))*2,0),0)</f>
        <v>0</v>
      </c>
      <c r="ED57" s="358"/>
      <c r="EE57" s="357">
        <f>IF(OR(입력!B57="145mm단열",입력!B57="145mm방화"),IF(입력!B59="ES",(((입력!D57-(입력!D57-입력!J57)+6)+(입력!F57-52-57))*2),0)+IF(입력!B59="ES",IF(입력!H61="W",(((입력!D57-(입력!D57-입력!J61)+6)+(입력!F57-52-57))*2),0),0),0)</f>
        <v>0</v>
      </c>
      <c r="EF57" s="358"/>
      <c r="EG57" s="357">
        <f>IF(OR(입력!B57="145mm단열",입력!B57="145mm방화"),IF(입력!B59="ES",입력!F57-36-36+10,0)*IF(입력!H61="W",2,1),0)</f>
        <v>0</v>
      </c>
      <c r="EH57" s="358"/>
      <c r="EI57" s="357">
        <f>IF(OR(입력!B57="145mm단열",입력!B57="145mm방화"),IF(입력!B59="ES",입력!D57-36-36,0),0)</f>
        <v>0</v>
      </c>
      <c r="EJ57" s="358"/>
      <c r="EK57" s="357">
        <f>IF(OR(입력!B57="145mm단열",입력!B57="145mm방화"),IF(입력!B59="ES",입력!F57-36-36,0)+IF(AND(입력!B59="ES",입력!H61="W"),입력!F57-36-36,0),0)</f>
        <v>0</v>
      </c>
      <c r="EL57" s="358"/>
      <c r="EM57" s="357">
        <f>IF(OR(입력!B57="145mm단열",입력!B57="145mm방화"),IF(입력!B59="ES",입력!D57-36-36,0),0)</f>
        <v>0</v>
      </c>
      <c r="EN57" s="358"/>
      <c r="EO57" s="357">
        <f>IF(OR(입력!B57="145mm단열",입력!B57="145mm방화"),IF(입력!B59="ES",입력!D57-36-36,0),0)</f>
        <v>0</v>
      </c>
      <c r="EP57" s="358"/>
      <c r="EQ57" s="357">
        <f>IF(OR(입력!B57="145mm단열",입력!B57="145mm방화"),IF(입력!B59="ES",입력!F57-36-36,0)+IF(AND(입력!B59="ES",입력!H61="W"),입력!F57-36-36,0),0)</f>
        <v>0</v>
      </c>
      <c r="ER57" s="358"/>
      <c r="ES57" s="357">
        <f>IF(OR(입력!B57="145mm단열",입력!B57="145mm방화"),IF(입력!B61="39T",IF(입력!B59="ES",((입력!D57-(입력!D57-입력!J57)+6-73-73)+(입력!F57-36-36-73-73))*2,0)+IF(AND(입력!B57="ES",입력!H60="W"),((입력!D57-(입력!D57-입력!J60)+6-73-73)+(입력!F57-36-36-73-73))*2,0)+IF(AND(입력!B57="ES",입력!H57="W",입력!H60="W"),((입력!D57-입력!J57-입력!J60-19-19)+(입력!F57-36-36))*2,IF(AND(입력!B57="ES",입력!H57="W",NOT(입력!H60="W")),((입력!D57-입력!J57-36-19)+(입력!F57-36-36))*2,0)),0),0)</f>
        <v>0</v>
      </c>
      <c r="ET57" s="358"/>
      <c r="EU57" s="357">
        <f>IF(OR(입력!B57="145mm단열",입력!B57="145mm방화"),IF(입력!B61="24T",IF(입력!B59="ES",((입력!D57-(입력!D57-입력!J57)+6-73-73)+(입력!F57-36-36-73-73))*2,0)+IF(AND(입력!B57="ES",입력!H60="W"),((입력!D57-(입력!D57-입력!J60)+6-73-73)+(입력!F57-36-36-73-73))*2,0)+IF(AND(입력!B57="ES",입력!H57="W",입력!H60="W"),((입력!D57-입력!J57-입력!J60-19-19)+(입력!F57-36-36))*2,IF(AND(입력!B57="ES",입력!H57="W",NOT(입력!H60="W")),((입력!D57-입력!J57-36-19)+(입력!F57-36-36))*2,0)),0),0)</f>
        <v>0</v>
      </c>
      <c r="EV57" s="358"/>
      <c r="EW57" s="357">
        <f>IF(OR(입력!B57="145mm단열",입력!B57="145mm방화"),IF(입력!B59="ES",(입력!D57-(입력!D57-입력!J57)-40-21+입력!F57-36-36)*2,0)+IF(AND(입력!B59="ES",입력!H61="W"),(입력!D57-(입력!D57-입력!J60)-36-19+입력!F57-36-36)*2,0),0)</f>
        <v>0</v>
      </c>
      <c r="EX57" s="358"/>
      <c r="EY57" s="357">
        <f>IF(OR(입력!B57="145mm단열",입력!B57="145mm방화"),(4),0)</f>
        <v>0</v>
      </c>
      <c r="EZ57" s="358"/>
      <c r="FA57" s="357">
        <f>IF(OR(입력!B57="145mm단열",입력!B57="145mm방화"),(4),0)</f>
        <v>0</v>
      </c>
      <c r="FB57" s="358"/>
      <c r="FC57" s="381">
        <f>IF(OR(입력!B57="145mm단열",입력!B57="145mm방화"),IF(OR(입력!B59="ES"),IF(OR(입력!H57="W",입력!H61="h"),4,8),0),0)</f>
        <v>0</v>
      </c>
      <c r="FD57" s="382"/>
      <c r="FE57" s="375">
        <f>IF(OR(입력!B57="145mm단열",입력!B57="145mm방화"),IF(OR(입력!B59="ES"),IF(OR(입력!H57="W",입력!H61="h"),4,8),0),0)</f>
        <v>0</v>
      </c>
      <c r="FF57" s="376"/>
      <c r="FG57" s="375">
        <f>IF(OR(입력!B57="145mm단열",입력!B57="145mm방화"),IF(OR(입력!B59="ES"),IF(입력!H57="W",2,IF(입력!H57="H",2,0)),0)*IF(OR(입력!H60="W",입력!H60="H"),2,1),0)</f>
        <v>0</v>
      </c>
      <c r="FH57" s="376"/>
      <c r="FI57" s="375">
        <f>IF(OR(입력!B57="145mm단열",입력!B57="145mm방화"),IF(OR(입력!B59="ES"),IF(입력!H57="W",2,IF(입력!H57="H",2,0)),0)*IF(OR(입력!H60="W",입력!H60="H"),2,1),0)</f>
        <v>0</v>
      </c>
      <c r="FJ57" s="376"/>
      <c r="FK57" s="375">
        <f>IF(OR(입력!B57="145mm단열",입력!B57="145mm방화"),IF(OR(입력!B59="ES"),IF(입력!H57="W",2,IF(입력!H57="H",2,0)),0)*IF(OR(입력!H60="W",입력!H60="H"),2,1),0)</f>
        <v>0</v>
      </c>
      <c r="FL57" s="376"/>
      <c r="FM57" s="357">
        <f>IF(OR(입력!B57="145mm단열",입력!B57="145mm방화"),(32),0)</f>
        <v>0</v>
      </c>
      <c r="FN57" s="358"/>
      <c r="FO57" s="369">
        <f>IF((입력!B57="145mm단열"),((EU57+EW57+EQ57+ES57)/1000),0)</f>
        <v>0</v>
      </c>
      <c r="FP57" s="370"/>
      <c r="FQ57" s="369">
        <f>IF((입력!B57="145mm단열"),((EU57+EW57+EQ57+ES57)/1000),0)</f>
        <v>0</v>
      </c>
      <c r="FR57" s="370"/>
      <c r="FS57" s="369">
        <f>IF((입력!B57="145mm단열"),((EM57/1000)),0)</f>
        <v>0</v>
      </c>
      <c r="FT57" s="370"/>
      <c r="FU57" s="357">
        <f>IF((입력!B57="145mm단열"),(4),0)</f>
        <v>0</v>
      </c>
      <c r="FV57" s="358"/>
      <c r="FW57" s="369">
        <f>IF((입력!B57="145mm단열"),(EM57*2)/1000,0)</f>
        <v>0</v>
      </c>
      <c r="FX57" s="370"/>
      <c r="FY57" s="357">
        <f>IF((입력!B57="145mm방화"),((EU57+EW57+EQ57+ES57)/1000),0)</f>
        <v>0</v>
      </c>
      <c r="FZ57" s="358"/>
      <c r="GA57" s="357">
        <f>IF((입력!B57="145mm방화"),((EU57+EW57+EQ57+ES57)/1000),0)</f>
        <v>0</v>
      </c>
      <c r="GB57" s="358"/>
      <c r="GC57" s="357">
        <f>IF((입력!B57="145mm방화"),((EM57/1000)),0)</f>
        <v>0</v>
      </c>
      <c r="GD57" s="358"/>
      <c r="GE57" s="357">
        <f>IF((입력!B57="145mm방화"),(4),0)</f>
        <v>0</v>
      </c>
      <c r="GF57" s="358"/>
      <c r="GG57" s="357">
        <f>IF((입력!B57="145mm방화"),(EM57*2)/1000,0)</f>
        <v>0</v>
      </c>
      <c r="GH57" s="358"/>
      <c r="GI57" s="357">
        <f>IF((입력!B57="145mm방화"),((EK57/1000)),0)</f>
        <v>0</v>
      </c>
      <c r="GJ57" s="358"/>
      <c r="GK57" s="357">
        <f>IF((입력!B57="145mm방화"),((EQ57/1000)),0)</f>
        <v>0</v>
      </c>
      <c r="GL57" s="358"/>
      <c r="GM57" s="357">
        <f>IF((입력!B57="145mm방화"),((ES57/1000)),0)</f>
        <v>0</v>
      </c>
      <c r="GN57" s="358"/>
      <c r="GO57" s="357">
        <f>IF(OR(입력!B57="145mm단열",입력!B57="145mm방화"),(1),0)</f>
        <v>0</v>
      </c>
      <c r="GP57" s="358"/>
      <c r="GQ57" s="357">
        <f>IF(OR(입력!B57="145mm단열",입력!B57="145mm방화"),(1),0)</f>
        <v>0</v>
      </c>
      <c r="GR57" s="358"/>
    </row>
    <row r="58" spans="1:200" ht="17.100000000000001" customHeight="1" x14ac:dyDescent="0.3">
      <c r="A58" s="402"/>
      <c r="B58" s="412"/>
      <c r="C58" s="397"/>
      <c r="D58" s="398"/>
      <c r="E58" s="359"/>
      <c r="F58" s="360"/>
      <c r="G58" s="377"/>
      <c r="H58" s="378"/>
      <c r="I58" s="359"/>
      <c r="J58" s="360"/>
      <c r="K58" s="359"/>
      <c r="L58" s="360"/>
      <c r="M58" s="359"/>
      <c r="N58" s="360"/>
      <c r="O58" s="359"/>
      <c r="P58" s="360"/>
      <c r="Q58" s="359"/>
      <c r="R58" s="360"/>
      <c r="S58" s="359"/>
      <c r="T58" s="360"/>
      <c r="U58" s="359"/>
      <c r="V58" s="360"/>
      <c r="W58" s="359"/>
      <c r="X58" s="360"/>
      <c r="Y58" s="359"/>
      <c r="Z58" s="360"/>
      <c r="AA58" s="359"/>
      <c r="AB58" s="360"/>
      <c r="AC58" s="377"/>
      <c r="AD58" s="378"/>
      <c r="AE58" s="377"/>
      <c r="AF58" s="378"/>
      <c r="AG58" s="377"/>
      <c r="AH58" s="378"/>
      <c r="AI58" s="377"/>
      <c r="AJ58" s="378"/>
      <c r="AK58" s="377"/>
      <c r="AL58" s="378"/>
      <c r="AM58" s="359"/>
      <c r="AN58" s="360"/>
      <c r="AO58" s="359"/>
      <c r="AP58" s="360"/>
      <c r="AQ58" s="359"/>
      <c r="AR58" s="360"/>
      <c r="AS58" s="359"/>
      <c r="AT58" s="360"/>
      <c r="AU58" s="359"/>
      <c r="AV58" s="360"/>
      <c r="AW58" s="359"/>
      <c r="AX58" s="360"/>
      <c r="AY58" s="359"/>
      <c r="AZ58" s="360"/>
      <c r="BA58" s="359"/>
      <c r="BB58" s="360"/>
      <c r="BC58" s="359"/>
      <c r="BD58" s="360"/>
      <c r="BE58" s="359"/>
      <c r="BF58" s="360"/>
      <c r="BG58" s="359"/>
      <c r="BH58" s="360"/>
      <c r="BI58" s="359"/>
      <c r="BJ58" s="360"/>
      <c r="BK58" s="359"/>
      <c r="BL58" s="360"/>
      <c r="BM58" s="359"/>
      <c r="BN58" s="360"/>
      <c r="BO58" s="359"/>
      <c r="BP58" s="360"/>
      <c r="BQ58" s="359"/>
      <c r="BR58" s="360"/>
      <c r="BS58" s="359"/>
      <c r="BT58" s="360"/>
      <c r="BU58" s="359"/>
      <c r="BV58" s="360"/>
      <c r="BW58" s="359"/>
      <c r="BX58" s="360"/>
      <c r="BY58" s="359"/>
      <c r="BZ58" s="360"/>
      <c r="CA58" s="359"/>
      <c r="CB58" s="360"/>
      <c r="CC58" s="359"/>
      <c r="CD58" s="360"/>
      <c r="CE58" s="359"/>
      <c r="CF58" s="360"/>
      <c r="CG58" s="359"/>
      <c r="CH58" s="360"/>
      <c r="CI58" s="383"/>
      <c r="CJ58" s="384"/>
      <c r="CK58" s="377"/>
      <c r="CL58" s="378"/>
      <c r="CM58" s="377"/>
      <c r="CN58" s="378"/>
      <c r="CO58" s="377"/>
      <c r="CP58" s="378"/>
      <c r="CQ58" s="377"/>
      <c r="CR58" s="378"/>
      <c r="CS58" s="359"/>
      <c r="CT58" s="360"/>
      <c r="CU58" s="371"/>
      <c r="CV58" s="372"/>
      <c r="CW58" s="371"/>
      <c r="CX58" s="372"/>
      <c r="CY58" s="371"/>
      <c r="CZ58" s="372"/>
      <c r="DA58" s="359"/>
      <c r="DB58" s="360"/>
      <c r="DC58" s="371"/>
      <c r="DD58" s="372"/>
      <c r="DE58" s="359"/>
      <c r="DF58" s="360"/>
      <c r="DG58" s="359"/>
      <c r="DH58" s="360"/>
      <c r="DI58" s="359"/>
      <c r="DJ58" s="360"/>
      <c r="DK58" s="359"/>
      <c r="DL58" s="360"/>
      <c r="DM58" s="359"/>
      <c r="DN58" s="360"/>
      <c r="DO58" s="359"/>
      <c r="DP58" s="360"/>
      <c r="DQ58" s="359"/>
      <c r="DR58" s="360"/>
      <c r="DS58" s="359"/>
      <c r="DT58" s="360"/>
      <c r="DU58" s="359"/>
      <c r="DV58" s="360"/>
      <c r="DW58" s="359"/>
      <c r="DX58" s="360"/>
      <c r="DY58" s="359"/>
      <c r="DZ58" s="360"/>
      <c r="EA58" s="359"/>
      <c r="EB58" s="360"/>
      <c r="EC58" s="359"/>
      <c r="ED58" s="360"/>
      <c r="EE58" s="359"/>
      <c r="EF58" s="360"/>
      <c r="EG58" s="359"/>
      <c r="EH58" s="360"/>
      <c r="EI58" s="359"/>
      <c r="EJ58" s="360"/>
      <c r="EK58" s="359"/>
      <c r="EL58" s="360"/>
      <c r="EM58" s="359"/>
      <c r="EN58" s="360"/>
      <c r="EO58" s="359"/>
      <c r="EP58" s="360"/>
      <c r="EQ58" s="359"/>
      <c r="ER58" s="360"/>
      <c r="ES58" s="359"/>
      <c r="ET58" s="360"/>
      <c r="EU58" s="359"/>
      <c r="EV58" s="360"/>
      <c r="EW58" s="359"/>
      <c r="EX58" s="360"/>
      <c r="EY58" s="359"/>
      <c r="EZ58" s="360"/>
      <c r="FA58" s="359"/>
      <c r="FB58" s="360"/>
      <c r="FC58" s="383"/>
      <c r="FD58" s="384"/>
      <c r="FE58" s="377"/>
      <c r="FF58" s="378"/>
      <c r="FG58" s="377"/>
      <c r="FH58" s="378"/>
      <c r="FI58" s="377"/>
      <c r="FJ58" s="378"/>
      <c r="FK58" s="377"/>
      <c r="FL58" s="378"/>
      <c r="FM58" s="359"/>
      <c r="FN58" s="360"/>
      <c r="FO58" s="371"/>
      <c r="FP58" s="372"/>
      <c r="FQ58" s="371"/>
      <c r="FR58" s="372"/>
      <c r="FS58" s="371"/>
      <c r="FT58" s="372"/>
      <c r="FU58" s="359"/>
      <c r="FV58" s="360"/>
      <c r="FW58" s="371"/>
      <c r="FX58" s="372"/>
      <c r="FY58" s="359"/>
      <c r="FZ58" s="360"/>
      <c r="GA58" s="359"/>
      <c r="GB58" s="360"/>
      <c r="GC58" s="359"/>
      <c r="GD58" s="360"/>
      <c r="GE58" s="359"/>
      <c r="GF58" s="360"/>
      <c r="GG58" s="359"/>
      <c r="GH58" s="360"/>
      <c r="GI58" s="359"/>
      <c r="GJ58" s="360"/>
      <c r="GK58" s="359"/>
      <c r="GL58" s="360"/>
      <c r="GM58" s="359"/>
      <c r="GN58" s="360"/>
      <c r="GO58" s="359"/>
      <c r="GP58" s="360"/>
      <c r="GQ58" s="359"/>
      <c r="GR58" s="360"/>
    </row>
    <row r="59" spans="1:200" ht="16.5" customHeight="1" x14ac:dyDescent="0.3">
      <c r="A59" s="402"/>
      <c r="B59" s="412"/>
      <c r="C59" s="397"/>
      <c r="D59" s="398"/>
      <c r="E59" s="359"/>
      <c r="F59" s="360"/>
      <c r="G59" s="377"/>
      <c r="H59" s="378"/>
      <c r="I59" s="359"/>
      <c r="J59" s="360"/>
      <c r="K59" s="359"/>
      <c r="L59" s="360"/>
      <c r="M59" s="359"/>
      <c r="N59" s="360"/>
      <c r="O59" s="359"/>
      <c r="P59" s="360"/>
      <c r="Q59" s="359"/>
      <c r="R59" s="360"/>
      <c r="S59" s="359"/>
      <c r="T59" s="360"/>
      <c r="U59" s="359"/>
      <c r="V59" s="360"/>
      <c r="W59" s="359"/>
      <c r="X59" s="360"/>
      <c r="Y59" s="359"/>
      <c r="Z59" s="360"/>
      <c r="AA59" s="359"/>
      <c r="AB59" s="360"/>
      <c r="AC59" s="377"/>
      <c r="AD59" s="378"/>
      <c r="AE59" s="377"/>
      <c r="AF59" s="378"/>
      <c r="AG59" s="377"/>
      <c r="AH59" s="378"/>
      <c r="AI59" s="377"/>
      <c r="AJ59" s="378"/>
      <c r="AK59" s="377"/>
      <c r="AL59" s="378"/>
      <c r="AM59" s="359"/>
      <c r="AN59" s="360"/>
      <c r="AO59" s="359"/>
      <c r="AP59" s="360"/>
      <c r="AQ59" s="359"/>
      <c r="AR59" s="360"/>
      <c r="AS59" s="359"/>
      <c r="AT59" s="360"/>
      <c r="AU59" s="359"/>
      <c r="AV59" s="360"/>
      <c r="AW59" s="359"/>
      <c r="AX59" s="360"/>
      <c r="AY59" s="359"/>
      <c r="AZ59" s="360"/>
      <c r="BA59" s="359"/>
      <c r="BB59" s="360"/>
      <c r="BC59" s="359"/>
      <c r="BD59" s="360"/>
      <c r="BE59" s="359"/>
      <c r="BF59" s="360"/>
      <c r="BG59" s="359"/>
      <c r="BH59" s="360"/>
      <c r="BI59" s="359"/>
      <c r="BJ59" s="360"/>
      <c r="BK59" s="359"/>
      <c r="BL59" s="360"/>
      <c r="BM59" s="359"/>
      <c r="BN59" s="360"/>
      <c r="BO59" s="359"/>
      <c r="BP59" s="360"/>
      <c r="BQ59" s="359"/>
      <c r="BR59" s="360"/>
      <c r="BS59" s="359"/>
      <c r="BT59" s="360"/>
      <c r="BU59" s="359"/>
      <c r="BV59" s="360"/>
      <c r="BW59" s="359"/>
      <c r="BX59" s="360"/>
      <c r="BY59" s="359"/>
      <c r="BZ59" s="360"/>
      <c r="CA59" s="359"/>
      <c r="CB59" s="360"/>
      <c r="CC59" s="359"/>
      <c r="CD59" s="360"/>
      <c r="CE59" s="359"/>
      <c r="CF59" s="360"/>
      <c r="CG59" s="359"/>
      <c r="CH59" s="360"/>
      <c r="CI59" s="383"/>
      <c r="CJ59" s="384"/>
      <c r="CK59" s="377"/>
      <c r="CL59" s="378"/>
      <c r="CM59" s="377"/>
      <c r="CN59" s="378"/>
      <c r="CO59" s="377"/>
      <c r="CP59" s="378"/>
      <c r="CQ59" s="377"/>
      <c r="CR59" s="378"/>
      <c r="CS59" s="359"/>
      <c r="CT59" s="360"/>
      <c r="CU59" s="371"/>
      <c r="CV59" s="372"/>
      <c r="CW59" s="371"/>
      <c r="CX59" s="372"/>
      <c r="CY59" s="371"/>
      <c r="CZ59" s="372"/>
      <c r="DA59" s="359"/>
      <c r="DB59" s="360"/>
      <c r="DC59" s="371"/>
      <c r="DD59" s="372"/>
      <c r="DE59" s="359"/>
      <c r="DF59" s="360"/>
      <c r="DG59" s="359"/>
      <c r="DH59" s="360"/>
      <c r="DI59" s="359"/>
      <c r="DJ59" s="360"/>
      <c r="DK59" s="359"/>
      <c r="DL59" s="360"/>
      <c r="DM59" s="359"/>
      <c r="DN59" s="360"/>
      <c r="DO59" s="359"/>
      <c r="DP59" s="360"/>
      <c r="DQ59" s="359"/>
      <c r="DR59" s="360"/>
      <c r="DS59" s="359"/>
      <c r="DT59" s="360"/>
      <c r="DU59" s="359"/>
      <c r="DV59" s="360"/>
      <c r="DW59" s="359"/>
      <c r="DX59" s="360"/>
      <c r="DY59" s="359"/>
      <c r="DZ59" s="360"/>
      <c r="EA59" s="359"/>
      <c r="EB59" s="360"/>
      <c r="EC59" s="359"/>
      <c r="ED59" s="360"/>
      <c r="EE59" s="359"/>
      <c r="EF59" s="360"/>
      <c r="EG59" s="359"/>
      <c r="EH59" s="360"/>
      <c r="EI59" s="359"/>
      <c r="EJ59" s="360"/>
      <c r="EK59" s="359"/>
      <c r="EL59" s="360"/>
      <c r="EM59" s="359"/>
      <c r="EN59" s="360"/>
      <c r="EO59" s="359"/>
      <c r="EP59" s="360"/>
      <c r="EQ59" s="359"/>
      <c r="ER59" s="360"/>
      <c r="ES59" s="359"/>
      <c r="ET59" s="360"/>
      <c r="EU59" s="359"/>
      <c r="EV59" s="360"/>
      <c r="EW59" s="359"/>
      <c r="EX59" s="360"/>
      <c r="EY59" s="359"/>
      <c r="EZ59" s="360"/>
      <c r="FA59" s="359"/>
      <c r="FB59" s="360"/>
      <c r="FC59" s="383"/>
      <c r="FD59" s="384"/>
      <c r="FE59" s="377"/>
      <c r="FF59" s="378"/>
      <c r="FG59" s="377"/>
      <c r="FH59" s="378"/>
      <c r="FI59" s="377"/>
      <c r="FJ59" s="378"/>
      <c r="FK59" s="377"/>
      <c r="FL59" s="378"/>
      <c r="FM59" s="359"/>
      <c r="FN59" s="360"/>
      <c r="FO59" s="371"/>
      <c r="FP59" s="372"/>
      <c r="FQ59" s="371"/>
      <c r="FR59" s="372"/>
      <c r="FS59" s="371"/>
      <c r="FT59" s="372"/>
      <c r="FU59" s="359"/>
      <c r="FV59" s="360"/>
      <c r="FW59" s="371"/>
      <c r="FX59" s="372"/>
      <c r="FY59" s="359"/>
      <c r="FZ59" s="360"/>
      <c r="GA59" s="359"/>
      <c r="GB59" s="360"/>
      <c r="GC59" s="359"/>
      <c r="GD59" s="360"/>
      <c r="GE59" s="359"/>
      <c r="GF59" s="360"/>
      <c r="GG59" s="359"/>
      <c r="GH59" s="360"/>
      <c r="GI59" s="359"/>
      <c r="GJ59" s="360"/>
      <c r="GK59" s="359"/>
      <c r="GL59" s="360"/>
      <c r="GM59" s="359"/>
      <c r="GN59" s="360"/>
      <c r="GO59" s="359"/>
      <c r="GP59" s="360"/>
      <c r="GQ59" s="359"/>
      <c r="GR59" s="360"/>
    </row>
    <row r="60" spans="1:200" ht="16.5" customHeight="1" x14ac:dyDescent="0.3">
      <c r="A60" s="402"/>
      <c r="B60" s="412"/>
      <c r="C60" s="409"/>
      <c r="D60" s="410"/>
      <c r="E60" s="361"/>
      <c r="F60" s="362"/>
      <c r="G60" s="379"/>
      <c r="H60" s="380"/>
      <c r="I60" s="361"/>
      <c r="J60" s="362"/>
      <c r="K60" s="361"/>
      <c r="L60" s="362"/>
      <c r="M60" s="361"/>
      <c r="N60" s="362"/>
      <c r="O60" s="361"/>
      <c r="P60" s="362"/>
      <c r="Q60" s="361"/>
      <c r="R60" s="362"/>
      <c r="S60" s="361"/>
      <c r="T60" s="362"/>
      <c r="U60" s="361"/>
      <c r="V60" s="362"/>
      <c r="W60" s="361"/>
      <c r="X60" s="362"/>
      <c r="Y60" s="361"/>
      <c r="Z60" s="362"/>
      <c r="AA60" s="361"/>
      <c r="AB60" s="362"/>
      <c r="AC60" s="379"/>
      <c r="AD60" s="380"/>
      <c r="AE60" s="379"/>
      <c r="AF60" s="380"/>
      <c r="AG60" s="379"/>
      <c r="AH60" s="380"/>
      <c r="AI60" s="379"/>
      <c r="AJ60" s="380"/>
      <c r="AK60" s="379"/>
      <c r="AL60" s="380"/>
      <c r="AM60" s="361"/>
      <c r="AN60" s="362"/>
      <c r="AO60" s="361"/>
      <c r="AP60" s="362"/>
      <c r="AQ60" s="361"/>
      <c r="AR60" s="362"/>
      <c r="AS60" s="361"/>
      <c r="AT60" s="362"/>
      <c r="AU60" s="361"/>
      <c r="AV60" s="362"/>
      <c r="AW60" s="361"/>
      <c r="AX60" s="362"/>
      <c r="AY60" s="361"/>
      <c r="AZ60" s="362"/>
      <c r="BA60" s="361"/>
      <c r="BB60" s="362"/>
      <c r="BC60" s="361"/>
      <c r="BD60" s="362"/>
      <c r="BE60" s="361"/>
      <c r="BF60" s="362"/>
      <c r="BG60" s="361"/>
      <c r="BH60" s="362"/>
      <c r="BI60" s="361"/>
      <c r="BJ60" s="362"/>
      <c r="BK60" s="361"/>
      <c r="BL60" s="362"/>
      <c r="BM60" s="361"/>
      <c r="BN60" s="362"/>
      <c r="BO60" s="361"/>
      <c r="BP60" s="362"/>
      <c r="BQ60" s="361"/>
      <c r="BR60" s="362"/>
      <c r="BS60" s="361"/>
      <c r="BT60" s="362"/>
      <c r="BU60" s="361"/>
      <c r="BV60" s="362"/>
      <c r="BW60" s="361"/>
      <c r="BX60" s="362"/>
      <c r="BY60" s="361"/>
      <c r="BZ60" s="362"/>
      <c r="CA60" s="361"/>
      <c r="CB60" s="362"/>
      <c r="CC60" s="361"/>
      <c r="CD60" s="362"/>
      <c r="CE60" s="361"/>
      <c r="CF60" s="362"/>
      <c r="CG60" s="361"/>
      <c r="CH60" s="362"/>
      <c r="CI60" s="385"/>
      <c r="CJ60" s="386"/>
      <c r="CK60" s="379"/>
      <c r="CL60" s="380"/>
      <c r="CM60" s="379"/>
      <c r="CN60" s="380"/>
      <c r="CO60" s="379"/>
      <c r="CP60" s="380"/>
      <c r="CQ60" s="379"/>
      <c r="CR60" s="380"/>
      <c r="CS60" s="361"/>
      <c r="CT60" s="362"/>
      <c r="CU60" s="373"/>
      <c r="CV60" s="374"/>
      <c r="CW60" s="373"/>
      <c r="CX60" s="374"/>
      <c r="CY60" s="373"/>
      <c r="CZ60" s="374"/>
      <c r="DA60" s="361"/>
      <c r="DB60" s="362"/>
      <c r="DC60" s="373"/>
      <c r="DD60" s="374"/>
      <c r="DE60" s="361"/>
      <c r="DF60" s="362"/>
      <c r="DG60" s="361"/>
      <c r="DH60" s="362"/>
      <c r="DI60" s="361"/>
      <c r="DJ60" s="362"/>
      <c r="DK60" s="361"/>
      <c r="DL60" s="362"/>
      <c r="DM60" s="361"/>
      <c r="DN60" s="362"/>
      <c r="DO60" s="361"/>
      <c r="DP60" s="362"/>
      <c r="DQ60" s="361"/>
      <c r="DR60" s="362"/>
      <c r="DS60" s="361"/>
      <c r="DT60" s="362"/>
      <c r="DU60" s="361"/>
      <c r="DV60" s="362"/>
      <c r="DW60" s="361"/>
      <c r="DX60" s="362"/>
      <c r="DY60" s="361"/>
      <c r="DZ60" s="362"/>
      <c r="EA60" s="361"/>
      <c r="EB60" s="362"/>
      <c r="EC60" s="361"/>
      <c r="ED60" s="362"/>
      <c r="EE60" s="361"/>
      <c r="EF60" s="362"/>
      <c r="EG60" s="361"/>
      <c r="EH60" s="362"/>
      <c r="EI60" s="361"/>
      <c r="EJ60" s="362"/>
      <c r="EK60" s="361"/>
      <c r="EL60" s="362"/>
      <c r="EM60" s="361"/>
      <c r="EN60" s="362"/>
      <c r="EO60" s="361"/>
      <c r="EP60" s="362"/>
      <c r="EQ60" s="361"/>
      <c r="ER60" s="362"/>
      <c r="ES60" s="361"/>
      <c r="ET60" s="362"/>
      <c r="EU60" s="361"/>
      <c r="EV60" s="362"/>
      <c r="EW60" s="361"/>
      <c r="EX60" s="362"/>
      <c r="EY60" s="361"/>
      <c r="EZ60" s="362"/>
      <c r="FA60" s="361"/>
      <c r="FB60" s="362"/>
      <c r="FC60" s="385"/>
      <c r="FD60" s="386"/>
      <c r="FE60" s="379"/>
      <c r="FF60" s="380"/>
      <c r="FG60" s="379"/>
      <c r="FH60" s="380"/>
      <c r="FI60" s="379"/>
      <c r="FJ60" s="380"/>
      <c r="FK60" s="379"/>
      <c r="FL60" s="380"/>
      <c r="FM60" s="361"/>
      <c r="FN60" s="362"/>
      <c r="FO60" s="373"/>
      <c r="FP60" s="374"/>
      <c r="FQ60" s="373"/>
      <c r="FR60" s="374"/>
      <c r="FS60" s="373"/>
      <c r="FT60" s="374"/>
      <c r="FU60" s="361"/>
      <c r="FV60" s="362"/>
      <c r="FW60" s="373"/>
      <c r="FX60" s="374"/>
      <c r="FY60" s="361"/>
      <c r="FZ60" s="362"/>
      <c r="GA60" s="361"/>
      <c r="GB60" s="362"/>
      <c r="GC60" s="361"/>
      <c r="GD60" s="362"/>
      <c r="GE60" s="361"/>
      <c r="GF60" s="362"/>
      <c r="GG60" s="361"/>
      <c r="GH60" s="362"/>
      <c r="GI60" s="361"/>
      <c r="GJ60" s="362"/>
      <c r="GK60" s="361"/>
      <c r="GL60" s="362"/>
      <c r="GM60" s="361"/>
      <c r="GN60" s="362"/>
      <c r="GO60" s="361"/>
      <c r="GP60" s="362"/>
      <c r="GQ60" s="361"/>
      <c r="GR60" s="362"/>
    </row>
    <row r="61" spans="1:200" ht="16.5" customHeight="1" x14ac:dyDescent="0.3">
      <c r="A61" s="402"/>
      <c r="B61" s="412"/>
      <c r="C61" s="395" t="s">
        <v>20</v>
      </c>
      <c r="D61" s="396"/>
      <c r="E61" s="351">
        <f>ROUNDUP((E57/1000)*VLOOKUP(E$8,'프로파일 단가 DB'!$A$2:$H$107,7,FALSE)+(E57/1000*($U$3/100))*VLOOKUP(E$8,'프로파일 단가 DB'!$A$2:$H$107,7,FALSE),2)</f>
        <v>0</v>
      </c>
      <c r="F61" s="352"/>
      <c r="G61" s="351">
        <f>ROUNDUP((G57/1000)*VLOOKUP(G$8,'프로파일 단가 DB'!$A$2:$H$107,7,FALSE)+(G57/1000*($U$3/100))*VLOOKUP(G$8,'프로파일 단가 DB'!$A$2:$H$107,7,FALSE),2)</f>
        <v>0</v>
      </c>
      <c r="H61" s="352"/>
      <c r="I61" s="351">
        <f>ROUNDUP((I57/1000)*VLOOKUP(I$8,'프로파일 단가 DB'!$A$2:$H$107,7,FALSE)+(I57/1000*($U$3/100))*VLOOKUP(I$8,'프로파일 단가 DB'!$A$2:$H$107,7,FALSE),2)</f>
        <v>0</v>
      </c>
      <c r="J61" s="352"/>
      <c r="K61" s="351">
        <f>ROUNDUP((K57/1000)*VLOOKUP(K$8,'프로파일 단가 DB'!$A$2:$H$107,7,FALSE)+(K57/1000*($U$3/100))*VLOOKUP(K$8,'프로파일 단가 DB'!$A$2:$H$107,7,FALSE),2)</f>
        <v>0</v>
      </c>
      <c r="L61" s="352"/>
      <c r="M61" s="351">
        <f>ROUNDUP((M57/1000)*VLOOKUP(M$8,'프로파일 단가 DB'!$A$2:$H$107,7,FALSE)+(M57/1000*($U$3/100))*VLOOKUP(M$8,'프로파일 단가 DB'!$A$2:$H$107,7,FALSE),2)</f>
        <v>0</v>
      </c>
      <c r="N61" s="352"/>
      <c r="O61" s="351">
        <f>ROUNDUP((O57/1000)*VLOOKUP(O$8,'프로파일 단가 DB'!$A$2:$H$107,7,FALSE)+(O57/1000*($U$3/100))*VLOOKUP(O$8,'프로파일 단가 DB'!$A$2:$H$107,7,FALSE),2)</f>
        <v>0</v>
      </c>
      <c r="P61" s="352"/>
      <c r="Q61" s="351">
        <f>ROUNDUP((Q57/1000)*VLOOKUP(Q$8,'프로파일 단가 DB'!$A$2:$H$107,7,FALSE)+(Q57/1000*($U$3/100))*VLOOKUP(Q$8,'프로파일 단가 DB'!$A$2:$H$107,7,FALSE),2)</f>
        <v>0</v>
      </c>
      <c r="R61" s="352"/>
      <c r="S61" s="351">
        <f>ROUNDUP((S57/1000)*VLOOKUP(S$8,'프로파일 단가 DB'!$A$2:$H$107,7,FALSE)+(S57/1000*($U$3/100))*VLOOKUP(S$8,'프로파일 단가 DB'!$A$2:$H$107,7,FALSE),2)</f>
        <v>0</v>
      </c>
      <c r="T61" s="352"/>
      <c r="U61" s="351">
        <f>ROUNDUP((U57/1000)*VLOOKUP(U$8,'프로파일 단가 DB'!$A$2:$H$107,7,FALSE)+(U57/1000*($U$3/100))*VLOOKUP(U$8,'프로파일 단가 DB'!$A$2:$H$107,7,FALSE),2)</f>
        <v>0</v>
      </c>
      <c r="V61" s="352"/>
      <c r="W61" s="351">
        <f>ROUNDUP((W57/1000)*VLOOKUP(W$8,'프로파일 단가 DB'!$A$2:$H$107,7,FALSE)+(W57/1000*($U$3/100))*VLOOKUP(W$8,'프로파일 단가 DB'!$A$2:$H$107,7,FALSE),2)</f>
        <v>0</v>
      </c>
      <c r="X61" s="352"/>
      <c r="Y61" s="351">
        <f>ROUNDUP((Y57)*VLOOKUP(Y$8,'프로파일 단가 DB'!$A$2:$H$107,7,FALSE)+(Y57*($U$3/100))*VLOOKUP(Y$8,'프로파일 단가 DB'!$A$2:$H$107,7,FALSE),2)</f>
        <v>0</v>
      </c>
      <c r="Z61" s="352"/>
      <c r="AA61" s="351">
        <f>ROUNDUP((AA57)*VLOOKUP(AA$8,'프로파일 단가 DB'!$A$2:$H$107,7,FALSE)+(AA57*($U$3/100))*VLOOKUP(AA$8,'프로파일 단가 DB'!$A$2:$H$107,7,FALSE),2)</f>
        <v>0</v>
      </c>
      <c r="AB61" s="352"/>
      <c r="AC61" s="351">
        <f>ROUNDUP((AC57)*VLOOKUP(AC$8,'프로파일 단가 DB'!$A$2:$H$107,7,FALSE)+(AC57*($U$3/100))*VLOOKUP(AC$8,'프로파일 단가 DB'!$A$2:$H$107,7,FALSE),2)</f>
        <v>0</v>
      </c>
      <c r="AD61" s="352"/>
      <c r="AE61" s="351">
        <f>ROUNDUP((AE57)*VLOOKUP(AE$8,'프로파일 단가 DB'!$A$2:$H$107,7,FALSE)+(AE57*($U$3/100))*VLOOKUP(AE$8,'프로파일 단가 DB'!$A$2:$H$107,7,FALSE),2)</f>
        <v>0</v>
      </c>
      <c r="AF61" s="352"/>
      <c r="AG61" s="351">
        <f>ROUNDUP((AG57)*VLOOKUP(AG$8,'프로파일 단가 DB'!$A$2:$H$107,7,FALSE)+(AG57*($U$3/100))*VLOOKUP(AG$8,'프로파일 단가 DB'!$A$2:$H$107,7,FALSE),2)</f>
        <v>0</v>
      </c>
      <c r="AH61" s="352"/>
      <c r="AI61" s="351">
        <f>ROUNDUP((AI57)*VLOOKUP(AI$8,'프로파일 단가 DB'!$A$2:$H$107,7,FALSE)+(AI57*($U$3/100))*VLOOKUP(AI$8,'프로파일 단가 DB'!$A$2:$H$107,7,FALSE),2)</f>
        <v>0</v>
      </c>
      <c r="AJ61" s="352"/>
      <c r="AK61" s="351">
        <f>ROUNDUP((AK57)*VLOOKUP(AK$8,'프로파일 단가 DB'!$A$2:$H$107,7,FALSE)+(AK57*($U$3/100))*VLOOKUP(AK$8,'프로파일 단가 DB'!$A$2:$H$107,7,FALSE),2)</f>
        <v>0</v>
      </c>
      <c r="AL61" s="352"/>
      <c r="AM61" s="351">
        <f>ROUNDUP((AM57)*VLOOKUP(AM$8,'프로파일 단가 DB'!$A$2:$H$107,7,FALSE)+(AM57*($U$3/100))*VLOOKUP(AM$8,'프로파일 단가 DB'!$A$2:$H$107,7,FALSE),2)</f>
        <v>0</v>
      </c>
      <c r="AN61" s="352"/>
      <c r="AO61" s="351">
        <f>ROUNDUP((AO57)*VLOOKUP(AO$8,'프로파일 단가 DB'!$A$2:$H$107,7,FALSE)+(AO57*($U$3/100))*VLOOKUP(AO$8,'프로파일 단가 DB'!$A$2:$H$107,7,FALSE),2)</f>
        <v>0</v>
      </c>
      <c r="AP61" s="352"/>
      <c r="AQ61" s="351">
        <f>ROUNDUP((AQ57)*VLOOKUP(AQ$8,'프로파일 단가 DB'!$A$2:$H$107,7,FALSE)+(AQ57*($U$3/100))*VLOOKUP(AQ$8,'프로파일 단가 DB'!$A$2:$H$107,7,FALSE),2)</f>
        <v>0</v>
      </c>
      <c r="AR61" s="352"/>
      <c r="AS61" s="351">
        <f>ROUNDUP((AS57)*VLOOKUP(AS$8,'프로파일 단가 DB'!$A$2:$H$107,7,FALSE)+(AS57*($U$3/100))*VLOOKUP(AS$8,'프로파일 단가 DB'!$A$2:$H$107,7,FALSE),2)</f>
        <v>0</v>
      </c>
      <c r="AT61" s="352"/>
      <c r="AU61" s="351">
        <f>ROUNDUP((AU57)*VLOOKUP(AU$8,'프로파일 단가 DB'!$A$2:$H$107,7,FALSE)+(AU57*($U$3/100))*VLOOKUP(AU$8,'프로파일 단가 DB'!$A$2:$H$107,7,FALSE),2)</f>
        <v>0</v>
      </c>
      <c r="AV61" s="352"/>
      <c r="AW61" s="351">
        <f>ROUNDUP((AW57)*VLOOKUP(AW$8,'프로파일 단가 DB'!$A$2:$H$107,7,FALSE)+(AW57*($U$3/100))*VLOOKUP(AW$8,'프로파일 단가 DB'!$A$2:$H$107,7,FALSE),2)</f>
        <v>0</v>
      </c>
      <c r="AX61" s="352"/>
      <c r="AY61" s="351">
        <f>ROUNDUP((AY57)*VLOOKUP(AY$8,'프로파일 단가 DB'!$A$2:$H$107,7,FALSE)+(AY57*($U$3/100))*VLOOKUP(AY$8,'프로파일 단가 DB'!$A$2:$H$107,7,FALSE),2)</f>
        <v>0</v>
      </c>
      <c r="AZ61" s="352"/>
      <c r="BA61" s="351">
        <f>ROUNDUP((BA57)*VLOOKUP(BA$8,'프로파일 단가 DB'!$A$2:$H$107,7,FALSE)+(BA57*($U$3/100))*VLOOKUP(BA$8,'프로파일 단가 DB'!$A$2:$H$107,7,FALSE),2)</f>
        <v>0</v>
      </c>
      <c r="BB61" s="352"/>
      <c r="BC61" s="351">
        <f>ROUNDUP((BC57)*VLOOKUP(BC$8,'프로파일 단가 DB'!$A$2:$H$107,7,FALSE)+(BC57*($U$3/100))*VLOOKUP(BC$8,'프로파일 단가 DB'!$A$2:$H$107,7,FALSE),2)</f>
        <v>0</v>
      </c>
      <c r="BD61" s="352"/>
      <c r="BE61" s="351">
        <f>ROUNDUP((BE57)*VLOOKUP(BE$8,'프로파일 단가 DB'!$A$2:$H$107,7,FALSE)+(BE57*($U$3/100))*VLOOKUP(BE$8,'프로파일 단가 DB'!$A$2:$H$107,7,FALSE),2)</f>
        <v>0</v>
      </c>
      <c r="BF61" s="352"/>
      <c r="BG61" s="351">
        <f>ROUNDUP((BG57)*VLOOKUP(BG$8,'프로파일 단가 DB'!$A$2:$H$107,7,FALSE)+(BG57*($U$3/100))*VLOOKUP(BG$8,'프로파일 단가 DB'!$A$2:$H$107,7,FALSE),2)</f>
        <v>0</v>
      </c>
      <c r="BH61" s="352"/>
      <c r="BI61" s="351">
        <f>ROUNDUP((BI57)*VLOOKUP(BI$8,'프로파일 단가 DB'!$A$2:$H$107,7,FALSE)+(BI57*($U$3/100))*VLOOKUP(BI$8,'프로파일 단가 DB'!$A$2:$H$107,7,FALSE),2)</f>
        <v>0</v>
      </c>
      <c r="BJ61" s="352"/>
      <c r="BK61" s="351">
        <f>ROUNDUP((BK57)*VLOOKUP(BK$8,'프로파일 단가 DB'!$A$2:$H$107,7,FALSE)+(BK57*($U$3/100))*VLOOKUP(BK$8,'프로파일 단가 DB'!$A$2:$H$107,7,FALSE),2)</f>
        <v>0</v>
      </c>
      <c r="BL61" s="352"/>
      <c r="BM61" s="351">
        <f>ROUNDUP((BM57)*VLOOKUP(BM$8,'프로파일 단가 DB'!$A$2:$H$107,7,FALSE)+(BM57*($U$3/100))*VLOOKUP(BM$8,'프로파일 단가 DB'!$A$2:$H$107,7,FALSE),2)</f>
        <v>0</v>
      </c>
      <c r="BN61" s="352"/>
      <c r="BO61" s="351">
        <f>ROUNDUP((BO57/1000)*VLOOKUP(BO$8,'프로파일 단가 DB'!$A$2:$H$107,7,FALSE)+(BO57/1000*($U$3/100))*VLOOKUP(BO$8,'프로파일 단가 DB'!$A$2:$H$107,7,FALSE),2)</f>
        <v>0</v>
      </c>
      <c r="BP61" s="352"/>
      <c r="BQ61" s="351">
        <f>ROUNDUP((BQ57/1000)*VLOOKUP(BQ$8,'프로파일 단가 DB'!$A$2:$H$107,7,FALSE)+(BQ57/1000*($U$3/100))*VLOOKUP(BQ$8,'프로파일 단가 DB'!$A$2:$H$107,7,FALSE),2)</f>
        <v>0</v>
      </c>
      <c r="BR61" s="352"/>
      <c r="BS61" s="351">
        <f>ROUNDUP((BS57/1000)*VLOOKUP(BS$8,'프로파일 단가 DB'!$A$2:$H$107,7,FALSE)+(BS57/1000*($U$3/100))*VLOOKUP(BS$8,'프로파일 단가 DB'!$A$2:$H$107,7,FALSE),2)</f>
        <v>0</v>
      </c>
      <c r="BT61" s="352"/>
      <c r="BU61" s="351">
        <f>ROUNDUP((BU57/1000)*VLOOKUP(BU$8,'프로파일 단가 DB'!$A$2:$H$107,7,FALSE)+(BU57/1000*($U$3/100))*VLOOKUP(BU$8,'프로파일 단가 DB'!$A$2:$H$107,7,FALSE),2)</f>
        <v>0</v>
      </c>
      <c r="BV61" s="352"/>
      <c r="BW61" s="351">
        <f>ROUNDUP((BW57/1000)*VLOOKUP(BW$8,'프로파일 단가 DB'!$A$2:$H$107,7,FALSE)+(BW57/1000*($U$3/100))*VLOOKUP(BW$8,'프로파일 단가 DB'!$A$2:$H$107,7,FALSE),2)</f>
        <v>0</v>
      </c>
      <c r="BX61" s="352"/>
      <c r="BY61" s="351">
        <f>ROUNDUP((BY57/1000)*VLOOKUP(BY$8,'프로파일 단가 DB'!$A$2:$H$107,7,FALSE)+(BY57/1000*($U$3/100))*VLOOKUP(BY$8,'프로파일 단가 DB'!$A$2:$H$107,7,FALSE),2)</f>
        <v>0</v>
      </c>
      <c r="BZ61" s="352"/>
      <c r="CA61" s="351">
        <f>ROUNDUP((CA57/1000)*VLOOKUP(CA$8,'프로파일 단가 DB'!$A$2:$H$107,7,FALSE)+(CA57/1000*($U$3/100))*VLOOKUP(CA$8,'프로파일 단가 DB'!$A$2:$H$107,7,FALSE),2)</f>
        <v>0</v>
      </c>
      <c r="CB61" s="352"/>
      <c r="CC61" s="351">
        <f>ROUNDUP((CC57/1000)*VLOOKUP(CC$8,'프로파일 단가 DB'!$A$2:$H$107,7,FALSE)+(CC57/1000*($U$3/100))*VLOOKUP(CC$8,'프로파일 단가 DB'!$A$2:$H$107,7,FALSE),2)</f>
        <v>0</v>
      </c>
      <c r="CD61" s="352"/>
      <c r="CE61" s="389">
        <f>ROUNDUP((CE57)*VLOOKUP(CE$8,'프로파일 단가 DB'!$A$2:$H$107,7,FALSE)+(CE57*($U$3/100))*VLOOKUP(CE$8,'프로파일 단가 DB'!$A$2:$H$107,7,FALSE),2)</f>
        <v>0</v>
      </c>
      <c r="CF61" s="390"/>
      <c r="CG61" s="389">
        <f>ROUNDUP((CG57)*VLOOKUP(CG$8,'프로파일 단가 DB'!$A$2:$H$107,7,FALSE)+(CG57*($U$3/100))*VLOOKUP(CG$8,'프로파일 단가 DB'!$A$2:$H$107,7,FALSE),2)</f>
        <v>0</v>
      </c>
      <c r="CH61" s="390"/>
      <c r="CI61" s="389">
        <f>ROUNDUP((CI57)*VLOOKUP(CI$8,'프로파일 단가 DB'!$A$2:$H$107,7,FALSE)+(CI57*($U$3/100))*VLOOKUP(CI$8,'프로파일 단가 DB'!$A$2:$H$107,7,FALSE),2)</f>
        <v>0</v>
      </c>
      <c r="CJ61" s="390"/>
      <c r="CK61" s="389">
        <f>ROUNDUP((CK57)*VLOOKUP(CK$8,'프로파일 단가 DB'!$A$2:$H$107,7,FALSE)+(CK57*($U$3/100))*VLOOKUP(CK$8,'프로파일 단가 DB'!$A$2:$H$107,7,FALSE),2)</f>
        <v>0</v>
      </c>
      <c r="CL61" s="390"/>
      <c r="CM61" s="389">
        <f>ROUNDUP((CM57)*VLOOKUP(CM$8,'프로파일 단가 DB'!$A$2:$H$107,7,FALSE)+(CM57*($U$3/100))*VLOOKUP(CM$8,'프로파일 단가 DB'!$A$2:$H$107,7,FALSE),2)</f>
        <v>0</v>
      </c>
      <c r="CN61" s="390"/>
      <c r="CO61" s="389">
        <f>ROUNDUP((CO57)*VLOOKUP(CO$8,'프로파일 단가 DB'!$A$2:$H$107,7,FALSE)+(CO57*($U$3/100))*VLOOKUP(CO$8,'프로파일 단가 DB'!$A$2:$H$107,7,FALSE),2)</f>
        <v>0</v>
      </c>
      <c r="CP61" s="390"/>
      <c r="CQ61" s="389">
        <f>ROUNDUP((CQ57)*VLOOKUP(CQ$8,'프로파일 단가 DB'!$A$2:$H$107,7,FALSE)+(CQ57*($U$3/100))*VLOOKUP(CQ$8,'프로파일 단가 DB'!$A$2:$H$107,7,FALSE),2)</f>
        <v>0</v>
      </c>
      <c r="CR61" s="390"/>
      <c r="CS61" s="389">
        <f>ROUNDUP((CS57)*VLOOKUP(CS$8,'프로파일 단가 DB'!$A$2:$H$107,7,FALSE)+(CS57*($U$3/100))*VLOOKUP(CS$8,'프로파일 단가 DB'!$A$2:$H$107,7,FALSE),2)</f>
        <v>0</v>
      </c>
      <c r="CT61" s="390"/>
      <c r="CU61" s="351">
        <f>ROUNDUP((CU57)*VLOOKUP(CU$8,'프로파일 단가 DB'!$A$2:$H$107,7,FALSE)+(CU57*($U$3/100))*VLOOKUP(CU$8,'프로파일 단가 DB'!$A$2:$H$107,7,FALSE),2)</f>
        <v>0</v>
      </c>
      <c r="CV61" s="352"/>
      <c r="CW61" s="351">
        <f>ROUNDUP((CW57)*VLOOKUP(CW$8,'프로파일 단가 DB'!$A$2:$H$107,7,FALSE)+(CW57*($U$3/100))*VLOOKUP(CW$8,'프로파일 단가 DB'!$A$2:$H$107,7,FALSE),2)</f>
        <v>0</v>
      </c>
      <c r="CX61" s="352"/>
      <c r="CY61" s="351">
        <f>ROUNDUP((CY57)*VLOOKUP(CY$8,'프로파일 단가 DB'!$A$2:$H$107,7,FALSE)+(CY57*($U$3/100))*VLOOKUP(CY$8,'프로파일 단가 DB'!$A$2:$H$107,7,FALSE),2)</f>
        <v>0</v>
      </c>
      <c r="CZ61" s="352"/>
      <c r="DA61" s="351">
        <f>ROUNDUP((DA57)*VLOOKUP(DA$8,'프로파일 단가 DB'!$A$2:$H$107,7,FALSE)+(DA57*($U$3/100))*VLOOKUP(DA$8,'프로파일 단가 DB'!$A$2:$H$107,7,FALSE),2)</f>
        <v>0</v>
      </c>
      <c r="DB61" s="352"/>
      <c r="DC61" s="351">
        <f>ROUNDUP((DC57)*VLOOKUP(DC$8,'프로파일 단가 DB'!$A$2:$H$107,7,FALSE)+(DC57*($U$3/100))*VLOOKUP(DC$8,'프로파일 단가 DB'!$A$2:$H$107,7,FALSE),2)</f>
        <v>0</v>
      </c>
      <c r="DD61" s="352"/>
      <c r="DE61" s="351">
        <f>ROUNDUP((DE57)*VLOOKUP(DE$8,'프로파일 단가 DB'!$A$2:$H$107,7,FALSE)+(DE57*($U$3/100))*VLOOKUP(DE$8,'프로파일 단가 DB'!$A$2:$H$107,7,FALSE),2)</f>
        <v>0</v>
      </c>
      <c r="DF61" s="352"/>
      <c r="DG61" s="351">
        <f>ROUNDUP((DG57)*VLOOKUP(DG$8,'프로파일 단가 DB'!$A$2:$H$107,7,FALSE)+(DG57*($U$3/100))*VLOOKUP(DG$8,'프로파일 단가 DB'!$A$2:$H$107,7,FALSE),2)</f>
        <v>0</v>
      </c>
      <c r="DH61" s="352"/>
      <c r="DI61" s="351">
        <f>ROUNDUP((DI57)*VLOOKUP(DI$8,'프로파일 단가 DB'!$A$2:$H$107,7,FALSE)+(DI57*($U$3/100))*VLOOKUP(DI$8,'프로파일 단가 DB'!$A$2:$H$107,7,FALSE),2)</f>
        <v>0</v>
      </c>
      <c r="DJ61" s="352"/>
      <c r="DK61" s="351">
        <f>ROUNDUP((DK57)*VLOOKUP(DK$8,'프로파일 단가 DB'!$A$2:$H$107,7,FALSE)+(DK57*($U$3/100))*VLOOKUP(DK$8,'프로파일 단가 DB'!$A$2:$H$107,7,FALSE),2)</f>
        <v>0</v>
      </c>
      <c r="DL61" s="352"/>
      <c r="DM61" s="351">
        <f>ROUNDUP((DM57)*VLOOKUP(DM$8,'프로파일 단가 DB'!$A$2:$H$107,7,FALSE)+(DM57*($U$3/100))*VLOOKUP(DM$8,'프로파일 단가 DB'!$A$2:$H$107,7,FALSE),2)</f>
        <v>0</v>
      </c>
      <c r="DN61" s="352"/>
      <c r="DO61" s="351">
        <f>ROUNDUP((DO57)*VLOOKUP(DO$8,'프로파일 단가 DB'!$A$2:$H$107,7,FALSE)+(DO57*($U$3/100))*VLOOKUP(DO$8,'프로파일 단가 DB'!$A$2:$H$107,7,FALSE),2)</f>
        <v>0</v>
      </c>
      <c r="DP61" s="352"/>
      <c r="DQ61" s="351">
        <f>ROUNDUP((DQ57)*VLOOKUP(DQ$8,'프로파일 단가 DB'!$A$2:$H$107,7,FALSE)+(DQ57*($U$3/100))*VLOOKUP(DQ$8,'프로파일 단가 DB'!$A$2:$H$107,7,FALSE),2)</f>
        <v>0</v>
      </c>
      <c r="DR61" s="352"/>
      <c r="DS61" s="351">
        <f>ROUNDUP((DS57)*VLOOKUP(DS$8,'프로파일 단가 DB'!$A$2:$H$107,7,FALSE)+(DS57*($U$3/100))*VLOOKUP(DS$8,'프로파일 단가 DB'!$A$2:$H$107,7,FALSE),2)</f>
        <v>0</v>
      </c>
      <c r="DT61" s="352"/>
      <c r="DU61" s="351">
        <f>ROUNDUP((DU57/1000)*VLOOKUP(DU$8,'프로파일 단가 DB'!$A$2:$H$107,7,FALSE)+(DU57/1000*($U$3/100))*VLOOKUP(DU$8,'프로파일 단가 DB'!$A$2:$H$107,7,FALSE),2)</f>
        <v>0</v>
      </c>
      <c r="DV61" s="352"/>
      <c r="DW61" s="351">
        <f>ROUNDUP((DW57)*VLOOKUP(DW$8,'프로파일 단가 DB'!$A$2:$H$107,7,FALSE)+(DW57*($U$3/100))*VLOOKUP(DW$8,'프로파일 단가 DB'!$A$2:$H$107,7,FALSE),2)</f>
        <v>0</v>
      </c>
      <c r="DX61" s="352"/>
      <c r="DY61" s="351">
        <f>ROUNDUP((DY57)*VLOOKUP(DY$8,'프로파일 단가 DB'!$A$2:$H$107,7,FALSE)+(DY57*($U$3/100))*VLOOKUP(DY$8,'프로파일 단가 DB'!$A$2:$H$107,7,FALSE),2)</f>
        <v>0</v>
      </c>
      <c r="DZ61" s="352"/>
      <c r="EA61" s="351">
        <f>ROUNDUP((EA57)*VLOOKUP(EA$8,'프로파일 단가 DB'!$A$2:$H$107,7,FALSE)+(EA57*($U$3/100))*VLOOKUP(EA$8,'프로파일 단가 DB'!$A$2:$H$107,7,FALSE),2)</f>
        <v>0</v>
      </c>
      <c r="EB61" s="352"/>
      <c r="EC61" s="351">
        <f>ROUNDUP((EC57/1000)*VLOOKUP(EC$8,'프로파일 단가 DB'!$A$2:$H$107,7,FALSE)+(EC57/1000*($U$3/100))*VLOOKUP(EC$8,'프로파일 단가 DB'!$A$2:$H$107,7,FALSE),2)</f>
        <v>0</v>
      </c>
      <c r="ED61" s="352"/>
      <c r="EE61" s="351">
        <f>ROUNDUP((EE57/1000)*VLOOKUP(EE$8,'프로파일 단가 DB'!$A$2:$H$107,7,FALSE)+(EE57/1000*($U$3/100))*VLOOKUP(EE$8,'프로파일 단가 DB'!$A$2:$H$107,7,FALSE),2)</f>
        <v>0</v>
      </c>
      <c r="EF61" s="352"/>
      <c r="EG61" s="351">
        <f>ROUNDUP((EG57/1000)*VLOOKUP(EG$8,'프로파일 단가 DB'!$A$2:$H$107,7,FALSE)+(EG57/1000*($U$3/100))*VLOOKUP(EG$8,'프로파일 단가 DB'!$A$2:$H$107,7,FALSE),2)</f>
        <v>0</v>
      </c>
      <c r="EH61" s="352"/>
      <c r="EI61" s="351">
        <f>ROUNDUP((EI57/1000)*VLOOKUP(EI$8,'프로파일 단가 DB'!$A$2:$H$107,7,FALSE)+(EI57/1000*($U$3/100))*VLOOKUP(EI$8,'프로파일 단가 DB'!$A$2:$H$107,7,FALSE),2)</f>
        <v>0</v>
      </c>
      <c r="EJ61" s="352"/>
      <c r="EK61" s="351">
        <f>ROUNDUP((EK57/1000)*VLOOKUP(EK$8,'프로파일 단가 DB'!$A$2:$H$107,7,FALSE)+(EK57/1000*($U$3/100))*VLOOKUP(EK$8,'프로파일 단가 DB'!$A$2:$H$107,7,FALSE),2)</f>
        <v>0</v>
      </c>
      <c r="EL61" s="352"/>
      <c r="EM61" s="351">
        <f>ROUNDUP((EM57/1000)*VLOOKUP(EM$8,'프로파일 단가 DB'!$A$2:$H$107,7,FALSE)+(EM57/1000*($U$3/100))*VLOOKUP(EM$8,'프로파일 단가 DB'!$A$2:$H$107,7,FALSE),2)</f>
        <v>0</v>
      </c>
      <c r="EN61" s="352"/>
      <c r="EO61" s="351">
        <f>ROUNDUP((EO57/1000)*VLOOKUP(EO$8,'프로파일 단가 DB'!$A$2:$H$107,7,FALSE)+(EO57/1000*($U$3/100))*VLOOKUP(EO$8,'프로파일 단가 DB'!$A$2:$H$107,7,FALSE),2)</f>
        <v>0</v>
      </c>
      <c r="EP61" s="352"/>
      <c r="EQ61" s="351">
        <f>ROUNDUP((EQ57/1000)*VLOOKUP(EQ$8,'프로파일 단가 DB'!$A$2:$H$107,7,FALSE)+(EQ57/1000*($U$3/100))*VLOOKUP(EQ$8,'프로파일 단가 DB'!$A$2:$H$107,7,FALSE),2)</f>
        <v>0</v>
      </c>
      <c r="ER61" s="352"/>
      <c r="ES61" s="351">
        <f>ROUNDUP((ES57/1000)*VLOOKUP(ES$8,'프로파일 단가 DB'!$A$2:$H$107,7,FALSE)+(ES57/1000*($U$3/100))*VLOOKUP(ES$8,'프로파일 단가 DB'!$A$2:$H$107,7,FALSE),2)</f>
        <v>0</v>
      </c>
      <c r="ET61" s="352"/>
      <c r="EU61" s="351">
        <f>ROUNDUP((EU57/1000)*VLOOKUP(EU$8,'프로파일 단가 DB'!$A$2:$H$107,7,FALSE)+(EU57/1000*($U$3/100))*VLOOKUP(EU$8,'프로파일 단가 DB'!$A$2:$H$107,7,FALSE),2)</f>
        <v>0</v>
      </c>
      <c r="EV61" s="352"/>
      <c r="EW61" s="351">
        <f>ROUNDUP((EW57/1000)*VLOOKUP(EW$8,'프로파일 단가 DB'!$A$2:$H$107,7,FALSE)+(EW57/1000*($U$3/100))*VLOOKUP(EW$8,'프로파일 단가 DB'!$A$2:$H$107,7,FALSE),2)</f>
        <v>0</v>
      </c>
      <c r="EX61" s="352"/>
      <c r="EY61" s="351">
        <f>ROUNDUP((EY57)*VLOOKUP(EY$8,'프로파일 단가 DB'!$A$2:$H$107,7,FALSE)+(EY57*($U$3/100))*VLOOKUP(EY$8,'프로파일 단가 DB'!$A$2:$H$107,7,FALSE),2)</f>
        <v>0</v>
      </c>
      <c r="EZ61" s="352"/>
      <c r="FA61" s="351">
        <f>ROUNDUP((FA57)*VLOOKUP(FA$8,'프로파일 단가 DB'!$A$2:$H$107,7,FALSE)+(FA57*($U$3/100))*VLOOKUP(FA$8,'프로파일 단가 DB'!$A$2:$H$107,7,FALSE),2)</f>
        <v>0</v>
      </c>
      <c r="FB61" s="352"/>
      <c r="FC61" s="351">
        <f>ROUNDUP((FC57)*VLOOKUP(FC$8,'프로파일 단가 DB'!$A$2:$H$107,7,FALSE)+(FC57*($U$3/100))*VLOOKUP(FC$8,'프로파일 단가 DB'!$A$2:$H$107,7,FALSE),2)</f>
        <v>0</v>
      </c>
      <c r="FD61" s="352"/>
      <c r="FE61" s="351">
        <f>ROUNDUP((FE57)*VLOOKUP(FE$8,'프로파일 단가 DB'!$A$2:$H$107,7,FALSE)+(FE57/1000*($U$3/100))*VLOOKUP(FE$8,'프로파일 단가 DB'!$A$2:$H$107,7,FALSE),2)</f>
        <v>0</v>
      </c>
      <c r="FF61" s="352"/>
      <c r="FG61" s="351">
        <f>ROUNDUP((FG57)*VLOOKUP(FG$8,'프로파일 단가 DB'!$A$2:$H$107,7,FALSE)+(FG57/1000*($U$3/100))*VLOOKUP(FG$8,'프로파일 단가 DB'!$A$2:$H$107,7,FALSE),2)</f>
        <v>0</v>
      </c>
      <c r="FH61" s="352"/>
      <c r="FI61" s="351">
        <f>ROUNDUP((FI57)*VLOOKUP(FI$8,'프로파일 단가 DB'!$A$2:$H$107,7,FALSE)+(FI57*($U$3/100))*VLOOKUP(FI$8,'프로파일 단가 DB'!$A$2:$H$107,7,FALSE),2)</f>
        <v>0</v>
      </c>
      <c r="FJ61" s="352"/>
      <c r="FK61" s="351">
        <f>ROUNDUP((FK57)*VLOOKUP(FK$8,'프로파일 단가 DB'!$A$2:$H$107,7,FALSE)+(FK57*($U$3/100))*VLOOKUP(FK$8,'프로파일 단가 DB'!$A$2:$H$107,7,FALSE),2)</f>
        <v>0</v>
      </c>
      <c r="FL61" s="352"/>
      <c r="FM61" s="351">
        <f>ROUNDUP((FM57)*VLOOKUP(FM$8,'프로파일 단가 DB'!$A$2:$H$107,7,FALSE)+(FM57*($U$3/100))*VLOOKUP(FM$8,'프로파일 단가 DB'!$A$2:$H$107,7,FALSE),2)</f>
        <v>0</v>
      </c>
      <c r="FN61" s="352"/>
      <c r="FO61" s="351">
        <f>ROUNDUP((FO57)*VLOOKUP(FO$8,'프로파일 단가 DB'!$A$2:$H$107,7,FALSE)+(FO57*($U$3/100))*VLOOKUP(FO$8,'프로파일 단가 DB'!$A$2:$H$107,7,FALSE),2)</f>
        <v>0</v>
      </c>
      <c r="FP61" s="352"/>
      <c r="FQ61" s="351">
        <f>ROUNDUP((FQ57)*VLOOKUP(FQ$8,'프로파일 단가 DB'!$A$2:$H$107,7,FALSE)+(FQ57*($U$3/100))*VLOOKUP(FQ$8,'프로파일 단가 DB'!$A$2:$H$107,7,FALSE),2)</f>
        <v>0</v>
      </c>
      <c r="FR61" s="352"/>
      <c r="FS61" s="351">
        <f>ROUNDUP((FS57)*VLOOKUP(FS$8,'프로파일 단가 DB'!$A$2:$H$107,7,FALSE)+(FS57*($U$3/100))*VLOOKUP(FS$8,'프로파일 단가 DB'!$A$2:$H$107,7,FALSE),2)</f>
        <v>0</v>
      </c>
      <c r="FT61" s="352"/>
      <c r="FU61" s="351">
        <f>ROUNDUP((FU57)*VLOOKUP(FU$8,'프로파일 단가 DB'!$A$2:$H$107,7,FALSE)+(FU57*($U$3/100))*VLOOKUP(FU$8,'프로파일 단가 DB'!$A$2:$H$107,7,FALSE),2)</f>
        <v>0</v>
      </c>
      <c r="FV61" s="352"/>
      <c r="FW61" s="351">
        <f>ROUNDUP((FW57)*VLOOKUP(FW$8,'프로파일 단가 DB'!$A$2:$H$107,7,FALSE)+(FW57*($U$3/100))*VLOOKUP(FW$8,'프로파일 단가 DB'!$A$2:$H$107,7,FALSE),2)</f>
        <v>0</v>
      </c>
      <c r="FX61" s="352"/>
      <c r="FY61" s="351">
        <f>ROUNDUP((FY57)*VLOOKUP(FY$8,'프로파일 단가 DB'!$A$2:$H$107,7,FALSE)+(FY57*($U$3/100))*VLOOKUP(FY$8,'프로파일 단가 DB'!$A$2:$H$107,7,FALSE),2)</f>
        <v>0</v>
      </c>
      <c r="FZ61" s="352"/>
      <c r="GA61" s="351">
        <f>ROUNDUP((GA57)*VLOOKUP(GA$8,'프로파일 단가 DB'!$A$2:$H$107,7,FALSE)+(GA57*($U$3/100))*VLOOKUP(GA$8,'프로파일 단가 DB'!$A$2:$H$107,7,FALSE),2)</f>
        <v>0</v>
      </c>
      <c r="GB61" s="352"/>
      <c r="GC61" s="351">
        <f>ROUNDUP((GC57)*VLOOKUP(GC$8,'프로파일 단가 DB'!$A$2:$H$107,7,FALSE)+(GC57*($U$3/100))*VLOOKUP(GC$8,'프로파일 단가 DB'!$A$2:$H$107,7,FALSE),2)</f>
        <v>0</v>
      </c>
      <c r="GD61" s="352"/>
      <c r="GE61" s="351">
        <f>ROUNDUP((GE57)*VLOOKUP(GE$8,'프로파일 단가 DB'!$A$2:$H$107,7,FALSE)+(GE57*($U$3/100))*VLOOKUP(GE$8,'프로파일 단가 DB'!$A$2:$H$107,7,FALSE),2)</f>
        <v>0</v>
      </c>
      <c r="GF61" s="352"/>
      <c r="GG61" s="351">
        <f>ROUNDUP((GG57)*VLOOKUP(GG$8,'프로파일 단가 DB'!$A$2:$H$107,7,FALSE)+(GG57*($U$3/100))*VLOOKUP(GG$8,'프로파일 단가 DB'!$A$2:$H$107,7,FALSE),2)</f>
        <v>0</v>
      </c>
      <c r="GH61" s="352"/>
      <c r="GI61" s="351">
        <f>ROUNDUP((GI57)*VLOOKUP(GI$8,'프로파일 단가 DB'!$A$2:$H$107,7,FALSE)+(GI57*($U$3/100))*VLOOKUP(GI$8,'프로파일 단가 DB'!$A$2:$H$107,7,FALSE),2)</f>
        <v>0</v>
      </c>
      <c r="GJ61" s="352"/>
      <c r="GK61" s="351">
        <f>ROUNDUP((GK57)*VLOOKUP(GK$8,'프로파일 단가 DB'!$A$2:$H$107,7,FALSE)+(GK57*($U$3/100))*VLOOKUP(GK$8,'프로파일 단가 DB'!$A$2:$H$107,7,FALSE),2)</f>
        <v>0</v>
      </c>
      <c r="GL61" s="352"/>
      <c r="GM61" s="351">
        <f>ROUNDUP((GM57)*VLOOKUP(GM$8,'프로파일 단가 DB'!$A$2:$H$107,7,FALSE)+(GM57*($U$3/100))*VLOOKUP(GM$8,'프로파일 단가 DB'!$A$2:$H$107,7,FALSE),2)</f>
        <v>0</v>
      </c>
      <c r="GN61" s="352"/>
      <c r="GO61" s="351">
        <f>ROUNDUP((GO57)*VLOOKUP(GO$8,'프로파일 단가 DB'!$A$2:$H$107,7,FALSE)+(GO57*($U$3/100))*VLOOKUP(GO$8,'프로파일 단가 DB'!$A$2:$H$107,7,FALSE),2)</f>
        <v>0</v>
      </c>
      <c r="GP61" s="352"/>
      <c r="GQ61" s="351">
        <f>ROUNDUP((GQ57)*VLOOKUP(GQ$8,'프로파일 단가 DB'!$A$2:$H$107,7,FALSE)+(GQ57*($U$3/100))*VLOOKUP(GQ$8,'프로파일 단가 DB'!$A$2:$H$107,7,FALSE),2)</f>
        <v>0</v>
      </c>
      <c r="GR61" s="352"/>
    </row>
    <row r="62" spans="1:200" ht="16.5" customHeight="1" x14ac:dyDescent="0.3">
      <c r="A62" s="402"/>
      <c r="B62" s="412"/>
      <c r="C62" s="397"/>
      <c r="D62" s="398"/>
      <c r="E62" s="353"/>
      <c r="F62" s="354"/>
      <c r="G62" s="353"/>
      <c r="H62" s="354"/>
      <c r="I62" s="353"/>
      <c r="J62" s="354"/>
      <c r="K62" s="353"/>
      <c r="L62" s="354"/>
      <c r="M62" s="353"/>
      <c r="N62" s="354"/>
      <c r="O62" s="353"/>
      <c r="P62" s="354"/>
      <c r="Q62" s="353"/>
      <c r="R62" s="354"/>
      <c r="S62" s="353"/>
      <c r="T62" s="354"/>
      <c r="U62" s="353"/>
      <c r="V62" s="354"/>
      <c r="W62" s="353"/>
      <c r="X62" s="354"/>
      <c r="Y62" s="353"/>
      <c r="Z62" s="354"/>
      <c r="AA62" s="353"/>
      <c r="AB62" s="354"/>
      <c r="AC62" s="353"/>
      <c r="AD62" s="354"/>
      <c r="AE62" s="353"/>
      <c r="AF62" s="354"/>
      <c r="AG62" s="353"/>
      <c r="AH62" s="354"/>
      <c r="AI62" s="353"/>
      <c r="AJ62" s="354"/>
      <c r="AK62" s="353"/>
      <c r="AL62" s="354"/>
      <c r="AM62" s="353"/>
      <c r="AN62" s="354"/>
      <c r="AO62" s="353"/>
      <c r="AP62" s="354"/>
      <c r="AQ62" s="353"/>
      <c r="AR62" s="354"/>
      <c r="AS62" s="353"/>
      <c r="AT62" s="354"/>
      <c r="AU62" s="353"/>
      <c r="AV62" s="354"/>
      <c r="AW62" s="353"/>
      <c r="AX62" s="354"/>
      <c r="AY62" s="353"/>
      <c r="AZ62" s="354"/>
      <c r="BA62" s="353"/>
      <c r="BB62" s="354"/>
      <c r="BC62" s="353"/>
      <c r="BD62" s="354"/>
      <c r="BE62" s="353"/>
      <c r="BF62" s="354"/>
      <c r="BG62" s="353"/>
      <c r="BH62" s="354"/>
      <c r="BI62" s="353"/>
      <c r="BJ62" s="354"/>
      <c r="BK62" s="353"/>
      <c r="BL62" s="354"/>
      <c r="BM62" s="353"/>
      <c r="BN62" s="354"/>
      <c r="BO62" s="353"/>
      <c r="BP62" s="354"/>
      <c r="BQ62" s="353"/>
      <c r="BR62" s="354"/>
      <c r="BS62" s="353"/>
      <c r="BT62" s="354"/>
      <c r="BU62" s="353"/>
      <c r="BV62" s="354"/>
      <c r="BW62" s="353"/>
      <c r="BX62" s="354"/>
      <c r="BY62" s="353"/>
      <c r="BZ62" s="354"/>
      <c r="CA62" s="353"/>
      <c r="CB62" s="354"/>
      <c r="CC62" s="353"/>
      <c r="CD62" s="354"/>
      <c r="CE62" s="391"/>
      <c r="CF62" s="392"/>
      <c r="CG62" s="391"/>
      <c r="CH62" s="392"/>
      <c r="CI62" s="391"/>
      <c r="CJ62" s="392"/>
      <c r="CK62" s="391"/>
      <c r="CL62" s="392"/>
      <c r="CM62" s="391"/>
      <c r="CN62" s="392"/>
      <c r="CO62" s="391"/>
      <c r="CP62" s="392"/>
      <c r="CQ62" s="391"/>
      <c r="CR62" s="392"/>
      <c r="CS62" s="391"/>
      <c r="CT62" s="392"/>
      <c r="CU62" s="353"/>
      <c r="CV62" s="354"/>
      <c r="CW62" s="353"/>
      <c r="CX62" s="354"/>
      <c r="CY62" s="353"/>
      <c r="CZ62" s="354"/>
      <c r="DA62" s="353"/>
      <c r="DB62" s="354"/>
      <c r="DC62" s="353"/>
      <c r="DD62" s="354"/>
      <c r="DE62" s="353"/>
      <c r="DF62" s="354"/>
      <c r="DG62" s="353"/>
      <c r="DH62" s="354"/>
      <c r="DI62" s="353"/>
      <c r="DJ62" s="354"/>
      <c r="DK62" s="353"/>
      <c r="DL62" s="354"/>
      <c r="DM62" s="353"/>
      <c r="DN62" s="354"/>
      <c r="DO62" s="353"/>
      <c r="DP62" s="354"/>
      <c r="DQ62" s="353"/>
      <c r="DR62" s="354"/>
      <c r="DS62" s="353"/>
      <c r="DT62" s="354"/>
      <c r="DU62" s="353"/>
      <c r="DV62" s="354"/>
      <c r="DW62" s="353"/>
      <c r="DX62" s="354"/>
      <c r="DY62" s="353"/>
      <c r="DZ62" s="354"/>
      <c r="EA62" s="353"/>
      <c r="EB62" s="354"/>
      <c r="EC62" s="353"/>
      <c r="ED62" s="354"/>
      <c r="EE62" s="353"/>
      <c r="EF62" s="354"/>
      <c r="EG62" s="353"/>
      <c r="EH62" s="354"/>
      <c r="EI62" s="353"/>
      <c r="EJ62" s="354"/>
      <c r="EK62" s="353"/>
      <c r="EL62" s="354"/>
      <c r="EM62" s="353"/>
      <c r="EN62" s="354"/>
      <c r="EO62" s="353"/>
      <c r="EP62" s="354"/>
      <c r="EQ62" s="353"/>
      <c r="ER62" s="354"/>
      <c r="ES62" s="353"/>
      <c r="ET62" s="354"/>
      <c r="EU62" s="353"/>
      <c r="EV62" s="354"/>
      <c r="EW62" s="353"/>
      <c r="EX62" s="354"/>
      <c r="EY62" s="353"/>
      <c r="EZ62" s="354"/>
      <c r="FA62" s="353"/>
      <c r="FB62" s="354"/>
      <c r="FC62" s="353"/>
      <c r="FD62" s="354"/>
      <c r="FE62" s="353"/>
      <c r="FF62" s="354"/>
      <c r="FG62" s="353"/>
      <c r="FH62" s="354"/>
      <c r="FI62" s="353"/>
      <c r="FJ62" s="354"/>
      <c r="FK62" s="353"/>
      <c r="FL62" s="354"/>
      <c r="FM62" s="353"/>
      <c r="FN62" s="354"/>
      <c r="FO62" s="353"/>
      <c r="FP62" s="354"/>
      <c r="FQ62" s="353"/>
      <c r="FR62" s="354"/>
      <c r="FS62" s="353"/>
      <c r="FT62" s="354"/>
      <c r="FU62" s="353"/>
      <c r="FV62" s="354"/>
      <c r="FW62" s="353"/>
      <c r="FX62" s="354"/>
      <c r="FY62" s="353"/>
      <c r="FZ62" s="354"/>
      <c r="GA62" s="353"/>
      <c r="GB62" s="354"/>
      <c r="GC62" s="353"/>
      <c r="GD62" s="354"/>
      <c r="GE62" s="353"/>
      <c r="GF62" s="354"/>
      <c r="GG62" s="353"/>
      <c r="GH62" s="354"/>
      <c r="GI62" s="353"/>
      <c r="GJ62" s="354"/>
      <c r="GK62" s="353"/>
      <c r="GL62" s="354"/>
      <c r="GM62" s="353"/>
      <c r="GN62" s="354"/>
      <c r="GO62" s="353"/>
      <c r="GP62" s="354"/>
      <c r="GQ62" s="353"/>
      <c r="GR62" s="354"/>
    </row>
    <row r="63" spans="1:200" ht="16.5" customHeight="1" x14ac:dyDescent="0.3">
      <c r="A63" s="402"/>
      <c r="B63" s="412"/>
      <c r="C63" s="397"/>
      <c r="D63" s="398"/>
      <c r="E63" s="353"/>
      <c r="F63" s="354"/>
      <c r="G63" s="353"/>
      <c r="H63" s="354"/>
      <c r="I63" s="353"/>
      <c r="J63" s="354"/>
      <c r="K63" s="353"/>
      <c r="L63" s="354"/>
      <c r="M63" s="353"/>
      <c r="N63" s="354"/>
      <c r="O63" s="353"/>
      <c r="P63" s="354"/>
      <c r="Q63" s="353"/>
      <c r="R63" s="354"/>
      <c r="S63" s="353"/>
      <c r="T63" s="354"/>
      <c r="U63" s="353"/>
      <c r="V63" s="354"/>
      <c r="W63" s="353"/>
      <c r="X63" s="354"/>
      <c r="Y63" s="353"/>
      <c r="Z63" s="354"/>
      <c r="AA63" s="353"/>
      <c r="AB63" s="354"/>
      <c r="AC63" s="353"/>
      <c r="AD63" s="354"/>
      <c r="AE63" s="353"/>
      <c r="AF63" s="354"/>
      <c r="AG63" s="353"/>
      <c r="AH63" s="354"/>
      <c r="AI63" s="353"/>
      <c r="AJ63" s="354"/>
      <c r="AK63" s="353"/>
      <c r="AL63" s="354"/>
      <c r="AM63" s="353"/>
      <c r="AN63" s="354"/>
      <c r="AO63" s="353"/>
      <c r="AP63" s="354"/>
      <c r="AQ63" s="353"/>
      <c r="AR63" s="354"/>
      <c r="AS63" s="353"/>
      <c r="AT63" s="354"/>
      <c r="AU63" s="353"/>
      <c r="AV63" s="354"/>
      <c r="AW63" s="353"/>
      <c r="AX63" s="354"/>
      <c r="AY63" s="353"/>
      <c r="AZ63" s="354"/>
      <c r="BA63" s="353"/>
      <c r="BB63" s="354"/>
      <c r="BC63" s="353"/>
      <c r="BD63" s="354"/>
      <c r="BE63" s="353"/>
      <c r="BF63" s="354"/>
      <c r="BG63" s="353"/>
      <c r="BH63" s="354"/>
      <c r="BI63" s="353"/>
      <c r="BJ63" s="354"/>
      <c r="BK63" s="353"/>
      <c r="BL63" s="354"/>
      <c r="BM63" s="353"/>
      <c r="BN63" s="354"/>
      <c r="BO63" s="353"/>
      <c r="BP63" s="354"/>
      <c r="BQ63" s="353"/>
      <c r="BR63" s="354"/>
      <c r="BS63" s="353"/>
      <c r="BT63" s="354"/>
      <c r="BU63" s="353"/>
      <c r="BV63" s="354"/>
      <c r="BW63" s="353"/>
      <c r="BX63" s="354"/>
      <c r="BY63" s="353"/>
      <c r="BZ63" s="354"/>
      <c r="CA63" s="353"/>
      <c r="CB63" s="354"/>
      <c r="CC63" s="353"/>
      <c r="CD63" s="354"/>
      <c r="CE63" s="391"/>
      <c r="CF63" s="392"/>
      <c r="CG63" s="391"/>
      <c r="CH63" s="392"/>
      <c r="CI63" s="391"/>
      <c r="CJ63" s="392"/>
      <c r="CK63" s="391"/>
      <c r="CL63" s="392"/>
      <c r="CM63" s="391"/>
      <c r="CN63" s="392"/>
      <c r="CO63" s="391"/>
      <c r="CP63" s="392"/>
      <c r="CQ63" s="391"/>
      <c r="CR63" s="392"/>
      <c r="CS63" s="391"/>
      <c r="CT63" s="392"/>
      <c r="CU63" s="353"/>
      <c r="CV63" s="354"/>
      <c r="CW63" s="353"/>
      <c r="CX63" s="354"/>
      <c r="CY63" s="353"/>
      <c r="CZ63" s="354"/>
      <c r="DA63" s="353"/>
      <c r="DB63" s="354"/>
      <c r="DC63" s="353"/>
      <c r="DD63" s="354"/>
      <c r="DE63" s="353"/>
      <c r="DF63" s="354"/>
      <c r="DG63" s="353"/>
      <c r="DH63" s="354"/>
      <c r="DI63" s="353"/>
      <c r="DJ63" s="354"/>
      <c r="DK63" s="353"/>
      <c r="DL63" s="354"/>
      <c r="DM63" s="353"/>
      <c r="DN63" s="354"/>
      <c r="DO63" s="353"/>
      <c r="DP63" s="354"/>
      <c r="DQ63" s="353"/>
      <c r="DR63" s="354"/>
      <c r="DS63" s="353"/>
      <c r="DT63" s="354"/>
      <c r="DU63" s="353"/>
      <c r="DV63" s="354"/>
      <c r="DW63" s="353"/>
      <c r="DX63" s="354"/>
      <c r="DY63" s="353"/>
      <c r="DZ63" s="354"/>
      <c r="EA63" s="353"/>
      <c r="EB63" s="354"/>
      <c r="EC63" s="353"/>
      <c r="ED63" s="354"/>
      <c r="EE63" s="353"/>
      <c r="EF63" s="354"/>
      <c r="EG63" s="353"/>
      <c r="EH63" s="354"/>
      <c r="EI63" s="353"/>
      <c r="EJ63" s="354"/>
      <c r="EK63" s="353"/>
      <c r="EL63" s="354"/>
      <c r="EM63" s="353"/>
      <c r="EN63" s="354"/>
      <c r="EO63" s="353"/>
      <c r="EP63" s="354"/>
      <c r="EQ63" s="353"/>
      <c r="ER63" s="354"/>
      <c r="ES63" s="353"/>
      <c r="ET63" s="354"/>
      <c r="EU63" s="353"/>
      <c r="EV63" s="354"/>
      <c r="EW63" s="353"/>
      <c r="EX63" s="354"/>
      <c r="EY63" s="353"/>
      <c r="EZ63" s="354"/>
      <c r="FA63" s="353"/>
      <c r="FB63" s="354"/>
      <c r="FC63" s="353"/>
      <c r="FD63" s="354"/>
      <c r="FE63" s="353"/>
      <c r="FF63" s="354"/>
      <c r="FG63" s="353"/>
      <c r="FH63" s="354"/>
      <c r="FI63" s="353"/>
      <c r="FJ63" s="354"/>
      <c r="FK63" s="353"/>
      <c r="FL63" s="354"/>
      <c r="FM63" s="353"/>
      <c r="FN63" s="354"/>
      <c r="FO63" s="353"/>
      <c r="FP63" s="354"/>
      <c r="FQ63" s="353"/>
      <c r="FR63" s="354"/>
      <c r="FS63" s="353"/>
      <c r="FT63" s="354"/>
      <c r="FU63" s="353"/>
      <c r="FV63" s="354"/>
      <c r="FW63" s="353"/>
      <c r="FX63" s="354"/>
      <c r="FY63" s="353"/>
      <c r="FZ63" s="354"/>
      <c r="GA63" s="353"/>
      <c r="GB63" s="354"/>
      <c r="GC63" s="353"/>
      <c r="GD63" s="354"/>
      <c r="GE63" s="353"/>
      <c r="GF63" s="354"/>
      <c r="GG63" s="353"/>
      <c r="GH63" s="354"/>
      <c r="GI63" s="353"/>
      <c r="GJ63" s="354"/>
      <c r="GK63" s="353"/>
      <c r="GL63" s="354"/>
      <c r="GM63" s="353"/>
      <c r="GN63" s="354"/>
      <c r="GO63" s="353"/>
      <c r="GP63" s="354"/>
      <c r="GQ63" s="353"/>
      <c r="GR63" s="354"/>
    </row>
    <row r="64" spans="1:200" ht="17.100000000000001" customHeight="1" thickBot="1" x14ac:dyDescent="0.35">
      <c r="A64" s="403"/>
      <c r="B64" s="413"/>
      <c r="C64" s="399"/>
      <c r="D64" s="400"/>
      <c r="E64" s="355"/>
      <c r="F64" s="356"/>
      <c r="G64" s="355"/>
      <c r="H64" s="356"/>
      <c r="I64" s="355"/>
      <c r="J64" s="356"/>
      <c r="K64" s="355"/>
      <c r="L64" s="356"/>
      <c r="M64" s="355"/>
      <c r="N64" s="356"/>
      <c r="O64" s="355"/>
      <c r="P64" s="356"/>
      <c r="Q64" s="355"/>
      <c r="R64" s="356"/>
      <c r="S64" s="355"/>
      <c r="T64" s="356"/>
      <c r="U64" s="355"/>
      <c r="V64" s="356"/>
      <c r="W64" s="355"/>
      <c r="X64" s="356"/>
      <c r="Y64" s="355"/>
      <c r="Z64" s="356"/>
      <c r="AA64" s="355"/>
      <c r="AB64" s="356"/>
      <c r="AC64" s="355"/>
      <c r="AD64" s="356"/>
      <c r="AE64" s="355"/>
      <c r="AF64" s="356"/>
      <c r="AG64" s="355"/>
      <c r="AH64" s="356"/>
      <c r="AI64" s="355"/>
      <c r="AJ64" s="356"/>
      <c r="AK64" s="355"/>
      <c r="AL64" s="356"/>
      <c r="AM64" s="355"/>
      <c r="AN64" s="356"/>
      <c r="AO64" s="355"/>
      <c r="AP64" s="356"/>
      <c r="AQ64" s="355"/>
      <c r="AR64" s="356"/>
      <c r="AS64" s="355"/>
      <c r="AT64" s="356"/>
      <c r="AU64" s="355"/>
      <c r="AV64" s="356"/>
      <c r="AW64" s="355"/>
      <c r="AX64" s="356"/>
      <c r="AY64" s="355"/>
      <c r="AZ64" s="356"/>
      <c r="BA64" s="355"/>
      <c r="BB64" s="356"/>
      <c r="BC64" s="355"/>
      <c r="BD64" s="356"/>
      <c r="BE64" s="355"/>
      <c r="BF64" s="356"/>
      <c r="BG64" s="355"/>
      <c r="BH64" s="356"/>
      <c r="BI64" s="355"/>
      <c r="BJ64" s="356"/>
      <c r="BK64" s="355"/>
      <c r="BL64" s="356"/>
      <c r="BM64" s="355"/>
      <c r="BN64" s="356"/>
      <c r="BO64" s="355"/>
      <c r="BP64" s="356"/>
      <c r="BQ64" s="355"/>
      <c r="BR64" s="356"/>
      <c r="BS64" s="355"/>
      <c r="BT64" s="356"/>
      <c r="BU64" s="355"/>
      <c r="BV64" s="356"/>
      <c r="BW64" s="355"/>
      <c r="BX64" s="356"/>
      <c r="BY64" s="355"/>
      <c r="BZ64" s="356"/>
      <c r="CA64" s="355"/>
      <c r="CB64" s="356"/>
      <c r="CC64" s="355"/>
      <c r="CD64" s="356"/>
      <c r="CE64" s="393"/>
      <c r="CF64" s="394"/>
      <c r="CG64" s="393"/>
      <c r="CH64" s="394"/>
      <c r="CI64" s="393"/>
      <c r="CJ64" s="394"/>
      <c r="CK64" s="393"/>
      <c r="CL64" s="394"/>
      <c r="CM64" s="393"/>
      <c r="CN64" s="394"/>
      <c r="CO64" s="393"/>
      <c r="CP64" s="394"/>
      <c r="CQ64" s="393"/>
      <c r="CR64" s="394"/>
      <c r="CS64" s="393"/>
      <c r="CT64" s="394"/>
      <c r="CU64" s="355"/>
      <c r="CV64" s="356"/>
      <c r="CW64" s="355"/>
      <c r="CX64" s="356"/>
      <c r="CY64" s="355"/>
      <c r="CZ64" s="356"/>
      <c r="DA64" s="355"/>
      <c r="DB64" s="356"/>
      <c r="DC64" s="355"/>
      <c r="DD64" s="356"/>
      <c r="DE64" s="355"/>
      <c r="DF64" s="356"/>
      <c r="DG64" s="355"/>
      <c r="DH64" s="356"/>
      <c r="DI64" s="355"/>
      <c r="DJ64" s="356"/>
      <c r="DK64" s="355"/>
      <c r="DL64" s="356"/>
      <c r="DM64" s="355"/>
      <c r="DN64" s="356"/>
      <c r="DO64" s="355"/>
      <c r="DP64" s="356"/>
      <c r="DQ64" s="355"/>
      <c r="DR64" s="356"/>
      <c r="DS64" s="355"/>
      <c r="DT64" s="356"/>
      <c r="DU64" s="355"/>
      <c r="DV64" s="356"/>
      <c r="DW64" s="355"/>
      <c r="DX64" s="356"/>
      <c r="DY64" s="355"/>
      <c r="DZ64" s="356"/>
      <c r="EA64" s="355"/>
      <c r="EB64" s="356"/>
      <c r="EC64" s="355"/>
      <c r="ED64" s="356"/>
      <c r="EE64" s="355"/>
      <c r="EF64" s="356"/>
      <c r="EG64" s="355"/>
      <c r="EH64" s="356"/>
      <c r="EI64" s="355"/>
      <c r="EJ64" s="356"/>
      <c r="EK64" s="355"/>
      <c r="EL64" s="356"/>
      <c r="EM64" s="355"/>
      <c r="EN64" s="356"/>
      <c r="EO64" s="355"/>
      <c r="EP64" s="356"/>
      <c r="EQ64" s="355"/>
      <c r="ER64" s="356"/>
      <c r="ES64" s="355"/>
      <c r="ET64" s="356"/>
      <c r="EU64" s="355"/>
      <c r="EV64" s="356"/>
      <c r="EW64" s="355"/>
      <c r="EX64" s="356"/>
      <c r="EY64" s="355"/>
      <c r="EZ64" s="356"/>
      <c r="FA64" s="355"/>
      <c r="FB64" s="356"/>
      <c r="FC64" s="355"/>
      <c r="FD64" s="356"/>
      <c r="FE64" s="355"/>
      <c r="FF64" s="356"/>
      <c r="FG64" s="355"/>
      <c r="FH64" s="356"/>
      <c r="FI64" s="355"/>
      <c r="FJ64" s="356"/>
      <c r="FK64" s="355"/>
      <c r="FL64" s="356"/>
      <c r="FM64" s="355"/>
      <c r="FN64" s="356"/>
      <c r="FO64" s="355"/>
      <c r="FP64" s="356"/>
      <c r="FQ64" s="355"/>
      <c r="FR64" s="356"/>
      <c r="FS64" s="355"/>
      <c r="FT64" s="356"/>
      <c r="FU64" s="355"/>
      <c r="FV64" s="356"/>
      <c r="FW64" s="355"/>
      <c r="FX64" s="356"/>
      <c r="FY64" s="355"/>
      <c r="FZ64" s="356"/>
      <c r="GA64" s="355"/>
      <c r="GB64" s="356"/>
      <c r="GC64" s="355"/>
      <c r="GD64" s="356"/>
      <c r="GE64" s="355"/>
      <c r="GF64" s="356"/>
      <c r="GG64" s="355"/>
      <c r="GH64" s="356"/>
      <c r="GI64" s="355"/>
      <c r="GJ64" s="356"/>
      <c r="GK64" s="355"/>
      <c r="GL64" s="356"/>
      <c r="GM64" s="355"/>
      <c r="GN64" s="356"/>
      <c r="GO64" s="355"/>
      <c r="GP64" s="356"/>
      <c r="GQ64" s="355"/>
      <c r="GR64" s="356"/>
    </row>
    <row r="65" spans="1:200" ht="17.100000000000001" customHeight="1" x14ac:dyDescent="0.3">
      <c r="A65" s="401">
        <f>IF(입력!A65="","",입력!A65)</f>
        <v>8</v>
      </c>
      <c r="B65" s="411">
        <f>SUM(E69:GR72)</f>
        <v>0</v>
      </c>
      <c r="C65" s="407" t="s">
        <v>22</v>
      </c>
      <c r="D65" s="408"/>
      <c r="E65" s="357">
        <f>IF(OR(입력!B65="60mm단열",입력!B65="60mm방화"),IF(입력!B67="OD",IF(AND(입력!H65="W",입력!H69="W"),((입력!D65-(입력!D65-입력!J65))*2)+((입력!D65-(입력!D65-입력!J69))*2)+((입력!D65-입력!J65-입력!J69)*2)+((입력!F65)*6),0),0)+IF(입력!B67="OD",IF(AND(입력!H65="H",입력!H69="H"),((입력!F65-(입력!F65-입력!J65))*2)+((입력!F65-(입력!F65-입력!J69))*2)+((입력!F65-입력!J65-입력!J69)*2)+((입력!D65)*6),0),0)+IF(입력!B67="OD",IF(입력!H65="W",((입력!D65-(입력!D65-입력!J65))*2)+((입력!D65-입력!J65)*2)+((입력!F65)*4),IF(입력!H65="H",((입력!F65-(입력!F65-입력!J65))*2)+((입력!F65-입력!J65)*2)+((입력!D65)*4),0)),0)+IF(OR(입력!B67="PJ",입력!B67="T/T",입력!B67="T/O",입력!B67="T/S",입력!B67="FIX",입력!B65="ID",AND(입력!B67="OD",NOT(입력!H65="W"),NOT(입력!H65="H"))),((입력!D65)+(입력!F65))*2,0),0)</f>
        <v>0</v>
      </c>
      <c r="F65" s="358"/>
      <c r="G65" s="375">
        <f>IF(OR(입력!B65="60mm단열",입력!B65="60mm방화"),(IF(OR(입력!B67="T/T",입력!B67="T/O",입력!B67="T/S"),(IF(입력!H65="W",입력!J65-34-19+12,입력!D65-34-34+12)+IF(입력!H65="H",입력!J65-34-19+12,입력!F65-34-34+12))*2,0))+(IF(OR(입력!B67="T/T",입력!B67="T/O",입력!B67="T/S"),(IF(입력!H69="W",입력!J69-34-19+12+입력!F65-34-34+12,0)+IF(입력!H69="H",입력!J69-34-19+12+입력!D65-34-34+12,0))*2,0)),0)</f>
        <v>0</v>
      </c>
      <c r="H65" s="376"/>
      <c r="I65" s="357">
        <f>IF(OR(입력!B65="60mm단열",입력!B65="60mm방화"),IF(OR(입력!B67="T/T",입력!B67="T/O",입력!B67="T/S",입력!B67="FIX",입력!B67="PJ"),IF(입력!H65="W",입력!F65-34-34+10,IF(입력!H65="H",입력!D65-34-34+10,0)),0)*IF(OR(입력!H69="W",입력!H69="H"),2,1),0)</f>
        <v>0</v>
      </c>
      <c r="J65" s="358"/>
      <c r="K65" s="357">
        <f>IF(OR(입력!B65="60mm단열",입력!B65="60mm방화"),IF(입력!B67="OD",(IF(입력!H65="W",입력!D65-(입력!D65-입력!J65)-34-34+12,입력!D65-34-34+12)+IF(입력!H65="H",입력!F65-(입력!F65-입력!J65)-34-34+12,입력!F65-34-34+12))*2,0),0)</f>
        <v>0</v>
      </c>
      <c r="L65" s="358"/>
      <c r="M65" s="357">
        <f>IF(OR(입력!B65="60mm단열",입력!B65="60mm방화"),IF(입력!B67="PJ",(IF(입력!H65="W",입력!D65-(입력!D65-입력!J65)-34-34+12,입력!D65-34-34+12)+IF(입력!H65="H",입력!F65-(입력!F65-입력!J65)-34-34+12,입력!F65-34-34+12))*2,0),0)</f>
        <v>0</v>
      </c>
      <c r="N65" s="358"/>
      <c r="O65" s="357">
        <f>IF(OR(입력!B65="60mm단열",입력!B65="60mm방화"),IF(입력!B67="페러럴",(IF(입력!H65="W",입력!D65-(입력!D65-입력!J65)-34-34+12,입력!D65-34-34+12)+IF(입력!H65="H",입력!F65-(입력!F65-입력!J65)-34-34+12,입력!F65-34-34+12))*2,0),0)</f>
        <v>0</v>
      </c>
      <c r="P65" s="358"/>
      <c r="Q65" s="357">
        <f>IF(OR(입력!B65="60mm단열",입력!B65="60mm방화"),IF(입력!B69="24T",(IF(입력!B67="FIX",IF(AND(입력!H65="W",입력!H69="W"),((입력!D65-(입력!D65-입력!J65)-34-19)*2)+((입력!D65-(입력!D65-입력!J69)-34-19)*2)+((입력!D65-입력!J65-입력!J68-19-19)*2)+((입력!F65-34-34)*6),IF(AND(입력!H65="H",입력!H69="H"),((입력!F65-(입력!F65-입력!J65)-34-19)*2)+((입력!F65-(입력!F65-입력!J69)-34-19)*2)+((입력!F65-입력!J65-입력!J69-19-19)*2)+((입력!D65-34-34)*6),IF(입력!H65="W",((입력!D65-(입력!D65-입력!J65)-34-19)*2)+((입력!D65-입력!J65-34-19)*2)+((입력!F65-34-34)*4),IF(입력!H65="H",((입력!F65-(입력!F65-입력!J65)-34-19)*2)+((입력!F65-입력!J65-34-19)*2)+((입력!D65-34-34)*4),(((입력!D65-34-34)+(입력!F65-34-34))*2))))),0)+IF(OR(입력!B67="T/T",입력!B67="T/O",입력!B67="PJ",입력!B67="T/S"),IF(AND(입력!H65="W",입력!H69="W"),(((입력!D65-입력!J65-입력!J69-19-19)+(입력!F65-34-34))*2),IF(입력!H65="W",(((입력!D65-입력!J65-34-19)+(입력!F65-34-34))*2),IF(AND(입력!H65="H",입력!H69="H"),(((입력!F65-입력!J65-입력!J69-19-19)+(입력!D65-34-34))*2),IF(입력!H65="H",(((입력!F65-입력!J65-34-19)+(입력!D65-34-34))*2),0)))),0)+IF(입력!B65="OD",IF(AND(입력!H65="W",입력!H65="W"),(((입력!D65-입력!J65-입력!J69-34-34)+(입력!F65-34-34))*2),IF(입력!H65="W",(((입력!D65-입력!J65-34-34)+(입력!F65-34-34))*2),IF(AND(입력!H65="H",입력!H69="H"),(((입력!F65-입력!J65-입력!J69-34-34)+(입력!D65-34-34))*2),IF(입력!H65="H",(((입력!F65-입력!J65-34-34)+(입력!D65-34-34))*2),0)))),0)),0),0)</f>
        <v>0</v>
      </c>
      <c r="R65" s="358"/>
      <c r="S65" s="357">
        <f>IF(OR(입력!B65="60mm단열",입력!B65="60mm방화"),IF(입력!B69="24T",(IF(OR(입력!B67="T/T",입력!B67="T/O",입력!B67="T/S"),(IF(입력!H65="W",입력!D65-(입력!D65-입력!J65)-34-19+12-53-53,입력!D65-34-34+12-53-53)+IF(입력!H65="H",입력!F65-(입력!F65-입력!J65)-34-19+12-53-53,입력!F65-34-34+12-53-53))*2,0)+IF(입력!B67="OD",(IF(입력!H65="W",입력!D65-(입력!D65-입력!J65)-34-34+12-53-53,입력!D65-34-34+12-53-53)+IF(입력!H65="H",입력!F65-(입력!F65-입력!J65)-34-34+12-53-53,입력!F65-34-34+12-53-53))*2,0)+IF(입력!B67="PJ",(IF(입력!H65="W",입력!D65-(입력!D65-입력!J65)-34-19+12-53-53,입력!D65-34-34+12-53-53)+IF(입력!H65="H",입력!F65-(입력!F65-입력!J65)-34-19+12-53-53,입력!F65-34-34+12-53-53))*2,0)+IF(OR(입력!B67="T/T",입력!B67="T/O",입력!B67="T/S"),(IF(입력!H69="W",입력!D65-(입력!D65-입력!J69)-34-19+12-53-53,0)+IF(입력!H69="H",입력!F65-(입력!F65-입력!J69)-34-19+12-53-53,0))*2,0)+IF(입력!B65="OD",(IF(입력!H69="W",입력!D65-(입력!D65-입력!J69)-34-34+12-53-53,0)+IF(입력!H69="H",입력!F65-(입력!F65-입력!J69)-34-34+12-53-53,0))*2,0)+IF(입력!B67="PJ",(IF(입력!H69="W",입력!D65-(입력!D65-입력!J69)-34-19+12-53-53,0)+IF(입력!H69="H",입력!F65-(입력!F65-입력!J69)-34-19+12-53-53,0))*2,0)),0),0)</f>
        <v>0</v>
      </c>
      <c r="T65" s="358"/>
      <c r="U65" s="357">
        <f>IF(OR(입력!B65="60mm단열",입력!B65="60mm방화"),IF(입력!B69="39T",(IF(입력!B67="FIX",IF(AND(입력!H65="W",입력!H69="W"),((입력!D65-(입력!D65-입력!J65)-34-19)*2)+((입력!D65-(입력!D65-입력!J69)-34-19)*2)+((입력!D65-입력!J65-입력!J68-19-19)*2)+((입력!F65-34-34)*6),IF(AND(입력!H65="H",입력!H69="H"),((입력!F65-(입력!F65-입력!J65)-34-19)*2)+((입력!F65-(입력!F65-입력!J69)-34-19)*2)+((입력!F65-입력!J65-입력!J69-19-19)*2)+((입력!D65-34-34)*6),IF(입력!H65="W",((입력!D65-(입력!D65-입력!J65)-34-19)*2)+((입력!D65-입력!J65-34-19)*2)+((입력!F65-34-34)*4),IF(입력!H65="H",((입력!F65-(입력!F65-입력!J65)-34-19)*2)+((입력!F65-입력!J65-34-19)*2)+((입력!D65-34-34)*4),(((입력!D65-34-34)+(입력!F65-34-34))*2))))),0)+IF(OR(입력!B67="T/T",입력!B67="T/O",입력!B67="PJ",입력!B67="T/S"),IF(AND(입력!H65="W",입력!H69="W"),(((입력!D65-입력!J65-입력!J69-19-19)+(입력!F65-34-34))*2),IF(입력!H65="W",(((입력!D65-입력!J65-34-19)+(입력!F65-34-34))*2),IF(AND(입력!H65="H",입력!H69="H"),(((입력!F65-입력!J65-입력!J69-19-19)+(입력!D65-34-34))*2),IF(입력!H65="H",(((입력!F65-입력!J65-34-19)+(입력!D65-34-34))*2),0)))),0)+IF(입력!B67="OD",IF(AND(입력!H65="W",입력!H65="W"),(((입력!D65-입력!J65-입력!J69-34-34)+(입력!F65-34-34))*2),IF(입력!H65="W",(((입력!D65-입력!J65-34-34)+(입력!F65-34-34))*2),IF(AND(입력!H65="H",입력!H69="H"),(((입력!F65-입력!J65-입력!J69-34-34)+(입력!D65-34-34))*2),IF(입력!H65="H",(((입력!F65-입력!J65-34-34)+(입력!D65-34-34))*2),0)))),0)),0),0)</f>
        <v>0</v>
      </c>
      <c r="V65" s="358"/>
      <c r="W65" s="357">
        <f>IF(OR(입력!B65="60mm단열",입력!B65="60mm방화"),IF(입력!B69="39T",(IF(OR(입력!B67="T/T",입력!B67="T/O",입력!B67="T/S"),(IF(입력!H65="W",입력!D65-(입력!D65-입력!J65)-34-19+12-53-53,입력!D65-34-34+12-53-53)+IF(입력!H65="H",입력!F65-(입력!F65-입력!J65)-34-19+12-53-53,입력!F65-34-34+12-53-53))*2,0)+IF(입력!B67="OD",(IF(입력!H65="W",입력!D65-(입력!D65-입력!J65)-34-34+12-53-53,입력!D65-34-34+12-53-53)+IF(입력!H65="H",입력!F65-(입력!F65-입력!J65)-34-34+12-53-53,입력!F65-34-34+12-53-53))*2,0)+IF(입력!B67="PJ",(IF(입력!H65="W",입력!D65-(입력!D65-입력!J65)-34-19+12-53-53,입력!D65-34-34+12-53-53)+IF(입력!H65="H",입력!F65-(입력!F65-입력!J65)-34-19+12-53-53,입력!F65-34-34+12-53-53))*2,0)+IF(OR(입력!B67="T/T",입력!B67="T/O",입력!B67="T/S"),(IF(입력!H69="W",입력!D65-(입력!D65-입력!J69)-34-19+12-53-53,0)+IF(입력!H69="H",입력!F65-(입력!F65-입력!J69)-34-19+12-53-53,0))*2,0)+IF(입력!B65="OD",(IF(입력!H69="W",입력!D65-(입력!D65-입력!J69)-34-34+12-53-53,0)+IF(입력!H69="H",입력!F65-(입력!F65-입력!J69)-34-34+12-53-53,0))*2,0)+IF(입력!B65="ID",(IF(입력!H69="W",입력!D65-(입력!D65-입력!J69)-34-19+12-53-53,0)+IF(입력!H69="H",입력!F65-(입력!F65-입력!J69)-34-19+12-53-53,0))*2,0)),0),0)</f>
        <v>0</v>
      </c>
      <c r="X65" s="358"/>
      <c r="Y65" s="357">
        <f>IF(OR(입력!B65="60mm단열",입력!B65="60mm방화"),(4),0)</f>
        <v>0</v>
      </c>
      <c r="Z65" s="358"/>
      <c r="AA65" s="357">
        <f>IF(OR(입력!B65="60mm단열",입력!B65="60mm방화"),(4),0)</f>
        <v>0</v>
      </c>
      <c r="AB65" s="358"/>
      <c r="AC65" s="375">
        <f>IF(OR(입력!B65="60mm단열",입력!B65="60mm방화"),IF(OR(입력!B67="T/T",입력!B67="T/O",입력!B67="T/S",입력!B67="PJ"),IF(OR(입력!H69="w",입력!H69="h"),8,4),0),0)</f>
        <v>0</v>
      </c>
      <c r="AD65" s="376"/>
      <c r="AE65" s="375">
        <f>IF(OR(입력!B65="60mm단열",입력!B65="60mm방화"),IF(OR(입력!B67="T/T",입력!B67="T/O",입력!B67="T/S",입력!B67="PJ"),IF(OR(입력!H69="w",입력!H69="h"),8,4),0),0)</f>
        <v>0</v>
      </c>
      <c r="AF65" s="376"/>
      <c r="AG65" s="375">
        <f>IF(OR(입력!B65="60mm단열",입력!B65="60mm방화"),IF(OR(입력!B67="T/T",입력!B67="T/O",입력!B67="T/S",입력!B67="FIX",입력!B67="PJ"),IF(입력!H65="W",4,IF(입력!H65="H",4,0)),0)*IF(OR(입력!H68="W",입력!H68="H"),2,1),0)</f>
        <v>0</v>
      </c>
      <c r="AH65" s="376"/>
      <c r="AI65" s="375">
        <f>IF(OR(입력!B65="60mm단열",입력!B65="60mm방화"),IF(OR(입력!B67="T/T",입력!B67="T/O",입력!B67="T/S",입력!B67="FIX",입력!B67="PJ"),IF(입력!H65="W",4,IF(입력!H65="H",4,0)),0)*IF(OR(입력!H68="W",입력!H68="H"),2,1),0)</f>
        <v>0</v>
      </c>
      <c r="AJ65" s="376"/>
      <c r="AK65" s="375">
        <f>IF(OR(입력!B65="60mm단열",입력!B65="60mm방화"),IF(OR(입력!B67="T/T",입력!B67="T/O",입력!B67="T/S",입력!B67="FIX",입력!B67="PJ"),IF(입력!H65="W",4,IF(입력!H65="H",4,0)),0)*IF(OR(입력!H68="W",입력!H68="H"),2,1),0)</f>
        <v>0</v>
      </c>
      <c r="AL65" s="376"/>
      <c r="AM65" s="357">
        <f>IF(OR(입력!B65="60mm단열",입력!B65="60mm방화"),(32),0)</f>
        <v>0</v>
      </c>
      <c r="AN65" s="358"/>
      <c r="AO65" s="357">
        <f>IF((입력!B65="60mm단열"),(Q65+S65+U65+W65)/1000,0)</f>
        <v>0</v>
      </c>
      <c r="AP65" s="358"/>
      <c r="AQ65" s="357">
        <f>IF((입력!B65="60mm단열"),(Q65+S65+U65+W65)/1000,0)</f>
        <v>0</v>
      </c>
      <c r="AR65" s="358"/>
      <c r="AS65" s="357">
        <f>IF((입력!B65="60mm단열"),(G65+M65+K65+O65))/1000</f>
        <v>0</v>
      </c>
      <c r="AT65" s="358"/>
      <c r="AU65" s="357">
        <f>IF((입력!B65="60mm단열"),(4),0)</f>
        <v>0</v>
      </c>
      <c r="AV65" s="358"/>
      <c r="AW65" s="357">
        <f>IF((입력!B65="60mm단열"),(G65*2)/1000,0)</f>
        <v>0</v>
      </c>
      <c r="AX65" s="358"/>
      <c r="AY65" s="357">
        <f>IF((입력!B65="60mm방화"),(Q65+S65+U65+W65)/1000,0)</f>
        <v>0</v>
      </c>
      <c r="AZ65" s="358"/>
      <c r="BA65" s="357">
        <f>IF((입력!B65="60mm방화"),(Q65+S65+U65+W65)/1000,0)</f>
        <v>0</v>
      </c>
      <c r="BB65" s="358"/>
      <c r="BC65" s="357">
        <f>IF((입력!B65="60mm방화"),(G65+K65+M65+O65)/1000,0)</f>
        <v>0</v>
      </c>
      <c r="BD65" s="358"/>
      <c r="BE65" s="357">
        <f>IF((입력!B65="60mm방화"),(4),0)</f>
        <v>0</v>
      </c>
      <c r="BF65" s="358"/>
      <c r="BG65" s="357">
        <f>IF((입력!B65="60mm방화"),((G65+K65+M65+O65)/1000),0)</f>
        <v>0</v>
      </c>
      <c r="BH65" s="358"/>
      <c r="BI65" s="357">
        <f>IF((입력!B65="60mm방화"),((E65/1000)),0)</f>
        <v>0</v>
      </c>
      <c r="BJ65" s="358"/>
      <c r="BK65" s="357">
        <f>IF((입력!B65="60mm방화"),IF(입력!B69="24T",Q65/1000,U65/1000),0)</f>
        <v>0</v>
      </c>
      <c r="BL65" s="358"/>
      <c r="BM65" s="357">
        <f>IF((입력!B65="60mm방화"),IF(입력!B69="24T",S65/1000,W65/1000),0)</f>
        <v>0</v>
      </c>
      <c r="BN65" s="358"/>
      <c r="BO65" s="357">
        <f>IF(OR(입력!B65="60mm단열",입력!B65="60mm방화"),(IF(OR(입력!B67="T/T",입력!B67="T/O",입력!B67="T/S",입력!B67="PJ"),(IF(입력!H65="W",입력!D65-(입력!D65-입력!J65)-432,입력!D65-432)+IF(입력!H65="H",입력!F65-((((입력!F65-입력!J65)/2)-246)*2),(((입력!F65/2)-246)*2))),0))+(IF(OR(입력!B67="T/T",입력!B67="T/O",입력!B67="T/S"),(IF(입력!H69="W",입력!D65-(입력!D69-입력!J69)-432,0)+IF(입력!H69="H",입력!F69-((((입력!F69-입력!J69)/2)-246)*2),0)),0)),0)</f>
        <v>0</v>
      </c>
      <c r="BP65" s="358"/>
      <c r="BQ65" s="357">
        <f>IF(OR(입력!B65="85mm단열",입력!B65="85mm방화"),IF(입력!B67="OD",IF(AND(입력!H65="W",입력!H69="W"),((입력!D65-(입력!D65-입력!J65))*2)+((입력!D65-(입력!D65-입력!J69))*2)+((입력!D65-입력!J65-입력!J69)*2)+((입력!F65)*6),0),0)+IF(입력!B67="OD",IF(AND(입력!H65="H",입력!H69="H"),((입력!BJ65-(입력!F65-입력!J65))*2)+((입력!F65-(입력!F65-입력!J69))*2)+((입력!F65-입력!BN65-입력!J69)*2)+((입력!D65)*6),0),0)+IF(입력!B67="OD",IF(입력!H65="W",((입력!D65-(입력!D65-입력!J65))*2)+((입력!D65-입력!J65)*2)+((입력!F65)*4),IF(입력!H65="H",((입력!F65-(입력!F65-입력!J65))*2)+((입력!F65-입력!J65)*2)+((입력!D65)*4),0)),0)+IF(OR(입력!B67="T/T",입력!B67="T/O",입력!B67="T/S",입력!B67="FIX",입력!B65="ID",AND(입력!B67="OD",NOT(입력!H65="W"),NOT(입력!H65="H"))),((입력!D65)+(입력!F65))*2,0),0)</f>
        <v>0</v>
      </c>
      <c r="BR65" s="358"/>
      <c r="BS65" s="357">
        <f>IF(OR(입력!B65="85mm단열",입력!B65="85mm방화"),(IF(OR(입력!B67="T/T",입력!B67="T/O",입력!B67="T/S"),(IF(입력!H65="W",입력!D65-(입력!D65-입력!J65)-38-19+12,입력!D65-38-38+12)+IF(입력!H65="H",입력!F65-(입력!F65-입력!J65)-38-19+12,입력!F65-38-38+12))*2,0))+(IF(OR(입력!B67="T/T",입력!B67="T/O",입력!B67="T/S"),(IF(입력!H69="W",입력!D65-(입력!D69-입력!J69)-38-19+12,0)+IF(입력!H69="H",입력!F69-(입력!F69-입력!J69)-38-19+12,0))*2,0)),0)</f>
        <v>0</v>
      </c>
      <c r="BT65" s="358"/>
      <c r="BU65" s="357">
        <f>IF(OR(입력!B65="85mm단열",입력!B65="85mm방화"),IF(OR(입력!B67="T/T",입력!B67="T/O",입력!B67="T/S",입력!B67="FIX",입력!B67="ID"),IF(입력!H65="W",입력!F65-38-38+10,IF(입력!H65="H",입력!D65-38-38+10,0)),0)*IF(OR(입력!H69="W",입력!H68="H"),2,1),0)</f>
        <v>0</v>
      </c>
      <c r="BV65" s="358"/>
      <c r="BW65" s="357">
        <f>IF(OR(입력!B65="85mm단열",입력!B65="85mm방화"),IF(입력!B69="48T",(IF(입력!B67="FIX",IF(AND(입력!H65="W",입력!H69="W"),((입력!D65-(입력!D65-입력!J65)-38-19)*2)+((입력!D65-(입력!D65-입력!J69)-38-19)*2)+((입력!D65-입력!J65-입력!J68-19-19)*2)+((입력!F65-38-38)*6),IF(AND(입력!H65="H",입력!H69="H"),((입력!F65-(입력!F65-입력!J65)-38-19)*2)+((입력!F65-(입력!F65-입력!J69)-38-19)*2)+((입력!F65-입력!J65-입력!J69-19-19)*2)+((입력!D65-38-38)*6),IF(입력!H65="W",((입력!D65-(입력!D65-입력!J65)-38-19)*2)+((입력!D65-입력!J65-38-19)*2)+((입력!F65-38-38)*4),IF(입력!H65="H",((입력!F65-(입력!F65-입력!J65)-38-19)*2)+((입력!F65-입력!J65-38-19)*2)+((입력!D65-38-38)*4),(((입력!D65-38-38)+(입력!F65-38-38))*2))))),0)+IF(OR(입력!B67="T/T",입력!B67="T/O",입력!B67="ID",입력!B67="T/S"),IF(AND(입력!H65="W",입력!H69="W"),(((입력!D65-입력!J65-입력!J69-19-19)+(입력!F65-38-38))*2),IF(입력!H65="W",(((입력!D65-입력!J65-38-19)+(입력!F65-38-38))*2),IF(AND(입력!H65="H",입력!H69="H"),(((입력!F65-입력!J65-입력!J69-19-19)+(입력!D65-38-38))*2),IF(입력!H65="H",(((입력!F65-입력!J65-38-19)+(입력!D65-38-38))*2),0)))),0)+IF(입력!B65="OD",IF(AND(입력!H65="W",입력!H65="W"),(((입력!D65-입력!J65-입력!J69-38-38)+(입력!F65-38-38))*2),IF(입력!H65="W",(((입력!D65-입력!J65-38-38)+(입력!F65-38-38))*2),IF(AND(입력!H65="H",입력!H69="H"),(((입력!F65-입력!J65-입력!J69-38-38)+(입력!D65-38-38))*2),IF(입력!H65="H",(((입력!F65-입력!J65-38-38)+(입력!D65-38-38))*2),0)))),0)),0),0)</f>
        <v>0</v>
      </c>
      <c r="BX65" s="358"/>
      <c r="BY65" s="357">
        <f>IF(OR(입력!B65="85mm단열",입력!B65="85mm방화"),IF(입력!B69="48T",(IF(OR(입력!B67="T/T",입력!B67="T/O",입력!B67="T/S"),(IF(입력!H65="W",입력!D65-(입력!D65-입력!J65)-38-19+12-56-56,입력!D65-38-38+12-56-56)+IF(입력!H65="H",입력!F65-(입력!F65-입력!J65)-38-19+12-56-56,입력!F65-38-38+12-56-56))*2,0)+IF(입력!B67="OD",(IF(입력!H65="W",입력!D65-(입력!D65-입력!J65)-38-38+12-56-56,입력!D65-38-38+12-56-56)+IF(입력!H65="H",입력!F65-(입력!F65-입력!J65)-38-38+12-56-56,입력!F65-38-38+12-56-56))*2,0)+IF(입력!B67="ID",(IF(입력!H65="W",입력!D65-(입력!D65-입력!J65)-38-19+12-56-56,입력!D65-38-38+12-56-56)+IF(입력!H65="H",입력!F65-(입력!F65-입력!J65)-38-19+12-56-56,입력!F65-38-38+12-56-56))*2,0)+IF(OR(입력!B67="T/T",입력!B67="T/O",입력!B67="T/S"),(IF(입력!H69="W",입력!D65-(입력!D65-입력!J69)-38-19+12-56-56,0)+IF(입력!H69="H",입력!F65-(입력!F65-입력!J69)-38-19+12-56-56,0))*2,0)+IF(입력!B65="OD",(IF(입력!H69="W",입력!D65-(입력!D65-입력!J69)-38-38+12-56-56,0)+IF(입력!H69="H",입력!F65-(입력!F65-입력!J69)-38-38+12-56-56,0))*2,0)+IF(입력!B65="ID",(IF(입력!H69="W",입력!D65-(입력!D65-입력!J69)-38-19+12-56-56,0)+IF(입력!H69="H",입력!F65-(입력!F65-입력!J69)-38-19+12-56-56,0))*2,0)),0),0)</f>
        <v>0</v>
      </c>
      <c r="BZ65" s="358"/>
      <c r="CA65" s="357">
        <f>IF(OR(입력!B65="85mm단열",입력!B65="85mm방화"),IF(입력!B69="51T",(IF(입력!B67="FIX",IF(AND(입력!H65="W",입력!H69="W"),((입력!D65-(입력!D65-입력!J65)-38-19)*2)+((입력!D65-(입력!D65-입력!J69)-38-19)*2)+((입력!D65-입력!J65-입력!J68-19-19)*2)+((입력!F65-38-38)*6),IF(AND(입력!H65="H",입력!H69="H"),((입력!F65-(입력!F65-입력!J65)-38-19)*2)+((입력!F65-(입력!F65-입력!J69)-38-19)*2)+((입력!F65-입력!J65-입력!J69-19-19)*2)+((입력!D65-38-38)*6),IF(입력!H65="W",((입력!D65-(입력!D65-입력!J65)-38-19)*2)+((입력!D65-입력!J65-38-19)*2)+((입력!F65-38-38)*4),IF(입력!H65="H",((입력!F65-(입력!F65-입력!J65)-38-19)*2)+((입력!F65-입력!J65-38-19)*2)+((입력!D65-38-38)*4),(((입력!D65-38-38)+(입력!F65-38-38))*2))))),0)+IF(OR(입력!B67="T/T",입력!B67="T/O",입력!B67="ID",입력!B67="T/S"),IF(AND(입력!H65="W",입력!H69="W"),(((입력!D65-입력!J65-입력!J69-19-19)+(입력!F65-38-38))*2),IF(입력!H65="W",(((입력!D65-입력!J65-38-19)+(입력!F65-38-38))*2),IF(AND(입력!H65="H",입력!H69="H"),(((입력!F65-입력!J65-입력!J69-19-19)+(입력!D65-38-38))*2),IF(입력!H65="H",(((입력!F65-입력!J65-38-19)+(입력!D65-38-38))*2),0)))),0)+IF(입력!B65="OD",IF(AND(입력!H65="W",입력!H65="W"),(((입력!D65-입력!J65-입력!J69-38-38)+(입력!F65-38-38))*2),IF(입력!H65="W",(((입력!D65-입력!J65-38-38)+(입력!F65-38-38))*2),IF(AND(입력!H65="H",입력!H69="H"),(((입력!F65-입력!J65-입력!J69-38-38)+(입력!D65-38-38))*2),IF(입력!H65="H",(((입력!F65-입력!J65-38-38)+(입력!D65-38-38))*2),0)))),0)),0),0)</f>
        <v>0</v>
      </c>
      <c r="CB65" s="358"/>
      <c r="CC65" s="357">
        <f>IF(OR(입력!B65="85mm단열",입력!B65="85mm방화"),IF(입력!B69="51T",(IF(OR(입력!B67="T/T",입력!B67="T/O",입력!B67="T/S"),(IF(입력!H65="W",입력!D65-(입력!D65-입력!J65)-38-19+12-56-56,입력!D65-38-38+12-56-56)+IF(입력!H65="H",입력!F65-(입력!F65-입력!J65)-38-19+12-56-56,입력!F65-38-38+12-56-56))*2,0)+IF(입력!B67="OD",(IF(입력!H65="W",입력!D65-(입력!D65-입력!J65)-38-38+12-56-56,입력!D65-38-38+12-56-56)+IF(입력!H65="H",입력!F65-(입력!F65-입력!J65)-38-38+12-56-56,입력!F65-38-38+12-56-56))*2,0)+IF(입력!B67="ID",(IF(입력!H65="W",입력!D65-(입력!D65-입력!J65)-38-19+12-56-56,입력!D65-38-38+12-56-56)+IF(입력!H65="H",입력!F65-(입력!F65-입력!J65)-38-19+12-56-56,입력!F65-38-38+12-56-56))*2,0)+IF(OR(입력!B67="T/T",입력!B67="T/O",입력!B67="T/S"),(IF(입력!H69="W",입력!D65-(입력!D65-입력!J69)-38-19+12-56-56,0)+IF(입력!H69="H",입력!F65-(입력!F65-입력!J69)-38-19+12-56-56,0))*2,0)+IF(입력!B65="OD",(IF(입력!H69="W",입력!D65-(입력!D65-입력!J69)-38-38+12-56-56,0)+IF(입력!H69="H",입력!F65-(입력!F65-입력!J69)-38-38+12-56-56,0))*2,0)+IF(입력!B65="ID",(IF(입력!H69="W",입력!D65-(입력!D65-입력!J69)-38-19+12-56-56,0)+IF(입력!H69="H",입력!F65-(입력!F65-입력!J69)-38-19+12-56-56,0))*2,0)),0),0)</f>
        <v>0</v>
      </c>
      <c r="CD65" s="358"/>
      <c r="CE65" s="357">
        <f>IF(OR(입력!B65="85mm단열",입력!B65="85mm방화"),(4),0)</f>
        <v>0</v>
      </c>
      <c r="CF65" s="358"/>
      <c r="CG65" s="357">
        <f>IF(OR(입력!B65="85mm단열",입력!B65="85mm방화"),(4),0)</f>
        <v>0</v>
      </c>
      <c r="CH65" s="358"/>
      <c r="CI65" s="381">
        <f>IF(OR(입력!B65="85mm단열",입력!B65="85mm방화"),IF(OR(입력!B67="T/T",입력!B67="T/O",입력!B67="T/S"),IF(OR(입력!H69="w",입력!H69="h"),8,4),0),0)</f>
        <v>0</v>
      </c>
      <c r="CJ65" s="382"/>
      <c r="CK65" s="375">
        <f>IF(OR(입력!B65="85mm단열",입력!B65="85mm방화"),IF(OR(입력!B67="T/T",입력!B67="T/O",입력!B67="T/S"),IF(OR(입력!H69="w",입력!H69="h"),8,4),0),0)</f>
        <v>0</v>
      </c>
      <c r="CL65" s="376"/>
      <c r="CM65" s="375">
        <f>IF(OR(입력!B65="85mm단열",입력!B65="85mm방화"),IF(OR(입력!B67="T/T",입력!B67="T/O",입력!B67="T/S",입력!B67="FIX",입력!B67="ID"),IF(입력!H65="W",2,IF(입력!H65="H",2,0)),0)*IF(OR(입력!H68="W",입력!H68="H"),2,1),0)</f>
        <v>0</v>
      </c>
      <c r="CN65" s="376"/>
      <c r="CO65" s="375">
        <f>IF(OR(입력!B65="85mm단열",입력!B65="85mm방화"),IF(OR(입력!B67="T/T",입력!B67="T/O",입력!B67="T/S",입력!B67="FIX",입력!B67="ID"),IF(입력!H65="W",2,IF(입력!H65="H",2,0)),0)*IF(OR(입력!H68="W",입력!H68="H"),2,1),0)</f>
        <v>0</v>
      </c>
      <c r="CP65" s="376"/>
      <c r="CQ65" s="375">
        <f>IF(OR(입력!B65="85mm단열",입력!B65="85mm방화"),IF(OR(입력!B67="T/T",입력!B67="T/O",입력!B67="T/S",입력!B67="FIX",입력!B67="ID"),IF(입력!H65="W",2,IF(입력!H65="H",2,0)),0)*IF(OR(입력!H68="W",입력!H68="H"),2,1),0)</f>
        <v>0</v>
      </c>
      <c r="CR65" s="376"/>
      <c r="CS65" s="357">
        <f>IF(OR(입력!B65="85mm단열",입력!B65="85mm방화"),(32),0)</f>
        <v>0</v>
      </c>
      <c r="CT65" s="358"/>
      <c r="CU65" s="369">
        <f>IF((입력!B65="85mm단열"),((CA65+CC65+BW65+BY65)/1000),0)</f>
        <v>0</v>
      </c>
      <c r="CV65" s="370"/>
      <c r="CW65" s="369">
        <f>IF((입력!B65="85mm단열"),((CA65+CC65+BW65+BY65)/1000),0)</f>
        <v>0</v>
      </c>
      <c r="CX65" s="370"/>
      <c r="CY65" s="369">
        <f>IF((입력!B65="85mm단열"),((BS65/1000)),0)</f>
        <v>0</v>
      </c>
      <c r="CZ65" s="370"/>
      <c r="DA65" s="357">
        <f>IF((입력!B65="85mm단열"),(4),0)</f>
        <v>0</v>
      </c>
      <c r="DB65" s="358"/>
      <c r="DC65" s="369">
        <f>IF((입력!B65="85mm단열"),(BS65*2)/1000,0)</f>
        <v>0</v>
      </c>
      <c r="DD65" s="370"/>
      <c r="DE65" s="357">
        <f>IF((입력!B65="85mm방화"),((CA65+CC65+BW65+BY65)/1000),0)</f>
        <v>0</v>
      </c>
      <c r="DF65" s="358"/>
      <c r="DG65" s="357">
        <f>IF((입력!B65="85mm방화"),((CA65+CC65+BW65+BY65)/1000),0)</f>
        <v>0</v>
      </c>
      <c r="DH65" s="358"/>
      <c r="DI65" s="357">
        <f>IF((입력!B65="85mm방화"),((BS65/1000)),0)</f>
        <v>0</v>
      </c>
      <c r="DJ65" s="358"/>
      <c r="DK65" s="357">
        <f>IF((입력!B65="85mm방화"),(4),0)</f>
        <v>0</v>
      </c>
      <c r="DL65" s="358"/>
      <c r="DM65" s="357">
        <f>IF((입력!B65="85mm방화"),(BS65*2)/1000,0)</f>
        <v>0</v>
      </c>
      <c r="DN65" s="358"/>
      <c r="DO65" s="357">
        <f>IF((입력!B65="85mm방화"),((BQ65/1000)),0)</f>
        <v>0</v>
      </c>
      <c r="DP65" s="358"/>
      <c r="DQ65" s="357">
        <f>IF((입력!B65="85mm방화"),((BW65/1000)),0)</f>
        <v>0</v>
      </c>
      <c r="DR65" s="358"/>
      <c r="DS65" s="357">
        <f>IF((입력!B65="85mm방화"),((BY65/1000)),0)</f>
        <v>0</v>
      </c>
      <c r="DT65" s="358"/>
      <c r="DU65" s="357">
        <f>IF(OR(입력!B65="85mm단열",입력!B65="85mm방화"),(IF(OR(입력!B67="T/T",입력!B67="T/O",입력!B67="T/S"),(IF(입력!H65="W",입력!D65-(입력!D65-입력!J65)-432,입력!D65-432)+IF(입력!H65="H",입력!F65-((((입력!F65-입력!J65)/2)-246)*2),(((입력!F65/2)-246)*2))),0))+(IF(OR(입력!B67="T/T",입력!B67="T/O",입력!B67="T/S"),(IF(입력!H69="W",입력!D65-(입력!D69-입력!J69)-432,0)+IF(입력!H69="H",입력!F69-((((입력!F69-입력!J69)/2)-246)*2),0)),0)),0)</f>
        <v>0</v>
      </c>
      <c r="DV65" s="358"/>
      <c r="DW65" s="357">
        <f>IF(OR(입력!B65="85mm단열",입력!B65="85mm방화",입력!B65="60mm단열",입력!B65="60mm방화"),IF(OR(입력!B67="T/T",입력!B67="T/O",입력!B67="T/S",입력!B67="FIX"),IF(OR(입력!H65="w",입력!H65="h"),4,2),0),0)</f>
        <v>0</v>
      </c>
      <c r="DX65" s="358"/>
      <c r="DY65" s="357">
        <f>IF(OR(입력!B65="85mm단열",입력!B65="85mm방화",입력!B65="60mm단열",입력!B65="60mm방화"),IF(OR(입력!B67="T/T",입력!B67="T/O",입력!B67="T/S"),1,0),0)</f>
        <v>0</v>
      </c>
      <c r="DZ65" s="358"/>
      <c r="EA65" s="357">
        <f>IF(OR(입력!B65="85mm단열",입력!B65="85mm방화",입력!B65="60mm단열",입력!B65="60mm방화"),IF(OR(입력!B67="T/T",입력!B67="T/O",입력!B67="T/S"),1,0),0)</f>
        <v>0</v>
      </c>
      <c r="EB65" s="358"/>
      <c r="EC65" s="357">
        <f>IF(OR(입력!B65="145mm단열",입력!B65="145mm방화"),IF(입력!B67="ES",((입력!D65)+(입력!F65))*2,0),0)</f>
        <v>0</v>
      </c>
      <c r="ED65" s="358"/>
      <c r="EE65" s="357">
        <f>IF(OR(입력!B65="145mm단열",입력!B65="145mm방화"),IF(입력!B67="ES",(((입력!D65-(입력!D65-입력!J65)+6)+(입력!F65-52-57))*2),0)+IF(입력!B67="ES",IF(입력!H69="W",(((입력!D65-(입력!D65-입력!J69)+6)+(입력!F65-52-57))*2),0),0),0)</f>
        <v>0</v>
      </c>
      <c r="EF65" s="358"/>
      <c r="EG65" s="357">
        <f>IF(OR(입력!B65="145mm단열",입력!B65="145mm방화"),IF(입력!B67="ES",입력!F65-36-36+10,0)*IF(입력!H69="W",2,1),0)</f>
        <v>0</v>
      </c>
      <c r="EH65" s="358"/>
      <c r="EI65" s="357">
        <f>IF(OR(입력!B65="145mm단열",입력!B65="145mm방화"),IF(입력!B67="ES",입력!D65-36-36,0),0)</f>
        <v>0</v>
      </c>
      <c r="EJ65" s="358"/>
      <c r="EK65" s="357">
        <f>IF(OR(입력!B65="145mm단열",입력!B65="145mm방화"),IF(입력!B67="ES",입력!F65-36-36,0)+IF(AND(입력!B67="ES",입력!H69="W"),입력!F65-36-36,0),0)</f>
        <v>0</v>
      </c>
      <c r="EL65" s="358"/>
      <c r="EM65" s="357">
        <f>IF(OR(입력!B65="145mm단열",입력!B65="145mm방화"),IF(입력!B67="ES",입력!D65-36-36,0),0)</f>
        <v>0</v>
      </c>
      <c r="EN65" s="358"/>
      <c r="EO65" s="357">
        <f>IF(OR(입력!B65="145mm단열",입력!B65="145mm방화"),IF(입력!B67="ES",입력!D65-36-36,0),0)</f>
        <v>0</v>
      </c>
      <c r="EP65" s="358"/>
      <c r="EQ65" s="357">
        <f>IF(OR(입력!B65="145mm단열",입력!B65="145mm방화"),IF(입력!B67="ES",입력!F65-36-36,0)+IF(AND(입력!B67="ES",입력!H69="W"),입력!F65-36-36,0),0)</f>
        <v>0</v>
      </c>
      <c r="ER65" s="358"/>
      <c r="ES65" s="357">
        <f>IF(OR(입력!B65="145mm단열",입력!B65="145mm방화"),IF(입력!B69="39T",IF(입력!B67="ES",((입력!D65-(입력!D65-입력!J65)+6-73-73)+(입력!F65-36-36-73-73))*2,0)+IF(AND(입력!B65="ES",입력!H68="W"),((입력!D65-(입력!D65-입력!J68)+6-73-73)+(입력!F65-36-36-73-73))*2,0)+IF(AND(입력!B65="ES",입력!H65="W",입력!H68="W"),((입력!D65-입력!J65-입력!J68-19-19)+(입력!F65-36-36))*2,IF(AND(입력!B65="ES",입력!H65="W",NOT(입력!H68="W")),((입력!D65-입력!J65-36-19)+(입력!F65-36-36))*2,0)),0),0)</f>
        <v>0</v>
      </c>
      <c r="ET65" s="358"/>
      <c r="EU65" s="357">
        <f>IF(OR(입력!B65="145mm단열",입력!B65="145mm방화"),IF(입력!B69="24T",IF(입력!B67="ES",((입력!D65-(입력!D65-입력!J65)+6-73-73)+(입력!F65-36-36-73-73))*2,0)+IF(AND(입력!B65="ES",입력!H68="W"),((입력!D65-(입력!D65-입력!J68)+6-73-73)+(입력!F65-36-36-73-73))*2,0)+IF(AND(입력!B65="ES",입력!H65="W",입력!H68="W"),((입력!D65-입력!J65-입력!J68-19-19)+(입력!F65-36-36))*2,IF(AND(입력!B65="ES",입력!H65="W",NOT(입력!H68="W")),((입력!D65-입력!J65-36-19)+(입력!F65-36-36))*2,0)),0),0)</f>
        <v>0</v>
      </c>
      <c r="EV65" s="358"/>
      <c r="EW65" s="357">
        <f>IF(OR(입력!B65="145mm단열",입력!B65="145mm방화"),IF(입력!B67="ES",(입력!D65-(입력!D65-입력!J65)-40-21+입력!F65-36-36)*2,0)+IF(AND(입력!B67="ES",입력!H69="W"),(입력!D65-(입력!D65-입력!J68)-36-19+입력!F65-36-36)*2,0),0)</f>
        <v>0</v>
      </c>
      <c r="EX65" s="358"/>
      <c r="EY65" s="357">
        <f>IF(OR(입력!B65="145mm단열",입력!B65="145mm방화"),(4),0)</f>
        <v>0</v>
      </c>
      <c r="EZ65" s="358"/>
      <c r="FA65" s="357">
        <f>IF(OR(입력!B65="145mm단열",입력!B65="145mm방화"),(4),0)</f>
        <v>0</v>
      </c>
      <c r="FB65" s="358"/>
      <c r="FC65" s="381">
        <f>IF(OR(입력!B65="145mm단열",입력!B65="145mm방화"),IF(OR(입력!B67="ES"),IF(OR(입력!H65="W",입력!H69="h"),4,8),0),0)</f>
        <v>0</v>
      </c>
      <c r="FD65" s="382"/>
      <c r="FE65" s="375">
        <f>IF(OR(입력!B65="145mm단열",입력!B65="145mm방화"),IF(OR(입력!B67="ES"),IF(OR(입력!H65="W",입력!H69="h"),4,8),0),0)</f>
        <v>0</v>
      </c>
      <c r="FF65" s="376"/>
      <c r="FG65" s="375">
        <f>IF(OR(입력!B65="145mm단열",입력!B65="145mm방화"),IF(OR(입력!B67="ES"),IF(입력!H65="W",2,IF(입력!H65="H",2,0)),0)*IF(OR(입력!H68="W",입력!H68="H"),2,1),0)</f>
        <v>0</v>
      </c>
      <c r="FH65" s="376"/>
      <c r="FI65" s="375">
        <f>IF(OR(입력!B65="145mm단열",입력!B65="145mm방화"),IF(OR(입력!B67="ES"),IF(입력!H65="W",2,IF(입력!H65="H",2,0)),0)*IF(OR(입력!H68="W",입력!H68="H"),2,1),0)</f>
        <v>0</v>
      </c>
      <c r="FJ65" s="376"/>
      <c r="FK65" s="375">
        <f>IF(OR(입력!B65="145mm단열",입력!B65="145mm방화"),IF(OR(입력!B67="ES"),IF(입력!H65="W",2,IF(입력!H65="H",2,0)),0)*IF(OR(입력!H68="W",입력!H68="H"),2,1),0)</f>
        <v>0</v>
      </c>
      <c r="FL65" s="376"/>
      <c r="FM65" s="357">
        <f>IF(OR(입력!B65="145mm단열",입력!B65="145mm방화"),(32),0)</f>
        <v>0</v>
      </c>
      <c r="FN65" s="358"/>
      <c r="FO65" s="369">
        <f>IF((입력!B65="145mm단열"),((EU65+EW65+EQ65+ES65)/1000),0)</f>
        <v>0</v>
      </c>
      <c r="FP65" s="370"/>
      <c r="FQ65" s="369">
        <f>IF((입력!B65="145mm단열"),((EU65+EW65+EQ65+ES65)/1000),0)</f>
        <v>0</v>
      </c>
      <c r="FR65" s="370"/>
      <c r="FS65" s="369">
        <f>IF((입력!B65="145mm단열"),((EM65/1000)),0)</f>
        <v>0</v>
      </c>
      <c r="FT65" s="370"/>
      <c r="FU65" s="357">
        <f>IF((입력!B65="145mm단열"),(4),0)</f>
        <v>0</v>
      </c>
      <c r="FV65" s="358"/>
      <c r="FW65" s="369">
        <f>IF((입력!B65="145mm단열"),(EM65*2)/1000,0)</f>
        <v>0</v>
      </c>
      <c r="FX65" s="370"/>
      <c r="FY65" s="357">
        <f>IF((입력!B65="145mm방화"),((EU65+EW65+EQ65+ES65)/1000),0)</f>
        <v>0</v>
      </c>
      <c r="FZ65" s="358"/>
      <c r="GA65" s="357">
        <f>IF((입력!B65="145mm방화"),((EU65+EW65+EQ65+ES65)/1000),0)</f>
        <v>0</v>
      </c>
      <c r="GB65" s="358"/>
      <c r="GC65" s="357">
        <f>IF((입력!B65="145mm방화"),((EM65/1000)),0)</f>
        <v>0</v>
      </c>
      <c r="GD65" s="358"/>
      <c r="GE65" s="357">
        <f>IF((입력!B65="145mm방화"),(4),0)</f>
        <v>0</v>
      </c>
      <c r="GF65" s="358"/>
      <c r="GG65" s="357">
        <f>IF((입력!B65="145mm방화"),(EM65*2)/1000,0)</f>
        <v>0</v>
      </c>
      <c r="GH65" s="358"/>
      <c r="GI65" s="357">
        <f>IF((입력!B65="145mm방화"),((EK65/1000)),0)</f>
        <v>0</v>
      </c>
      <c r="GJ65" s="358"/>
      <c r="GK65" s="357">
        <f>IF((입력!B65="145mm방화"),((EQ65/1000)),0)</f>
        <v>0</v>
      </c>
      <c r="GL65" s="358"/>
      <c r="GM65" s="357">
        <f>IF((입력!B65="145mm방화"),((ES65/1000)),0)</f>
        <v>0</v>
      </c>
      <c r="GN65" s="358"/>
      <c r="GO65" s="357">
        <f>IF(OR(입력!B65="145mm단열",입력!B65="145mm방화"),(1),0)</f>
        <v>0</v>
      </c>
      <c r="GP65" s="358"/>
      <c r="GQ65" s="357">
        <f>IF(OR(입력!B65="145mm단열",입력!B65="145mm방화"),(1),0)</f>
        <v>0</v>
      </c>
      <c r="GR65" s="358"/>
    </row>
    <row r="66" spans="1:200" ht="17.100000000000001" customHeight="1" x14ac:dyDescent="0.3">
      <c r="A66" s="402"/>
      <c r="B66" s="412"/>
      <c r="C66" s="397"/>
      <c r="D66" s="398"/>
      <c r="E66" s="359"/>
      <c r="F66" s="360"/>
      <c r="G66" s="377"/>
      <c r="H66" s="378"/>
      <c r="I66" s="359"/>
      <c r="J66" s="360"/>
      <c r="K66" s="359"/>
      <c r="L66" s="360"/>
      <c r="M66" s="359"/>
      <c r="N66" s="360"/>
      <c r="O66" s="359"/>
      <c r="P66" s="360"/>
      <c r="Q66" s="359"/>
      <c r="R66" s="360"/>
      <c r="S66" s="359"/>
      <c r="T66" s="360"/>
      <c r="U66" s="359"/>
      <c r="V66" s="360"/>
      <c r="W66" s="359"/>
      <c r="X66" s="360"/>
      <c r="Y66" s="359"/>
      <c r="Z66" s="360"/>
      <c r="AA66" s="359"/>
      <c r="AB66" s="360"/>
      <c r="AC66" s="377"/>
      <c r="AD66" s="378"/>
      <c r="AE66" s="377"/>
      <c r="AF66" s="378"/>
      <c r="AG66" s="377"/>
      <c r="AH66" s="378"/>
      <c r="AI66" s="377"/>
      <c r="AJ66" s="378"/>
      <c r="AK66" s="377"/>
      <c r="AL66" s="378"/>
      <c r="AM66" s="359"/>
      <c r="AN66" s="360"/>
      <c r="AO66" s="359"/>
      <c r="AP66" s="360"/>
      <c r="AQ66" s="359"/>
      <c r="AR66" s="360"/>
      <c r="AS66" s="359"/>
      <c r="AT66" s="360"/>
      <c r="AU66" s="359"/>
      <c r="AV66" s="360"/>
      <c r="AW66" s="359"/>
      <c r="AX66" s="360"/>
      <c r="AY66" s="359"/>
      <c r="AZ66" s="360"/>
      <c r="BA66" s="359"/>
      <c r="BB66" s="360"/>
      <c r="BC66" s="359"/>
      <c r="BD66" s="360"/>
      <c r="BE66" s="359"/>
      <c r="BF66" s="360"/>
      <c r="BG66" s="359"/>
      <c r="BH66" s="360"/>
      <c r="BI66" s="359"/>
      <c r="BJ66" s="360"/>
      <c r="BK66" s="359"/>
      <c r="BL66" s="360"/>
      <c r="BM66" s="359"/>
      <c r="BN66" s="360"/>
      <c r="BO66" s="359"/>
      <c r="BP66" s="360"/>
      <c r="BQ66" s="359"/>
      <c r="BR66" s="360"/>
      <c r="BS66" s="359"/>
      <c r="BT66" s="360"/>
      <c r="BU66" s="359"/>
      <c r="BV66" s="360"/>
      <c r="BW66" s="359"/>
      <c r="BX66" s="360"/>
      <c r="BY66" s="359"/>
      <c r="BZ66" s="360"/>
      <c r="CA66" s="359"/>
      <c r="CB66" s="360"/>
      <c r="CC66" s="359"/>
      <c r="CD66" s="360"/>
      <c r="CE66" s="359"/>
      <c r="CF66" s="360"/>
      <c r="CG66" s="359"/>
      <c r="CH66" s="360"/>
      <c r="CI66" s="383"/>
      <c r="CJ66" s="384"/>
      <c r="CK66" s="377"/>
      <c r="CL66" s="378"/>
      <c r="CM66" s="377"/>
      <c r="CN66" s="378"/>
      <c r="CO66" s="377"/>
      <c r="CP66" s="378"/>
      <c r="CQ66" s="377"/>
      <c r="CR66" s="378"/>
      <c r="CS66" s="359"/>
      <c r="CT66" s="360"/>
      <c r="CU66" s="371"/>
      <c r="CV66" s="372"/>
      <c r="CW66" s="371"/>
      <c r="CX66" s="372"/>
      <c r="CY66" s="371"/>
      <c r="CZ66" s="372"/>
      <c r="DA66" s="359"/>
      <c r="DB66" s="360"/>
      <c r="DC66" s="371"/>
      <c r="DD66" s="372"/>
      <c r="DE66" s="359"/>
      <c r="DF66" s="360"/>
      <c r="DG66" s="359"/>
      <c r="DH66" s="360"/>
      <c r="DI66" s="359"/>
      <c r="DJ66" s="360"/>
      <c r="DK66" s="359"/>
      <c r="DL66" s="360"/>
      <c r="DM66" s="359"/>
      <c r="DN66" s="360"/>
      <c r="DO66" s="359"/>
      <c r="DP66" s="360"/>
      <c r="DQ66" s="359"/>
      <c r="DR66" s="360"/>
      <c r="DS66" s="359"/>
      <c r="DT66" s="360"/>
      <c r="DU66" s="359"/>
      <c r="DV66" s="360"/>
      <c r="DW66" s="359"/>
      <c r="DX66" s="360"/>
      <c r="DY66" s="359"/>
      <c r="DZ66" s="360"/>
      <c r="EA66" s="359"/>
      <c r="EB66" s="360"/>
      <c r="EC66" s="359"/>
      <c r="ED66" s="360"/>
      <c r="EE66" s="359"/>
      <c r="EF66" s="360"/>
      <c r="EG66" s="359"/>
      <c r="EH66" s="360"/>
      <c r="EI66" s="359"/>
      <c r="EJ66" s="360"/>
      <c r="EK66" s="359"/>
      <c r="EL66" s="360"/>
      <c r="EM66" s="359"/>
      <c r="EN66" s="360"/>
      <c r="EO66" s="359"/>
      <c r="EP66" s="360"/>
      <c r="EQ66" s="359"/>
      <c r="ER66" s="360"/>
      <c r="ES66" s="359"/>
      <c r="ET66" s="360"/>
      <c r="EU66" s="359"/>
      <c r="EV66" s="360"/>
      <c r="EW66" s="359"/>
      <c r="EX66" s="360"/>
      <c r="EY66" s="359"/>
      <c r="EZ66" s="360"/>
      <c r="FA66" s="359"/>
      <c r="FB66" s="360"/>
      <c r="FC66" s="383"/>
      <c r="FD66" s="384"/>
      <c r="FE66" s="377"/>
      <c r="FF66" s="378"/>
      <c r="FG66" s="377"/>
      <c r="FH66" s="378"/>
      <c r="FI66" s="377"/>
      <c r="FJ66" s="378"/>
      <c r="FK66" s="377"/>
      <c r="FL66" s="378"/>
      <c r="FM66" s="359"/>
      <c r="FN66" s="360"/>
      <c r="FO66" s="371"/>
      <c r="FP66" s="372"/>
      <c r="FQ66" s="371"/>
      <c r="FR66" s="372"/>
      <c r="FS66" s="371"/>
      <c r="FT66" s="372"/>
      <c r="FU66" s="359"/>
      <c r="FV66" s="360"/>
      <c r="FW66" s="371"/>
      <c r="FX66" s="372"/>
      <c r="FY66" s="359"/>
      <c r="FZ66" s="360"/>
      <c r="GA66" s="359"/>
      <c r="GB66" s="360"/>
      <c r="GC66" s="359"/>
      <c r="GD66" s="360"/>
      <c r="GE66" s="359"/>
      <c r="GF66" s="360"/>
      <c r="GG66" s="359"/>
      <c r="GH66" s="360"/>
      <c r="GI66" s="359"/>
      <c r="GJ66" s="360"/>
      <c r="GK66" s="359"/>
      <c r="GL66" s="360"/>
      <c r="GM66" s="359"/>
      <c r="GN66" s="360"/>
      <c r="GO66" s="359"/>
      <c r="GP66" s="360"/>
      <c r="GQ66" s="359"/>
      <c r="GR66" s="360"/>
    </row>
    <row r="67" spans="1:200" ht="17.100000000000001" customHeight="1" x14ac:dyDescent="0.3">
      <c r="A67" s="402"/>
      <c r="B67" s="412"/>
      <c r="C67" s="397"/>
      <c r="D67" s="398"/>
      <c r="E67" s="359"/>
      <c r="F67" s="360"/>
      <c r="G67" s="377"/>
      <c r="H67" s="378"/>
      <c r="I67" s="359"/>
      <c r="J67" s="360"/>
      <c r="K67" s="359"/>
      <c r="L67" s="360"/>
      <c r="M67" s="359"/>
      <c r="N67" s="360"/>
      <c r="O67" s="359"/>
      <c r="P67" s="360"/>
      <c r="Q67" s="359"/>
      <c r="R67" s="360"/>
      <c r="S67" s="359"/>
      <c r="T67" s="360"/>
      <c r="U67" s="359"/>
      <c r="V67" s="360"/>
      <c r="W67" s="359"/>
      <c r="X67" s="360"/>
      <c r="Y67" s="359"/>
      <c r="Z67" s="360"/>
      <c r="AA67" s="359"/>
      <c r="AB67" s="360"/>
      <c r="AC67" s="377"/>
      <c r="AD67" s="378"/>
      <c r="AE67" s="377"/>
      <c r="AF67" s="378"/>
      <c r="AG67" s="377"/>
      <c r="AH67" s="378"/>
      <c r="AI67" s="377"/>
      <c r="AJ67" s="378"/>
      <c r="AK67" s="377"/>
      <c r="AL67" s="378"/>
      <c r="AM67" s="359"/>
      <c r="AN67" s="360"/>
      <c r="AO67" s="359"/>
      <c r="AP67" s="360"/>
      <c r="AQ67" s="359"/>
      <c r="AR67" s="360"/>
      <c r="AS67" s="359"/>
      <c r="AT67" s="360"/>
      <c r="AU67" s="359"/>
      <c r="AV67" s="360"/>
      <c r="AW67" s="359"/>
      <c r="AX67" s="360"/>
      <c r="AY67" s="359"/>
      <c r="AZ67" s="360"/>
      <c r="BA67" s="359"/>
      <c r="BB67" s="360"/>
      <c r="BC67" s="359"/>
      <c r="BD67" s="360"/>
      <c r="BE67" s="359"/>
      <c r="BF67" s="360"/>
      <c r="BG67" s="359"/>
      <c r="BH67" s="360"/>
      <c r="BI67" s="359"/>
      <c r="BJ67" s="360"/>
      <c r="BK67" s="359"/>
      <c r="BL67" s="360"/>
      <c r="BM67" s="359"/>
      <c r="BN67" s="360"/>
      <c r="BO67" s="359"/>
      <c r="BP67" s="360"/>
      <c r="BQ67" s="359"/>
      <c r="BR67" s="360"/>
      <c r="BS67" s="359"/>
      <c r="BT67" s="360"/>
      <c r="BU67" s="359"/>
      <c r="BV67" s="360"/>
      <c r="BW67" s="359"/>
      <c r="BX67" s="360"/>
      <c r="BY67" s="359"/>
      <c r="BZ67" s="360"/>
      <c r="CA67" s="359"/>
      <c r="CB67" s="360"/>
      <c r="CC67" s="359"/>
      <c r="CD67" s="360"/>
      <c r="CE67" s="359"/>
      <c r="CF67" s="360"/>
      <c r="CG67" s="359"/>
      <c r="CH67" s="360"/>
      <c r="CI67" s="383"/>
      <c r="CJ67" s="384"/>
      <c r="CK67" s="377"/>
      <c r="CL67" s="378"/>
      <c r="CM67" s="377"/>
      <c r="CN67" s="378"/>
      <c r="CO67" s="377"/>
      <c r="CP67" s="378"/>
      <c r="CQ67" s="377"/>
      <c r="CR67" s="378"/>
      <c r="CS67" s="359"/>
      <c r="CT67" s="360"/>
      <c r="CU67" s="371"/>
      <c r="CV67" s="372"/>
      <c r="CW67" s="371"/>
      <c r="CX67" s="372"/>
      <c r="CY67" s="371"/>
      <c r="CZ67" s="372"/>
      <c r="DA67" s="359"/>
      <c r="DB67" s="360"/>
      <c r="DC67" s="371"/>
      <c r="DD67" s="372"/>
      <c r="DE67" s="359"/>
      <c r="DF67" s="360"/>
      <c r="DG67" s="359"/>
      <c r="DH67" s="360"/>
      <c r="DI67" s="359"/>
      <c r="DJ67" s="360"/>
      <c r="DK67" s="359"/>
      <c r="DL67" s="360"/>
      <c r="DM67" s="359"/>
      <c r="DN67" s="360"/>
      <c r="DO67" s="359"/>
      <c r="DP67" s="360"/>
      <c r="DQ67" s="359"/>
      <c r="DR67" s="360"/>
      <c r="DS67" s="359"/>
      <c r="DT67" s="360"/>
      <c r="DU67" s="359"/>
      <c r="DV67" s="360"/>
      <c r="DW67" s="359"/>
      <c r="DX67" s="360"/>
      <c r="DY67" s="359"/>
      <c r="DZ67" s="360"/>
      <c r="EA67" s="359"/>
      <c r="EB67" s="360"/>
      <c r="EC67" s="359"/>
      <c r="ED67" s="360"/>
      <c r="EE67" s="359"/>
      <c r="EF67" s="360"/>
      <c r="EG67" s="359"/>
      <c r="EH67" s="360"/>
      <c r="EI67" s="359"/>
      <c r="EJ67" s="360"/>
      <c r="EK67" s="359"/>
      <c r="EL67" s="360"/>
      <c r="EM67" s="359"/>
      <c r="EN67" s="360"/>
      <c r="EO67" s="359"/>
      <c r="EP67" s="360"/>
      <c r="EQ67" s="359"/>
      <c r="ER67" s="360"/>
      <c r="ES67" s="359"/>
      <c r="ET67" s="360"/>
      <c r="EU67" s="359"/>
      <c r="EV67" s="360"/>
      <c r="EW67" s="359"/>
      <c r="EX67" s="360"/>
      <c r="EY67" s="359"/>
      <c r="EZ67" s="360"/>
      <c r="FA67" s="359"/>
      <c r="FB67" s="360"/>
      <c r="FC67" s="383"/>
      <c r="FD67" s="384"/>
      <c r="FE67" s="377"/>
      <c r="FF67" s="378"/>
      <c r="FG67" s="377"/>
      <c r="FH67" s="378"/>
      <c r="FI67" s="377"/>
      <c r="FJ67" s="378"/>
      <c r="FK67" s="377"/>
      <c r="FL67" s="378"/>
      <c r="FM67" s="359"/>
      <c r="FN67" s="360"/>
      <c r="FO67" s="371"/>
      <c r="FP67" s="372"/>
      <c r="FQ67" s="371"/>
      <c r="FR67" s="372"/>
      <c r="FS67" s="371"/>
      <c r="FT67" s="372"/>
      <c r="FU67" s="359"/>
      <c r="FV67" s="360"/>
      <c r="FW67" s="371"/>
      <c r="FX67" s="372"/>
      <c r="FY67" s="359"/>
      <c r="FZ67" s="360"/>
      <c r="GA67" s="359"/>
      <c r="GB67" s="360"/>
      <c r="GC67" s="359"/>
      <c r="GD67" s="360"/>
      <c r="GE67" s="359"/>
      <c r="GF67" s="360"/>
      <c r="GG67" s="359"/>
      <c r="GH67" s="360"/>
      <c r="GI67" s="359"/>
      <c r="GJ67" s="360"/>
      <c r="GK67" s="359"/>
      <c r="GL67" s="360"/>
      <c r="GM67" s="359"/>
      <c r="GN67" s="360"/>
      <c r="GO67" s="359"/>
      <c r="GP67" s="360"/>
      <c r="GQ67" s="359"/>
      <c r="GR67" s="360"/>
    </row>
    <row r="68" spans="1:200" ht="17.100000000000001" customHeight="1" x14ac:dyDescent="0.3">
      <c r="A68" s="402"/>
      <c r="B68" s="412"/>
      <c r="C68" s="409"/>
      <c r="D68" s="410"/>
      <c r="E68" s="361"/>
      <c r="F68" s="362"/>
      <c r="G68" s="379"/>
      <c r="H68" s="380"/>
      <c r="I68" s="361"/>
      <c r="J68" s="362"/>
      <c r="K68" s="361"/>
      <c r="L68" s="362"/>
      <c r="M68" s="361"/>
      <c r="N68" s="362"/>
      <c r="O68" s="361"/>
      <c r="P68" s="362"/>
      <c r="Q68" s="361"/>
      <c r="R68" s="362"/>
      <c r="S68" s="361"/>
      <c r="T68" s="362"/>
      <c r="U68" s="361"/>
      <c r="V68" s="362"/>
      <c r="W68" s="361"/>
      <c r="X68" s="362"/>
      <c r="Y68" s="361"/>
      <c r="Z68" s="362"/>
      <c r="AA68" s="361"/>
      <c r="AB68" s="362"/>
      <c r="AC68" s="379"/>
      <c r="AD68" s="380"/>
      <c r="AE68" s="379"/>
      <c r="AF68" s="380"/>
      <c r="AG68" s="379"/>
      <c r="AH68" s="380"/>
      <c r="AI68" s="379"/>
      <c r="AJ68" s="380"/>
      <c r="AK68" s="379"/>
      <c r="AL68" s="380"/>
      <c r="AM68" s="361"/>
      <c r="AN68" s="362"/>
      <c r="AO68" s="361"/>
      <c r="AP68" s="362"/>
      <c r="AQ68" s="361"/>
      <c r="AR68" s="362"/>
      <c r="AS68" s="361"/>
      <c r="AT68" s="362"/>
      <c r="AU68" s="361"/>
      <c r="AV68" s="362"/>
      <c r="AW68" s="361"/>
      <c r="AX68" s="362"/>
      <c r="AY68" s="361"/>
      <c r="AZ68" s="362"/>
      <c r="BA68" s="361"/>
      <c r="BB68" s="362"/>
      <c r="BC68" s="361"/>
      <c r="BD68" s="362"/>
      <c r="BE68" s="361"/>
      <c r="BF68" s="362"/>
      <c r="BG68" s="361"/>
      <c r="BH68" s="362"/>
      <c r="BI68" s="361"/>
      <c r="BJ68" s="362"/>
      <c r="BK68" s="361"/>
      <c r="BL68" s="362"/>
      <c r="BM68" s="361"/>
      <c r="BN68" s="362"/>
      <c r="BO68" s="361"/>
      <c r="BP68" s="362"/>
      <c r="BQ68" s="361"/>
      <c r="BR68" s="362"/>
      <c r="BS68" s="361"/>
      <c r="BT68" s="362"/>
      <c r="BU68" s="361"/>
      <c r="BV68" s="362"/>
      <c r="BW68" s="361"/>
      <c r="BX68" s="362"/>
      <c r="BY68" s="361"/>
      <c r="BZ68" s="362"/>
      <c r="CA68" s="361"/>
      <c r="CB68" s="362"/>
      <c r="CC68" s="361"/>
      <c r="CD68" s="362"/>
      <c r="CE68" s="361"/>
      <c r="CF68" s="362"/>
      <c r="CG68" s="361"/>
      <c r="CH68" s="362"/>
      <c r="CI68" s="385"/>
      <c r="CJ68" s="386"/>
      <c r="CK68" s="379"/>
      <c r="CL68" s="380"/>
      <c r="CM68" s="379"/>
      <c r="CN68" s="380"/>
      <c r="CO68" s="379"/>
      <c r="CP68" s="380"/>
      <c r="CQ68" s="379"/>
      <c r="CR68" s="380"/>
      <c r="CS68" s="361"/>
      <c r="CT68" s="362"/>
      <c r="CU68" s="373"/>
      <c r="CV68" s="374"/>
      <c r="CW68" s="373"/>
      <c r="CX68" s="374"/>
      <c r="CY68" s="373"/>
      <c r="CZ68" s="374"/>
      <c r="DA68" s="361"/>
      <c r="DB68" s="362"/>
      <c r="DC68" s="373"/>
      <c r="DD68" s="374"/>
      <c r="DE68" s="361"/>
      <c r="DF68" s="362"/>
      <c r="DG68" s="361"/>
      <c r="DH68" s="362"/>
      <c r="DI68" s="361"/>
      <c r="DJ68" s="362"/>
      <c r="DK68" s="361"/>
      <c r="DL68" s="362"/>
      <c r="DM68" s="361"/>
      <c r="DN68" s="362"/>
      <c r="DO68" s="361"/>
      <c r="DP68" s="362"/>
      <c r="DQ68" s="361"/>
      <c r="DR68" s="362"/>
      <c r="DS68" s="361"/>
      <c r="DT68" s="362"/>
      <c r="DU68" s="361"/>
      <c r="DV68" s="362"/>
      <c r="DW68" s="361"/>
      <c r="DX68" s="362"/>
      <c r="DY68" s="361"/>
      <c r="DZ68" s="362"/>
      <c r="EA68" s="361"/>
      <c r="EB68" s="362"/>
      <c r="EC68" s="361"/>
      <c r="ED68" s="362"/>
      <c r="EE68" s="361"/>
      <c r="EF68" s="362"/>
      <c r="EG68" s="361"/>
      <c r="EH68" s="362"/>
      <c r="EI68" s="361"/>
      <c r="EJ68" s="362"/>
      <c r="EK68" s="361"/>
      <c r="EL68" s="362"/>
      <c r="EM68" s="361"/>
      <c r="EN68" s="362"/>
      <c r="EO68" s="361"/>
      <c r="EP68" s="362"/>
      <c r="EQ68" s="361"/>
      <c r="ER68" s="362"/>
      <c r="ES68" s="361"/>
      <c r="ET68" s="362"/>
      <c r="EU68" s="361"/>
      <c r="EV68" s="362"/>
      <c r="EW68" s="361"/>
      <c r="EX68" s="362"/>
      <c r="EY68" s="361"/>
      <c r="EZ68" s="362"/>
      <c r="FA68" s="361"/>
      <c r="FB68" s="362"/>
      <c r="FC68" s="385"/>
      <c r="FD68" s="386"/>
      <c r="FE68" s="379"/>
      <c r="FF68" s="380"/>
      <c r="FG68" s="379"/>
      <c r="FH68" s="380"/>
      <c r="FI68" s="379"/>
      <c r="FJ68" s="380"/>
      <c r="FK68" s="379"/>
      <c r="FL68" s="380"/>
      <c r="FM68" s="361"/>
      <c r="FN68" s="362"/>
      <c r="FO68" s="373"/>
      <c r="FP68" s="374"/>
      <c r="FQ68" s="373"/>
      <c r="FR68" s="374"/>
      <c r="FS68" s="373"/>
      <c r="FT68" s="374"/>
      <c r="FU68" s="361"/>
      <c r="FV68" s="362"/>
      <c r="FW68" s="373"/>
      <c r="FX68" s="374"/>
      <c r="FY68" s="361"/>
      <c r="FZ68" s="362"/>
      <c r="GA68" s="361"/>
      <c r="GB68" s="362"/>
      <c r="GC68" s="361"/>
      <c r="GD68" s="362"/>
      <c r="GE68" s="361"/>
      <c r="GF68" s="362"/>
      <c r="GG68" s="361"/>
      <c r="GH68" s="362"/>
      <c r="GI68" s="361"/>
      <c r="GJ68" s="362"/>
      <c r="GK68" s="361"/>
      <c r="GL68" s="362"/>
      <c r="GM68" s="361"/>
      <c r="GN68" s="362"/>
      <c r="GO68" s="361"/>
      <c r="GP68" s="362"/>
      <c r="GQ68" s="361"/>
      <c r="GR68" s="362"/>
    </row>
    <row r="69" spans="1:200" ht="16.5" customHeight="1" x14ac:dyDescent="0.3">
      <c r="A69" s="402"/>
      <c r="B69" s="412"/>
      <c r="C69" s="395" t="s">
        <v>20</v>
      </c>
      <c r="D69" s="396"/>
      <c r="E69" s="351">
        <f>ROUNDUP((E65/1000)*VLOOKUP(E$8,'프로파일 단가 DB'!$A$2:$H$107,7,FALSE)+(E65/1000*($U$3/100))*VLOOKUP(E$8,'프로파일 단가 DB'!$A$2:$H$107,7,FALSE),2)</f>
        <v>0</v>
      </c>
      <c r="F69" s="352"/>
      <c r="G69" s="351">
        <f>ROUNDUP((G65/1000)*VLOOKUP(G$8,'프로파일 단가 DB'!$A$2:$H$107,7,FALSE)+(G65/1000*($U$3/100))*VLOOKUP(G$8,'프로파일 단가 DB'!$A$2:$H$107,7,FALSE),2)</f>
        <v>0</v>
      </c>
      <c r="H69" s="352"/>
      <c r="I69" s="351">
        <f>ROUNDUP((I65/1000)*VLOOKUP(I$8,'프로파일 단가 DB'!$A$2:$H$107,7,FALSE)+(I65/1000*($U$3/100))*VLOOKUP(I$8,'프로파일 단가 DB'!$A$2:$H$107,7,FALSE),2)</f>
        <v>0</v>
      </c>
      <c r="J69" s="352"/>
      <c r="K69" s="351">
        <f>ROUNDUP((K65/1000)*VLOOKUP(K$8,'프로파일 단가 DB'!$A$2:$H$107,7,FALSE)+(K65/1000*($U$3/100))*VLOOKUP(K$8,'프로파일 단가 DB'!$A$2:$H$107,7,FALSE),2)</f>
        <v>0</v>
      </c>
      <c r="L69" s="352"/>
      <c r="M69" s="351">
        <f>ROUNDUP((M65/1000)*VLOOKUP(M$8,'프로파일 단가 DB'!$A$2:$H$107,7,FALSE)+(M65/1000*($U$3/100))*VLOOKUP(M$8,'프로파일 단가 DB'!$A$2:$H$107,7,FALSE),2)</f>
        <v>0</v>
      </c>
      <c r="N69" s="352"/>
      <c r="O69" s="351">
        <f>ROUNDUP((O65/1000)*VLOOKUP(O$8,'프로파일 단가 DB'!$A$2:$H$107,7,FALSE)+(O65/1000*($U$3/100))*VLOOKUP(O$8,'프로파일 단가 DB'!$A$2:$H$107,7,FALSE),2)</f>
        <v>0</v>
      </c>
      <c r="P69" s="352"/>
      <c r="Q69" s="351">
        <f>ROUNDUP((Q65/1000)*VLOOKUP(Q$8,'프로파일 단가 DB'!$A$2:$H$107,7,FALSE)+(Q65/1000*($U$3/100))*VLOOKUP(Q$8,'프로파일 단가 DB'!$A$2:$H$107,7,FALSE),2)</f>
        <v>0</v>
      </c>
      <c r="R69" s="352"/>
      <c r="S69" s="351">
        <f>ROUNDUP((S65/1000)*VLOOKUP(S$8,'프로파일 단가 DB'!$A$2:$H$107,7,FALSE)+(S65/1000*($U$3/100))*VLOOKUP(S$8,'프로파일 단가 DB'!$A$2:$H$107,7,FALSE),2)</f>
        <v>0</v>
      </c>
      <c r="T69" s="352"/>
      <c r="U69" s="351">
        <f>ROUNDUP((U65/1000)*VLOOKUP(U$8,'프로파일 단가 DB'!$A$2:$H$107,7,FALSE)+(U65/1000*($U$3/100))*VLOOKUP(U$8,'프로파일 단가 DB'!$A$2:$H$107,7,FALSE),2)</f>
        <v>0</v>
      </c>
      <c r="V69" s="352"/>
      <c r="W69" s="351">
        <f>ROUNDUP((W65/1000)*VLOOKUP(W$8,'프로파일 단가 DB'!$A$2:$H$107,7,FALSE)+(W65/1000*($U$3/100))*VLOOKUP(W$8,'프로파일 단가 DB'!$A$2:$H$107,7,FALSE),2)</f>
        <v>0</v>
      </c>
      <c r="X69" s="352"/>
      <c r="Y69" s="351">
        <f>ROUNDUP((Y65)*VLOOKUP(Y$8,'프로파일 단가 DB'!$A$2:$H$107,7,FALSE)+(Y65*($U$3/100))*VLOOKUP(Y$8,'프로파일 단가 DB'!$A$2:$H$107,7,FALSE),2)</f>
        <v>0</v>
      </c>
      <c r="Z69" s="352"/>
      <c r="AA69" s="351">
        <f>ROUNDUP((AA65)*VLOOKUP(AA$8,'프로파일 단가 DB'!$A$2:$H$107,7,FALSE)+(AA65*($U$3/100))*VLOOKUP(AA$8,'프로파일 단가 DB'!$A$2:$H$107,7,FALSE),2)</f>
        <v>0</v>
      </c>
      <c r="AB69" s="352"/>
      <c r="AC69" s="351">
        <f>ROUNDUP((AC65)*VLOOKUP(AC$8,'프로파일 단가 DB'!$A$2:$H$107,7,FALSE)+(AC65*($U$3/100))*VLOOKUP(AC$8,'프로파일 단가 DB'!$A$2:$H$107,7,FALSE),2)</f>
        <v>0</v>
      </c>
      <c r="AD69" s="352"/>
      <c r="AE69" s="351">
        <f>ROUNDUP((AE65)*VLOOKUP(AE$8,'프로파일 단가 DB'!$A$2:$H$107,7,FALSE)+(AE65*($U$3/100))*VLOOKUP(AE$8,'프로파일 단가 DB'!$A$2:$H$107,7,FALSE),2)</f>
        <v>0</v>
      </c>
      <c r="AF69" s="352"/>
      <c r="AG69" s="351">
        <f>ROUNDUP((AG65)*VLOOKUP(AG$8,'프로파일 단가 DB'!$A$2:$H$107,7,FALSE)+(AG65*($U$3/100))*VLOOKUP(AG$8,'프로파일 단가 DB'!$A$2:$H$107,7,FALSE),2)</f>
        <v>0</v>
      </c>
      <c r="AH69" s="352"/>
      <c r="AI69" s="351">
        <f>ROUNDUP((AI65)*VLOOKUP(AI$8,'프로파일 단가 DB'!$A$2:$H$107,7,FALSE)+(AI65*($U$3/100))*VLOOKUP(AI$8,'프로파일 단가 DB'!$A$2:$H$107,7,FALSE),2)</f>
        <v>0</v>
      </c>
      <c r="AJ69" s="352"/>
      <c r="AK69" s="351">
        <f>ROUNDUP((AK65)*VLOOKUP(AK$8,'프로파일 단가 DB'!$A$2:$H$107,7,FALSE)+(AK65*($U$3/100))*VLOOKUP(AK$8,'프로파일 단가 DB'!$A$2:$H$107,7,FALSE),2)</f>
        <v>0</v>
      </c>
      <c r="AL69" s="352"/>
      <c r="AM69" s="351">
        <f>ROUNDUP((AM65)*VLOOKUP(AM$8,'프로파일 단가 DB'!$A$2:$H$107,7,FALSE)+(AM65*($U$3/100))*VLOOKUP(AM$8,'프로파일 단가 DB'!$A$2:$H$107,7,FALSE),2)</f>
        <v>0</v>
      </c>
      <c r="AN69" s="352"/>
      <c r="AO69" s="351">
        <f>ROUNDUP((AO65)*VLOOKUP(AO$8,'프로파일 단가 DB'!$A$2:$H$107,7,FALSE)+(AO65*($U$3/100))*VLOOKUP(AO$8,'프로파일 단가 DB'!$A$2:$H$107,7,FALSE),2)</f>
        <v>0</v>
      </c>
      <c r="AP69" s="352"/>
      <c r="AQ69" s="351">
        <f>ROUNDUP((AQ65)*VLOOKUP(AQ$8,'프로파일 단가 DB'!$A$2:$H$107,7,FALSE)+(AQ65*($U$3/100))*VLOOKUP(AQ$8,'프로파일 단가 DB'!$A$2:$H$107,7,FALSE),2)</f>
        <v>0</v>
      </c>
      <c r="AR69" s="352"/>
      <c r="AS69" s="351">
        <f>ROUNDUP((AS65)*VLOOKUP(AS$8,'프로파일 단가 DB'!$A$2:$H$107,7,FALSE)+(AS65*($U$3/100))*VLOOKUP(AS$8,'프로파일 단가 DB'!$A$2:$H$107,7,FALSE),2)</f>
        <v>0</v>
      </c>
      <c r="AT69" s="352"/>
      <c r="AU69" s="351">
        <f>ROUNDUP((AU65)*VLOOKUP(AU$8,'프로파일 단가 DB'!$A$2:$H$107,7,FALSE)+(AU65*($U$3/100))*VLOOKUP(AU$8,'프로파일 단가 DB'!$A$2:$H$107,7,FALSE),2)</f>
        <v>0</v>
      </c>
      <c r="AV69" s="352"/>
      <c r="AW69" s="351">
        <f>ROUNDUP((AW65)*VLOOKUP(AW$8,'프로파일 단가 DB'!$A$2:$H$107,7,FALSE)+(AW65*($U$3/100))*VLOOKUP(AW$8,'프로파일 단가 DB'!$A$2:$H$107,7,FALSE),2)</f>
        <v>0</v>
      </c>
      <c r="AX69" s="352"/>
      <c r="AY69" s="351">
        <f>ROUNDUP((AY65)*VLOOKUP(AY$8,'프로파일 단가 DB'!$A$2:$H$107,7,FALSE)+(AY65*($U$3/100))*VLOOKUP(AY$8,'프로파일 단가 DB'!$A$2:$H$107,7,FALSE),2)</f>
        <v>0</v>
      </c>
      <c r="AZ69" s="352"/>
      <c r="BA69" s="351">
        <f>ROUNDUP((BA65)*VLOOKUP(BA$8,'프로파일 단가 DB'!$A$2:$H$107,7,FALSE)+(BA65*($U$3/100))*VLOOKUP(BA$8,'프로파일 단가 DB'!$A$2:$H$107,7,FALSE),2)</f>
        <v>0</v>
      </c>
      <c r="BB69" s="352"/>
      <c r="BC69" s="351">
        <f>ROUNDUP((BC65)*VLOOKUP(BC$8,'프로파일 단가 DB'!$A$2:$H$107,7,FALSE)+(BC65*($U$3/100))*VLOOKUP(BC$8,'프로파일 단가 DB'!$A$2:$H$107,7,FALSE),2)</f>
        <v>0</v>
      </c>
      <c r="BD69" s="352"/>
      <c r="BE69" s="351">
        <f>ROUNDUP((BE65)*VLOOKUP(BE$8,'프로파일 단가 DB'!$A$2:$H$107,7,FALSE)+(BE65*($U$3/100))*VLOOKUP(BE$8,'프로파일 단가 DB'!$A$2:$H$107,7,FALSE),2)</f>
        <v>0</v>
      </c>
      <c r="BF69" s="352"/>
      <c r="BG69" s="351">
        <f>ROUNDUP((BG65)*VLOOKUP(BG$8,'프로파일 단가 DB'!$A$2:$H$107,7,FALSE)+(BG65*($U$3/100))*VLOOKUP(BG$8,'프로파일 단가 DB'!$A$2:$H$107,7,FALSE),2)</f>
        <v>0</v>
      </c>
      <c r="BH69" s="352"/>
      <c r="BI69" s="351">
        <f>ROUNDUP((BI65)*VLOOKUP(BI$8,'프로파일 단가 DB'!$A$2:$H$107,7,FALSE)+(BI65*($U$3/100))*VLOOKUP(BI$8,'프로파일 단가 DB'!$A$2:$H$107,7,FALSE),2)</f>
        <v>0</v>
      </c>
      <c r="BJ69" s="352"/>
      <c r="BK69" s="351">
        <f>ROUNDUP((BK65)*VLOOKUP(BK$8,'프로파일 단가 DB'!$A$2:$H$107,7,FALSE)+(BK65*($U$3/100))*VLOOKUP(BK$8,'프로파일 단가 DB'!$A$2:$H$107,7,FALSE),2)</f>
        <v>0</v>
      </c>
      <c r="BL69" s="352"/>
      <c r="BM69" s="351">
        <f>ROUNDUP((BM65)*VLOOKUP(BM$8,'프로파일 단가 DB'!$A$2:$H$107,7,FALSE)+(BM65*($U$3/100))*VLOOKUP(BM$8,'프로파일 단가 DB'!$A$2:$H$107,7,FALSE),2)</f>
        <v>0</v>
      </c>
      <c r="BN69" s="352"/>
      <c r="BO69" s="351">
        <f>ROUNDUP((BO65/1000)*VLOOKUP(BO$8,'프로파일 단가 DB'!$A$2:$H$107,7,FALSE)+(BO65/1000*($U$3/100))*VLOOKUP(BO$8,'프로파일 단가 DB'!$A$2:$H$107,7,FALSE),2)</f>
        <v>0</v>
      </c>
      <c r="BP69" s="352"/>
      <c r="BQ69" s="351">
        <f>ROUNDUP((BQ65/1000)*VLOOKUP(BQ$8,'프로파일 단가 DB'!$A$2:$H$107,7,FALSE)+(BQ65/1000*($U$3/100))*VLOOKUP(BQ$8,'프로파일 단가 DB'!$A$2:$H$107,7,FALSE),2)</f>
        <v>0</v>
      </c>
      <c r="BR69" s="352"/>
      <c r="BS69" s="351">
        <f>ROUNDUP((BS65/1000)*VLOOKUP(BS$8,'프로파일 단가 DB'!$A$2:$H$107,7,FALSE)+(BS65/1000*($U$3/100))*VLOOKUP(BS$8,'프로파일 단가 DB'!$A$2:$H$107,7,FALSE),2)</f>
        <v>0</v>
      </c>
      <c r="BT69" s="352"/>
      <c r="BU69" s="351">
        <f>ROUNDUP((BU65/1000)*VLOOKUP(BU$8,'프로파일 단가 DB'!$A$2:$H$107,7,FALSE)+(BU65/1000*($U$3/100))*VLOOKUP(BU$8,'프로파일 단가 DB'!$A$2:$H$107,7,FALSE),2)</f>
        <v>0</v>
      </c>
      <c r="BV69" s="352"/>
      <c r="BW69" s="351">
        <f>ROUNDUP((BW65/1000)*VLOOKUP(BW$8,'프로파일 단가 DB'!$A$2:$H$107,7,FALSE)+(BW65/1000*($U$3/100))*VLOOKUP(BW$8,'프로파일 단가 DB'!$A$2:$H$107,7,FALSE),2)</f>
        <v>0</v>
      </c>
      <c r="BX69" s="352"/>
      <c r="BY69" s="351">
        <f>ROUNDUP((BY65/1000)*VLOOKUP(BY$8,'프로파일 단가 DB'!$A$2:$H$107,7,FALSE)+(BY65/1000*($U$3/100))*VLOOKUP(BY$8,'프로파일 단가 DB'!$A$2:$H$107,7,FALSE),2)</f>
        <v>0</v>
      </c>
      <c r="BZ69" s="352"/>
      <c r="CA69" s="351">
        <f>ROUNDUP((CA65/1000)*VLOOKUP(CA$8,'프로파일 단가 DB'!$A$2:$H$107,7,FALSE)+(CA65/1000*($U$3/100))*VLOOKUP(CA$8,'프로파일 단가 DB'!$A$2:$H$107,7,FALSE),2)</f>
        <v>0</v>
      </c>
      <c r="CB69" s="352"/>
      <c r="CC69" s="351">
        <f>ROUNDUP((CC65/1000)*VLOOKUP(CC$8,'프로파일 단가 DB'!$A$2:$H$107,7,FALSE)+(CC65/1000*($U$3/100))*VLOOKUP(CC$8,'프로파일 단가 DB'!$A$2:$H$107,7,FALSE),2)</f>
        <v>0</v>
      </c>
      <c r="CD69" s="352"/>
      <c r="CE69" s="389">
        <f>ROUNDUP((CE65)*VLOOKUP(CE$8,'프로파일 단가 DB'!$A$2:$H$107,7,FALSE)+(CE65*($U$3/100))*VLOOKUP(CE$8,'프로파일 단가 DB'!$A$2:$H$107,7,FALSE),2)</f>
        <v>0</v>
      </c>
      <c r="CF69" s="390"/>
      <c r="CG69" s="389">
        <f>ROUNDUP((CG65)*VLOOKUP(CG$8,'프로파일 단가 DB'!$A$2:$H$107,7,FALSE)+(CG65*($U$3/100))*VLOOKUP(CG$8,'프로파일 단가 DB'!$A$2:$H$107,7,FALSE),2)</f>
        <v>0</v>
      </c>
      <c r="CH69" s="390"/>
      <c r="CI69" s="389">
        <f>ROUNDUP((CI65)*VLOOKUP(CI$8,'프로파일 단가 DB'!$A$2:$H$107,7,FALSE)+(CI65*($U$3/100))*VLOOKUP(CI$8,'프로파일 단가 DB'!$A$2:$H$107,7,FALSE),2)</f>
        <v>0</v>
      </c>
      <c r="CJ69" s="390"/>
      <c r="CK69" s="389">
        <f>ROUNDUP((CK65)*VLOOKUP(CK$8,'프로파일 단가 DB'!$A$2:$H$107,7,FALSE)+(CK65*($U$3/100))*VLOOKUP(CK$8,'프로파일 단가 DB'!$A$2:$H$107,7,FALSE),2)</f>
        <v>0</v>
      </c>
      <c r="CL69" s="390"/>
      <c r="CM69" s="389">
        <f>ROUNDUP((CM65)*VLOOKUP(CM$8,'프로파일 단가 DB'!$A$2:$H$107,7,FALSE)+(CM65*($U$3/100))*VLOOKUP(CM$8,'프로파일 단가 DB'!$A$2:$H$107,7,FALSE),2)</f>
        <v>0</v>
      </c>
      <c r="CN69" s="390"/>
      <c r="CO69" s="389">
        <f>ROUNDUP((CO65)*VLOOKUP(CO$8,'프로파일 단가 DB'!$A$2:$H$107,7,FALSE)+(CO65*($U$3/100))*VLOOKUP(CO$8,'프로파일 단가 DB'!$A$2:$H$107,7,FALSE),2)</f>
        <v>0</v>
      </c>
      <c r="CP69" s="390"/>
      <c r="CQ69" s="389">
        <f>ROUNDUP((CQ65)*VLOOKUP(CQ$8,'프로파일 단가 DB'!$A$2:$H$107,7,FALSE)+(CQ65*($U$3/100))*VLOOKUP(CQ$8,'프로파일 단가 DB'!$A$2:$H$107,7,FALSE),2)</f>
        <v>0</v>
      </c>
      <c r="CR69" s="390"/>
      <c r="CS69" s="389">
        <f>ROUNDUP((CS65)*VLOOKUP(CS$8,'프로파일 단가 DB'!$A$2:$H$107,7,FALSE)+(CS65*($U$3/100))*VLOOKUP(CS$8,'프로파일 단가 DB'!$A$2:$H$107,7,FALSE),2)</f>
        <v>0</v>
      </c>
      <c r="CT69" s="390"/>
      <c r="CU69" s="351">
        <f>ROUNDUP((CU65)*VLOOKUP(CU$8,'프로파일 단가 DB'!$A$2:$H$107,7,FALSE)+(CU65*($U$3/100))*VLOOKUP(CU$8,'프로파일 단가 DB'!$A$2:$H$107,7,FALSE),2)</f>
        <v>0</v>
      </c>
      <c r="CV69" s="352"/>
      <c r="CW69" s="351">
        <f>ROUNDUP((CW65)*VLOOKUP(CW$8,'프로파일 단가 DB'!$A$2:$H$107,7,FALSE)+(CW65*($U$3/100))*VLOOKUP(CW$8,'프로파일 단가 DB'!$A$2:$H$107,7,FALSE),2)</f>
        <v>0</v>
      </c>
      <c r="CX69" s="352"/>
      <c r="CY69" s="351">
        <f>ROUNDUP((CY65)*VLOOKUP(CY$8,'프로파일 단가 DB'!$A$2:$H$107,7,FALSE)+(CY65*($U$3/100))*VLOOKUP(CY$8,'프로파일 단가 DB'!$A$2:$H$107,7,FALSE),2)</f>
        <v>0</v>
      </c>
      <c r="CZ69" s="352"/>
      <c r="DA69" s="351">
        <f>ROUNDUP((DA65)*VLOOKUP(DA$8,'프로파일 단가 DB'!$A$2:$H$107,7,FALSE)+(DA65*($U$3/100))*VLOOKUP(DA$8,'프로파일 단가 DB'!$A$2:$H$107,7,FALSE),2)</f>
        <v>0</v>
      </c>
      <c r="DB69" s="352"/>
      <c r="DC69" s="351">
        <f>ROUNDUP((DC65)*VLOOKUP(DC$8,'프로파일 단가 DB'!$A$2:$H$107,7,FALSE)+(DC65*($U$3/100))*VLOOKUP(DC$8,'프로파일 단가 DB'!$A$2:$H$107,7,FALSE),2)</f>
        <v>0</v>
      </c>
      <c r="DD69" s="352"/>
      <c r="DE69" s="351">
        <f>ROUNDUP((DE65)*VLOOKUP(DE$8,'프로파일 단가 DB'!$A$2:$H$107,7,FALSE)+(DE65*($U$3/100))*VLOOKUP(DE$8,'프로파일 단가 DB'!$A$2:$H$107,7,FALSE),2)</f>
        <v>0</v>
      </c>
      <c r="DF69" s="352"/>
      <c r="DG69" s="351">
        <f>ROUNDUP((DG65)*VLOOKUP(DG$8,'프로파일 단가 DB'!$A$2:$H$107,7,FALSE)+(DG65*($U$3/100))*VLOOKUP(DG$8,'프로파일 단가 DB'!$A$2:$H$107,7,FALSE),2)</f>
        <v>0</v>
      </c>
      <c r="DH69" s="352"/>
      <c r="DI69" s="351">
        <f>ROUNDUP((DI65)*VLOOKUP(DI$8,'프로파일 단가 DB'!$A$2:$H$107,7,FALSE)+(DI65*($U$3/100))*VLOOKUP(DI$8,'프로파일 단가 DB'!$A$2:$H$107,7,FALSE),2)</f>
        <v>0</v>
      </c>
      <c r="DJ69" s="352"/>
      <c r="DK69" s="351">
        <f>ROUNDUP((DK65)*VLOOKUP(DK$8,'프로파일 단가 DB'!$A$2:$H$107,7,FALSE)+(DK65*($U$3/100))*VLOOKUP(DK$8,'프로파일 단가 DB'!$A$2:$H$107,7,FALSE),2)</f>
        <v>0</v>
      </c>
      <c r="DL69" s="352"/>
      <c r="DM69" s="351">
        <f>ROUNDUP((DM65)*VLOOKUP(DM$8,'프로파일 단가 DB'!$A$2:$H$107,7,FALSE)+(DM65*($U$3/100))*VLOOKUP(DM$8,'프로파일 단가 DB'!$A$2:$H$107,7,FALSE),2)</f>
        <v>0</v>
      </c>
      <c r="DN69" s="352"/>
      <c r="DO69" s="351">
        <f>ROUNDUP((DO65)*VLOOKUP(DO$8,'프로파일 단가 DB'!$A$2:$H$107,7,FALSE)+(DO65*($U$3/100))*VLOOKUP(DO$8,'프로파일 단가 DB'!$A$2:$H$107,7,FALSE),2)</f>
        <v>0</v>
      </c>
      <c r="DP69" s="352"/>
      <c r="DQ69" s="351">
        <f>ROUNDUP((DQ65)*VLOOKUP(DQ$8,'프로파일 단가 DB'!$A$2:$H$107,7,FALSE)+(DQ65*($U$3/100))*VLOOKUP(DQ$8,'프로파일 단가 DB'!$A$2:$H$107,7,FALSE),2)</f>
        <v>0</v>
      </c>
      <c r="DR69" s="352"/>
      <c r="DS69" s="351">
        <f>ROUNDUP((DS65)*VLOOKUP(DS$8,'프로파일 단가 DB'!$A$2:$H$107,7,FALSE)+(DS65*($U$3/100))*VLOOKUP(DS$8,'프로파일 단가 DB'!$A$2:$H$107,7,FALSE),2)</f>
        <v>0</v>
      </c>
      <c r="DT69" s="352"/>
      <c r="DU69" s="351">
        <f>ROUNDUP((DU65/1000)*VLOOKUP(DU$8,'프로파일 단가 DB'!$A$2:$H$107,7,FALSE)+(DU65/1000*($U$3/100))*VLOOKUP(DU$8,'프로파일 단가 DB'!$A$2:$H$107,7,FALSE),2)</f>
        <v>0</v>
      </c>
      <c r="DV69" s="352"/>
      <c r="DW69" s="351">
        <f>ROUNDUP((DW65)*VLOOKUP(DW$8,'프로파일 단가 DB'!$A$2:$H$107,7,FALSE)+(DW65*($U$3/100))*VLOOKUP(DW$8,'프로파일 단가 DB'!$A$2:$H$107,7,FALSE),2)</f>
        <v>0</v>
      </c>
      <c r="DX69" s="352"/>
      <c r="DY69" s="351">
        <f>ROUNDUP((DY65)*VLOOKUP(DY$8,'프로파일 단가 DB'!$A$2:$H$107,7,FALSE)+(DY65*($U$3/100))*VLOOKUP(DY$8,'프로파일 단가 DB'!$A$2:$H$107,7,FALSE),2)</f>
        <v>0</v>
      </c>
      <c r="DZ69" s="352"/>
      <c r="EA69" s="351">
        <f>ROUNDUP((EA65)*VLOOKUP(EA$8,'프로파일 단가 DB'!$A$2:$H$107,7,FALSE)+(EA65*($U$3/100))*VLOOKUP(EA$8,'프로파일 단가 DB'!$A$2:$H$107,7,FALSE),2)</f>
        <v>0</v>
      </c>
      <c r="EB69" s="352"/>
      <c r="EC69" s="351">
        <f>ROUNDUP((EC65/1000)*VLOOKUP(EC$8,'프로파일 단가 DB'!$A$2:$H$107,7,FALSE)+(EC65/1000*($U$3/100))*VLOOKUP(EC$8,'프로파일 단가 DB'!$A$2:$H$107,7,FALSE),2)</f>
        <v>0</v>
      </c>
      <c r="ED69" s="352"/>
      <c r="EE69" s="351">
        <f>ROUNDUP((EE65/1000)*VLOOKUP(EE$8,'프로파일 단가 DB'!$A$2:$H$107,7,FALSE)+(EE65/1000*($U$3/100))*VLOOKUP(EE$8,'프로파일 단가 DB'!$A$2:$H$107,7,FALSE),2)</f>
        <v>0</v>
      </c>
      <c r="EF69" s="352"/>
      <c r="EG69" s="351">
        <f>ROUNDUP((EG65/1000)*VLOOKUP(EG$8,'프로파일 단가 DB'!$A$2:$H$107,7,FALSE)+(EG65/1000*($U$3/100))*VLOOKUP(EG$8,'프로파일 단가 DB'!$A$2:$H$107,7,FALSE),2)</f>
        <v>0</v>
      </c>
      <c r="EH69" s="352"/>
      <c r="EI69" s="351">
        <f>ROUNDUP((EI65/1000)*VLOOKUP(EI$8,'프로파일 단가 DB'!$A$2:$H$107,7,FALSE)+(EI65/1000*($U$3/100))*VLOOKUP(EI$8,'프로파일 단가 DB'!$A$2:$H$107,7,FALSE),2)</f>
        <v>0</v>
      </c>
      <c r="EJ69" s="352"/>
      <c r="EK69" s="351">
        <f>ROUNDUP((EK65/1000)*VLOOKUP(EK$8,'프로파일 단가 DB'!$A$2:$H$107,7,FALSE)+(EK65/1000*($U$3/100))*VLOOKUP(EK$8,'프로파일 단가 DB'!$A$2:$H$107,7,FALSE),2)</f>
        <v>0</v>
      </c>
      <c r="EL69" s="352"/>
      <c r="EM69" s="351">
        <f>ROUNDUP((EM65/1000)*VLOOKUP(EM$8,'프로파일 단가 DB'!$A$2:$H$107,7,FALSE)+(EM65/1000*($U$3/100))*VLOOKUP(EM$8,'프로파일 단가 DB'!$A$2:$H$107,7,FALSE),2)</f>
        <v>0</v>
      </c>
      <c r="EN69" s="352"/>
      <c r="EO69" s="351">
        <f>ROUNDUP((EO65/1000)*VLOOKUP(EO$8,'프로파일 단가 DB'!$A$2:$H$107,7,FALSE)+(EO65/1000*($U$3/100))*VLOOKUP(EO$8,'프로파일 단가 DB'!$A$2:$H$107,7,FALSE),2)</f>
        <v>0</v>
      </c>
      <c r="EP69" s="352"/>
      <c r="EQ69" s="351">
        <f>ROUNDUP((EQ65/1000)*VLOOKUP(EQ$8,'프로파일 단가 DB'!$A$2:$H$107,7,FALSE)+(EQ65/1000*($U$3/100))*VLOOKUP(EQ$8,'프로파일 단가 DB'!$A$2:$H$107,7,FALSE),2)</f>
        <v>0</v>
      </c>
      <c r="ER69" s="352"/>
      <c r="ES69" s="351">
        <f>ROUNDUP((ES65/1000)*VLOOKUP(ES$8,'프로파일 단가 DB'!$A$2:$H$107,7,FALSE)+(ES65/1000*($U$3/100))*VLOOKUP(ES$8,'프로파일 단가 DB'!$A$2:$H$107,7,FALSE),2)</f>
        <v>0</v>
      </c>
      <c r="ET69" s="352"/>
      <c r="EU69" s="351">
        <f>ROUNDUP((EU65/1000)*VLOOKUP(EU$8,'프로파일 단가 DB'!$A$2:$H$107,7,FALSE)+(EU65/1000*($U$3/100))*VLOOKUP(EU$8,'프로파일 단가 DB'!$A$2:$H$107,7,FALSE),2)</f>
        <v>0</v>
      </c>
      <c r="EV69" s="352"/>
      <c r="EW69" s="351">
        <f>ROUNDUP((EW65/1000)*VLOOKUP(EW$8,'프로파일 단가 DB'!$A$2:$H$107,7,FALSE)+(EW65/1000*($U$3/100))*VLOOKUP(EW$8,'프로파일 단가 DB'!$A$2:$H$107,7,FALSE),2)</f>
        <v>0</v>
      </c>
      <c r="EX69" s="352"/>
      <c r="EY69" s="351">
        <f>ROUNDUP((EY65)*VLOOKUP(EY$8,'프로파일 단가 DB'!$A$2:$H$107,7,FALSE)+(EY65*($U$3/100))*VLOOKUP(EY$8,'프로파일 단가 DB'!$A$2:$H$107,7,FALSE),2)</f>
        <v>0</v>
      </c>
      <c r="EZ69" s="352"/>
      <c r="FA69" s="351">
        <f>ROUNDUP((FA65)*VLOOKUP(FA$8,'프로파일 단가 DB'!$A$2:$H$107,7,FALSE)+(FA65*($U$3/100))*VLOOKUP(FA$8,'프로파일 단가 DB'!$A$2:$H$107,7,FALSE),2)</f>
        <v>0</v>
      </c>
      <c r="FB69" s="352"/>
      <c r="FC69" s="351">
        <f>ROUNDUP((FC65)*VLOOKUP(FC$8,'프로파일 단가 DB'!$A$2:$H$107,7,FALSE)+(FC65*($U$3/100))*VLOOKUP(FC$8,'프로파일 단가 DB'!$A$2:$H$107,7,FALSE),2)</f>
        <v>0</v>
      </c>
      <c r="FD69" s="352"/>
      <c r="FE69" s="351">
        <f>ROUNDUP((FE65)*VLOOKUP(FE$8,'프로파일 단가 DB'!$A$2:$H$107,7,FALSE)+(FE65/1000*($U$3/100))*VLOOKUP(FE$8,'프로파일 단가 DB'!$A$2:$H$107,7,FALSE),2)</f>
        <v>0</v>
      </c>
      <c r="FF69" s="352"/>
      <c r="FG69" s="351">
        <f>ROUNDUP((FG65)*VLOOKUP(FG$8,'프로파일 단가 DB'!$A$2:$H$107,7,FALSE)+(FG65/1000*($U$3/100))*VLOOKUP(FG$8,'프로파일 단가 DB'!$A$2:$H$107,7,FALSE),2)</f>
        <v>0</v>
      </c>
      <c r="FH69" s="352"/>
      <c r="FI69" s="351">
        <f>ROUNDUP((FI65)*VLOOKUP(FI$8,'프로파일 단가 DB'!$A$2:$H$107,7,FALSE)+(FI65*($U$3/100))*VLOOKUP(FI$8,'프로파일 단가 DB'!$A$2:$H$107,7,FALSE),2)</f>
        <v>0</v>
      </c>
      <c r="FJ69" s="352"/>
      <c r="FK69" s="351">
        <f>ROUNDUP((FK65)*VLOOKUP(FK$8,'프로파일 단가 DB'!$A$2:$H$107,7,FALSE)+(FK65*($U$3/100))*VLOOKUP(FK$8,'프로파일 단가 DB'!$A$2:$H$107,7,FALSE),2)</f>
        <v>0</v>
      </c>
      <c r="FL69" s="352"/>
      <c r="FM69" s="351">
        <f>ROUNDUP((FM65)*VLOOKUP(FM$8,'프로파일 단가 DB'!$A$2:$H$107,7,FALSE)+(FM65*($U$3/100))*VLOOKUP(FM$8,'프로파일 단가 DB'!$A$2:$H$107,7,FALSE),2)</f>
        <v>0</v>
      </c>
      <c r="FN69" s="352"/>
      <c r="FO69" s="351">
        <f>ROUNDUP((FO65)*VLOOKUP(FO$8,'프로파일 단가 DB'!$A$2:$H$107,7,FALSE)+(FO65*($U$3/100))*VLOOKUP(FO$8,'프로파일 단가 DB'!$A$2:$H$107,7,FALSE),2)</f>
        <v>0</v>
      </c>
      <c r="FP69" s="352"/>
      <c r="FQ69" s="351">
        <f>ROUNDUP((FQ65)*VLOOKUP(FQ$8,'프로파일 단가 DB'!$A$2:$H$107,7,FALSE)+(FQ65*($U$3/100))*VLOOKUP(FQ$8,'프로파일 단가 DB'!$A$2:$H$107,7,FALSE),2)</f>
        <v>0</v>
      </c>
      <c r="FR69" s="352"/>
      <c r="FS69" s="351">
        <f>ROUNDUP((FS65)*VLOOKUP(FS$8,'프로파일 단가 DB'!$A$2:$H$107,7,FALSE)+(FS65*($U$3/100))*VLOOKUP(FS$8,'프로파일 단가 DB'!$A$2:$H$107,7,FALSE),2)</f>
        <v>0</v>
      </c>
      <c r="FT69" s="352"/>
      <c r="FU69" s="351">
        <f>ROUNDUP((FU65)*VLOOKUP(FU$8,'프로파일 단가 DB'!$A$2:$H$107,7,FALSE)+(FU65*($U$3/100))*VLOOKUP(FU$8,'프로파일 단가 DB'!$A$2:$H$107,7,FALSE),2)</f>
        <v>0</v>
      </c>
      <c r="FV69" s="352"/>
      <c r="FW69" s="351">
        <f>ROUNDUP((FW65)*VLOOKUP(FW$8,'프로파일 단가 DB'!$A$2:$H$107,7,FALSE)+(FW65*($U$3/100))*VLOOKUP(FW$8,'프로파일 단가 DB'!$A$2:$H$107,7,FALSE),2)</f>
        <v>0</v>
      </c>
      <c r="FX69" s="352"/>
      <c r="FY69" s="351">
        <f>ROUNDUP((FY65)*VLOOKUP(FY$8,'프로파일 단가 DB'!$A$2:$H$107,7,FALSE)+(FY65*($U$3/100))*VLOOKUP(FY$8,'프로파일 단가 DB'!$A$2:$H$107,7,FALSE),2)</f>
        <v>0</v>
      </c>
      <c r="FZ69" s="352"/>
      <c r="GA69" s="351">
        <f>ROUNDUP((GA65)*VLOOKUP(GA$8,'프로파일 단가 DB'!$A$2:$H$107,7,FALSE)+(GA65*($U$3/100))*VLOOKUP(GA$8,'프로파일 단가 DB'!$A$2:$H$107,7,FALSE),2)</f>
        <v>0</v>
      </c>
      <c r="GB69" s="352"/>
      <c r="GC69" s="351">
        <f>ROUNDUP((GC65)*VLOOKUP(GC$8,'프로파일 단가 DB'!$A$2:$H$107,7,FALSE)+(GC65*($U$3/100))*VLOOKUP(GC$8,'프로파일 단가 DB'!$A$2:$H$107,7,FALSE),2)</f>
        <v>0</v>
      </c>
      <c r="GD69" s="352"/>
      <c r="GE69" s="351">
        <f>ROUNDUP((GE65)*VLOOKUP(GE$8,'프로파일 단가 DB'!$A$2:$H$107,7,FALSE)+(GE65*($U$3/100))*VLOOKUP(GE$8,'프로파일 단가 DB'!$A$2:$H$107,7,FALSE),2)</f>
        <v>0</v>
      </c>
      <c r="GF69" s="352"/>
      <c r="GG69" s="351">
        <f>ROUNDUP((GG65)*VLOOKUP(GG$8,'프로파일 단가 DB'!$A$2:$H$107,7,FALSE)+(GG65*($U$3/100))*VLOOKUP(GG$8,'프로파일 단가 DB'!$A$2:$H$107,7,FALSE),2)</f>
        <v>0</v>
      </c>
      <c r="GH69" s="352"/>
      <c r="GI69" s="351">
        <f>ROUNDUP((GI65)*VLOOKUP(GI$8,'프로파일 단가 DB'!$A$2:$H$107,7,FALSE)+(GI65*($U$3/100))*VLOOKUP(GI$8,'프로파일 단가 DB'!$A$2:$H$107,7,FALSE),2)</f>
        <v>0</v>
      </c>
      <c r="GJ69" s="352"/>
      <c r="GK69" s="351">
        <f>ROUNDUP((GK65)*VLOOKUP(GK$8,'프로파일 단가 DB'!$A$2:$H$107,7,FALSE)+(GK65*($U$3/100))*VLOOKUP(GK$8,'프로파일 단가 DB'!$A$2:$H$107,7,FALSE),2)</f>
        <v>0</v>
      </c>
      <c r="GL69" s="352"/>
      <c r="GM69" s="351">
        <f>ROUNDUP((GM65)*VLOOKUP(GM$8,'프로파일 단가 DB'!$A$2:$H$107,7,FALSE)+(GM65*($U$3/100))*VLOOKUP(GM$8,'프로파일 단가 DB'!$A$2:$H$107,7,FALSE),2)</f>
        <v>0</v>
      </c>
      <c r="GN69" s="352"/>
      <c r="GO69" s="351">
        <f>ROUNDUP((GO65)*VLOOKUP(GO$8,'프로파일 단가 DB'!$A$2:$H$107,7,FALSE)+(GO65*($U$3/100))*VLOOKUP(GO$8,'프로파일 단가 DB'!$A$2:$H$107,7,FALSE),2)</f>
        <v>0</v>
      </c>
      <c r="GP69" s="352"/>
      <c r="GQ69" s="351">
        <f>ROUNDUP((GQ65)*VLOOKUP(GQ$8,'프로파일 단가 DB'!$A$2:$H$107,7,FALSE)+(GQ65*($U$3/100))*VLOOKUP(GQ$8,'프로파일 단가 DB'!$A$2:$H$107,7,FALSE),2)</f>
        <v>0</v>
      </c>
      <c r="GR69" s="352"/>
    </row>
    <row r="70" spans="1:200" ht="16.5" customHeight="1" x14ac:dyDescent="0.3">
      <c r="A70" s="402"/>
      <c r="B70" s="412"/>
      <c r="C70" s="397"/>
      <c r="D70" s="398"/>
      <c r="E70" s="353"/>
      <c r="F70" s="354"/>
      <c r="G70" s="353"/>
      <c r="H70" s="354"/>
      <c r="I70" s="353"/>
      <c r="J70" s="354"/>
      <c r="K70" s="353"/>
      <c r="L70" s="354"/>
      <c r="M70" s="353"/>
      <c r="N70" s="354"/>
      <c r="O70" s="353"/>
      <c r="P70" s="354"/>
      <c r="Q70" s="353"/>
      <c r="R70" s="354"/>
      <c r="S70" s="353"/>
      <c r="T70" s="354"/>
      <c r="U70" s="353"/>
      <c r="V70" s="354"/>
      <c r="W70" s="353"/>
      <c r="X70" s="354"/>
      <c r="Y70" s="353"/>
      <c r="Z70" s="354"/>
      <c r="AA70" s="353"/>
      <c r="AB70" s="354"/>
      <c r="AC70" s="353"/>
      <c r="AD70" s="354"/>
      <c r="AE70" s="353"/>
      <c r="AF70" s="354"/>
      <c r="AG70" s="353"/>
      <c r="AH70" s="354"/>
      <c r="AI70" s="353"/>
      <c r="AJ70" s="354"/>
      <c r="AK70" s="353"/>
      <c r="AL70" s="354"/>
      <c r="AM70" s="353"/>
      <c r="AN70" s="354"/>
      <c r="AO70" s="353"/>
      <c r="AP70" s="354"/>
      <c r="AQ70" s="353"/>
      <c r="AR70" s="354"/>
      <c r="AS70" s="353"/>
      <c r="AT70" s="354"/>
      <c r="AU70" s="353"/>
      <c r="AV70" s="354"/>
      <c r="AW70" s="353"/>
      <c r="AX70" s="354"/>
      <c r="AY70" s="353"/>
      <c r="AZ70" s="354"/>
      <c r="BA70" s="353"/>
      <c r="BB70" s="354"/>
      <c r="BC70" s="353"/>
      <c r="BD70" s="354"/>
      <c r="BE70" s="353"/>
      <c r="BF70" s="354"/>
      <c r="BG70" s="353"/>
      <c r="BH70" s="354"/>
      <c r="BI70" s="353"/>
      <c r="BJ70" s="354"/>
      <c r="BK70" s="353"/>
      <c r="BL70" s="354"/>
      <c r="BM70" s="353"/>
      <c r="BN70" s="354"/>
      <c r="BO70" s="353"/>
      <c r="BP70" s="354"/>
      <c r="BQ70" s="353"/>
      <c r="BR70" s="354"/>
      <c r="BS70" s="353"/>
      <c r="BT70" s="354"/>
      <c r="BU70" s="353"/>
      <c r="BV70" s="354"/>
      <c r="BW70" s="353"/>
      <c r="BX70" s="354"/>
      <c r="BY70" s="353"/>
      <c r="BZ70" s="354"/>
      <c r="CA70" s="353"/>
      <c r="CB70" s="354"/>
      <c r="CC70" s="353"/>
      <c r="CD70" s="354"/>
      <c r="CE70" s="391"/>
      <c r="CF70" s="392"/>
      <c r="CG70" s="391"/>
      <c r="CH70" s="392"/>
      <c r="CI70" s="391"/>
      <c r="CJ70" s="392"/>
      <c r="CK70" s="391"/>
      <c r="CL70" s="392"/>
      <c r="CM70" s="391"/>
      <c r="CN70" s="392"/>
      <c r="CO70" s="391"/>
      <c r="CP70" s="392"/>
      <c r="CQ70" s="391"/>
      <c r="CR70" s="392"/>
      <c r="CS70" s="391"/>
      <c r="CT70" s="392"/>
      <c r="CU70" s="353"/>
      <c r="CV70" s="354"/>
      <c r="CW70" s="353"/>
      <c r="CX70" s="354"/>
      <c r="CY70" s="353"/>
      <c r="CZ70" s="354"/>
      <c r="DA70" s="353"/>
      <c r="DB70" s="354"/>
      <c r="DC70" s="353"/>
      <c r="DD70" s="354"/>
      <c r="DE70" s="353"/>
      <c r="DF70" s="354"/>
      <c r="DG70" s="353"/>
      <c r="DH70" s="354"/>
      <c r="DI70" s="353"/>
      <c r="DJ70" s="354"/>
      <c r="DK70" s="353"/>
      <c r="DL70" s="354"/>
      <c r="DM70" s="353"/>
      <c r="DN70" s="354"/>
      <c r="DO70" s="353"/>
      <c r="DP70" s="354"/>
      <c r="DQ70" s="353"/>
      <c r="DR70" s="354"/>
      <c r="DS70" s="353"/>
      <c r="DT70" s="354"/>
      <c r="DU70" s="353"/>
      <c r="DV70" s="354"/>
      <c r="DW70" s="353"/>
      <c r="DX70" s="354"/>
      <c r="DY70" s="353"/>
      <c r="DZ70" s="354"/>
      <c r="EA70" s="353"/>
      <c r="EB70" s="354"/>
      <c r="EC70" s="353"/>
      <c r="ED70" s="354"/>
      <c r="EE70" s="353"/>
      <c r="EF70" s="354"/>
      <c r="EG70" s="353"/>
      <c r="EH70" s="354"/>
      <c r="EI70" s="353"/>
      <c r="EJ70" s="354"/>
      <c r="EK70" s="353"/>
      <c r="EL70" s="354"/>
      <c r="EM70" s="353"/>
      <c r="EN70" s="354"/>
      <c r="EO70" s="353"/>
      <c r="EP70" s="354"/>
      <c r="EQ70" s="353"/>
      <c r="ER70" s="354"/>
      <c r="ES70" s="353"/>
      <c r="ET70" s="354"/>
      <c r="EU70" s="353"/>
      <c r="EV70" s="354"/>
      <c r="EW70" s="353"/>
      <c r="EX70" s="354"/>
      <c r="EY70" s="353"/>
      <c r="EZ70" s="354"/>
      <c r="FA70" s="353"/>
      <c r="FB70" s="354"/>
      <c r="FC70" s="353"/>
      <c r="FD70" s="354"/>
      <c r="FE70" s="353"/>
      <c r="FF70" s="354"/>
      <c r="FG70" s="353"/>
      <c r="FH70" s="354"/>
      <c r="FI70" s="353"/>
      <c r="FJ70" s="354"/>
      <c r="FK70" s="353"/>
      <c r="FL70" s="354"/>
      <c r="FM70" s="353"/>
      <c r="FN70" s="354"/>
      <c r="FO70" s="353"/>
      <c r="FP70" s="354"/>
      <c r="FQ70" s="353"/>
      <c r="FR70" s="354"/>
      <c r="FS70" s="353"/>
      <c r="FT70" s="354"/>
      <c r="FU70" s="353"/>
      <c r="FV70" s="354"/>
      <c r="FW70" s="353"/>
      <c r="FX70" s="354"/>
      <c r="FY70" s="353"/>
      <c r="FZ70" s="354"/>
      <c r="GA70" s="353"/>
      <c r="GB70" s="354"/>
      <c r="GC70" s="353"/>
      <c r="GD70" s="354"/>
      <c r="GE70" s="353"/>
      <c r="GF70" s="354"/>
      <c r="GG70" s="353"/>
      <c r="GH70" s="354"/>
      <c r="GI70" s="353"/>
      <c r="GJ70" s="354"/>
      <c r="GK70" s="353"/>
      <c r="GL70" s="354"/>
      <c r="GM70" s="353"/>
      <c r="GN70" s="354"/>
      <c r="GO70" s="353"/>
      <c r="GP70" s="354"/>
      <c r="GQ70" s="353"/>
      <c r="GR70" s="354"/>
    </row>
    <row r="71" spans="1:200" ht="16.5" customHeight="1" x14ac:dyDescent="0.3">
      <c r="A71" s="402"/>
      <c r="B71" s="412"/>
      <c r="C71" s="397"/>
      <c r="D71" s="398"/>
      <c r="E71" s="353"/>
      <c r="F71" s="354"/>
      <c r="G71" s="353"/>
      <c r="H71" s="354"/>
      <c r="I71" s="353"/>
      <c r="J71" s="354"/>
      <c r="K71" s="353"/>
      <c r="L71" s="354"/>
      <c r="M71" s="353"/>
      <c r="N71" s="354"/>
      <c r="O71" s="353"/>
      <c r="P71" s="354"/>
      <c r="Q71" s="353"/>
      <c r="R71" s="354"/>
      <c r="S71" s="353"/>
      <c r="T71" s="354"/>
      <c r="U71" s="353"/>
      <c r="V71" s="354"/>
      <c r="W71" s="353"/>
      <c r="X71" s="354"/>
      <c r="Y71" s="353"/>
      <c r="Z71" s="354"/>
      <c r="AA71" s="353"/>
      <c r="AB71" s="354"/>
      <c r="AC71" s="353"/>
      <c r="AD71" s="354"/>
      <c r="AE71" s="353"/>
      <c r="AF71" s="354"/>
      <c r="AG71" s="353"/>
      <c r="AH71" s="354"/>
      <c r="AI71" s="353"/>
      <c r="AJ71" s="354"/>
      <c r="AK71" s="353"/>
      <c r="AL71" s="354"/>
      <c r="AM71" s="353"/>
      <c r="AN71" s="354"/>
      <c r="AO71" s="353"/>
      <c r="AP71" s="354"/>
      <c r="AQ71" s="353"/>
      <c r="AR71" s="354"/>
      <c r="AS71" s="353"/>
      <c r="AT71" s="354"/>
      <c r="AU71" s="353"/>
      <c r="AV71" s="354"/>
      <c r="AW71" s="353"/>
      <c r="AX71" s="354"/>
      <c r="AY71" s="353"/>
      <c r="AZ71" s="354"/>
      <c r="BA71" s="353"/>
      <c r="BB71" s="354"/>
      <c r="BC71" s="353"/>
      <c r="BD71" s="354"/>
      <c r="BE71" s="353"/>
      <c r="BF71" s="354"/>
      <c r="BG71" s="353"/>
      <c r="BH71" s="354"/>
      <c r="BI71" s="353"/>
      <c r="BJ71" s="354"/>
      <c r="BK71" s="353"/>
      <c r="BL71" s="354"/>
      <c r="BM71" s="353"/>
      <c r="BN71" s="354"/>
      <c r="BO71" s="353"/>
      <c r="BP71" s="354"/>
      <c r="BQ71" s="353"/>
      <c r="BR71" s="354"/>
      <c r="BS71" s="353"/>
      <c r="BT71" s="354"/>
      <c r="BU71" s="353"/>
      <c r="BV71" s="354"/>
      <c r="BW71" s="353"/>
      <c r="BX71" s="354"/>
      <c r="BY71" s="353"/>
      <c r="BZ71" s="354"/>
      <c r="CA71" s="353"/>
      <c r="CB71" s="354"/>
      <c r="CC71" s="353"/>
      <c r="CD71" s="354"/>
      <c r="CE71" s="391"/>
      <c r="CF71" s="392"/>
      <c r="CG71" s="391"/>
      <c r="CH71" s="392"/>
      <c r="CI71" s="391"/>
      <c r="CJ71" s="392"/>
      <c r="CK71" s="391"/>
      <c r="CL71" s="392"/>
      <c r="CM71" s="391"/>
      <c r="CN71" s="392"/>
      <c r="CO71" s="391"/>
      <c r="CP71" s="392"/>
      <c r="CQ71" s="391"/>
      <c r="CR71" s="392"/>
      <c r="CS71" s="391"/>
      <c r="CT71" s="392"/>
      <c r="CU71" s="353"/>
      <c r="CV71" s="354"/>
      <c r="CW71" s="353"/>
      <c r="CX71" s="354"/>
      <c r="CY71" s="353"/>
      <c r="CZ71" s="354"/>
      <c r="DA71" s="353"/>
      <c r="DB71" s="354"/>
      <c r="DC71" s="353"/>
      <c r="DD71" s="354"/>
      <c r="DE71" s="353"/>
      <c r="DF71" s="354"/>
      <c r="DG71" s="353"/>
      <c r="DH71" s="354"/>
      <c r="DI71" s="353"/>
      <c r="DJ71" s="354"/>
      <c r="DK71" s="353"/>
      <c r="DL71" s="354"/>
      <c r="DM71" s="353"/>
      <c r="DN71" s="354"/>
      <c r="DO71" s="353"/>
      <c r="DP71" s="354"/>
      <c r="DQ71" s="353"/>
      <c r="DR71" s="354"/>
      <c r="DS71" s="353"/>
      <c r="DT71" s="354"/>
      <c r="DU71" s="353"/>
      <c r="DV71" s="354"/>
      <c r="DW71" s="353"/>
      <c r="DX71" s="354"/>
      <c r="DY71" s="353"/>
      <c r="DZ71" s="354"/>
      <c r="EA71" s="353"/>
      <c r="EB71" s="354"/>
      <c r="EC71" s="353"/>
      <c r="ED71" s="354"/>
      <c r="EE71" s="353"/>
      <c r="EF71" s="354"/>
      <c r="EG71" s="353"/>
      <c r="EH71" s="354"/>
      <c r="EI71" s="353"/>
      <c r="EJ71" s="354"/>
      <c r="EK71" s="353"/>
      <c r="EL71" s="354"/>
      <c r="EM71" s="353"/>
      <c r="EN71" s="354"/>
      <c r="EO71" s="353"/>
      <c r="EP71" s="354"/>
      <c r="EQ71" s="353"/>
      <c r="ER71" s="354"/>
      <c r="ES71" s="353"/>
      <c r="ET71" s="354"/>
      <c r="EU71" s="353"/>
      <c r="EV71" s="354"/>
      <c r="EW71" s="353"/>
      <c r="EX71" s="354"/>
      <c r="EY71" s="353"/>
      <c r="EZ71" s="354"/>
      <c r="FA71" s="353"/>
      <c r="FB71" s="354"/>
      <c r="FC71" s="353"/>
      <c r="FD71" s="354"/>
      <c r="FE71" s="353"/>
      <c r="FF71" s="354"/>
      <c r="FG71" s="353"/>
      <c r="FH71" s="354"/>
      <c r="FI71" s="353"/>
      <c r="FJ71" s="354"/>
      <c r="FK71" s="353"/>
      <c r="FL71" s="354"/>
      <c r="FM71" s="353"/>
      <c r="FN71" s="354"/>
      <c r="FO71" s="353"/>
      <c r="FP71" s="354"/>
      <c r="FQ71" s="353"/>
      <c r="FR71" s="354"/>
      <c r="FS71" s="353"/>
      <c r="FT71" s="354"/>
      <c r="FU71" s="353"/>
      <c r="FV71" s="354"/>
      <c r="FW71" s="353"/>
      <c r="FX71" s="354"/>
      <c r="FY71" s="353"/>
      <c r="FZ71" s="354"/>
      <c r="GA71" s="353"/>
      <c r="GB71" s="354"/>
      <c r="GC71" s="353"/>
      <c r="GD71" s="354"/>
      <c r="GE71" s="353"/>
      <c r="GF71" s="354"/>
      <c r="GG71" s="353"/>
      <c r="GH71" s="354"/>
      <c r="GI71" s="353"/>
      <c r="GJ71" s="354"/>
      <c r="GK71" s="353"/>
      <c r="GL71" s="354"/>
      <c r="GM71" s="353"/>
      <c r="GN71" s="354"/>
      <c r="GO71" s="353"/>
      <c r="GP71" s="354"/>
      <c r="GQ71" s="353"/>
      <c r="GR71" s="354"/>
    </row>
    <row r="72" spans="1:200" ht="17.100000000000001" customHeight="1" thickBot="1" x14ac:dyDescent="0.35">
      <c r="A72" s="403"/>
      <c r="B72" s="413"/>
      <c r="C72" s="399"/>
      <c r="D72" s="400"/>
      <c r="E72" s="355"/>
      <c r="F72" s="356"/>
      <c r="G72" s="355"/>
      <c r="H72" s="356"/>
      <c r="I72" s="355"/>
      <c r="J72" s="356"/>
      <c r="K72" s="355"/>
      <c r="L72" s="356"/>
      <c r="M72" s="355"/>
      <c r="N72" s="356"/>
      <c r="O72" s="355"/>
      <c r="P72" s="356"/>
      <c r="Q72" s="355"/>
      <c r="R72" s="356"/>
      <c r="S72" s="355"/>
      <c r="T72" s="356"/>
      <c r="U72" s="355"/>
      <c r="V72" s="356"/>
      <c r="W72" s="355"/>
      <c r="X72" s="356"/>
      <c r="Y72" s="355"/>
      <c r="Z72" s="356"/>
      <c r="AA72" s="355"/>
      <c r="AB72" s="356"/>
      <c r="AC72" s="355"/>
      <c r="AD72" s="356"/>
      <c r="AE72" s="355"/>
      <c r="AF72" s="356"/>
      <c r="AG72" s="355"/>
      <c r="AH72" s="356"/>
      <c r="AI72" s="355"/>
      <c r="AJ72" s="356"/>
      <c r="AK72" s="355"/>
      <c r="AL72" s="356"/>
      <c r="AM72" s="355"/>
      <c r="AN72" s="356"/>
      <c r="AO72" s="355"/>
      <c r="AP72" s="356"/>
      <c r="AQ72" s="355"/>
      <c r="AR72" s="356"/>
      <c r="AS72" s="355"/>
      <c r="AT72" s="356"/>
      <c r="AU72" s="355"/>
      <c r="AV72" s="356"/>
      <c r="AW72" s="355"/>
      <c r="AX72" s="356"/>
      <c r="AY72" s="355"/>
      <c r="AZ72" s="356"/>
      <c r="BA72" s="355"/>
      <c r="BB72" s="356"/>
      <c r="BC72" s="355"/>
      <c r="BD72" s="356"/>
      <c r="BE72" s="355"/>
      <c r="BF72" s="356"/>
      <c r="BG72" s="355"/>
      <c r="BH72" s="356"/>
      <c r="BI72" s="355"/>
      <c r="BJ72" s="356"/>
      <c r="BK72" s="355"/>
      <c r="BL72" s="356"/>
      <c r="BM72" s="355"/>
      <c r="BN72" s="356"/>
      <c r="BO72" s="355"/>
      <c r="BP72" s="356"/>
      <c r="BQ72" s="355"/>
      <c r="BR72" s="356"/>
      <c r="BS72" s="355"/>
      <c r="BT72" s="356"/>
      <c r="BU72" s="355"/>
      <c r="BV72" s="356"/>
      <c r="BW72" s="355"/>
      <c r="BX72" s="356"/>
      <c r="BY72" s="355"/>
      <c r="BZ72" s="356"/>
      <c r="CA72" s="355"/>
      <c r="CB72" s="356"/>
      <c r="CC72" s="355"/>
      <c r="CD72" s="356"/>
      <c r="CE72" s="393"/>
      <c r="CF72" s="394"/>
      <c r="CG72" s="393"/>
      <c r="CH72" s="394"/>
      <c r="CI72" s="393"/>
      <c r="CJ72" s="394"/>
      <c r="CK72" s="393"/>
      <c r="CL72" s="394"/>
      <c r="CM72" s="393"/>
      <c r="CN72" s="394"/>
      <c r="CO72" s="393"/>
      <c r="CP72" s="394"/>
      <c r="CQ72" s="393"/>
      <c r="CR72" s="394"/>
      <c r="CS72" s="393"/>
      <c r="CT72" s="394"/>
      <c r="CU72" s="355"/>
      <c r="CV72" s="356"/>
      <c r="CW72" s="355"/>
      <c r="CX72" s="356"/>
      <c r="CY72" s="355"/>
      <c r="CZ72" s="356"/>
      <c r="DA72" s="355"/>
      <c r="DB72" s="356"/>
      <c r="DC72" s="355"/>
      <c r="DD72" s="356"/>
      <c r="DE72" s="355"/>
      <c r="DF72" s="356"/>
      <c r="DG72" s="355"/>
      <c r="DH72" s="356"/>
      <c r="DI72" s="355"/>
      <c r="DJ72" s="356"/>
      <c r="DK72" s="355"/>
      <c r="DL72" s="356"/>
      <c r="DM72" s="355"/>
      <c r="DN72" s="356"/>
      <c r="DO72" s="355"/>
      <c r="DP72" s="356"/>
      <c r="DQ72" s="355"/>
      <c r="DR72" s="356"/>
      <c r="DS72" s="355"/>
      <c r="DT72" s="356"/>
      <c r="DU72" s="355"/>
      <c r="DV72" s="356"/>
      <c r="DW72" s="355"/>
      <c r="DX72" s="356"/>
      <c r="DY72" s="355"/>
      <c r="DZ72" s="356"/>
      <c r="EA72" s="355"/>
      <c r="EB72" s="356"/>
      <c r="EC72" s="355"/>
      <c r="ED72" s="356"/>
      <c r="EE72" s="355"/>
      <c r="EF72" s="356"/>
      <c r="EG72" s="355"/>
      <c r="EH72" s="356"/>
      <c r="EI72" s="355"/>
      <c r="EJ72" s="356"/>
      <c r="EK72" s="355"/>
      <c r="EL72" s="356"/>
      <c r="EM72" s="355"/>
      <c r="EN72" s="356"/>
      <c r="EO72" s="355"/>
      <c r="EP72" s="356"/>
      <c r="EQ72" s="355"/>
      <c r="ER72" s="356"/>
      <c r="ES72" s="355"/>
      <c r="ET72" s="356"/>
      <c r="EU72" s="355"/>
      <c r="EV72" s="356"/>
      <c r="EW72" s="355"/>
      <c r="EX72" s="356"/>
      <c r="EY72" s="355"/>
      <c r="EZ72" s="356"/>
      <c r="FA72" s="355"/>
      <c r="FB72" s="356"/>
      <c r="FC72" s="355"/>
      <c r="FD72" s="356"/>
      <c r="FE72" s="355"/>
      <c r="FF72" s="356"/>
      <c r="FG72" s="355"/>
      <c r="FH72" s="356"/>
      <c r="FI72" s="355"/>
      <c r="FJ72" s="356"/>
      <c r="FK72" s="355"/>
      <c r="FL72" s="356"/>
      <c r="FM72" s="355"/>
      <c r="FN72" s="356"/>
      <c r="FO72" s="355"/>
      <c r="FP72" s="356"/>
      <c r="FQ72" s="355"/>
      <c r="FR72" s="356"/>
      <c r="FS72" s="355"/>
      <c r="FT72" s="356"/>
      <c r="FU72" s="355"/>
      <c r="FV72" s="356"/>
      <c r="FW72" s="355"/>
      <c r="FX72" s="356"/>
      <c r="FY72" s="355"/>
      <c r="FZ72" s="356"/>
      <c r="GA72" s="355"/>
      <c r="GB72" s="356"/>
      <c r="GC72" s="355"/>
      <c r="GD72" s="356"/>
      <c r="GE72" s="355"/>
      <c r="GF72" s="356"/>
      <c r="GG72" s="355"/>
      <c r="GH72" s="356"/>
      <c r="GI72" s="355"/>
      <c r="GJ72" s="356"/>
      <c r="GK72" s="355"/>
      <c r="GL72" s="356"/>
      <c r="GM72" s="355"/>
      <c r="GN72" s="356"/>
      <c r="GO72" s="355"/>
      <c r="GP72" s="356"/>
      <c r="GQ72" s="355"/>
      <c r="GR72" s="356"/>
    </row>
    <row r="73" spans="1:200" ht="15.75" customHeight="1" x14ac:dyDescent="0.3">
      <c r="A73" s="401">
        <f>IF(입력!A73="","",입력!A73)</f>
        <v>9</v>
      </c>
      <c r="B73" s="411">
        <f>SUM(E77:GR80)</f>
        <v>0</v>
      </c>
      <c r="C73" s="407" t="s">
        <v>22</v>
      </c>
      <c r="D73" s="408"/>
      <c r="E73" s="357">
        <f>IF(OR(입력!B73="60mm단열",입력!B73="60mm방화"),IF(입력!B75="OD",IF(AND(입력!H73="W",입력!H77="W"),((입력!D73-(입력!D73-입력!J73))*2)+((입력!D73-(입력!D73-입력!J77))*2)+((입력!D73-입력!J73-입력!J77)*2)+((입력!F73)*6),0),0)+IF(입력!B75="OD",IF(AND(입력!H73="H",입력!H77="H"),((입력!F73-(입력!F73-입력!J73))*2)+((입력!F73-(입력!F73-입력!J77))*2)+((입력!F73-입력!J73-입력!J77)*2)+((입력!D73)*6),0),0)+IF(입력!B75="OD",IF(입력!H73="W",((입력!D73-(입력!D73-입력!J73))*2)+((입력!D73-입력!J73)*2)+((입력!F73)*4),IF(입력!H73="H",((입력!F73-(입력!F73-입력!J73))*2)+((입력!F73-입력!J73)*2)+((입력!D73)*4),0)),0)+IF(OR(입력!B75="PJ",입력!B75="T/T",입력!B75="T/O",입력!B75="T/S",입력!B75="FIX",입력!B73="ID",AND(입력!B75="OD",NOT(입력!H73="W"),NOT(입력!H73="H"))),((입력!D73)+(입력!F73))*2,0),0)</f>
        <v>0</v>
      </c>
      <c r="F73" s="358"/>
      <c r="G73" s="375">
        <f>IF(OR(입력!B73="60mm단열",입력!B73="60mm방화"),(IF(OR(입력!B75="T/T",입력!B75="T/O",입력!B75="T/S"),(IF(입력!H73="W",입력!J73-34-19+12,입력!D73-34-34+12)+IF(입력!H73="H",입력!J73-34-19+12,입력!F73-34-34+12))*2,0))+(IF(OR(입력!B75="T/T",입력!B75="T/O",입력!B75="T/S"),(IF(입력!H77="W",입력!J77-34-19+12+입력!F73-34-34+12,0)+IF(입력!H77="H",입력!J77-34-19+12+입력!D73-34-34+12,0))*2,0)),0)</f>
        <v>0</v>
      </c>
      <c r="H73" s="376"/>
      <c r="I73" s="357">
        <f>IF(OR(입력!B73="60mm단열",입력!B73="60mm방화"),IF(OR(입력!B75="T/T",입력!B75="T/O",입력!B75="T/S",입력!B75="FIX",입력!B75="PJ"),IF(입력!H73="W",입력!F73-34-34+10,IF(입력!H73="H",입력!D73-34-34+10,0)),0)*IF(OR(입력!H77="W",입력!H77="H"),2,1),0)</f>
        <v>0</v>
      </c>
      <c r="J73" s="358"/>
      <c r="K73" s="357">
        <f>IF(OR(입력!B73="60mm단열",입력!B73="60mm방화"),IF(입력!B75="OD",(IF(입력!H73="W",입력!D73-(입력!D73-입력!J73)-34-34+12,입력!D73-34-34+12)+IF(입력!H73="H",입력!F73-(입력!F73-입력!J73)-34-34+12,입력!F73-34-34+12))*2,0),0)</f>
        <v>0</v>
      </c>
      <c r="L73" s="358"/>
      <c r="M73" s="357">
        <f>IF(OR(입력!B73="60mm단열",입력!B73="60mm방화"),IF(입력!B75="PJ",(IF(입력!H73="W",입력!D73-(입력!D73-입력!J73)-34-34+12,입력!D73-34-34+12)+IF(입력!H73="H",입력!F73-(입력!F73-입력!J73)-34-34+12,입력!F73-34-34+12))*2,0),0)</f>
        <v>0</v>
      </c>
      <c r="N73" s="358"/>
      <c r="O73" s="357">
        <f>IF(OR(입력!B73="60mm단열",입력!B73="60mm방화"),IF(입력!B75="페러럴",(IF(입력!H73="W",입력!D73-(입력!D73-입력!J73)-34-34+12,입력!D73-34-34+12)+IF(입력!H73="H",입력!F73-(입력!F73-입력!J73)-34-34+12,입력!F73-34-34+12))*2,0),0)</f>
        <v>0</v>
      </c>
      <c r="P73" s="358"/>
      <c r="Q73" s="357">
        <f>IF(OR(입력!B73="60mm단열",입력!B73="60mm방화"),IF(입력!B77="24T",(IF(입력!B75="FIX",IF(AND(입력!H73="W",입력!H77="W"),((입력!D73-(입력!D73-입력!J73)-34-19)*2)+((입력!D73-(입력!D73-입력!J77)-34-19)*2)+((입력!D73-입력!J73-입력!J76-19-19)*2)+((입력!F73-34-34)*6),IF(AND(입력!H73="H",입력!H77="H"),((입력!F73-(입력!F73-입력!J73)-34-19)*2)+((입력!F73-(입력!F73-입력!J77)-34-19)*2)+((입력!F73-입력!J73-입력!J77-19-19)*2)+((입력!D73-34-34)*6),IF(입력!H73="W",((입력!D73-(입력!D73-입력!J73)-34-19)*2)+((입력!D73-입력!J73-34-19)*2)+((입력!F73-34-34)*4),IF(입력!H73="H",((입력!F73-(입력!F73-입력!J73)-34-19)*2)+((입력!F73-입력!J73-34-19)*2)+((입력!D73-34-34)*4),(((입력!D73-34-34)+(입력!F73-34-34))*2))))),0)+IF(OR(입력!B75="T/T",입력!B75="T/O",입력!B75="PJ",입력!B75="T/S"),IF(AND(입력!H73="W",입력!H77="W"),(((입력!D73-입력!J73-입력!J77-19-19)+(입력!F73-34-34))*2),IF(입력!H73="W",(((입력!D73-입력!J73-34-19)+(입력!F73-34-34))*2),IF(AND(입력!H73="H",입력!H77="H"),(((입력!F73-입력!J73-입력!J77-19-19)+(입력!D73-34-34))*2),IF(입력!H73="H",(((입력!F73-입력!J73-34-19)+(입력!D73-34-34))*2),0)))),0)+IF(입력!B73="OD",IF(AND(입력!H73="W",입력!H73="W"),(((입력!D73-입력!J73-입력!J77-34-34)+(입력!F73-34-34))*2),IF(입력!H73="W",(((입력!D73-입력!J73-34-34)+(입력!F73-34-34))*2),IF(AND(입력!H73="H",입력!H77="H"),(((입력!F73-입력!J73-입력!J77-34-34)+(입력!D73-34-34))*2),IF(입력!H73="H",(((입력!F73-입력!J73-34-34)+(입력!D73-34-34))*2),0)))),0)),0),0)</f>
        <v>0</v>
      </c>
      <c r="R73" s="358"/>
      <c r="S73" s="357">
        <f>IF(OR(입력!B73="60mm단열",입력!B73="60mm방화"),IF(입력!B77="24T",(IF(OR(입력!B75="T/T",입력!B75="T/O",입력!B75="T/S"),(IF(입력!H73="W",입력!D73-(입력!D73-입력!J73)-34-19+12-53-53,입력!D73-34-34+12-53-53)+IF(입력!H73="H",입력!F73-(입력!F73-입력!J73)-34-19+12-53-53,입력!F73-34-34+12-53-53))*2,0)+IF(입력!B75="OD",(IF(입력!H73="W",입력!D73-(입력!D73-입력!J73)-34-34+12-53-53,입력!D73-34-34+12-53-53)+IF(입력!H73="H",입력!F73-(입력!F73-입력!J73)-34-34+12-53-53,입력!F73-34-34+12-53-53))*2,0)+IF(입력!B75="PJ",(IF(입력!H73="W",입력!D73-(입력!D73-입력!J73)-34-19+12-53-53,입력!D73-34-34+12-53-53)+IF(입력!H73="H",입력!F73-(입력!F73-입력!J73)-34-19+12-53-53,입력!F73-34-34+12-53-53))*2,0)+IF(OR(입력!B75="T/T",입력!B75="T/O",입력!B75="T/S"),(IF(입력!H77="W",입력!D73-(입력!D73-입력!J77)-34-19+12-53-53,0)+IF(입력!H77="H",입력!F73-(입력!F73-입력!J77)-34-19+12-53-53,0))*2,0)+IF(입력!B73="OD",(IF(입력!H77="W",입력!D73-(입력!D73-입력!J77)-34-34+12-53-53,0)+IF(입력!H77="H",입력!F73-(입력!F73-입력!J77)-34-34+12-53-53,0))*2,0)+IF(입력!B75="PJ",(IF(입력!H77="W",입력!D73-(입력!D73-입력!J77)-34-19+12-53-53,0)+IF(입력!H77="H",입력!F73-(입력!F73-입력!J77)-34-19+12-53-53,0))*2,0)),0),0)</f>
        <v>0</v>
      </c>
      <c r="T73" s="358"/>
      <c r="U73" s="357">
        <f>IF(OR(입력!B73="60mm단열",입력!B73="60mm방화"),IF(입력!B77="39T",(IF(입력!B75="FIX",IF(AND(입력!H73="W",입력!H77="W"),((입력!D73-(입력!D73-입력!J73)-34-19)*2)+((입력!D73-(입력!D73-입력!J77)-34-19)*2)+((입력!D73-입력!J73-입력!J76-19-19)*2)+((입력!F73-34-34)*6),IF(AND(입력!H73="H",입력!H77="H"),((입력!F73-(입력!F73-입력!J73)-34-19)*2)+((입력!F73-(입력!F73-입력!J77)-34-19)*2)+((입력!F73-입력!J73-입력!J77-19-19)*2)+((입력!D73-34-34)*6),IF(입력!H73="W",((입력!D73-(입력!D73-입력!J73)-34-19)*2)+((입력!D73-입력!J73-34-19)*2)+((입력!F73-34-34)*4),IF(입력!H73="H",((입력!F73-(입력!F73-입력!J73)-34-19)*2)+((입력!F73-입력!J73-34-19)*2)+((입력!D73-34-34)*4),(((입력!D73-34-34)+(입력!F73-34-34))*2))))),0)+IF(OR(입력!B75="T/T",입력!B75="T/O",입력!B75="PJ",입력!B75="T/S"),IF(AND(입력!H73="W",입력!H77="W"),(((입력!D73-입력!J73-입력!J77-19-19)+(입력!F73-34-34))*2),IF(입력!H73="W",(((입력!D73-입력!J73-34-19)+(입력!F73-34-34))*2),IF(AND(입력!H73="H",입력!H77="H"),(((입력!F73-입력!J73-입력!J77-19-19)+(입력!D73-34-34))*2),IF(입력!H73="H",(((입력!F73-입력!J73-34-19)+(입력!D73-34-34))*2),0)))),0)+IF(입력!B75="OD",IF(AND(입력!H73="W",입력!H73="W"),(((입력!D73-입력!J73-입력!J77-34-34)+(입력!F73-34-34))*2),IF(입력!H73="W",(((입력!D73-입력!J73-34-34)+(입력!F73-34-34))*2),IF(AND(입력!H73="H",입력!H77="H"),(((입력!F73-입력!J73-입력!J77-34-34)+(입력!D73-34-34))*2),IF(입력!H73="H",(((입력!F73-입력!J73-34-34)+(입력!D73-34-34))*2),0)))),0)),0),0)</f>
        <v>0</v>
      </c>
      <c r="V73" s="358"/>
      <c r="W73" s="357">
        <f>IF(OR(입력!B73="60mm단열",입력!B73="60mm방화"),IF(입력!B77="39T",(IF(OR(입력!B75="T/T",입력!B75="T/O",입력!B75="T/S"),(IF(입력!H73="W",입력!D73-(입력!D73-입력!J73)-34-19+12-53-53,입력!D73-34-34+12-53-53)+IF(입력!H73="H",입력!F73-(입력!F73-입력!J73)-34-19+12-53-53,입력!F73-34-34+12-53-53))*2,0)+IF(입력!B75="OD",(IF(입력!H73="W",입력!D73-(입력!D73-입력!J73)-34-34+12-53-53,입력!D73-34-34+12-53-53)+IF(입력!H73="H",입력!F73-(입력!F73-입력!J73)-34-34+12-53-53,입력!F73-34-34+12-53-53))*2,0)+IF(입력!B75="PJ",(IF(입력!H73="W",입력!D73-(입력!D73-입력!J73)-34-19+12-53-53,입력!D73-34-34+12-53-53)+IF(입력!H73="H",입력!F73-(입력!F73-입력!J73)-34-19+12-53-53,입력!F73-34-34+12-53-53))*2,0)+IF(OR(입력!B75="T/T",입력!B75="T/O",입력!B75="T/S"),(IF(입력!H77="W",입력!D73-(입력!D73-입력!J77)-34-19+12-53-53,0)+IF(입력!H77="H",입력!F73-(입력!F73-입력!J77)-34-19+12-53-53,0))*2,0)+IF(입력!B73="OD",(IF(입력!H77="W",입력!D73-(입력!D73-입력!J77)-34-34+12-53-53,0)+IF(입력!H77="H",입력!F73-(입력!F73-입력!J77)-34-34+12-53-53,0))*2,0)+IF(입력!B73="ID",(IF(입력!H77="W",입력!D73-(입력!D73-입력!J77)-34-19+12-53-53,0)+IF(입력!H77="H",입력!F73-(입력!F73-입력!J77)-34-19+12-53-53,0))*2,0)),0),0)</f>
        <v>0</v>
      </c>
      <c r="X73" s="358"/>
      <c r="Y73" s="357">
        <f>IF(OR(입력!B73="60mm단열",입력!B73="60mm방화"),(4),0)</f>
        <v>0</v>
      </c>
      <c r="Z73" s="358"/>
      <c r="AA73" s="357">
        <f>IF(OR(입력!B73="60mm단열",입력!B73="60mm방화"),(4),0)</f>
        <v>0</v>
      </c>
      <c r="AB73" s="358"/>
      <c r="AC73" s="375">
        <f>IF(OR(입력!B73="60mm단열",입력!B73="60mm방화"),IF(OR(입력!B75="T/T",입력!B75="T/O",입력!B75="T/S",입력!B75="PJ"),IF(OR(입력!H77="w",입력!H77="h"),8,4),0),0)</f>
        <v>0</v>
      </c>
      <c r="AD73" s="376"/>
      <c r="AE73" s="375">
        <f>IF(OR(입력!B73="60mm단열",입력!B73="60mm방화"),IF(OR(입력!B75="T/T",입력!B75="T/O",입력!B75="T/S",입력!B75="PJ"),IF(OR(입력!H77="w",입력!H77="h"),8,4),0),0)</f>
        <v>0</v>
      </c>
      <c r="AF73" s="376"/>
      <c r="AG73" s="375">
        <f>IF(OR(입력!B73="60mm단열",입력!B73="60mm방화"),IF(OR(입력!B75="T/T",입력!B75="T/O",입력!B75="T/S",입력!B75="FIX",입력!B75="PJ"),IF(입력!H73="W",4,IF(입력!H73="H",4,0)),0)*IF(OR(입력!H76="W",입력!H76="H"),2,1),0)</f>
        <v>0</v>
      </c>
      <c r="AH73" s="376"/>
      <c r="AI73" s="375">
        <f>IF(OR(입력!B73="60mm단열",입력!B73="60mm방화"),IF(OR(입력!B75="T/T",입력!B75="T/O",입력!B75="T/S",입력!B75="FIX",입력!B75="PJ"),IF(입력!H73="W",4,IF(입력!H73="H",4,0)),0)*IF(OR(입력!H76="W",입력!H76="H"),2,1),0)</f>
        <v>0</v>
      </c>
      <c r="AJ73" s="376"/>
      <c r="AK73" s="375">
        <f>IF(OR(입력!B73="60mm단열",입력!B73="60mm방화"),IF(OR(입력!B75="T/T",입력!B75="T/O",입력!B75="T/S",입력!B75="FIX",입력!B75="PJ"),IF(입력!H73="W",4,IF(입력!H73="H",4,0)),0)*IF(OR(입력!H76="W",입력!H76="H"),2,1),0)</f>
        <v>0</v>
      </c>
      <c r="AL73" s="376"/>
      <c r="AM73" s="357">
        <f>IF(OR(입력!B73="60mm단열",입력!B73="60mm방화"),(32),0)</f>
        <v>0</v>
      </c>
      <c r="AN73" s="358"/>
      <c r="AO73" s="357">
        <f>IF((입력!B73="60mm단열"),(Q73+S73+U73+W73)/1000,0)</f>
        <v>0</v>
      </c>
      <c r="AP73" s="358"/>
      <c r="AQ73" s="357">
        <f>IF((입력!B73="60mm단열"),(Q73+S73+U73+W73)/1000,0)</f>
        <v>0</v>
      </c>
      <c r="AR73" s="358"/>
      <c r="AS73" s="357">
        <f>IF((입력!B73="60mm단열"),(G73+M73+K73+O73))/1000</f>
        <v>0</v>
      </c>
      <c r="AT73" s="358"/>
      <c r="AU73" s="357">
        <f>IF((입력!B73="60mm단열"),(4),0)</f>
        <v>0</v>
      </c>
      <c r="AV73" s="358"/>
      <c r="AW73" s="357">
        <f>IF((입력!B73="60mm단열"),(G73*2)/1000,0)</f>
        <v>0</v>
      </c>
      <c r="AX73" s="358"/>
      <c r="AY73" s="357">
        <f>IF((입력!B73="60mm방화"),(Q73+S73+U73+W73)/1000,0)</f>
        <v>0</v>
      </c>
      <c r="AZ73" s="358"/>
      <c r="BA73" s="357">
        <f>IF((입력!B73="60mm방화"),(Q73+S73+U73+W73)/1000,0)</f>
        <v>0</v>
      </c>
      <c r="BB73" s="358"/>
      <c r="BC73" s="357">
        <f>IF((입력!B73="60mm방화"),(G73+K73+M73+O73)/1000,0)</f>
        <v>0</v>
      </c>
      <c r="BD73" s="358"/>
      <c r="BE73" s="357">
        <f>IF((입력!B73="60mm방화"),(4),0)</f>
        <v>0</v>
      </c>
      <c r="BF73" s="358"/>
      <c r="BG73" s="357">
        <f>IF((입력!B73="60mm방화"),((G73+K73+M73+O73)/1000),0)</f>
        <v>0</v>
      </c>
      <c r="BH73" s="358"/>
      <c r="BI73" s="357">
        <f>IF((입력!B73="60mm방화"),((E73/1000)),0)</f>
        <v>0</v>
      </c>
      <c r="BJ73" s="358"/>
      <c r="BK73" s="357">
        <f>IF((입력!B73="60mm방화"),IF(입력!B77="24T",Q73/1000,U73/1000),0)</f>
        <v>0</v>
      </c>
      <c r="BL73" s="358"/>
      <c r="BM73" s="357">
        <f>IF((입력!B73="60mm방화"),IF(입력!B77="24T",S73/1000,W73/1000),0)</f>
        <v>0</v>
      </c>
      <c r="BN73" s="358"/>
      <c r="BO73" s="357">
        <f>IF(OR(입력!B73="60mm단열",입력!B73="60mm방화"),(IF(OR(입력!B75="T/T",입력!B75="T/O",입력!B75="T/S",입력!B75="PJ"),(IF(입력!H73="W",입력!D73-(입력!D73-입력!J73)-432,입력!D73-432)+IF(입력!H73="H",입력!F73-((((입력!F73-입력!J73)/2)-246)*2),(((입력!F73/2)-246)*2))),0))+(IF(OR(입력!B75="T/T",입력!B75="T/O",입력!B75="T/S"),(IF(입력!H77="W",입력!D73-(입력!D77-입력!J77)-432,0)+IF(입력!H77="H",입력!F77-((((입력!F77-입력!J77)/2)-246)*2),0)),0)),0)</f>
        <v>0</v>
      </c>
      <c r="BP73" s="358"/>
      <c r="BQ73" s="357">
        <f>IF(OR(입력!B73="85mm단열",입력!B73="85mm방화"),IF(입력!B75="OD",IF(AND(입력!H73="W",입력!H77="W"),((입력!D73-(입력!D73-입력!J73))*2)+((입력!D73-(입력!D73-입력!J77))*2)+((입력!D73-입력!J73-입력!J77)*2)+((입력!F73)*6),0),0)+IF(입력!B75="OD",IF(AND(입력!H73="H",입력!H77="H"),((입력!BJ73-(입력!F73-입력!J73))*2)+((입력!F73-(입력!F73-입력!J77))*2)+((입력!F73-입력!BN73-입력!J77)*2)+((입력!D73)*6),0),0)+IF(입력!B75="OD",IF(입력!H73="W",((입력!D73-(입력!D73-입력!J73))*2)+((입력!D73-입력!J73)*2)+((입력!F73)*4),IF(입력!H73="H",((입력!F73-(입력!F73-입력!J73))*2)+((입력!F73-입력!J73)*2)+((입력!D73)*4),0)),0)+IF(OR(입력!B75="T/T",입력!B75="T/O",입력!B75="T/S",입력!B75="FIX",입력!B73="ID",AND(입력!B75="OD",NOT(입력!H73="W"),NOT(입력!H73="H"))),((입력!D73)+(입력!F73))*2,0),0)</f>
        <v>0</v>
      </c>
      <c r="BR73" s="358"/>
      <c r="BS73" s="357">
        <f>IF(OR(입력!B73="85mm단열",입력!B73="85mm방화"),(IF(OR(입력!B75="T/T",입력!B75="T/O",입력!B75="T/S"),(IF(입력!H73="W",입력!D73-(입력!D73-입력!J73)-38-19+12,입력!D73-38-38+12)+IF(입력!H73="H",입력!F73-(입력!F73-입력!J73)-38-19+12,입력!F73-38-38+12))*2,0))+(IF(OR(입력!B75="T/T",입력!B75="T/O",입력!B75="T/S"),(IF(입력!H77="W",입력!D73-(입력!D77-입력!J77)-38-19+12,0)+IF(입력!H77="H",입력!F77-(입력!F77-입력!J77)-38-19+12,0))*2,0)),0)</f>
        <v>0</v>
      </c>
      <c r="BT73" s="358"/>
      <c r="BU73" s="357">
        <f>IF(OR(입력!B73="85mm단열",입력!B73="85mm방화"),IF(OR(입력!B75="T/T",입력!B75="T/O",입력!B75="T/S",입력!B75="FIX",입력!B75="ID"),IF(입력!H73="W",입력!F73-38-38+10,IF(입력!H73="H",입력!D73-38-38+10,0)),0)*IF(OR(입력!H77="W",입력!H76="H"),2,1),0)</f>
        <v>0</v>
      </c>
      <c r="BV73" s="358"/>
      <c r="BW73" s="357">
        <f>IF(OR(입력!B73="85mm단열",입력!B73="85mm방화"),IF(입력!B77="48T",(IF(입력!B75="FIX",IF(AND(입력!H73="W",입력!H77="W"),((입력!D73-(입력!D73-입력!J73)-38-19)*2)+((입력!D73-(입력!D73-입력!J77)-38-19)*2)+((입력!D73-입력!J73-입력!J76-19-19)*2)+((입력!F73-38-38)*6),IF(AND(입력!H73="H",입력!H77="H"),((입력!F73-(입력!F73-입력!J73)-38-19)*2)+((입력!F73-(입력!F73-입력!J77)-38-19)*2)+((입력!F73-입력!J73-입력!J77-19-19)*2)+((입력!D73-38-38)*6),IF(입력!H73="W",((입력!D73-(입력!D73-입력!J73)-38-19)*2)+((입력!D73-입력!J73-38-19)*2)+((입력!F73-38-38)*4),IF(입력!H73="H",((입력!F73-(입력!F73-입력!J73)-38-19)*2)+((입력!F73-입력!J73-38-19)*2)+((입력!D73-38-38)*4),(((입력!D73-38-38)+(입력!F73-38-38))*2))))),0)+IF(OR(입력!B75="T/T",입력!B75="T/O",입력!B75="ID",입력!B75="T/S"),IF(AND(입력!H73="W",입력!H77="W"),(((입력!D73-입력!J73-입력!J77-19-19)+(입력!F73-38-38))*2),IF(입력!H73="W",(((입력!D73-입력!J73-38-19)+(입력!F73-38-38))*2),IF(AND(입력!H73="H",입력!H77="H"),(((입력!F73-입력!J73-입력!J77-19-19)+(입력!D73-38-38))*2),IF(입력!H73="H",(((입력!F73-입력!J73-38-19)+(입력!D73-38-38))*2),0)))),0)+IF(입력!B73="OD",IF(AND(입력!H73="W",입력!H73="W"),(((입력!D73-입력!J73-입력!J77-38-38)+(입력!F73-38-38))*2),IF(입력!H73="W",(((입력!D73-입력!J73-38-38)+(입력!F73-38-38))*2),IF(AND(입력!H73="H",입력!H77="H"),(((입력!F73-입력!J73-입력!J77-38-38)+(입력!D73-38-38))*2),IF(입력!H73="H",(((입력!F73-입력!J73-38-38)+(입력!D73-38-38))*2),0)))),0)),0),0)</f>
        <v>0</v>
      </c>
      <c r="BX73" s="358"/>
      <c r="BY73" s="357">
        <f>IF(OR(입력!B73="85mm단열",입력!B73="85mm방화"),IF(입력!B77="48T",(IF(OR(입력!B75="T/T",입력!B75="T/O",입력!B75="T/S"),(IF(입력!H73="W",입력!D73-(입력!D73-입력!J73)-38-19+12-56-56,입력!D73-38-38+12-56-56)+IF(입력!H73="H",입력!F73-(입력!F73-입력!J73)-38-19+12-56-56,입력!F73-38-38+12-56-56))*2,0)+IF(입력!B75="OD",(IF(입력!H73="W",입력!D73-(입력!D73-입력!J73)-38-38+12-56-56,입력!D73-38-38+12-56-56)+IF(입력!H73="H",입력!F73-(입력!F73-입력!J73)-38-38+12-56-56,입력!F73-38-38+12-56-56))*2,0)+IF(입력!B75="ID",(IF(입력!H73="W",입력!D73-(입력!D73-입력!J73)-38-19+12-56-56,입력!D73-38-38+12-56-56)+IF(입력!H73="H",입력!F73-(입력!F73-입력!J73)-38-19+12-56-56,입력!F73-38-38+12-56-56))*2,0)+IF(OR(입력!B75="T/T",입력!B75="T/O",입력!B75="T/S"),(IF(입력!H77="W",입력!D73-(입력!D73-입력!J77)-38-19+12-56-56,0)+IF(입력!H77="H",입력!F73-(입력!F73-입력!J77)-38-19+12-56-56,0))*2,0)+IF(입력!B73="OD",(IF(입력!H77="W",입력!D73-(입력!D73-입력!J77)-38-38+12-56-56,0)+IF(입력!H77="H",입력!F73-(입력!F73-입력!J77)-38-38+12-56-56,0))*2,0)+IF(입력!B73="ID",(IF(입력!H77="W",입력!D73-(입력!D73-입력!J77)-38-19+12-56-56,0)+IF(입력!H77="H",입력!F73-(입력!F73-입력!J77)-38-19+12-56-56,0))*2,0)),0),0)</f>
        <v>0</v>
      </c>
      <c r="BZ73" s="358"/>
      <c r="CA73" s="357">
        <f>IF(OR(입력!B73="85mm단열",입력!B73="85mm방화"),IF(입력!B77="51T",(IF(입력!B75="FIX",IF(AND(입력!H73="W",입력!H77="W"),((입력!D73-(입력!D73-입력!J73)-38-19)*2)+((입력!D73-(입력!D73-입력!J77)-38-19)*2)+((입력!D73-입력!J73-입력!J76-19-19)*2)+((입력!F73-38-38)*6),IF(AND(입력!H73="H",입력!H77="H"),((입력!F73-(입력!F73-입력!J73)-38-19)*2)+((입력!F73-(입력!F73-입력!J77)-38-19)*2)+((입력!F73-입력!J73-입력!J77-19-19)*2)+((입력!D73-38-38)*6),IF(입력!H73="W",((입력!D73-(입력!D73-입력!J73)-38-19)*2)+((입력!D73-입력!J73-38-19)*2)+((입력!F73-38-38)*4),IF(입력!H73="H",((입력!F73-(입력!F73-입력!J73)-38-19)*2)+((입력!F73-입력!J73-38-19)*2)+((입력!D73-38-38)*4),(((입력!D73-38-38)+(입력!F73-38-38))*2))))),0)+IF(OR(입력!B75="T/T",입력!B75="T/O",입력!B75="ID",입력!B75="T/S"),IF(AND(입력!H73="W",입력!H77="W"),(((입력!D73-입력!J73-입력!J77-19-19)+(입력!F73-38-38))*2),IF(입력!H73="W",(((입력!D73-입력!J73-38-19)+(입력!F73-38-38))*2),IF(AND(입력!H73="H",입력!H77="H"),(((입력!F73-입력!J73-입력!J77-19-19)+(입력!D73-38-38))*2),IF(입력!H73="H",(((입력!F73-입력!J73-38-19)+(입력!D73-38-38))*2),0)))),0)+IF(입력!B73="OD",IF(AND(입력!H73="W",입력!H73="W"),(((입력!D73-입력!J73-입력!J77-38-38)+(입력!F73-38-38))*2),IF(입력!H73="W",(((입력!D73-입력!J73-38-38)+(입력!F73-38-38))*2),IF(AND(입력!H73="H",입력!H77="H"),(((입력!F73-입력!J73-입력!J77-38-38)+(입력!D73-38-38))*2),IF(입력!H73="H",(((입력!F73-입력!J73-38-38)+(입력!D73-38-38))*2),0)))),0)),0),0)</f>
        <v>0</v>
      </c>
      <c r="CB73" s="358"/>
      <c r="CC73" s="357">
        <f>IF(OR(입력!B73="85mm단열",입력!B73="85mm방화"),IF(입력!B77="51T",(IF(OR(입력!B75="T/T",입력!B75="T/O",입력!B75="T/S"),(IF(입력!H73="W",입력!D73-(입력!D73-입력!J73)-38-19+12-56-56,입력!D73-38-38+12-56-56)+IF(입력!H73="H",입력!F73-(입력!F73-입력!J73)-38-19+12-56-56,입력!F73-38-38+12-56-56))*2,0)+IF(입력!B75="OD",(IF(입력!H73="W",입력!D73-(입력!D73-입력!J73)-38-38+12-56-56,입력!D73-38-38+12-56-56)+IF(입력!H73="H",입력!F73-(입력!F73-입력!J73)-38-38+12-56-56,입력!F73-38-38+12-56-56))*2,0)+IF(입력!B75="ID",(IF(입력!H73="W",입력!D73-(입력!D73-입력!J73)-38-19+12-56-56,입력!D73-38-38+12-56-56)+IF(입력!H73="H",입력!F73-(입력!F73-입력!J73)-38-19+12-56-56,입력!F73-38-38+12-56-56))*2,0)+IF(OR(입력!B75="T/T",입력!B75="T/O",입력!B75="T/S"),(IF(입력!H77="W",입력!D73-(입력!D73-입력!J77)-38-19+12-56-56,0)+IF(입력!H77="H",입력!F73-(입력!F73-입력!J77)-38-19+12-56-56,0))*2,0)+IF(입력!B73="OD",(IF(입력!H77="W",입력!D73-(입력!D73-입력!J77)-38-38+12-56-56,0)+IF(입력!H77="H",입력!F73-(입력!F73-입력!J77)-38-38+12-56-56,0))*2,0)+IF(입력!B73="ID",(IF(입력!H77="W",입력!D73-(입력!D73-입력!J77)-38-19+12-56-56,0)+IF(입력!H77="H",입력!F73-(입력!F73-입력!J77)-38-19+12-56-56,0))*2,0)),0),0)</f>
        <v>0</v>
      </c>
      <c r="CD73" s="358"/>
      <c r="CE73" s="357">
        <f>IF(OR(입력!B73="85mm단열",입력!B73="85mm방화"),(4),0)</f>
        <v>0</v>
      </c>
      <c r="CF73" s="358"/>
      <c r="CG73" s="357">
        <f>IF(OR(입력!B73="85mm단열",입력!B73="85mm방화"),(4),0)</f>
        <v>0</v>
      </c>
      <c r="CH73" s="358"/>
      <c r="CI73" s="381">
        <f>IF(OR(입력!B73="85mm단열",입력!B73="85mm방화"),IF(OR(입력!B75="T/T",입력!B75="T/O",입력!B75="T/S"),IF(OR(입력!H77="w",입력!H77="h"),8,4),0),0)</f>
        <v>0</v>
      </c>
      <c r="CJ73" s="382"/>
      <c r="CK73" s="375">
        <f>IF(OR(입력!B73="85mm단열",입력!B73="85mm방화"),IF(OR(입력!B75="T/T",입력!B75="T/O",입력!B75="T/S"),IF(OR(입력!H77="w",입력!H77="h"),8,4),0),0)</f>
        <v>0</v>
      </c>
      <c r="CL73" s="376"/>
      <c r="CM73" s="375">
        <f>IF(OR(입력!B73="85mm단열",입력!B73="85mm방화"),IF(OR(입력!B75="T/T",입력!B75="T/O",입력!B75="T/S",입력!B75="FIX",입력!B75="ID"),IF(입력!H73="W",2,IF(입력!H73="H",2,0)),0)*IF(OR(입력!H76="W",입력!H76="H"),2,1),0)</f>
        <v>0</v>
      </c>
      <c r="CN73" s="376"/>
      <c r="CO73" s="375">
        <f>IF(OR(입력!B73="85mm단열",입력!B73="85mm방화"),IF(OR(입력!B75="T/T",입력!B75="T/O",입력!B75="T/S",입력!B75="FIX",입력!B75="ID"),IF(입력!H73="W",2,IF(입력!H73="H",2,0)),0)*IF(OR(입력!H76="W",입력!H76="H"),2,1),0)</f>
        <v>0</v>
      </c>
      <c r="CP73" s="376"/>
      <c r="CQ73" s="375">
        <f>IF(OR(입력!B73="85mm단열",입력!B73="85mm방화"),IF(OR(입력!B75="T/T",입력!B75="T/O",입력!B75="T/S",입력!B75="FIX",입력!B75="ID"),IF(입력!H73="W",2,IF(입력!H73="H",2,0)),0)*IF(OR(입력!H76="W",입력!H76="H"),2,1),0)</f>
        <v>0</v>
      </c>
      <c r="CR73" s="376"/>
      <c r="CS73" s="357">
        <f>IF(OR(입력!B73="85mm단열",입력!B73="85mm방화"),(32),0)</f>
        <v>0</v>
      </c>
      <c r="CT73" s="358"/>
      <c r="CU73" s="369">
        <f>IF((입력!B73="85mm단열"),((CA73+CC73+BW73+BY73)/1000),0)</f>
        <v>0</v>
      </c>
      <c r="CV73" s="370"/>
      <c r="CW73" s="369">
        <f>IF((입력!B73="85mm단열"),((CA73+CC73+BW73+BY73)/1000),0)</f>
        <v>0</v>
      </c>
      <c r="CX73" s="370"/>
      <c r="CY73" s="369">
        <f>IF((입력!B73="85mm단열"),((BS73/1000)),0)</f>
        <v>0</v>
      </c>
      <c r="CZ73" s="370"/>
      <c r="DA73" s="357">
        <f>IF((입력!B73="85mm단열"),(4),0)</f>
        <v>0</v>
      </c>
      <c r="DB73" s="358"/>
      <c r="DC73" s="369">
        <f>IF((입력!B73="85mm단열"),(BS73*2)/1000,0)</f>
        <v>0</v>
      </c>
      <c r="DD73" s="370"/>
      <c r="DE73" s="357">
        <f>IF((입력!B73="85mm방화"),((CA73+CC73+BW73+BY73)/1000),0)</f>
        <v>0</v>
      </c>
      <c r="DF73" s="358"/>
      <c r="DG73" s="357">
        <f>IF((입력!B73="85mm방화"),((CA73+CC73+BW73+BY73)/1000),0)</f>
        <v>0</v>
      </c>
      <c r="DH73" s="358"/>
      <c r="DI73" s="357">
        <f>IF((입력!B73="85mm방화"),((BS73/1000)),0)</f>
        <v>0</v>
      </c>
      <c r="DJ73" s="358"/>
      <c r="DK73" s="357">
        <f>IF((입력!B73="85mm방화"),(4),0)</f>
        <v>0</v>
      </c>
      <c r="DL73" s="358"/>
      <c r="DM73" s="357">
        <f>IF((입력!B73="85mm방화"),(BS73*2)/1000,0)</f>
        <v>0</v>
      </c>
      <c r="DN73" s="358"/>
      <c r="DO73" s="357">
        <f>IF((입력!B73="85mm방화"),((BQ73/1000)),0)</f>
        <v>0</v>
      </c>
      <c r="DP73" s="358"/>
      <c r="DQ73" s="357">
        <f>IF((입력!B73="85mm방화"),((BW73/1000)),0)</f>
        <v>0</v>
      </c>
      <c r="DR73" s="358"/>
      <c r="DS73" s="357">
        <f>IF((입력!B73="85mm방화"),((BY73/1000)),0)</f>
        <v>0</v>
      </c>
      <c r="DT73" s="358"/>
      <c r="DU73" s="357">
        <f>IF(OR(입력!B73="85mm단열",입력!B73="85mm방화"),(IF(OR(입력!B75="T/T",입력!B75="T/O",입력!B75="T/S"),(IF(입력!H73="W",입력!D73-(입력!D73-입력!J73)-432,입력!D73-432)+IF(입력!H73="H",입력!F73-((((입력!F73-입력!J73)/2)-246)*2),(((입력!F73/2)-246)*2))),0))+(IF(OR(입력!B75="T/T",입력!B75="T/O",입력!B75="T/S"),(IF(입력!H77="W",입력!D73-(입력!D77-입력!J77)-432,0)+IF(입력!H77="H",입력!F77-((((입력!F77-입력!J77)/2)-246)*2),0)),0)),0)</f>
        <v>0</v>
      </c>
      <c r="DV73" s="358"/>
      <c r="DW73" s="357">
        <f>IF(OR(입력!B73="85mm단열",입력!B73="85mm방화",입력!B73="60mm단열",입력!B73="60mm방화"),IF(OR(입력!B75="T/T",입력!B75="T/O",입력!B75="T/S",입력!B75="FIX"),IF(OR(입력!H73="w",입력!H73="h"),4,2),0),0)</f>
        <v>0</v>
      </c>
      <c r="DX73" s="358"/>
      <c r="DY73" s="357">
        <f>IF(OR(입력!B73="85mm단열",입력!B73="85mm방화",입력!B73="60mm단열",입력!B73="60mm방화"),IF(OR(입력!B75="T/T",입력!B75="T/O",입력!B75="T/S"),1,0),0)</f>
        <v>0</v>
      </c>
      <c r="DZ73" s="358"/>
      <c r="EA73" s="357">
        <f>IF(OR(입력!B73="85mm단열",입력!B73="85mm방화",입력!B73="60mm단열",입력!B73="60mm방화"),IF(OR(입력!B75="T/T",입력!B75="T/O",입력!B75="T/S"),1,0),0)</f>
        <v>0</v>
      </c>
      <c r="EB73" s="358"/>
      <c r="EC73" s="357">
        <f>IF(OR(입력!B73="145mm단열",입력!B73="145mm방화"),IF(입력!B75="ES",((입력!D73)+(입력!F73))*2,0),0)</f>
        <v>0</v>
      </c>
      <c r="ED73" s="358"/>
      <c r="EE73" s="357">
        <f>IF(OR(입력!B73="145mm단열",입력!B73="145mm방화"),IF(입력!B75="ES",(((입력!D73-(입력!D73-입력!J73)+6)+(입력!F73-52-57))*2),0)+IF(입력!B75="ES",IF(입력!H77="W",(((입력!D73-(입력!D73-입력!J77)+6)+(입력!F73-52-57))*2),0),0),0)</f>
        <v>0</v>
      </c>
      <c r="EF73" s="358"/>
      <c r="EG73" s="357">
        <f>IF(OR(입력!B73="145mm단열",입력!B73="145mm방화"),IF(입력!B75="ES",입력!F73-36-36+10,0)*IF(입력!H77="W",2,1),0)</f>
        <v>0</v>
      </c>
      <c r="EH73" s="358"/>
      <c r="EI73" s="357">
        <f>IF(OR(입력!B73="145mm단열",입력!B73="145mm방화"),IF(입력!B75="ES",입력!D73-36-36,0),0)</f>
        <v>0</v>
      </c>
      <c r="EJ73" s="358"/>
      <c r="EK73" s="357">
        <f>IF(OR(입력!B73="145mm단열",입력!B73="145mm방화"),IF(입력!B75="ES",입력!F73-36-36,0)+IF(AND(입력!B75="ES",입력!H77="W"),입력!F73-36-36,0),0)</f>
        <v>0</v>
      </c>
      <c r="EL73" s="358"/>
      <c r="EM73" s="357">
        <f>IF(OR(입력!B73="145mm단열",입력!B73="145mm방화"),IF(입력!B75="ES",입력!D73-36-36,0),0)</f>
        <v>0</v>
      </c>
      <c r="EN73" s="358"/>
      <c r="EO73" s="357">
        <f>IF(OR(입력!B73="145mm단열",입력!B73="145mm방화"),IF(입력!B75="ES",입력!D73-36-36,0),0)</f>
        <v>0</v>
      </c>
      <c r="EP73" s="358"/>
      <c r="EQ73" s="357">
        <f>IF(OR(입력!B73="145mm단열",입력!B73="145mm방화"),IF(입력!B75="ES",입력!F73-36-36,0)+IF(AND(입력!B75="ES",입력!H77="W"),입력!F73-36-36,0),0)</f>
        <v>0</v>
      </c>
      <c r="ER73" s="358"/>
      <c r="ES73" s="357">
        <f>IF(OR(입력!B73="145mm단열",입력!B73="145mm방화"),IF(입력!B77="39T",IF(입력!B75="ES",((입력!D73-(입력!D73-입력!J73)+6-73-73)+(입력!F73-36-36-73-73))*2,0)+IF(AND(입력!B73="ES",입력!H76="W"),((입력!D73-(입력!D73-입력!J76)+6-73-73)+(입력!F73-36-36-73-73))*2,0)+IF(AND(입력!B73="ES",입력!H73="W",입력!H76="W"),((입력!D73-입력!J73-입력!J76-19-19)+(입력!F73-36-36))*2,IF(AND(입력!B73="ES",입력!H73="W",NOT(입력!H76="W")),((입력!D73-입력!J73-36-19)+(입력!F73-36-36))*2,0)),0),0)</f>
        <v>0</v>
      </c>
      <c r="ET73" s="358"/>
      <c r="EU73" s="357">
        <f>IF(OR(입력!B73="145mm단열",입력!B73="145mm방화"),IF(입력!B77="24T",IF(입력!B75="ES",((입력!D73-(입력!D73-입력!J73)+6-73-73)+(입력!F73-36-36-73-73))*2,0)+IF(AND(입력!B73="ES",입력!H76="W"),((입력!D73-(입력!D73-입력!J76)+6-73-73)+(입력!F73-36-36-73-73))*2,0)+IF(AND(입력!B73="ES",입력!H73="W",입력!H76="W"),((입력!D73-입력!J73-입력!J76-19-19)+(입력!F73-36-36))*2,IF(AND(입력!B73="ES",입력!H73="W",NOT(입력!H76="W")),((입력!D73-입력!J73-36-19)+(입력!F73-36-36))*2,0)),0),0)</f>
        <v>0</v>
      </c>
      <c r="EV73" s="358"/>
      <c r="EW73" s="357">
        <f>IF(OR(입력!B73="145mm단열",입력!B73="145mm방화"),IF(입력!B75="ES",(입력!D73-(입력!D73-입력!J73)-40-21+입력!F73-36-36)*2,0)+IF(AND(입력!B75="ES",입력!H77="W"),(입력!D73-(입력!D73-입력!J76)-36-19+입력!F73-36-36)*2,0),0)</f>
        <v>0</v>
      </c>
      <c r="EX73" s="358"/>
      <c r="EY73" s="357">
        <f>IF(OR(입력!B73="145mm단열",입력!B73="145mm방화"),(4),0)</f>
        <v>0</v>
      </c>
      <c r="EZ73" s="358"/>
      <c r="FA73" s="357">
        <f>IF(OR(입력!B73="145mm단열",입력!B73="145mm방화"),(4),0)</f>
        <v>0</v>
      </c>
      <c r="FB73" s="358"/>
      <c r="FC73" s="381">
        <f>IF(OR(입력!B73="145mm단열",입력!B73="145mm방화"),IF(OR(입력!B75="ES"),IF(OR(입력!H73="W",입력!H77="h"),4,8),0),0)</f>
        <v>0</v>
      </c>
      <c r="FD73" s="382"/>
      <c r="FE73" s="375">
        <f>IF(OR(입력!B73="145mm단열",입력!B73="145mm방화"),IF(OR(입력!B75="ES"),IF(OR(입력!H73="W",입력!H77="h"),4,8),0),0)</f>
        <v>0</v>
      </c>
      <c r="FF73" s="376"/>
      <c r="FG73" s="375">
        <f>IF(OR(입력!B73="145mm단열",입력!B73="145mm방화"),IF(OR(입력!B75="ES"),IF(입력!H73="W",2,IF(입력!H73="H",2,0)),0)*IF(OR(입력!H76="W",입력!H76="H"),2,1),0)</f>
        <v>0</v>
      </c>
      <c r="FH73" s="376"/>
      <c r="FI73" s="375">
        <f>IF(OR(입력!B73="145mm단열",입력!B73="145mm방화"),IF(OR(입력!B75="ES"),IF(입력!H73="W",2,IF(입력!H73="H",2,0)),0)*IF(OR(입력!H76="W",입력!H76="H"),2,1),0)</f>
        <v>0</v>
      </c>
      <c r="FJ73" s="376"/>
      <c r="FK73" s="375">
        <f>IF(OR(입력!B73="145mm단열",입력!B73="145mm방화"),IF(OR(입력!B75="ES"),IF(입력!H73="W",2,IF(입력!H73="H",2,0)),0)*IF(OR(입력!H76="W",입력!H76="H"),2,1),0)</f>
        <v>0</v>
      </c>
      <c r="FL73" s="376"/>
      <c r="FM73" s="357">
        <f>IF(OR(입력!B73="145mm단열",입력!B73="145mm방화"),(32),0)</f>
        <v>0</v>
      </c>
      <c r="FN73" s="358"/>
      <c r="FO73" s="369">
        <f>IF((입력!B73="145mm단열"),((EU73+EW73+EQ73+ES73)/1000),0)</f>
        <v>0</v>
      </c>
      <c r="FP73" s="370"/>
      <c r="FQ73" s="369">
        <f>IF((입력!B73="145mm단열"),((EU73+EW73+EQ73+ES73)/1000),0)</f>
        <v>0</v>
      </c>
      <c r="FR73" s="370"/>
      <c r="FS73" s="369">
        <f>IF((입력!B73="145mm단열"),((EM73/1000)),0)</f>
        <v>0</v>
      </c>
      <c r="FT73" s="370"/>
      <c r="FU73" s="357">
        <f>IF((입력!B73="145mm단열"),(4),0)</f>
        <v>0</v>
      </c>
      <c r="FV73" s="358"/>
      <c r="FW73" s="369">
        <f>IF((입력!B73="145mm단열"),(EM73*2)/1000,0)</f>
        <v>0</v>
      </c>
      <c r="FX73" s="370"/>
      <c r="FY73" s="357">
        <f>IF((입력!B73="145mm방화"),((EU73+EW73+EQ73+ES73)/1000),0)</f>
        <v>0</v>
      </c>
      <c r="FZ73" s="358"/>
      <c r="GA73" s="357">
        <f>IF((입력!B73="145mm방화"),((EU73+EW73+EQ73+ES73)/1000),0)</f>
        <v>0</v>
      </c>
      <c r="GB73" s="358"/>
      <c r="GC73" s="357">
        <f>IF((입력!B73="145mm방화"),((EM73/1000)),0)</f>
        <v>0</v>
      </c>
      <c r="GD73" s="358"/>
      <c r="GE73" s="357">
        <f>IF((입력!B73="145mm방화"),(4),0)</f>
        <v>0</v>
      </c>
      <c r="GF73" s="358"/>
      <c r="GG73" s="357">
        <f>IF((입력!B73="145mm방화"),(EM73*2)/1000,0)</f>
        <v>0</v>
      </c>
      <c r="GH73" s="358"/>
      <c r="GI73" s="357">
        <f>IF((입력!B73="145mm방화"),((EK73/1000)),0)</f>
        <v>0</v>
      </c>
      <c r="GJ73" s="358"/>
      <c r="GK73" s="357">
        <f>IF((입력!B73="145mm방화"),((EQ73/1000)),0)</f>
        <v>0</v>
      </c>
      <c r="GL73" s="358"/>
      <c r="GM73" s="357">
        <f>IF((입력!B73="145mm방화"),((ES73/1000)),0)</f>
        <v>0</v>
      </c>
      <c r="GN73" s="358"/>
      <c r="GO73" s="357">
        <f>IF(OR(입력!B73="145mm단열",입력!B73="145mm방화"),(1),0)</f>
        <v>0</v>
      </c>
      <c r="GP73" s="358"/>
      <c r="GQ73" s="357">
        <f>IF(OR(입력!B73="145mm단열",입력!B73="145mm방화"),(1),0)</f>
        <v>0</v>
      </c>
      <c r="GR73" s="358"/>
    </row>
    <row r="74" spans="1:200" ht="17.100000000000001" customHeight="1" x14ac:dyDescent="0.3">
      <c r="A74" s="402"/>
      <c r="B74" s="412"/>
      <c r="C74" s="397"/>
      <c r="D74" s="398"/>
      <c r="E74" s="359"/>
      <c r="F74" s="360"/>
      <c r="G74" s="377"/>
      <c r="H74" s="378"/>
      <c r="I74" s="359"/>
      <c r="J74" s="360"/>
      <c r="K74" s="359"/>
      <c r="L74" s="360"/>
      <c r="M74" s="359"/>
      <c r="N74" s="360"/>
      <c r="O74" s="359"/>
      <c r="P74" s="360"/>
      <c r="Q74" s="359"/>
      <c r="R74" s="360"/>
      <c r="S74" s="359"/>
      <c r="T74" s="360"/>
      <c r="U74" s="359"/>
      <c r="V74" s="360"/>
      <c r="W74" s="359"/>
      <c r="X74" s="360"/>
      <c r="Y74" s="359"/>
      <c r="Z74" s="360"/>
      <c r="AA74" s="359"/>
      <c r="AB74" s="360"/>
      <c r="AC74" s="377"/>
      <c r="AD74" s="378"/>
      <c r="AE74" s="377"/>
      <c r="AF74" s="378"/>
      <c r="AG74" s="377"/>
      <c r="AH74" s="378"/>
      <c r="AI74" s="377"/>
      <c r="AJ74" s="378"/>
      <c r="AK74" s="377"/>
      <c r="AL74" s="378"/>
      <c r="AM74" s="359"/>
      <c r="AN74" s="360"/>
      <c r="AO74" s="359"/>
      <c r="AP74" s="360"/>
      <c r="AQ74" s="359"/>
      <c r="AR74" s="360"/>
      <c r="AS74" s="359"/>
      <c r="AT74" s="360"/>
      <c r="AU74" s="359"/>
      <c r="AV74" s="360"/>
      <c r="AW74" s="359"/>
      <c r="AX74" s="360"/>
      <c r="AY74" s="359"/>
      <c r="AZ74" s="360"/>
      <c r="BA74" s="359"/>
      <c r="BB74" s="360"/>
      <c r="BC74" s="359"/>
      <c r="BD74" s="360"/>
      <c r="BE74" s="359"/>
      <c r="BF74" s="360"/>
      <c r="BG74" s="359"/>
      <c r="BH74" s="360"/>
      <c r="BI74" s="359"/>
      <c r="BJ74" s="360"/>
      <c r="BK74" s="359"/>
      <c r="BL74" s="360"/>
      <c r="BM74" s="359"/>
      <c r="BN74" s="360"/>
      <c r="BO74" s="359"/>
      <c r="BP74" s="360"/>
      <c r="BQ74" s="359"/>
      <c r="BR74" s="360"/>
      <c r="BS74" s="359"/>
      <c r="BT74" s="360"/>
      <c r="BU74" s="359"/>
      <c r="BV74" s="360"/>
      <c r="BW74" s="359"/>
      <c r="BX74" s="360"/>
      <c r="BY74" s="359"/>
      <c r="BZ74" s="360"/>
      <c r="CA74" s="359"/>
      <c r="CB74" s="360"/>
      <c r="CC74" s="359"/>
      <c r="CD74" s="360"/>
      <c r="CE74" s="359"/>
      <c r="CF74" s="360"/>
      <c r="CG74" s="359"/>
      <c r="CH74" s="360"/>
      <c r="CI74" s="383"/>
      <c r="CJ74" s="384"/>
      <c r="CK74" s="377"/>
      <c r="CL74" s="378"/>
      <c r="CM74" s="377"/>
      <c r="CN74" s="378"/>
      <c r="CO74" s="377"/>
      <c r="CP74" s="378"/>
      <c r="CQ74" s="377"/>
      <c r="CR74" s="378"/>
      <c r="CS74" s="359"/>
      <c r="CT74" s="360"/>
      <c r="CU74" s="371"/>
      <c r="CV74" s="372"/>
      <c r="CW74" s="371"/>
      <c r="CX74" s="372"/>
      <c r="CY74" s="371"/>
      <c r="CZ74" s="372"/>
      <c r="DA74" s="359"/>
      <c r="DB74" s="360"/>
      <c r="DC74" s="371"/>
      <c r="DD74" s="372"/>
      <c r="DE74" s="359"/>
      <c r="DF74" s="360"/>
      <c r="DG74" s="359"/>
      <c r="DH74" s="360"/>
      <c r="DI74" s="359"/>
      <c r="DJ74" s="360"/>
      <c r="DK74" s="359"/>
      <c r="DL74" s="360"/>
      <c r="DM74" s="359"/>
      <c r="DN74" s="360"/>
      <c r="DO74" s="359"/>
      <c r="DP74" s="360"/>
      <c r="DQ74" s="359"/>
      <c r="DR74" s="360"/>
      <c r="DS74" s="359"/>
      <c r="DT74" s="360"/>
      <c r="DU74" s="359"/>
      <c r="DV74" s="360"/>
      <c r="DW74" s="359"/>
      <c r="DX74" s="360"/>
      <c r="DY74" s="359"/>
      <c r="DZ74" s="360"/>
      <c r="EA74" s="359"/>
      <c r="EB74" s="360"/>
      <c r="EC74" s="359"/>
      <c r="ED74" s="360"/>
      <c r="EE74" s="359"/>
      <c r="EF74" s="360"/>
      <c r="EG74" s="359"/>
      <c r="EH74" s="360"/>
      <c r="EI74" s="359"/>
      <c r="EJ74" s="360"/>
      <c r="EK74" s="359"/>
      <c r="EL74" s="360"/>
      <c r="EM74" s="359"/>
      <c r="EN74" s="360"/>
      <c r="EO74" s="359"/>
      <c r="EP74" s="360"/>
      <c r="EQ74" s="359"/>
      <c r="ER74" s="360"/>
      <c r="ES74" s="359"/>
      <c r="ET74" s="360"/>
      <c r="EU74" s="359"/>
      <c r="EV74" s="360"/>
      <c r="EW74" s="359"/>
      <c r="EX74" s="360"/>
      <c r="EY74" s="359"/>
      <c r="EZ74" s="360"/>
      <c r="FA74" s="359"/>
      <c r="FB74" s="360"/>
      <c r="FC74" s="383"/>
      <c r="FD74" s="384"/>
      <c r="FE74" s="377"/>
      <c r="FF74" s="378"/>
      <c r="FG74" s="377"/>
      <c r="FH74" s="378"/>
      <c r="FI74" s="377"/>
      <c r="FJ74" s="378"/>
      <c r="FK74" s="377"/>
      <c r="FL74" s="378"/>
      <c r="FM74" s="359"/>
      <c r="FN74" s="360"/>
      <c r="FO74" s="371"/>
      <c r="FP74" s="372"/>
      <c r="FQ74" s="371"/>
      <c r="FR74" s="372"/>
      <c r="FS74" s="371"/>
      <c r="FT74" s="372"/>
      <c r="FU74" s="359"/>
      <c r="FV74" s="360"/>
      <c r="FW74" s="371"/>
      <c r="FX74" s="372"/>
      <c r="FY74" s="359"/>
      <c r="FZ74" s="360"/>
      <c r="GA74" s="359"/>
      <c r="GB74" s="360"/>
      <c r="GC74" s="359"/>
      <c r="GD74" s="360"/>
      <c r="GE74" s="359"/>
      <c r="GF74" s="360"/>
      <c r="GG74" s="359"/>
      <c r="GH74" s="360"/>
      <c r="GI74" s="359"/>
      <c r="GJ74" s="360"/>
      <c r="GK74" s="359"/>
      <c r="GL74" s="360"/>
      <c r="GM74" s="359"/>
      <c r="GN74" s="360"/>
      <c r="GO74" s="359"/>
      <c r="GP74" s="360"/>
      <c r="GQ74" s="359"/>
      <c r="GR74" s="360"/>
    </row>
    <row r="75" spans="1:200" ht="16.5" customHeight="1" x14ac:dyDescent="0.3">
      <c r="A75" s="402"/>
      <c r="B75" s="412"/>
      <c r="C75" s="397"/>
      <c r="D75" s="398"/>
      <c r="E75" s="359"/>
      <c r="F75" s="360"/>
      <c r="G75" s="377"/>
      <c r="H75" s="378"/>
      <c r="I75" s="359"/>
      <c r="J75" s="360"/>
      <c r="K75" s="359"/>
      <c r="L75" s="360"/>
      <c r="M75" s="359"/>
      <c r="N75" s="360"/>
      <c r="O75" s="359"/>
      <c r="P75" s="360"/>
      <c r="Q75" s="359"/>
      <c r="R75" s="360"/>
      <c r="S75" s="359"/>
      <c r="T75" s="360"/>
      <c r="U75" s="359"/>
      <c r="V75" s="360"/>
      <c r="W75" s="359"/>
      <c r="X75" s="360"/>
      <c r="Y75" s="359"/>
      <c r="Z75" s="360"/>
      <c r="AA75" s="359"/>
      <c r="AB75" s="360"/>
      <c r="AC75" s="377"/>
      <c r="AD75" s="378"/>
      <c r="AE75" s="377"/>
      <c r="AF75" s="378"/>
      <c r="AG75" s="377"/>
      <c r="AH75" s="378"/>
      <c r="AI75" s="377"/>
      <c r="AJ75" s="378"/>
      <c r="AK75" s="377"/>
      <c r="AL75" s="378"/>
      <c r="AM75" s="359"/>
      <c r="AN75" s="360"/>
      <c r="AO75" s="359"/>
      <c r="AP75" s="360"/>
      <c r="AQ75" s="359"/>
      <c r="AR75" s="360"/>
      <c r="AS75" s="359"/>
      <c r="AT75" s="360"/>
      <c r="AU75" s="359"/>
      <c r="AV75" s="360"/>
      <c r="AW75" s="359"/>
      <c r="AX75" s="360"/>
      <c r="AY75" s="359"/>
      <c r="AZ75" s="360"/>
      <c r="BA75" s="359"/>
      <c r="BB75" s="360"/>
      <c r="BC75" s="359"/>
      <c r="BD75" s="360"/>
      <c r="BE75" s="359"/>
      <c r="BF75" s="360"/>
      <c r="BG75" s="359"/>
      <c r="BH75" s="360"/>
      <c r="BI75" s="359"/>
      <c r="BJ75" s="360"/>
      <c r="BK75" s="359"/>
      <c r="BL75" s="360"/>
      <c r="BM75" s="359"/>
      <c r="BN75" s="360"/>
      <c r="BO75" s="359"/>
      <c r="BP75" s="360"/>
      <c r="BQ75" s="359"/>
      <c r="BR75" s="360"/>
      <c r="BS75" s="359"/>
      <c r="BT75" s="360"/>
      <c r="BU75" s="359"/>
      <c r="BV75" s="360"/>
      <c r="BW75" s="359"/>
      <c r="BX75" s="360"/>
      <c r="BY75" s="359"/>
      <c r="BZ75" s="360"/>
      <c r="CA75" s="359"/>
      <c r="CB75" s="360"/>
      <c r="CC75" s="359"/>
      <c r="CD75" s="360"/>
      <c r="CE75" s="359"/>
      <c r="CF75" s="360"/>
      <c r="CG75" s="359"/>
      <c r="CH75" s="360"/>
      <c r="CI75" s="383"/>
      <c r="CJ75" s="384"/>
      <c r="CK75" s="377"/>
      <c r="CL75" s="378"/>
      <c r="CM75" s="377"/>
      <c r="CN75" s="378"/>
      <c r="CO75" s="377"/>
      <c r="CP75" s="378"/>
      <c r="CQ75" s="377"/>
      <c r="CR75" s="378"/>
      <c r="CS75" s="359"/>
      <c r="CT75" s="360"/>
      <c r="CU75" s="371"/>
      <c r="CV75" s="372"/>
      <c r="CW75" s="371"/>
      <c r="CX75" s="372"/>
      <c r="CY75" s="371"/>
      <c r="CZ75" s="372"/>
      <c r="DA75" s="359"/>
      <c r="DB75" s="360"/>
      <c r="DC75" s="371"/>
      <c r="DD75" s="372"/>
      <c r="DE75" s="359"/>
      <c r="DF75" s="360"/>
      <c r="DG75" s="359"/>
      <c r="DH75" s="360"/>
      <c r="DI75" s="359"/>
      <c r="DJ75" s="360"/>
      <c r="DK75" s="359"/>
      <c r="DL75" s="360"/>
      <c r="DM75" s="359"/>
      <c r="DN75" s="360"/>
      <c r="DO75" s="359"/>
      <c r="DP75" s="360"/>
      <c r="DQ75" s="359"/>
      <c r="DR75" s="360"/>
      <c r="DS75" s="359"/>
      <c r="DT75" s="360"/>
      <c r="DU75" s="359"/>
      <c r="DV75" s="360"/>
      <c r="DW75" s="359"/>
      <c r="DX75" s="360"/>
      <c r="DY75" s="359"/>
      <c r="DZ75" s="360"/>
      <c r="EA75" s="359"/>
      <c r="EB75" s="360"/>
      <c r="EC75" s="359"/>
      <c r="ED75" s="360"/>
      <c r="EE75" s="359"/>
      <c r="EF75" s="360"/>
      <c r="EG75" s="359"/>
      <c r="EH75" s="360"/>
      <c r="EI75" s="359"/>
      <c r="EJ75" s="360"/>
      <c r="EK75" s="359"/>
      <c r="EL75" s="360"/>
      <c r="EM75" s="359"/>
      <c r="EN75" s="360"/>
      <c r="EO75" s="359"/>
      <c r="EP75" s="360"/>
      <c r="EQ75" s="359"/>
      <c r="ER75" s="360"/>
      <c r="ES75" s="359"/>
      <c r="ET75" s="360"/>
      <c r="EU75" s="359"/>
      <c r="EV75" s="360"/>
      <c r="EW75" s="359"/>
      <c r="EX75" s="360"/>
      <c r="EY75" s="359"/>
      <c r="EZ75" s="360"/>
      <c r="FA75" s="359"/>
      <c r="FB75" s="360"/>
      <c r="FC75" s="383"/>
      <c r="FD75" s="384"/>
      <c r="FE75" s="377"/>
      <c r="FF75" s="378"/>
      <c r="FG75" s="377"/>
      <c r="FH75" s="378"/>
      <c r="FI75" s="377"/>
      <c r="FJ75" s="378"/>
      <c r="FK75" s="377"/>
      <c r="FL75" s="378"/>
      <c r="FM75" s="359"/>
      <c r="FN75" s="360"/>
      <c r="FO75" s="371"/>
      <c r="FP75" s="372"/>
      <c r="FQ75" s="371"/>
      <c r="FR75" s="372"/>
      <c r="FS75" s="371"/>
      <c r="FT75" s="372"/>
      <c r="FU75" s="359"/>
      <c r="FV75" s="360"/>
      <c r="FW75" s="371"/>
      <c r="FX75" s="372"/>
      <c r="FY75" s="359"/>
      <c r="FZ75" s="360"/>
      <c r="GA75" s="359"/>
      <c r="GB75" s="360"/>
      <c r="GC75" s="359"/>
      <c r="GD75" s="360"/>
      <c r="GE75" s="359"/>
      <c r="GF75" s="360"/>
      <c r="GG75" s="359"/>
      <c r="GH75" s="360"/>
      <c r="GI75" s="359"/>
      <c r="GJ75" s="360"/>
      <c r="GK75" s="359"/>
      <c r="GL75" s="360"/>
      <c r="GM75" s="359"/>
      <c r="GN75" s="360"/>
      <c r="GO75" s="359"/>
      <c r="GP75" s="360"/>
      <c r="GQ75" s="359"/>
      <c r="GR75" s="360"/>
    </row>
    <row r="76" spans="1:200" ht="16.5" customHeight="1" x14ac:dyDescent="0.3">
      <c r="A76" s="402"/>
      <c r="B76" s="412"/>
      <c r="C76" s="409"/>
      <c r="D76" s="410"/>
      <c r="E76" s="361"/>
      <c r="F76" s="362"/>
      <c r="G76" s="379"/>
      <c r="H76" s="380"/>
      <c r="I76" s="361"/>
      <c r="J76" s="362"/>
      <c r="K76" s="361"/>
      <c r="L76" s="362"/>
      <c r="M76" s="361"/>
      <c r="N76" s="362"/>
      <c r="O76" s="361"/>
      <c r="P76" s="362"/>
      <c r="Q76" s="361"/>
      <c r="R76" s="362"/>
      <c r="S76" s="361"/>
      <c r="T76" s="362"/>
      <c r="U76" s="361"/>
      <c r="V76" s="362"/>
      <c r="W76" s="361"/>
      <c r="X76" s="362"/>
      <c r="Y76" s="361"/>
      <c r="Z76" s="362"/>
      <c r="AA76" s="361"/>
      <c r="AB76" s="362"/>
      <c r="AC76" s="379"/>
      <c r="AD76" s="380"/>
      <c r="AE76" s="379"/>
      <c r="AF76" s="380"/>
      <c r="AG76" s="379"/>
      <c r="AH76" s="380"/>
      <c r="AI76" s="379"/>
      <c r="AJ76" s="380"/>
      <c r="AK76" s="379"/>
      <c r="AL76" s="380"/>
      <c r="AM76" s="361"/>
      <c r="AN76" s="362"/>
      <c r="AO76" s="361"/>
      <c r="AP76" s="362"/>
      <c r="AQ76" s="361"/>
      <c r="AR76" s="362"/>
      <c r="AS76" s="361"/>
      <c r="AT76" s="362"/>
      <c r="AU76" s="361"/>
      <c r="AV76" s="362"/>
      <c r="AW76" s="361"/>
      <c r="AX76" s="362"/>
      <c r="AY76" s="361"/>
      <c r="AZ76" s="362"/>
      <c r="BA76" s="361"/>
      <c r="BB76" s="362"/>
      <c r="BC76" s="361"/>
      <c r="BD76" s="362"/>
      <c r="BE76" s="361"/>
      <c r="BF76" s="362"/>
      <c r="BG76" s="361"/>
      <c r="BH76" s="362"/>
      <c r="BI76" s="361"/>
      <c r="BJ76" s="362"/>
      <c r="BK76" s="361"/>
      <c r="BL76" s="362"/>
      <c r="BM76" s="361"/>
      <c r="BN76" s="362"/>
      <c r="BO76" s="361"/>
      <c r="BP76" s="362"/>
      <c r="BQ76" s="361"/>
      <c r="BR76" s="362"/>
      <c r="BS76" s="361"/>
      <c r="BT76" s="362"/>
      <c r="BU76" s="361"/>
      <c r="BV76" s="362"/>
      <c r="BW76" s="361"/>
      <c r="BX76" s="362"/>
      <c r="BY76" s="361"/>
      <c r="BZ76" s="362"/>
      <c r="CA76" s="361"/>
      <c r="CB76" s="362"/>
      <c r="CC76" s="361"/>
      <c r="CD76" s="362"/>
      <c r="CE76" s="361"/>
      <c r="CF76" s="362"/>
      <c r="CG76" s="361"/>
      <c r="CH76" s="362"/>
      <c r="CI76" s="385"/>
      <c r="CJ76" s="386"/>
      <c r="CK76" s="379"/>
      <c r="CL76" s="380"/>
      <c r="CM76" s="379"/>
      <c r="CN76" s="380"/>
      <c r="CO76" s="379"/>
      <c r="CP76" s="380"/>
      <c r="CQ76" s="379"/>
      <c r="CR76" s="380"/>
      <c r="CS76" s="361"/>
      <c r="CT76" s="362"/>
      <c r="CU76" s="373"/>
      <c r="CV76" s="374"/>
      <c r="CW76" s="373"/>
      <c r="CX76" s="374"/>
      <c r="CY76" s="373"/>
      <c r="CZ76" s="374"/>
      <c r="DA76" s="361"/>
      <c r="DB76" s="362"/>
      <c r="DC76" s="373"/>
      <c r="DD76" s="374"/>
      <c r="DE76" s="361"/>
      <c r="DF76" s="362"/>
      <c r="DG76" s="361"/>
      <c r="DH76" s="362"/>
      <c r="DI76" s="361"/>
      <c r="DJ76" s="362"/>
      <c r="DK76" s="361"/>
      <c r="DL76" s="362"/>
      <c r="DM76" s="361"/>
      <c r="DN76" s="362"/>
      <c r="DO76" s="361"/>
      <c r="DP76" s="362"/>
      <c r="DQ76" s="361"/>
      <c r="DR76" s="362"/>
      <c r="DS76" s="361"/>
      <c r="DT76" s="362"/>
      <c r="DU76" s="361"/>
      <c r="DV76" s="362"/>
      <c r="DW76" s="361"/>
      <c r="DX76" s="362"/>
      <c r="DY76" s="361"/>
      <c r="DZ76" s="362"/>
      <c r="EA76" s="361"/>
      <c r="EB76" s="362"/>
      <c r="EC76" s="361"/>
      <c r="ED76" s="362"/>
      <c r="EE76" s="361"/>
      <c r="EF76" s="362"/>
      <c r="EG76" s="361"/>
      <c r="EH76" s="362"/>
      <c r="EI76" s="361"/>
      <c r="EJ76" s="362"/>
      <c r="EK76" s="361"/>
      <c r="EL76" s="362"/>
      <c r="EM76" s="361"/>
      <c r="EN76" s="362"/>
      <c r="EO76" s="361"/>
      <c r="EP76" s="362"/>
      <c r="EQ76" s="361"/>
      <c r="ER76" s="362"/>
      <c r="ES76" s="361"/>
      <c r="ET76" s="362"/>
      <c r="EU76" s="361"/>
      <c r="EV76" s="362"/>
      <c r="EW76" s="361"/>
      <c r="EX76" s="362"/>
      <c r="EY76" s="361"/>
      <c r="EZ76" s="362"/>
      <c r="FA76" s="361"/>
      <c r="FB76" s="362"/>
      <c r="FC76" s="385"/>
      <c r="FD76" s="386"/>
      <c r="FE76" s="379"/>
      <c r="FF76" s="380"/>
      <c r="FG76" s="379"/>
      <c r="FH76" s="380"/>
      <c r="FI76" s="379"/>
      <c r="FJ76" s="380"/>
      <c r="FK76" s="379"/>
      <c r="FL76" s="380"/>
      <c r="FM76" s="361"/>
      <c r="FN76" s="362"/>
      <c r="FO76" s="373"/>
      <c r="FP76" s="374"/>
      <c r="FQ76" s="373"/>
      <c r="FR76" s="374"/>
      <c r="FS76" s="373"/>
      <c r="FT76" s="374"/>
      <c r="FU76" s="361"/>
      <c r="FV76" s="362"/>
      <c r="FW76" s="373"/>
      <c r="FX76" s="374"/>
      <c r="FY76" s="361"/>
      <c r="FZ76" s="362"/>
      <c r="GA76" s="361"/>
      <c r="GB76" s="362"/>
      <c r="GC76" s="361"/>
      <c r="GD76" s="362"/>
      <c r="GE76" s="361"/>
      <c r="GF76" s="362"/>
      <c r="GG76" s="361"/>
      <c r="GH76" s="362"/>
      <c r="GI76" s="361"/>
      <c r="GJ76" s="362"/>
      <c r="GK76" s="361"/>
      <c r="GL76" s="362"/>
      <c r="GM76" s="361"/>
      <c r="GN76" s="362"/>
      <c r="GO76" s="361"/>
      <c r="GP76" s="362"/>
      <c r="GQ76" s="361"/>
      <c r="GR76" s="362"/>
    </row>
    <row r="77" spans="1:200" ht="16.5" customHeight="1" x14ac:dyDescent="0.3">
      <c r="A77" s="402"/>
      <c r="B77" s="412"/>
      <c r="C77" s="395" t="s">
        <v>20</v>
      </c>
      <c r="D77" s="396"/>
      <c r="E77" s="351">
        <f>ROUNDUP((E73/1000)*VLOOKUP(E$8,'프로파일 단가 DB'!$A$2:$H$107,7,FALSE)+(E73/1000*($U$3/100))*VLOOKUP(E$8,'프로파일 단가 DB'!$A$2:$H$107,7,FALSE),2)</f>
        <v>0</v>
      </c>
      <c r="F77" s="352"/>
      <c r="G77" s="351">
        <f>ROUNDUP((G73/1000)*VLOOKUP(G$8,'프로파일 단가 DB'!$A$2:$H$107,7,FALSE)+(G73/1000*($U$3/100))*VLOOKUP(G$8,'프로파일 단가 DB'!$A$2:$H$107,7,FALSE),2)</f>
        <v>0</v>
      </c>
      <c r="H77" s="352"/>
      <c r="I77" s="351">
        <f>ROUNDUP((I73/1000)*VLOOKUP(I$8,'프로파일 단가 DB'!$A$2:$H$107,7,FALSE)+(I73/1000*($U$3/100))*VLOOKUP(I$8,'프로파일 단가 DB'!$A$2:$H$107,7,FALSE),2)</f>
        <v>0</v>
      </c>
      <c r="J77" s="352"/>
      <c r="K77" s="351">
        <f>ROUNDUP((K73/1000)*VLOOKUP(K$8,'프로파일 단가 DB'!$A$2:$H$107,7,FALSE)+(K73/1000*($U$3/100))*VLOOKUP(K$8,'프로파일 단가 DB'!$A$2:$H$107,7,FALSE),2)</f>
        <v>0</v>
      </c>
      <c r="L77" s="352"/>
      <c r="M77" s="351">
        <f>ROUNDUP((M73/1000)*VLOOKUP(M$8,'프로파일 단가 DB'!$A$2:$H$107,7,FALSE)+(M73/1000*($U$3/100))*VLOOKUP(M$8,'프로파일 단가 DB'!$A$2:$H$107,7,FALSE),2)</f>
        <v>0</v>
      </c>
      <c r="N77" s="352"/>
      <c r="O77" s="351">
        <f>ROUNDUP((O73/1000)*VLOOKUP(O$8,'프로파일 단가 DB'!$A$2:$H$107,7,FALSE)+(O73/1000*($U$3/100))*VLOOKUP(O$8,'프로파일 단가 DB'!$A$2:$H$107,7,FALSE),2)</f>
        <v>0</v>
      </c>
      <c r="P77" s="352"/>
      <c r="Q77" s="351">
        <f>ROUNDUP((Q73/1000)*VLOOKUP(Q$8,'프로파일 단가 DB'!$A$2:$H$107,7,FALSE)+(Q73/1000*($U$3/100))*VLOOKUP(Q$8,'프로파일 단가 DB'!$A$2:$H$107,7,FALSE),2)</f>
        <v>0</v>
      </c>
      <c r="R77" s="352"/>
      <c r="S77" s="351">
        <f>ROUNDUP((S73/1000)*VLOOKUP(S$8,'프로파일 단가 DB'!$A$2:$H$107,7,FALSE)+(S73/1000*($U$3/100))*VLOOKUP(S$8,'프로파일 단가 DB'!$A$2:$H$107,7,FALSE),2)</f>
        <v>0</v>
      </c>
      <c r="T77" s="352"/>
      <c r="U77" s="351">
        <f>ROUNDUP((U73/1000)*VLOOKUP(U$8,'프로파일 단가 DB'!$A$2:$H$107,7,FALSE)+(U73/1000*($U$3/100))*VLOOKUP(U$8,'프로파일 단가 DB'!$A$2:$H$107,7,FALSE),2)</f>
        <v>0</v>
      </c>
      <c r="V77" s="352"/>
      <c r="W77" s="351">
        <f>ROUNDUP((W73/1000)*VLOOKUP(W$8,'프로파일 단가 DB'!$A$2:$H$107,7,FALSE)+(W73/1000*($U$3/100))*VLOOKUP(W$8,'프로파일 단가 DB'!$A$2:$H$107,7,FALSE),2)</f>
        <v>0</v>
      </c>
      <c r="X77" s="352"/>
      <c r="Y77" s="351">
        <f>ROUNDUP((Y73)*VLOOKUP(Y$8,'프로파일 단가 DB'!$A$2:$H$107,7,FALSE)+(Y73*($U$3/100))*VLOOKUP(Y$8,'프로파일 단가 DB'!$A$2:$H$107,7,FALSE),2)</f>
        <v>0</v>
      </c>
      <c r="Z77" s="352"/>
      <c r="AA77" s="351">
        <f>ROUNDUP((AA73)*VLOOKUP(AA$8,'프로파일 단가 DB'!$A$2:$H$107,7,FALSE)+(AA73*($U$3/100))*VLOOKUP(AA$8,'프로파일 단가 DB'!$A$2:$H$107,7,FALSE),2)</f>
        <v>0</v>
      </c>
      <c r="AB77" s="352"/>
      <c r="AC77" s="351">
        <f>ROUNDUP((AC73)*VLOOKUP(AC$8,'프로파일 단가 DB'!$A$2:$H$107,7,FALSE)+(AC73*($U$3/100))*VLOOKUP(AC$8,'프로파일 단가 DB'!$A$2:$H$107,7,FALSE),2)</f>
        <v>0</v>
      </c>
      <c r="AD77" s="352"/>
      <c r="AE77" s="351">
        <f>ROUNDUP((AE73)*VLOOKUP(AE$8,'프로파일 단가 DB'!$A$2:$H$107,7,FALSE)+(AE73*($U$3/100))*VLOOKUP(AE$8,'프로파일 단가 DB'!$A$2:$H$107,7,FALSE),2)</f>
        <v>0</v>
      </c>
      <c r="AF77" s="352"/>
      <c r="AG77" s="351">
        <f>ROUNDUP((AG73)*VLOOKUP(AG$8,'프로파일 단가 DB'!$A$2:$H$107,7,FALSE)+(AG73*($U$3/100))*VLOOKUP(AG$8,'프로파일 단가 DB'!$A$2:$H$107,7,FALSE),2)</f>
        <v>0</v>
      </c>
      <c r="AH77" s="352"/>
      <c r="AI77" s="351">
        <f>ROUNDUP((AI73)*VLOOKUP(AI$8,'프로파일 단가 DB'!$A$2:$H$107,7,FALSE)+(AI73*($U$3/100))*VLOOKUP(AI$8,'프로파일 단가 DB'!$A$2:$H$107,7,FALSE),2)</f>
        <v>0</v>
      </c>
      <c r="AJ77" s="352"/>
      <c r="AK77" s="351">
        <f>ROUNDUP((AK73)*VLOOKUP(AK$8,'프로파일 단가 DB'!$A$2:$H$107,7,FALSE)+(AK73*($U$3/100))*VLOOKUP(AK$8,'프로파일 단가 DB'!$A$2:$H$107,7,FALSE),2)</f>
        <v>0</v>
      </c>
      <c r="AL77" s="352"/>
      <c r="AM77" s="351">
        <f>ROUNDUP((AM73)*VLOOKUP(AM$8,'프로파일 단가 DB'!$A$2:$H$107,7,FALSE)+(AM73*($U$3/100))*VLOOKUP(AM$8,'프로파일 단가 DB'!$A$2:$H$107,7,FALSE),2)</f>
        <v>0</v>
      </c>
      <c r="AN77" s="352"/>
      <c r="AO77" s="351">
        <f>ROUNDUP((AO73)*VLOOKUP(AO$8,'프로파일 단가 DB'!$A$2:$H$107,7,FALSE)+(AO73*($U$3/100))*VLOOKUP(AO$8,'프로파일 단가 DB'!$A$2:$H$107,7,FALSE),2)</f>
        <v>0</v>
      </c>
      <c r="AP77" s="352"/>
      <c r="AQ77" s="351">
        <f>ROUNDUP((AQ73)*VLOOKUP(AQ$8,'프로파일 단가 DB'!$A$2:$H$107,7,FALSE)+(AQ73*($U$3/100))*VLOOKUP(AQ$8,'프로파일 단가 DB'!$A$2:$H$107,7,FALSE),2)</f>
        <v>0</v>
      </c>
      <c r="AR77" s="352"/>
      <c r="AS77" s="351">
        <f>ROUNDUP((AS73)*VLOOKUP(AS$8,'프로파일 단가 DB'!$A$2:$H$107,7,FALSE)+(AS73*($U$3/100))*VLOOKUP(AS$8,'프로파일 단가 DB'!$A$2:$H$107,7,FALSE),2)</f>
        <v>0</v>
      </c>
      <c r="AT77" s="352"/>
      <c r="AU77" s="351">
        <f>ROUNDUP((AU73)*VLOOKUP(AU$8,'프로파일 단가 DB'!$A$2:$H$107,7,FALSE)+(AU73*($U$3/100))*VLOOKUP(AU$8,'프로파일 단가 DB'!$A$2:$H$107,7,FALSE),2)</f>
        <v>0</v>
      </c>
      <c r="AV77" s="352"/>
      <c r="AW77" s="351">
        <f>ROUNDUP((AW73)*VLOOKUP(AW$8,'프로파일 단가 DB'!$A$2:$H$107,7,FALSE)+(AW73*($U$3/100))*VLOOKUP(AW$8,'프로파일 단가 DB'!$A$2:$H$107,7,FALSE),2)</f>
        <v>0</v>
      </c>
      <c r="AX77" s="352"/>
      <c r="AY77" s="351">
        <f>ROUNDUP((AY73)*VLOOKUP(AY$8,'프로파일 단가 DB'!$A$2:$H$107,7,FALSE)+(AY73*($U$3/100))*VLOOKUP(AY$8,'프로파일 단가 DB'!$A$2:$H$107,7,FALSE),2)</f>
        <v>0</v>
      </c>
      <c r="AZ77" s="352"/>
      <c r="BA77" s="351">
        <f>ROUNDUP((BA73)*VLOOKUP(BA$8,'프로파일 단가 DB'!$A$2:$H$107,7,FALSE)+(BA73*($U$3/100))*VLOOKUP(BA$8,'프로파일 단가 DB'!$A$2:$H$107,7,FALSE),2)</f>
        <v>0</v>
      </c>
      <c r="BB77" s="352"/>
      <c r="BC77" s="351">
        <f>ROUNDUP((BC73)*VLOOKUP(BC$8,'프로파일 단가 DB'!$A$2:$H$107,7,FALSE)+(BC73*($U$3/100))*VLOOKUP(BC$8,'프로파일 단가 DB'!$A$2:$H$107,7,FALSE),2)</f>
        <v>0</v>
      </c>
      <c r="BD77" s="352"/>
      <c r="BE77" s="351">
        <f>ROUNDUP((BE73)*VLOOKUP(BE$8,'프로파일 단가 DB'!$A$2:$H$107,7,FALSE)+(BE73*($U$3/100))*VLOOKUP(BE$8,'프로파일 단가 DB'!$A$2:$H$107,7,FALSE),2)</f>
        <v>0</v>
      </c>
      <c r="BF77" s="352"/>
      <c r="BG77" s="351">
        <f>ROUNDUP((BG73)*VLOOKUP(BG$8,'프로파일 단가 DB'!$A$2:$H$107,7,FALSE)+(BG73*($U$3/100))*VLOOKUP(BG$8,'프로파일 단가 DB'!$A$2:$H$107,7,FALSE),2)</f>
        <v>0</v>
      </c>
      <c r="BH77" s="352"/>
      <c r="BI77" s="351">
        <f>ROUNDUP((BI73)*VLOOKUP(BI$8,'프로파일 단가 DB'!$A$2:$H$107,7,FALSE)+(BI73*($U$3/100))*VLOOKUP(BI$8,'프로파일 단가 DB'!$A$2:$H$107,7,FALSE),2)</f>
        <v>0</v>
      </c>
      <c r="BJ77" s="352"/>
      <c r="BK77" s="351">
        <f>ROUNDUP((BK73)*VLOOKUP(BK$8,'프로파일 단가 DB'!$A$2:$H$107,7,FALSE)+(BK73*($U$3/100))*VLOOKUP(BK$8,'프로파일 단가 DB'!$A$2:$H$107,7,FALSE),2)</f>
        <v>0</v>
      </c>
      <c r="BL77" s="352"/>
      <c r="BM77" s="351">
        <f>ROUNDUP((BM73)*VLOOKUP(BM$8,'프로파일 단가 DB'!$A$2:$H$107,7,FALSE)+(BM73*($U$3/100))*VLOOKUP(BM$8,'프로파일 단가 DB'!$A$2:$H$107,7,FALSE),2)</f>
        <v>0</v>
      </c>
      <c r="BN77" s="352"/>
      <c r="BO77" s="351">
        <f>ROUNDUP((BO73/1000)*VLOOKUP(BO$8,'프로파일 단가 DB'!$A$2:$H$107,7,FALSE)+(BO73/1000*($U$3/100))*VLOOKUP(BO$8,'프로파일 단가 DB'!$A$2:$H$107,7,FALSE),2)</f>
        <v>0</v>
      </c>
      <c r="BP77" s="352"/>
      <c r="BQ77" s="351">
        <f>ROUNDUP((BQ73/1000)*VLOOKUP(BQ$8,'프로파일 단가 DB'!$A$2:$H$107,7,FALSE)+(BQ73/1000*($U$3/100))*VLOOKUP(BQ$8,'프로파일 단가 DB'!$A$2:$H$107,7,FALSE),2)</f>
        <v>0</v>
      </c>
      <c r="BR77" s="352"/>
      <c r="BS77" s="351">
        <f>ROUNDUP((BS73/1000)*VLOOKUP(BS$8,'프로파일 단가 DB'!$A$2:$H$107,7,FALSE)+(BS73/1000*($U$3/100))*VLOOKUP(BS$8,'프로파일 단가 DB'!$A$2:$H$107,7,FALSE),2)</f>
        <v>0</v>
      </c>
      <c r="BT77" s="352"/>
      <c r="BU77" s="351">
        <f>ROUNDUP((BU73/1000)*VLOOKUP(BU$8,'프로파일 단가 DB'!$A$2:$H$107,7,FALSE)+(BU73/1000*($U$3/100))*VLOOKUP(BU$8,'프로파일 단가 DB'!$A$2:$H$107,7,FALSE),2)</f>
        <v>0</v>
      </c>
      <c r="BV77" s="352"/>
      <c r="BW77" s="351">
        <f>ROUNDUP((BW73/1000)*VLOOKUP(BW$8,'프로파일 단가 DB'!$A$2:$H$107,7,FALSE)+(BW73/1000*($U$3/100))*VLOOKUP(BW$8,'프로파일 단가 DB'!$A$2:$H$107,7,FALSE),2)</f>
        <v>0</v>
      </c>
      <c r="BX77" s="352"/>
      <c r="BY77" s="351">
        <f>ROUNDUP((BY73/1000)*VLOOKUP(BY$8,'프로파일 단가 DB'!$A$2:$H$107,7,FALSE)+(BY73/1000*($U$3/100))*VLOOKUP(BY$8,'프로파일 단가 DB'!$A$2:$H$107,7,FALSE),2)</f>
        <v>0</v>
      </c>
      <c r="BZ77" s="352"/>
      <c r="CA77" s="351">
        <f>ROUNDUP((CA73/1000)*VLOOKUP(CA$8,'프로파일 단가 DB'!$A$2:$H$107,7,FALSE)+(CA73/1000*($U$3/100))*VLOOKUP(CA$8,'프로파일 단가 DB'!$A$2:$H$107,7,FALSE),2)</f>
        <v>0</v>
      </c>
      <c r="CB77" s="352"/>
      <c r="CC77" s="351">
        <f>ROUNDUP((CC73/1000)*VLOOKUP(CC$8,'프로파일 단가 DB'!$A$2:$H$107,7,FALSE)+(CC73/1000*($U$3/100))*VLOOKUP(CC$8,'프로파일 단가 DB'!$A$2:$H$107,7,FALSE),2)</f>
        <v>0</v>
      </c>
      <c r="CD77" s="352"/>
      <c r="CE77" s="389">
        <f>ROUNDUP((CE73)*VLOOKUP(CE$8,'프로파일 단가 DB'!$A$2:$H$107,7,FALSE)+(CE73*($U$3/100))*VLOOKUP(CE$8,'프로파일 단가 DB'!$A$2:$H$107,7,FALSE),2)</f>
        <v>0</v>
      </c>
      <c r="CF77" s="390"/>
      <c r="CG77" s="389">
        <f>ROUNDUP((CG73)*VLOOKUP(CG$8,'프로파일 단가 DB'!$A$2:$H$107,7,FALSE)+(CG73*($U$3/100))*VLOOKUP(CG$8,'프로파일 단가 DB'!$A$2:$H$107,7,FALSE),2)</f>
        <v>0</v>
      </c>
      <c r="CH77" s="390"/>
      <c r="CI77" s="389">
        <f>ROUNDUP((CI73)*VLOOKUP(CI$8,'프로파일 단가 DB'!$A$2:$H$107,7,FALSE)+(CI73*($U$3/100))*VLOOKUP(CI$8,'프로파일 단가 DB'!$A$2:$H$107,7,FALSE),2)</f>
        <v>0</v>
      </c>
      <c r="CJ77" s="390"/>
      <c r="CK77" s="389">
        <f>ROUNDUP((CK73)*VLOOKUP(CK$8,'프로파일 단가 DB'!$A$2:$H$107,7,FALSE)+(CK73*($U$3/100))*VLOOKUP(CK$8,'프로파일 단가 DB'!$A$2:$H$107,7,FALSE),2)</f>
        <v>0</v>
      </c>
      <c r="CL77" s="390"/>
      <c r="CM77" s="389">
        <f>ROUNDUP((CM73)*VLOOKUP(CM$8,'프로파일 단가 DB'!$A$2:$H$107,7,FALSE)+(CM73*($U$3/100))*VLOOKUP(CM$8,'프로파일 단가 DB'!$A$2:$H$107,7,FALSE),2)</f>
        <v>0</v>
      </c>
      <c r="CN77" s="390"/>
      <c r="CO77" s="389">
        <f>ROUNDUP((CO73)*VLOOKUP(CO$8,'프로파일 단가 DB'!$A$2:$H$107,7,FALSE)+(CO73*($U$3/100))*VLOOKUP(CO$8,'프로파일 단가 DB'!$A$2:$H$107,7,FALSE),2)</f>
        <v>0</v>
      </c>
      <c r="CP77" s="390"/>
      <c r="CQ77" s="389">
        <f>ROUNDUP((CQ73)*VLOOKUP(CQ$8,'프로파일 단가 DB'!$A$2:$H$107,7,FALSE)+(CQ73*($U$3/100))*VLOOKUP(CQ$8,'프로파일 단가 DB'!$A$2:$H$107,7,FALSE),2)</f>
        <v>0</v>
      </c>
      <c r="CR77" s="390"/>
      <c r="CS77" s="389">
        <f>ROUNDUP((CS73)*VLOOKUP(CS$8,'프로파일 단가 DB'!$A$2:$H$107,7,FALSE)+(CS73*($U$3/100))*VLOOKUP(CS$8,'프로파일 단가 DB'!$A$2:$H$107,7,FALSE),2)</f>
        <v>0</v>
      </c>
      <c r="CT77" s="390"/>
      <c r="CU77" s="351">
        <f>ROUNDUP((CU73)*VLOOKUP(CU$8,'프로파일 단가 DB'!$A$2:$H$107,7,FALSE)+(CU73*($U$3/100))*VLOOKUP(CU$8,'프로파일 단가 DB'!$A$2:$H$107,7,FALSE),2)</f>
        <v>0</v>
      </c>
      <c r="CV77" s="352"/>
      <c r="CW77" s="351">
        <f>ROUNDUP((CW73)*VLOOKUP(CW$8,'프로파일 단가 DB'!$A$2:$H$107,7,FALSE)+(CW73*($U$3/100))*VLOOKUP(CW$8,'프로파일 단가 DB'!$A$2:$H$107,7,FALSE),2)</f>
        <v>0</v>
      </c>
      <c r="CX77" s="352"/>
      <c r="CY77" s="351">
        <f>ROUNDUP((CY73)*VLOOKUP(CY$8,'프로파일 단가 DB'!$A$2:$H$107,7,FALSE)+(CY73*($U$3/100))*VLOOKUP(CY$8,'프로파일 단가 DB'!$A$2:$H$107,7,FALSE),2)</f>
        <v>0</v>
      </c>
      <c r="CZ77" s="352"/>
      <c r="DA77" s="351">
        <f>ROUNDUP((DA73)*VLOOKUP(DA$8,'프로파일 단가 DB'!$A$2:$H$107,7,FALSE)+(DA73*($U$3/100))*VLOOKUP(DA$8,'프로파일 단가 DB'!$A$2:$H$107,7,FALSE),2)</f>
        <v>0</v>
      </c>
      <c r="DB77" s="352"/>
      <c r="DC77" s="351">
        <f>ROUNDUP((DC73)*VLOOKUP(DC$8,'프로파일 단가 DB'!$A$2:$H$107,7,FALSE)+(DC73*($U$3/100))*VLOOKUP(DC$8,'프로파일 단가 DB'!$A$2:$H$107,7,FALSE),2)</f>
        <v>0</v>
      </c>
      <c r="DD77" s="352"/>
      <c r="DE77" s="351">
        <f>ROUNDUP((DE73)*VLOOKUP(DE$8,'프로파일 단가 DB'!$A$2:$H$107,7,FALSE)+(DE73*($U$3/100))*VLOOKUP(DE$8,'프로파일 단가 DB'!$A$2:$H$107,7,FALSE),2)</f>
        <v>0</v>
      </c>
      <c r="DF77" s="352"/>
      <c r="DG77" s="351">
        <f>ROUNDUP((DG73)*VLOOKUP(DG$8,'프로파일 단가 DB'!$A$2:$H$107,7,FALSE)+(DG73*($U$3/100))*VLOOKUP(DG$8,'프로파일 단가 DB'!$A$2:$H$107,7,FALSE),2)</f>
        <v>0</v>
      </c>
      <c r="DH77" s="352"/>
      <c r="DI77" s="351">
        <f>ROUNDUP((DI73)*VLOOKUP(DI$8,'프로파일 단가 DB'!$A$2:$H$107,7,FALSE)+(DI73*($U$3/100))*VLOOKUP(DI$8,'프로파일 단가 DB'!$A$2:$H$107,7,FALSE),2)</f>
        <v>0</v>
      </c>
      <c r="DJ77" s="352"/>
      <c r="DK77" s="351">
        <f>ROUNDUP((DK73)*VLOOKUP(DK$8,'프로파일 단가 DB'!$A$2:$H$107,7,FALSE)+(DK73*($U$3/100))*VLOOKUP(DK$8,'프로파일 단가 DB'!$A$2:$H$107,7,FALSE),2)</f>
        <v>0</v>
      </c>
      <c r="DL77" s="352"/>
      <c r="DM77" s="351">
        <f>ROUNDUP((DM73)*VLOOKUP(DM$8,'프로파일 단가 DB'!$A$2:$H$107,7,FALSE)+(DM73*($U$3/100))*VLOOKUP(DM$8,'프로파일 단가 DB'!$A$2:$H$107,7,FALSE),2)</f>
        <v>0</v>
      </c>
      <c r="DN77" s="352"/>
      <c r="DO77" s="351">
        <f>ROUNDUP((DO73)*VLOOKUP(DO$8,'프로파일 단가 DB'!$A$2:$H$107,7,FALSE)+(DO73*($U$3/100))*VLOOKUP(DO$8,'프로파일 단가 DB'!$A$2:$H$107,7,FALSE),2)</f>
        <v>0</v>
      </c>
      <c r="DP77" s="352"/>
      <c r="DQ77" s="351">
        <f>ROUNDUP((DQ73)*VLOOKUP(DQ$8,'프로파일 단가 DB'!$A$2:$H$107,7,FALSE)+(DQ73*($U$3/100))*VLOOKUP(DQ$8,'프로파일 단가 DB'!$A$2:$H$107,7,FALSE),2)</f>
        <v>0</v>
      </c>
      <c r="DR77" s="352"/>
      <c r="DS77" s="351">
        <f>ROUNDUP((DS73)*VLOOKUP(DS$8,'프로파일 단가 DB'!$A$2:$H$107,7,FALSE)+(DS73*($U$3/100))*VLOOKUP(DS$8,'프로파일 단가 DB'!$A$2:$H$107,7,FALSE),2)</f>
        <v>0</v>
      </c>
      <c r="DT77" s="352"/>
      <c r="DU77" s="351">
        <f>ROUNDUP((DU73/1000)*VLOOKUP(DU$8,'프로파일 단가 DB'!$A$2:$H$107,7,FALSE)+(DU73/1000*($U$3/100))*VLOOKUP(DU$8,'프로파일 단가 DB'!$A$2:$H$107,7,FALSE),2)</f>
        <v>0</v>
      </c>
      <c r="DV77" s="352"/>
      <c r="DW77" s="351">
        <f>ROUNDUP((DW73)*VLOOKUP(DW$8,'프로파일 단가 DB'!$A$2:$H$107,7,FALSE)+(DW73*($U$3/100))*VLOOKUP(DW$8,'프로파일 단가 DB'!$A$2:$H$107,7,FALSE),2)</f>
        <v>0</v>
      </c>
      <c r="DX77" s="352"/>
      <c r="DY77" s="351">
        <f>ROUNDUP((DY73)*VLOOKUP(DY$8,'프로파일 단가 DB'!$A$2:$H$107,7,FALSE)+(DY73*($U$3/100))*VLOOKUP(DY$8,'프로파일 단가 DB'!$A$2:$H$107,7,FALSE),2)</f>
        <v>0</v>
      </c>
      <c r="DZ77" s="352"/>
      <c r="EA77" s="351">
        <f>ROUNDUP((EA73)*VLOOKUP(EA$8,'프로파일 단가 DB'!$A$2:$H$107,7,FALSE)+(EA73*($U$3/100))*VLOOKUP(EA$8,'프로파일 단가 DB'!$A$2:$H$107,7,FALSE),2)</f>
        <v>0</v>
      </c>
      <c r="EB77" s="352"/>
      <c r="EC77" s="351">
        <f>ROUNDUP((EC73/1000)*VLOOKUP(EC$8,'프로파일 단가 DB'!$A$2:$H$107,7,FALSE)+(EC73/1000*($U$3/100))*VLOOKUP(EC$8,'프로파일 단가 DB'!$A$2:$H$107,7,FALSE),2)</f>
        <v>0</v>
      </c>
      <c r="ED77" s="352"/>
      <c r="EE77" s="351">
        <f>ROUNDUP((EE73/1000)*VLOOKUP(EE$8,'프로파일 단가 DB'!$A$2:$H$107,7,FALSE)+(EE73/1000*($U$3/100))*VLOOKUP(EE$8,'프로파일 단가 DB'!$A$2:$H$107,7,FALSE),2)</f>
        <v>0</v>
      </c>
      <c r="EF77" s="352"/>
      <c r="EG77" s="351">
        <f>ROUNDUP((EG73/1000)*VLOOKUP(EG$8,'프로파일 단가 DB'!$A$2:$H$107,7,FALSE)+(EG73/1000*($U$3/100))*VLOOKUP(EG$8,'프로파일 단가 DB'!$A$2:$H$107,7,FALSE),2)</f>
        <v>0</v>
      </c>
      <c r="EH77" s="352"/>
      <c r="EI77" s="351">
        <f>ROUNDUP((EI73/1000)*VLOOKUP(EI$8,'프로파일 단가 DB'!$A$2:$H$107,7,FALSE)+(EI73/1000*($U$3/100))*VLOOKUP(EI$8,'프로파일 단가 DB'!$A$2:$H$107,7,FALSE),2)</f>
        <v>0</v>
      </c>
      <c r="EJ77" s="352"/>
      <c r="EK77" s="351">
        <f>ROUNDUP((EK73/1000)*VLOOKUP(EK$8,'프로파일 단가 DB'!$A$2:$H$107,7,FALSE)+(EK73/1000*($U$3/100))*VLOOKUP(EK$8,'프로파일 단가 DB'!$A$2:$H$107,7,FALSE),2)</f>
        <v>0</v>
      </c>
      <c r="EL77" s="352"/>
      <c r="EM77" s="351">
        <f>ROUNDUP((EM73/1000)*VLOOKUP(EM$8,'프로파일 단가 DB'!$A$2:$H$107,7,FALSE)+(EM73/1000*($U$3/100))*VLOOKUP(EM$8,'프로파일 단가 DB'!$A$2:$H$107,7,FALSE),2)</f>
        <v>0</v>
      </c>
      <c r="EN77" s="352"/>
      <c r="EO77" s="351">
        <f>ROUNDUP((EO73/1000)*VLOOKUP(EO$8,'프로파일 단가 DB'!$A$2:$H$107,7,FALSE)+(EO73/1000*($U$3/100))*VLOOKUP(EO$8,'프로파일 단가 DB'!$A$2:$H$107,7,FALSE),2)</f>
        <v>0</v>
      </c>
      <c r="EP77" s="352"/>
      <c r="EQ77" s="351">
        <f>ROUNDUP((EQ73/1000)*VLOOKUP(EQ$8,'프로파일 단가 DB'!$A$2:$H$107,7,FALSE)+(EQ73/1000*($U$3/100))*VLOOKUP(EQ$8,'프로파일 단가 DB'!$A$2:$H$107,7,FALSE),2)</f>
        <v>0</v>
      </c>
      <c r="ER77" s="352"/>
      <c r="ES77" s="351">
        <f>ROUNDUP((ES73/1000)*VLOOKUP(ES$8,'프로파일 단가 DB'!$A$2:$H$107,7,FALSE)+(ES73/1000*($U$3/100))*VLOOKUP(ES$8,'프로파일 단가 DB'!$A$2:$H$107,7,FALSE),2)</f>
        <v>0</v>
      </c>
      <c r="ET77" s="352"/>
      <c r="EU77" s="351">
        <f>ROUNDUP((EU73/1000)*VLOOKUP(EU$8,'프로파일 단가 DB'!$A$2:$H$107,7,FALSE)+(EU73/1000*($U$3/100))*VLOOKUP(EU$8,'프로파일 단가 DB'!$A$2:$H$107,7,FALSE),2)</f>
        <v>0</v>
      </c>
      <c r="EV77" s="352"/>
      <c r="EW77" s="351">
        <f>ROUNDUP((EW73/1000)*VLOOKUP(EW$8,'프로파일 단가 DB'!$A$2:$H$107,7,FALSE)+(EW73/1000*($U$3/100))*VLOOKUP(EW$8,'프로파일 단가 DB'!$A$2:$H$107,7,FALSE),2)</f>
        <v>0</v>
      </c>
      <c r="EX77" s="352"/>
      <c r="EY77" s="351">
        <f>ROUNDUP((EY73)*VLOOKUP(EY$8,'프로파일 단가 DB'!$A$2:$H$107,7,FALSE)+(EY73*($U$3/100))*VLOOKUP(EY$8,'프로파일 단가 DB'!$A$2:$H$107,7,FALSE),2)</f>
        <v>0</v>
      </c>
      <c r="EZ77" s="352"/>
      <c r="FA77" s="351">
        <f>ROUNDUP((FA73)*VLOOKUP(FA$8,'프로파일 단가 DB'!$A$2:$H$107,7,FALSE)+(FA73*($U$3/100))*VLOOKUP(FA$8,'프로파일 단가 DB'!$A$2:$H$107,7,FALSE),2)</f>
        <v>0</v>
      </c>
      <c r="FB77" s="352"/>
      <c r="FC77" s="351">
        <f>ROUNDUP((FC73)*VLOOKUP(FC$8,'프로파일 단가 DB'!$A$2:$H$107,7,FALSE)+(FC73*($U$3/100))*VLOOKUP(FC$8,'프로파일 단가 DB'!$A$2:$H$107,7,FALSE),2)</f>
        <v>0</v>
      </c>
      <c r="FD77" s="352"/>
      <c r="FE77" s="351">
        <f>ROUNDUP((FE73)*VLOOKUP(FE$8,'프로파일 단가 DB'!$A$2:$H$107,7,FALSE)+(FE73/1000*($U$3/100))*VLOOKUP(FE$8,'프로파일 단가 DB'!$A$2:$H$107,7,FALSE),2)</f>
        <v>0</v>
      </c>
      <c r="FF77" s="352"/>
      <c r="FG77" s="351">
        <f>ROUNDUP((FG73)*VLOOKUP(FG$8,'프로파일 단가 DB'!$A$2:$H$107,7,FALSE)+(FG73/1000*($U$3/100))*VLOOKUP(FG$8,'프로파일 단가 DB'!$A$2:$H$107,7,FALSE),2)</f>
        <v>0</v>
      </c>
      <c r="FH77" s="352"/>
      <c r="FI77" s="351">
        <f>ROUNDUP((FI73)*VLOOKUP(FI$8,'프로파일 단가 DB'!$A$2:$H$107,7,FALSE)+(FI73*($U$3/100))*VLOOKUP(FI$8,'프로파일 단가 DB'!$A$2:$H$107,7,FALSE),2)</f>
        <v>0</v>
      </c>
      <c r="FJ77" s="352"/>
      <c r="FK77" s="351">
        <f>ROUNDUP((FK73)*VLOOKUP(FK$8,'프로파일 단가 DB'!$A$2:$H$107,7,FALSE)+(FK73*($U$3/100))*VLOOKUP(FK$8,'프로파일 단가 DB'!$A$2:$H$107,7,FALSE),2)</f>
        <v>0</v>
      </c>
      <c r="FL77" s="352"/>
      <c r="FM77" s="351">
        <f>ROUNDUP((FM73)*VLOOKUP(FM$8,'프로파일 단가 DB'!$A$2:$H$107,7,FALSE)+(FM73*($U$3/100))*VLOOKUP(FM$8,'프로파일 단가 DB'!$A$2:$H$107,7,FALSE),2)</f>
        <v>0</v>
      </c>
      <c r="FN77" s="352"/>
      <c r="FO77" s="351">
        <f>ROUNDUP((FO73)*VLOOKUP(FO$8,'프로파일 단가 DB'!$A$2:$H$107,7,FALSE)+(FO73*($U$3/100))*VLOOKUP(FO$8,'프로파일 단가 DB'!$A$2:$H$107,7,FALSE),2)</f>
        <v>0</v>
      </c>
      <c r="FP77" s="352"/>
      <c r="FQ77" s="351">
        <f>ROUNDUP((FQ73)*VLOOKUP(FQ$8,'프로파일 단가 DB'!$A$2:$H$107,7,FALSE)+(FQ73*($U$3/100))*VLOOKUP(FQ$8,'프로파일 단가 DB'!$A$2:$H$107,7,FALSE),2)</f>
        <v>0</v>
      </c>
      <c r="FR77" s="352"/>
      <c r="FS77" s="351">
        <f>ROUNDUP((FS73)*VLOOKUP(FS$8,'프로파일 단가 DB'!$A$2:$H$107,7,FALSE)+(FS73*($U$3/100))*VLOOKUP(FS$8,'프로파일 단가 DB'!$A$2:$H$107,7,FALSE),2)</f>
        <v>0</v>
      </c>
      <c r="FT77" s="352"/>
      <c r="FU77" s="351">
        <f>ROUNDUP((FU73)*VLOOKUP(FU$8,'프로파일 단가 DB'!$A$2:$H$107,7,FALSE)+(FU73*($U$3/100))*VLOOKUP(FU$8,'프로파일 단가 DB'!$A$2:$H$107,7,FALSE),2)</f>
        <v>0</v>
      </c>
      <c r="FV77" s="352"/>
      <c r="FW77" s="351">
        <f>ROUNDUP((FW73)*VLOOKUP(FW$8,'프로파일 단가 DB'!$A$2:$H$107,7,FALSE)+(FW73*($U$3/100))*VLOOKUP(FW$8,'프로파일 단가 DB'!$A$2:$H$107,7,FALSE),2)</f>
        <v>0</v>
      </c>
      <c r="FX77" s="352"/>
      <c r="FY77" s="351">
        <f>ROUNDUP((FY73)*VLOOKUP(FY$8,'프로파일 단가 DB'!$A$2:$H$107,7,FALSE)+(FY73*($U$3/100))*VLOOKUP(FY$8,'프로파일 단가 DB'!$A$2:$H$107,7,FALSE),2)</f>
        <v>0</v>
      </c>
      <c r="FZ77" s="352"/>
      <c r="GA77" s="351">
        <f>ROUNDUP((GA73)*VLOOKUP(GA$8,'프로파일 단가 DB'!$A$2:$H$107,7,FALSE)+(GA73*($U$3/100))*VLOOKUP(GA$8,'프로파일 단가 DB'!$A$2:$H$107,7,FALSE),2)</f>
        <v>0</v>
      </c>
      <c r="GB77" s="352"/>
      <c r="GC77" s="351">
        <f>ROUNDUP((GC73)*VLOOKUP(GC$8,'프로파일 단가 DB'!$A$2:$H$107,7,FALSE)+(GC73*($U$3/100))*VLOOKUP(GC$8,'프로파일 단가 DB'!$A$2:$H$107,7,FALSE),2)</f>
        <v>0</v>
      </c>
      <c r="GD77" s="352"/>
      <c r="GE77" s="351">
        <f>ROUNDUP((GE73)*VLOOKUP(GE$8,'프로파일 단가 DB'!$A$2:$H$107,7,FALSE)+(GE73*($U$3/100))*VLOOKUP(GE$8,'프로파일 단가 DB'!$A$2:$H$107,7,FALSE),2)</f>
        <v>0</v>
      </c>
      <c r="GF77" s="352"/>
      <c r="GG77" s="351">
        <f>ROUNDUP((GG73)*VLOOKUP(GG$8,'프로파일 단가 DB'!$A$2:$H$107,7,FALSE)+(GG73*($U$3/100))*VLOOKUP(GG$8,'프로파일 단가 DB'!$A$2:$H$107,7,FALSE),2)</f>
        <v>0</v>
      </c>
      <c r="GH77" s="352"/>
      <c r="GI77" s="351">
        <f>ROUNDUP((GI73)*VLOOKUP(GI$8,'프로파일 단가 DB'!$A$2:$H$107,7,FALSE)+(GI73*($U$3/100))*VLOOKUP(GI$8,'프로파일 단가 DB'!$A$2:$H$107,7,FALSE),2)</f>
        <v>0</v>
      </c>
      <c r="GJ77" s="352"/>
      <c r="GK77" s="351">
        <f>ROUNDUP((GK73)*VLOOKUP(GK$8,'프로파일 단가 DB'!$A$2:$H$107,7,FALSE)+(GK73*($U$3/100))*VLOOKUP(GK$8,'프로파일 단가 DB'!$A$2:$H$107,7,FALSE),2)</f>
        <v>0</v>
      </c>
      <c r="GL77" s="352"/>
      <c r="GM77" s="351">
        <f>ROUNDUP((GM73)*VLOOKUP(GM$8,'프로파일 단가 DB'!$A$2:$H$107,7,FALSE)+(GM73*($U$3/100))*VLOOKUP(GM$8,'프로파일 단가 DB'!$A$2:$H$107,7,FALSE),2)</f>
        <v>0</v>
      </c>
      <c r="GN77" s="352"/>
      <c r="GO77" s="351">
        <f>ROUNDUP((GO73)*VLOOKUP(GO$8,'프로파일 단가 DB'!$A$2:$H$107,7,FALSE)+(GO73*($U$3/100))*VLOOKUP(GO$8,'프로파일 단가 DB'!$A$2:$H$107,7,FALSE),2)</f>
        <v>0</v>
      </c>
      <c r="GP77" s="352"/>
      <c r="GQ77" s="351">
        <f>ROUNDUP((GQ73)*VLOOKUP(GQ$8,'프로파일 단가 DB'!$A$2:$H$107,7,FALSE)+(GQ73*($U$3/100))*VLOOKUP(GQ$8,'프로파일 단가 DB'!$A$2:$H$107,7,FALSE),2)</f>
        <v>0</v>
      </c>
      <c r="GR77" s="352"/>
    </row>
    <row r="78" spans="1:200" ht="16.5" customHeight="1" x14ac:dyDescent="0.3">
      <c r="A78" s="402"/>
      <c r="B78" s="412"/>
      <c r="C78" s="397"/>
      <c r="D78" s="398"/>
      <c r="E78" s="353"/>
      <c r="F78" s="354"/>
      <c r="G78" s="353"/>
      <c r="H78" s="354"/>
      <c r="I78" s="353"/>
      <c r="J78" s="354"/>
      <c r="K78" s="353"/>
      <c r="L78" s="354"/>
      <c r="M78" s="353"/>
      <c r="N78" s="354"/>
      <c r="O78" s="353"/>
      <c r="P78" s="354"/>
      <c r="Q78" s="353"/>
      <c r="R78" s="354"/>
      <c r="S78" s="353"/>
      <c r="T78" s="354"/>
      <c r="U78" s="353"/>
      <c r="V78" s="354"/>
      <c r="W78" s="353"/>
      <c r="X78" s="354"/>
      <c r="Y78" s="353"/>
      <c r="Z78" s="354"/>
      <c r="AA78" s="353"/>
      <c r="AB78" s="354"/>
      <c r="AC78" s="353"/>
      <c r="AD78" s="354"/>
      <c r="AE78" s="353"/>
      <c r="AF78" s="354"/>
      <c r="AG78" s="353"/>
      <c r="AH78" s="354"/>
      <c r="AI78" s="353"/>
      <c r="AJ78" s="354"/>
      <c r="AK78" s="353"/>
      <c r="AL78" s="354"/>
      <c r="AM78" s="353"/>
      <c r="AN78" s="354"/>
      <c r="AO78" s="353"/>
      <c r="AP78" s="354"/>
      <c r="AQ78" s="353"/>
      <c r="AR78" s="354"/>
      <c r="AS78" s="353"/>
      <c r="AT78" s="354"/>
      <c r="AU78" s="353"/>
      <c r="AV78" s="354"/>
      <c r="AW78" s="353"/>
      <c r="AX78" s="354"/>
      <c r="AY78" s="353"/>
      <c r="AZ78" s="354"/>
      <c r="BA78" s="353"/>
      <c r="BB78" s="354"/>
      <c r="BC78" s="353"/>
      <c r="BD78" s="354"/>
      <c r="BE78" s="353"/>
      <c r="BF78" s="354"/>
      <c r="BG78" s="353"/>
      <c r="BH78" s="354"/>
      <c r="BI78" s="353"/>
      <c r="BJ78" s="354"/>
      <c r="BK78" s="353"/>
      <c r="BL78" s="354"/>
      <c r="BM78" s="353"/>
      <c r="BN78" s="354"/>
      <c r="BO78" s="353"/>
      <c r="BP78" s="354"/>
      <c r="BQ78" s="353"/>
      <c r="BR78" s="354"/>
      <c r="BS78" s="353"/>
      <c r="BT78" s="354"/>
      <c r="BU78" s="353"/>
      <c r="BV78" s="354"/>
      <c r="BW78" s="353"/>
      <c r="BX78" s="354"/>
      <c r="BY78" s="353"/>
      <c r="BZ78" s="354"/>
      <c r="CA78" s="353"/>
      <c r="CB78" s="354"/>
      <c r="CC78" s="353"/>
      <c r="CD78" s="354"/>
      <c r="CE78" s="391"/>
      <c r="CF78" s="392"/>
      <c r="CG78" s="391"/>
      <c r="CH78" s="392"/>
      <c r="CI78" s="391"/>
      <c r="CJ78" s="392"/>
      <c r="CK78" s="391"/>
      <c r="CL78" s="392"/>
      <c r="CM78" s="391"/>
      <c r="CN78" s="392"/>
      <c r="CO78" s="391"/>
      <c r="CP78" s="392"/>
      <c r="CQ78" s="391"/>
      <c r="CR78" s="392"/>
      <c r="CS78" s="391"/>
      <c r="CT78" s="392"/>
      <c r="CU78" s="353"/>
      <c r="CV78" s="354"/>
      <c r="CW78" s="353"/>
      <c r="CX78" s="354"/>
      <c r="CY78" s="353"/>
      <c r="CZ78" s="354"/>
      <c r="DA78" s="353"/>
      <c r="DB78" s="354"/>
      <c r="DC78" s="353"/>
      <c r="DD78" s="354"/>
      <c r="DE78" s="353"/>
      <c r="DF78" s="354"/>
      <c r="DG78" s="353"/>
      <c r="DH78" s="354"/>
      <c r="DI78" s="353"/>
      <c r="DJ78" s="354"/>
      <c r="DK78" s="353"/>
      <c r="DL78" s="354"/>
      <c r="DM78" s="353"/>
      <c r="DN78" s="354"/>
      <c r="DO78" s="353"/>
      <c r="DP78" s="354"/>
      <c r="DQ78" s="353"/>
      <c r="DR78" s="354"/>
      <c r="DS78" s="353"/>
      <c r="DT78" s="354"/>
      <c r="DU78" s="353"/>
      <c r="DV78" s="354"/>
      <c r="DW78" s="353"/>
      <c r="DX78" s="354"/>
      <c r="DY78" s="353"/>
      <c r="DZ78" s="354"/>
      <c r="EA78" s="353"/>
      <c r="EB78" s="354"/>
      <c r="EC78" s="353"/>
      <c r="ED78" s="354"/>
      <c r="EE78" s="353"/>
      <c r="EF78" s="354"/>
      <c r="EG78" s="353"/>
      <c r="EH78" s="354"/>
      <c r="EI78" s="353"/>
      <c r="EJ78" s="354"/>
      <c r="EK78" s="353"/>
      <c r="EL78" s="354"/>
      <c r="EM78" s="353"/>
      <c r="EN78" s="354"/>
      <c r="EO78" s="353"/>
      <c r="EP78" s="354"/>
      <c r="EQ78" s="353"/>
      <c r="ER78" s="354"/>
      <c r="ES78" s="353"/>
      <c r="ET78" s="354"/>
      <c r="EU78" s="353"/>
      <c r="EV78" s="354"/>
      <c r="EW78" s="353"/>
      <c r="EX78" s="354"/>
      <c r="EY78" s="353"/>
      <c r="EZ78" s="354"/>
      <c r="FA78" s="353"/>
      <c r="FB78" s="354"/>
      <c r="FC78" s="353"/>
      <c r="FD78" s="354"/>
      <c r="FE78" s="353"/>
      <c r="FF78" s="354"/>
      <c r="FG78" s="353"/>
      <c r="FH78" s="354"/>
      <c r="FI78" s="353"/>
      <c r="FJ78" s="354"/>
      <c r="FK78" s="353"/>
      <c r="FL78" s="354"/>
      <c r="FM78" s="353"/>
      <c r="FN78" s="354"/>
      <c r="FO78" s="353"/>
      <c r="FP78" s="354"/>
      <c r="FQ78" s="353"/>
      <c r="FR78" s="354"/>
      <c r="FS78" s="353"/>
      <c r="FT78" s="354"/>
      <c r="FU78" s="353"/>
      <c r="FV78" s="354"/>
      <c r="FW78" s="353"/>
      <c r="FX78" s="354"/>
      <c r="FY78" s="353"/>
      <c r="FZ78" s="354"/>
      <c r="GA78" s="353"/>
      <c r="GB78" s="354"/>
      <c r="GC78" s="353"/>
      <c r="GD78" s="354"/>
      <c r="GE78" s="353"/>
      <c r="GF78" s="354"/>
      <c r="GG78" s="353"/>
      <c r="GH78" s="354"/>
      <c r="GI78" s="353"/>
      <c r="GJ78" s="354"/>
      <c r="GK78" s="353"/>
      <c r="GL78" s="354"/>
      <c r="GM78" s="353"/>
      <c r="GN78" s="354"/>
      <c r="GO78" s="353"/>
      <c r="GP78" s="354"/>
      <c r="GQ78" s="353"/>
      <c r="GR78" s="354"/>
    </row>
    <row r="79" spans="1:200" ht="16.5" customHeight="1" x14ac:dyDescent="0.3">
      <c r="A79" s="402"/>
      <c r="B79" s="412"/>
      <c r="C79" s="397"/>
      <c r="D79" s="398"/>
      <c r="E79" s="353"/>
      <c r="F79" s="354"/>
      <c r="G79" s="353"/>
      <c r="H79" s="354"/>
      <c r="I79" s="353"/>
      <c r="J79" s="354"/>
      <c r="K79" s="353"/>
      <c r="L79" s="354"/>
      <c r="M79" s="353"/>
      <c r="N79" s="354"/>
      <c r="O79" s="353"/>
      <c r="P79" s="354"/>
      <c r="Q79" s="353"/>
      <c r="R79" s="354"/>
      <c r="S79" s="353"/>
      <c r="T79" s="354"/>
      <c r="U79" s="353"/>
      <c r="V79" s="354"/>
      <c r="W79" s="353"/>
      <c r="X79" s="354"/>
      <c r="Y79" s="353"/>
      <c r="Z79" s="354"/>
      <c r="AA79" s="353"/>
      <c r="AB79" s="354"/>
      <c r="AC79" s="353"/>
      <c r="AD79" s="354"/>
      <c r="AE79" s="353"/>
      <c r="AF79" s="354"/>
      <c r="AG79" s="353"/>
      <c r="AH79" s="354"/>
      <c r="AI79" s="353"/>
      <c r="AJ79" s="354"/>
      <c r="AK79" s="353"/>
      <c r="AL79" s="354"/>
      <c r="AM79" s="353"/>
      <c r="AN79" s="354"/>
      <c r="AO79" s="353"/>
      <c r="AP79" s="354"/>
      <c r="AQ79" s="353"/>
      <c r="AR79" s="354"/>
      <c r="AS79" s="353"/>
      <c r="AT79" s="354"/>
      <c r="AU79" s="353"/>
      <c r="AV79" s="354"/>
      <c r="AW79" s="353"/>
      <c r="AX79" s="354"/>
      <c r="AY79" s="353"/>
      <c r="AZ79" s="354"/>
      <c r="BA79" s="353"/>
      <c r="BB79" s="354"/>
      <c r="BC79" s="353"/>
      <c r="BD79" s="354"/>
      <c r="BE79" s="353"/>
      <c r="BF79" s="354"/>
      <c r="BG79" s="353"/>
      <c r="BH79" s="354"/>
      <c r="BI79" s="353"/>
      <c r="BJ79" s="354"/>
      <c r="BK79" s="353"/>
      <c r="BL79" s="354"/>
      <c r="BM79" s="353"/>
      <c r="BN79" s="354"/>
      <c r="BO79" s="353"/>
      <c r="BP79" s="354"/>
      <c r="BQ79" s="353"/>
      <c r="BR79" s="354"/>
      <c r="BS79" s="353"/>
      <c r="BT79" s="354"/>
      <c r="BU79" s="353"/>
      <c r="BV79" s="354"/>
      <c r="BW79" s="353"/>
      <c r="BX79" s="354"/>
      <c r="BY79" s="353"/>
      <c r="BZ79" s="354"/>
      <c r="CA79" s="353"/>
      <c r="CB79" s="354"/>
      <c r="CC79" s="353"/>
      <c r="CD79" s="354"/>
      <c r="CE79" s="391"/>
      <c r="CF79" s="392"/>
      <c r="CG79" s="391"/>
      <c r="CH79" s="392"/>
      <c r="CI79" s="391"/>
      <c r="CJ79" s="392"/>
      <c r="CK79" s="391"/>
      <c r="CL79" s="392"/>
      <c r="CM79" s="391"/>
      <c r="CN79" s="392"/>
      <c r="CO79" s="391"/>
      <c r="CP79" s="392"/>
      <c r="CQ79" s="391"/>
      <c r="CR79" s="392"/>
      <c r="CS79" s="391"/>
      <c r="CT79" s="392"/>
      <c r="CU79" s="353"/>
      <c r="CV79" s="354"/>
      <c r="CW79" s="353"/>
      <c r="CX79" s="354"/>
      <c r="CY79" s="353"/>
      <c r="CZ79" s="354"/>
      <c r="DA79" s="353"/>
      <c r="DB79" s="354"/>
      <c r="DC79" s="353"/>
      <c r="DD79" s="354"/>
      <c r="DE79" s="353"/>
      <c r="DF79" s="354"/>
      <c r="DG79" s="353"/>
      <c r="DH79" s="354"/>
      <c r="DI79" s="353"/>
      <c r="DJ79" s="354"/>
      <c r="DK79" s="353"/>
      <c r="DL79" s="354"/>
      <c r="DM79" s="353"/>
      <c r="DN79" s="354"/>
      <c r="DO79" s="353"/>
      <c r="DP79" s="354"/>
      <c r="DQ79" s="353"/>
      <c r="DR79" s="354"/>
      <c r="DS79" s="353"/>
      <c r="DT79" s="354"/>
      <c r="DU79" s="353"/>
      <c r="DV79" s="354"/>
      <c r="DW79" s="353"/>
      <c r="DX79" s="354"/>
      <c r="DY79" s="353"/>
      <c r="DZ79" s="354"/>
      <c r="EA79" s="353"/>
      <c r="EB79" s="354"/>
      <c r="EC79" s="353"/>
      <c r="ED79" s="354"/>
      <c r="EE79" s="353"/>
      <c r="EF79" s="354"/>
      <c r="EG79" s="353"/>
      <c r="EH79" s="354"/>
      <c r="EI79" s="353"/>
      <c r="EJ79" s="354"/>
      <c r="EK79" s="353"/>
      <c r="EL79" s="354"/>
      <c r="EM79" s="353"/>
      <c r="EN79" s="354"/>
      <c r="EO79" s="353"/>
      <c r="EP79" s="354"/>
      <c r="EQ79" s="353"/>
      <c r="ER79" s="354"/>
      <c r="ES79" s="353"/>
      <c r="ET79" s="354"/>
      <c r="EU79" s="353"/>
      <c r="EV79" s="354"/>
      <c r="EW79" s="353"/>
      <c r="EX79" s="354"/>
      <c r="EY79" s="353"/>
      <c r="EZ79" s="354"/>
      <c r="FA79" s="353"/>
      <c r="FB79" s="354"/>
      <c r="FC79" s="353"/>
      <c r="FD79" s="354"/>
      <c r="FE79" s="353"/>
      <c r="FF79" s="354"/>
      <c r="FG79" s="353"/>
      <c r="FH79" s="354"/>
      <c r="FI79" s="353"/>
      <c r="FJ79" s="354"/>
      <c r="FK79" s="353"/>
      <c r="FL79" s="354"/>
      <c r="FM79" s="353"/>
      <c r="FN79" s="354"/>
      <c r="FO79" s="353"/>
      <c r="FP79" s="354"/>
      <c r="FQ79" s="353"/>
      <c r="FR79" s="354"/>
      <c r="FS79" s="353"/>
      <c r="FT79" s="354"/>
      <c r="FU79" s="353"/>
      <c r="FV79" s="354"/>
      <c r="FW79" s="353"/>
      <c r="FX79" s="354"/>
      <c r="FY79" s="353"/>
      <c r="FZ79" s="354"/>
      <c r="GA79" s="353"/>
      <c r="GB79" s="354"/>
      <c r="GC79" s="353"/>
      <c r="GD79" s="354"/>
      <c r="GE79" s="353"/>
      <c r="GF79" s="354"/>
      <c r="GG79" s="353"/>
      <c r="GH79" s="354"/>
      <c r="GI79" s="353"/>
      <c r="GJ79" s="354"/>
      <c r="GK79" s="353"/>
      <c r="GL79" s="354"/>
      <c r="GM79" s="353"/>
      <c r="GN79" s="354"/>
      <c r="GO79" s="353"/>
      <c r="GP79" s="354"/>
      <c r="GQ79" s="353"/>
      <c r="GR79" s="354"/>
    </row>
    <row r="80" spans="1:200" ht="17.100000000000001" customHeight="1" thickBot="1" x14ac:dyDescent="0.35">
      <c r="A80" s="403"/>
      <c r="B80" s="413"/>
      <c r="C80" s="399"/>
      <c r="D80" s="400"/>
      <c r="E80" s="355"/>
      <c r="F80" s="356"/>
      <c r="G80" s="355"/>
      <c r="H80" s="356"/>
      <c r="I80" s="355"/>
      <c r="J80" s="356"/>
      <c r="K80" s="355"/>
      <c r="L80" s="356"/>
      <c r="M80" s="355"/>
      <c r="N80" s="356"/>
      <c r="O80" s="355"/>
      <c r="P80" s="356"/>
      <c r="Q80" s="355"/>
      <c r="R80" s="356"/>
      <c r="S80" s="355"/>
      <c r="T80" s="356"/>
      <c r="U80" s="355"/>
      <c r="V80" s="356"/>
      <c r="W80" s="355"/>
      <c r="X80" s="356"/>
      <c r="Y80" s="355"/>
      <c r="Z80" s="356"/>
      <c r="AA80" s="355"/>
      <c r="AB80" s="356"/>
      <c r="AC80" s="355"/>
      <c r="AD80" s="356"/>
      <c r="AE80" s="355"/>
      <c r="AF80" s="356"/>
      <c r="AG80" s="355"/>
      <c r="AH80" s="356"/>
      <c r="AI80" s="355"/>
      <c r="AJ80" s="356"/>
      <c r="AK80" s="355"/>
      <c r="AL80" s="356"/>
      <c r="AM80" s="355"/>
      <c r="AN80" s="356"/>
      <c r="AO80" s="355"/>
      <c r="AP80" s="356"/>
      <c r="AQ80" s="355"/>
      <c r="AR80" s="356"/>
      <c r="AS80" s="355"/>
      <c r="AT80" s="356"/>
      <c r="AU80" s="355"/>
      <c r="AV80" s="356"/>
      <c r="AW80" s="355"/>
      <c r="AX80" s="356"/>
      <c r="AY80" s="355"/>
      <c r="AZ80" s="356"/>
      <c r="BA80" s="355"/>
      <c r="BB80" s="356"/>
      <c r="BC80" s="355"/>
      <c r="BD80" s="356"/>
      <c r="BE80" s="355"/>
      <c r="BF80" s="356"/>
      <c r="BG80" s="355"/>
      <c r="BH80" s="356"/>
      <c r="BI80" s="355"/>
      <c r="BJ80" s="356"/>
      <c r="BK80" s="355"/>
      <c r="BL80" s="356"/>
      <c r="BM80" s="355"/>
      <c r="BN80" s="356"/>
      <c r="BO80" s="355"/>
      <c r="BP80" s="356"/>
      <c r="BQ80" s="355"/>
      <c r="BR80" s="356"/>
      <c r="BS80" s="355"/>
      <c r="BT80" s="356"/>
      <c r="BU80" s="355"/>
      <c r="BV80" s="356"/>
      <c r="BW80" s="355"/>
      <c r="BX80" s="356"/>
      <c r="BY80" s="355"/>
      <c r="BZ80" s="356"/>
      <c r="CA80" s="355"/>
      <c r="CB80" s="356"/>
      <c r="CC80" s="355"/>
      <c r="CD80" s="356"/>
      <c r="CE80" s="393"/>
      <c r="CF80" s="394"/>
      <c r="CG80" s="393"/>
      <c r="CH80" s="394"/>
      <c r="CI80" s="393"/>
      <c r="CJ80" s="394"/>
      <c r="CK80" s="393"/>
      <c r="CL80" s="394"/>
      <c r="CM80" s="393"/>
      <c r="CN80" s="394"/>
      <c r="CO80" s="393"/>
      <c r="CP80" s="394"/>
      <c r="CQ80" s="393"/>
      <c r="CR80" s="394"/>
      <c r="CS80" s="393"/>
      <c r="CT80" s="394"/>
      <c r="CU80" s="355"/>
      <c r="CV80" s="356"/>
      <c r="CW80" s="355"/>
      <c r="CX80" s="356"/>
      <c r="CY80" s="355"/>
      <c r="CZ80" s="356"/>
      <c r="DA80" s="355"/>
      <c r="DB80" s="356"/>
      <c r="DC80" s="355"/>
      <c r="DD80" s="356"/>
      <c r="DE80" s="355"/>
      <c r="DF80" s="356"/>
      <c r="DG80" s="355"/>
      <c r="DH80" s="356"/>
      <c r="DI80" s="355"/>
      <c r="DJ80" s="356"/>
      <c r="DK80" s="355"/>
      <c r="DL80" s="356"/>
      <c r="DM80" s="355"/>
      <c r="DN80" s="356"/>
      <c r="DO80" s="355"/>
      <c r="DP80" s="356"/>
      <c r="DQ80" s="355"/>
      <c r="DR80" s="356"/>
      <c r="DS80" s="355"/>
      <c r="DT80" s="356"/>
      <c r="DU80" s="355"/>
      <c r="DV80" s="356"/>
      <c r="DW80" s="355"/>
      <c r="DX80" s="356"/>
      <c r="DY80" s="355"/>
      <c r="DZ80" s="356"/>
      <c r="EA80" s="355"/>
      <c r="EB80" s="356"/>
      <c r="EC80" s="355"/>
      <c r="ED80" s="356"/>
      <c r="EE80" s="355"/>
      <c r="EF80" s="356"/>
      <c r="EG80" s="355"/>
      <c r="EH80" s="356"/>
      <c r="EI80" s="355"/>
      <c r="EJ80" s="356"/>
      <c r="EK80" s="355"/>
      <c r="EL80" s="356"/>
      <c r="EM80" s="355"/>
      <c r="EN80" s="356"/>
      <c r="EO80" s="355"/>
      <c r="EP80" s="356"/>
      <c r="EQ80" s="355"/>
      <c r="ER80" s="356"/>
      <c r="ES80" s="355"/>
      <c r="ET80" s="356"/>
      <c r="EU80" s="355"/>
      <c r="EV80" s="356"/>
      <c r="EW80" s="355"/>
      <c r="EX80" s="356"/>
      <c r="EY80" s="355"/>
      <c r="EZ80" s="356"/>
      <c r="FA80" s="355"/>
      <c r="FB80" s="356"/>
      <c r="FC80" s="355"/>
      <c r="FD80" s="356"/>
      <c r="FE80" s="355"/>
      <c r="FF80" s="356"/>
      <c r="FG80" s="355"/>
      <c r="FH80" s="356"/>
      <c r="FI80" s="355"/>
      <c r="FJ80" s="356"/>
      <c r="FK80" s="355"/>
      <c r="FL80" s="356"/>
      <c r="FM80" s="355"/>
      <c r="FN80" s="356"/>
      <c r="FO80" s="355"/>
      <c r="FP80" s="356"/>
      <c r="FQ80" s="355"/>
      <c r="FR80" s="356"/>
      <c r="FS80" s="355"/>
      <c r="FT80" s="356"/>
      <c r="FU80" s="355"/>
      <c r="FV80" s="356"/>
      <c r="FW80" s="355"/>
      <c r="FX80" s="356"/>
      <c r="FY80" s="355"/>
      <c r="FZ80" s="356"/>
      <c r="GA80" s="355"/>
      <c r="GB80" s="356"/>
      <c r="GC80" s="355"/>
      <c r="GD80" s="356"/>
      <c r="GE80" s="355"/>
      <c r="GF80" s="356"/>
      <c r="GG80" s="355"/>
      <c r="GH80" s="356"/>
      <c r="GI80" s="355"/>
      <c r="GJ80" s="356"/>
      <c r="GK80" s="355"/>
      <c r="GL80" s="356"/>
      <c r="GM80" s="355"/>
      <c r="GN80" s="356"/>
      <c r="GO80" s="355"/>
      <c r="GP80" s="356"/>
      <c r="GQ80" s="355"/>
      <c r="GR80" s="356"/>
    </row>
    <row r="81" spans="1:200" ht="17.100000000000001" customHeight="1" x14ac:dyDescent="0.3">
      <c r="A81" s="401">
        <f>IF(입력!A81="","",입력!A81)</f>
        <v>10</v>
      </c>
      <c r="B81" s="411">
        <f>SUM(E85:GR88)</f>
        <v>0</v>
      </c>
      <c r="C81" s="407" t="s">
        <v>22</v>
      </c>
      <c r="D81" s="408"/>
      <c r="E81" s="357">
        <f>IF(OR(입력!B81="60mm단열",입력!B81="60mm방화"),IF(입력!B83="OD",IF(AND(입력!H81="W",입력!H85="W"),((입력!D81-(입력!D81-입력!J81))*2)+((입력!D81-(입력!D81-입력!J85))*2)+((입력!D81-입력!J81-입력!J85)*2)+((입력!F81)*6),0),0)+IF(입력!B83="OD",IF(AND(입력!H81="H",입력!H85="H"),((입력!F81-(입력!F81-입력!J81))*2)+((입력!F81-(입력!F81-입력!J85))*2)+((입력!F81-입력!J81-입력!J85)*2)+((입력!D81)*6),0),0)+IF(입력!B83="OD",IF(입력!H81="W",((입력!D81-(입력!D81-입력!J81))*2)+((입력!D81-입력!J81)*2)+((입력!F81)*4),IF(입력!H81="H",((입력!F81-(입력!F81-입력!J81))*2)+((입력!F81-입력!J81)*2)+((입력!D81)*4),0)),0)+IF(OR(입력!B83="PJ",입력!B83="T/T",입력!B83="T/O",입력!B83="T/S",입력!B83="FIX",입력!B81="ID",AND(입력!B83="OD",NOT(입력!H81="W"),NOT(입력!H81="H"))),((입력!D81)+(입력!F81))*2,0),0)</f>
        <v>0</v>
      </c>
      <c r="F81" s="358"/>
      <c r="G81" s="375">
        <f>IF(OR(입력!B81="60mm단열",입력!B81="60mm방화"),(IF(OR(입력!B83="T/T",입력!B83="T/O",입력!B83="T/S"),(IF(입력!H81="W",입력!J81-34-19+12,입력!D81-34-34+12)+IF(입력!H81="H",입력!J81-34-19+12,입력!F81-34-34+12))*2,0))+(IF(OR(입력!B83="T/T",입력!B83="T/O",입력!B83="T/S"),(IF(입력!H85="W",입력!J85-34-19+12+입력!F81-34-34+12,0)+IF(입력!H85="H",입력!J85-34-19+12+입력!D81-34-34+12,0))*2,0)),0)</f>
        <v>0</v>
      </c>
      <c r="H81" s="376"/>
      <c r="I81" s="357">
        <f>IF(OR(입력!B81="60mm단열",입력!B81="60mm방화"),IF(OR(입력!B83="T/T",입력!B83="T/O",입력!B83="T/S",입력!B83="FIX",입력!B83="PJ"),IF(입력!H81="W",입력!F81-34-34+10,IF(입력!H81="H",입력!D81-34-34+10,0)),0)*IF(OR(입력!H85="W",입력!H85="H"),2,1),0)</f>
        <v>0</v>
      </c>
      <c r="J81" s="358"/>
      <c r="K81" s="357">
        <f>IF(OR(입력!B81="60mm단열",입력!B81="60mm방화"),IF(입력!B83="OD",(IF(입력!H81="W",입력!D81-(입력!D81-입력!J81)-34-34+12,입력!D81-34-34+12)+IF(입력!H81="H",입력!F81-(입력!F81-입력!J81)-34-34+12,입력!F81-34-34+12))*2,0),0)</f>
        <v>0</v>
      </c>
      <c r="L81" s="358"/>
      <c r="M81" s="357">
        <f>IF(OR(입력!B81="60mm단열",입력!B81="60mm방화"),IF(입력!B83="PJ",(IF(입력!H81="W",입력!D81-(입력!D81-입력!J81)-34-34+12,입력!D81-34-34+12)+IF(입력!H81="H",입력!F81-(입력!F81-입력!J81)-34-34+12,입력!F81-34-34+12))*2,0),0)</f>
        <v>0</v>
      </c>
      <c r="N81" s="358"/>
      <c r="O81" s="357">
        <f>IF(OR(입력!B81="60mm단열",입력!B81="60mm방화"),IF(입력!B83="페러럴",(IF(입력!H81="W",입력!D81-(입력!D81-입력!J81)-34-34+12,입력!D81-34-34+12)+IF(입력!H81="H",입력!F81-(입력!F81-입력!J81)-34-34+12,입력!F81-34-34+12))*2,0),0)</f>
        <v>0</v>
      </c>
      <c r="P81" s="358"/>
      <c r="Q81" s="357">
        <f>IF(OR(입력!B81="60mm단열",입력!B81="60mm방화"),IF(입력!B85="24T",(IF(입력!B83="FIX",IF(AND(입력!H81="W",입력!H85="W"),((입력!D81-(입력!D81-입력!J81)-34-19)*2)+((입력!D81-(입력!D81-입력!J85)-34-19)*2)+((입력!D81-입력!J81-입력!J84-19-19)*2)+((입력!F81-34-34)*6),IF(AND(입력!H81="H",입력!H85="H"),((입력!F81-(입력!F81-입력!J81)-34-19)*2)+((입력!F81-(입력!F81-입력!J85)-34-19)*2)+((입력!F81-입력!J81-입력!J85-19-19)*2)+((입력!D81-34-34)*6),IF(입력!H81="W",((입력!D81-(입력!D81-입력!J81)-34-19)*2)+((입력!D81-입력!J81-34-19)*2)+((입력!F81-34-34)*4),IF(입력!H81="H",((입력!F81-(입력!F81-입력!J81)-34-19)*2)+((입력!F81-입력!J81-34-19)*2)+((입력!D81-34-34)*4),(((입력!D81-34-34)+(입력!F81-34-34))*2))))),0)+IF(OR(입력!B83="T/T",입력!B83="T/O",입력!B83="PJ",입력!B83="T/S"),IF(AND(입력!H81="W",입력!H85="W"),(((입력!D81-입력!J81-입력!J85-19-19)+(입력!F81-34-34))*2),IF(입력!H81="W",(((입력!D81-입력!J81-34-19)+(입력!F81-34-34))*2),IF(AND(입력!H81="H",입력!H85="H"),(((입력!F81-입력!J81-입력!J85-19-19)+(입력!D81-34-34))*2),IF(입력!H81="H",(((입력!F81-입력!J81-34-19)+(입력!D81-34-34))*2),0)))),0)+IF(입력!B81="OD",IF(AND(입력!H81="W",입력!H81="W"),(((입력!D81-입력!J81-입력!J85-34-34)+(입력!F81-34-34))*2),IF(입력!H81="W",(((입력!D81-입력!J81-34-34)+(입력!F81-34-34))*2),IF(AND(입력!H81="H",입력!H85="H"),(((입력!F81-입력!J81-입력!J85-34-34)+(입력!D81-34-34))*2),IF(입력!H81="H",(((입력!F81-입력!J81-34-34)+(입력!D81-34-34))*2),0)))),0)),0),0)</f>
        <v>0</v>
      </c>
      <c r="R81" s="358"/>
      <c r="S81" s="357">
        <f>IF(OR(입력!B81="60mm단열",입력!B81="60mm방화"),IF(입력!B85="24T",(IF(OR(입력!B83="T/T",입력!B83="T/O",입력!B83="T/S"),(IF(입력!H81="W",입력!D81-(입력!D81-입력!J81)-34-19+12-53-53,입력!D81-34-34+12-53-53)+IF(입력!H81="H",입력!F81-(입력!F81-입력!J81)-34-19+12-53-53,입력!F81-34-34+12-53-53))*2,0)+IF(입력!B83="OD",(IF(입력!H81="W",입력!D81-(입력!D81-입력!J81)-34-34+12-53-53,입력!D81-34-34+12-53-53)+IF(입력!H81="H",입력!F81-(입력!F81-입력!J81)-34-34+12-53-53,입력!F81-34-34+12-53-53))*2,0)+IF(입력!B83="PJ",(IF(입력!H81="W",입력!D81-(입력!D81-입력!J81)-34-19+12-53-53,입력!D81-34-34+12-53-53)+IF(입력!H81="H",입력!F81-(입력!F81-입력!J81)-34-19+12-53-53,입력!F81-34-34+12-53-53))*2,0)+IF(OR(입력!B83="T/T",입력!B83="T/O",입력!B83="T/S"),(IF(입력!H85="W",입력!D81-(입력!D81-입력!J85)-34-19+12-53-53,0)+IF(입력!H85="H",입력!F81-(입력!F81-입력!J85)-34-19+12-53-53,0))*2,0)+IF(입력!B81="OD",(IF(입력!H85="W",입력!D81-(입력!D81-입력!J85)-34-34+12-53-53,0)+IF(입력!H85="H",입력!F81-(입력!F81-입력!J85)-34-34+12-53-53,0))*2,0)+IF(입력!B83="PJ",(IF(입력!H85="W",입력!D81-(입력!D81-입력!J85)-34-19+12-53-53,0)+IF(입력!H85="H",입력!F81-(입력!F81-입력!J85)-34-19+12-53-53,0))*2,0)),0),0)</f>
        <v>0</v>
      </c>
      <c r="T81" s="358"/>
      <c r="U81" s="357">
        <f>IF(OR(입력!B81="60mm단열",입력!B81="60mm방화"),IF(입력!B85="39T",(IF(입력!B83="FIX",IF(AND(입력!H81="W",입력!H85="W"),((입력!D81-(입력!D81-입력!J81)-34-19)*2)+((입력!D81-(입력!D81-입력!J85)-34-19)*2)+((입력!D81-입력!J81-입력!J84-19-19)*2)+((입력!F81-34-34)*6),IF(AND(입력!H81="H",입력!H85="H"),((입력!F81-(입력!F81-입력!J81)-34-19)*2)+((입력!F81-(입력!F81-입력!J85)-34-19)*2)+((입력!F81-입력!J81-입력!J85-19-19)*2)+((입력!D81-34-34)*6),IF(입력!H81="W",((입력!D81-(입력!D81-입력!J81)-34-19)*2)+((입력!D81-입력!J81-34-19)*2)+((입력!F81-34-34)*4),IF(입력!H81="H",((입력!F81-(입력!F81-입력!J81)-34-19)*2)+((입력!F81-입력!J81-34-19)*2)+((입력!D81-34-34)*4),(((입력!D81-34-34)+(입력!F81-34-34))*2))))),0)+IF(OR(입력!B83="T/T",입력!B83="T/O",입력!B83="PJ",입력!B83="T/S"),IF(AND(입력!H81="W",입력!H85="W"),(((입력!D81-입력!J81-입력!J85-19-19)+(입력!F81-34-34))*2),IF(입력!H81="W",(((입력!D81-입력!J81-34-19)+(입력!F81-34-34))*2),IF(AND(입력!H81="H",입력!H85="H"),(((입력!F81-입력!J81-입력!J85-19-19)+(입력!D81-34-34))*2),IF(입력!H81="H",(((입력!F81-입력!J81-34-19)+(입력!D81-34-34))*2),0)))),0)+IF(입력!B83="OD",IF(AND(입력!H81="W",입력!H81="W"),(((입력!D81-입력!J81-입력!J85-34-34)+(입력!F81-34-34))*2),IF(입력!H81="W",(((입력!D81-입력!J81-34-34)+(입력!F81-34-34))*2),IF(AND(입력!H81="H",입력!H85="H"),(((입력!F81-입력!J81-입력!J85-34-34)+(입력!D81-34-34))*2),IF(입력!H81="H",(((입력!F81-입력!J81-34-34)+(입력!D81-34-34))*2),0)))),0)),0),0)</f>
        <v>0</v>
      </c>
      <c r="V81" s="358"/>
      <c r="W81" s="357">
        <f>IF(OR(입력!B81="60mm단열",입력!B81="60mm방화"),IF(입력!B85="39T",(IF(OR(입력!B83="T/T",입력!B83="T/O",입력!B83="T/S"),(IF(입력!H81="W",입력!D81-(입력!D81-입력!J81)-34-19+12-53-53,입력!D81-34-34+12-53-53)+IF(입력!H81="H",입력!F81-(입력!F81-입력!J81)-34-19+12-53-53,입력!F81-34-34+12-53-53))*2,0)+IF(입력!B83="OD",(IF(입력!H81="W",입력!D81-(입력!D81-입력!J81)-34-34+12-53-53,입력!D81-34-34+12-53-53)+IF(입력!H81="H",입력!F81-(입력!F81-입력!J81)-34-34+12-53-53,입력!F81-34-34+12-53-53))*2,0)+IF(입력!B83="PJ",(IF(입력!H81="W",입력!D81-(입력!D81-입력!J81)-34-19+12-53-53,입력!D81-34-34+12-53-53)+IF(입력!H81="H",입력!F81-(입력!F81-입력!J81)-34-19+12-53-53,입력!F81-34-34+12-53-53))*2,0)+IF(OR(입력!B83="T/T",입력!B83="T/O",입력!B83="T/S"),(IF(입력!H85="W",입력!D81-(입력!D81-입력!J85)-34-19+12-53-53,0)+IF(입력!H85="H",입력!F81-(입력!F81-입력!J85)-34-19+12-53-53,0))*2,0)+IF(입력!B81="OD",(IF(입력!H85="W",입력!D81-(입력!D81-입력!J85)-34-34+12-53-53,0)+IF(입력!H85="H",입력!F81-(입력!F81-입력!J85)-34-34+12-53-53,0))*2,0)+IF(입력!B81="ID",(IF(입력!H85="W",입력!D81-(입력!D81-입력!J85)-34-19+12-53-53,0)+IF(입력!H85="H",입력!F81-(입력!F81-입력!J85)-34-19+12-53-53,0))*2,0)),0),0)</f>
        <v>0</v>
      </c>
      <c r="X81" s="358"/>
      <c r="Y81" s="357">
        <f>IF(OR(입력!B81="60mm단열",입력!B81="60mm방화"),(4),0)</f>
        <v>0</v>
      </c>
      <c r="Z81" s="358"/>
      <c r="AA81" s="357">
        <f>IF(OR(입력!B81="60mm단열",입력!B81="60mm방화"),(4),0)</f>
        <v>0</v>
      </c>
      <c r="AB81" s="358"/>
      <c r="AC81" s="375">
        <f>IF(OR(입력!B81="60mm단열",입력!B81="60mm방화"),IF(OR(입력!B83="T/T",입력!B83="T/O",입력!B83="T/S",입력!B83="PJ"),IF(OR(입력!H85="w",입력!H85="h"),8,4),0),0)</f>
        <v>0</v>
      </c>
      <c r="AD81" s="376"/>
      <c r="AE81" s="375">
        <f>IF(OR(입력!B81="60mm단열",입력!B81="60mm방화"),IF(OR(입력!B83="T/T",입력!B83="T/O",입력!B83="T/S",입력!B83="PJ"),IF(OR(입력!H85="w",입력!H85="h"),8,4),0),0)</f>
        <v>0</v>
      </c>
      <c r="AF81" s="376"/>
      <c r="AG81" s="375">
        <f>IF(OR(입력!B81="60mm단열",입력!B81="60mm방화"),IF(OR(입력!B83="T/T",입력!B83="T/O",입력!B83="T/S",입력!B83="FIX",입력!B83="PJ"),IF(입력!H81="W",4,IF(입력!H81="H",4,0)),0)*IF(OR(입력!H84="W",입력!H84="H"),2,1),0)</f>
        <v>0</v>
      </c>
      <c r="AH81" s="376"/>
      <c r="AI81" s="375">
        <f>IF(OR(입력!B81="60mm단열",입력!B81="60mm방화"),IF(OR(입력!B83="T/T",입력!B83="T/O",입력!B83="T/S",입력!B83="FIX",입력!B83="PJ"),IF(입력!H81="W",4,IF(입력!H81="H",4,0)),0)*IF(OR(입력!H84="W",입력!H84="H"),2,1),0)</f>
        <v>0</v>
      </c>
      <c r="AJ81" s="376"/>
      <c r="AK81" s="375">
        <f>IF(OR(입력!B81="60mm단열",입력!B81="60mm방화"),IF(OR(입력!B83="T/T",입력!B83="T/O",입력!B83="T/S",입력!B83="FIX",입력!B83="PJ"),IF(입력!H81="W",4,IF(입력!H81="H",4,0)),0)*IF(OR(입력!H84="W",입력!H84="H"),2,1),0)</f>
        <v>0</v>
      </c>
      <c r="AL81" s="376"/>
      <c r="AM81" s="357">
        <f>IF(OR(입력!B81="60mm단열",입력!B81="60mm방화"),(32),0)</f>
        <v>0</v>
      </c>
      <c r="AN81" s="358"/>
      <c r="AO81" s="357">
        <f>IF((입력!B81="60mm단열"),(Q81+S81+U81+W81)/1000,0)</f>
        <v>0</v>
      </c>
      <c r="AP81" s="358"/>
      <c r="AQ81" s="357">
        <f>IF((입력!B81="60mm단열"),(Q81+S81+U81+W81)/1000,0)</f>
        <v>0</v>
      </c>
      <c r="AR81" s="358"/>
      <c r="AS81" s="357">
        <f>IF((입력!B81="60mm단열"),(G81+M81+K81+O81))/1000</f>
        <v>0</v>
      </c>
      <c r="AT81" s="358"/>
      <c r="AU81" s="357">
        <f>IF((입력!B81="60mm단열"),(4),0)</f>
        <v>0</v>
      </c>
      <c r="AV81" s="358"/>
      <c r="AW81" s="357">
        <f>IF((입력!B81="60mm단열"),(G81*2)/1000,0)</f>
        <v>0</v>
      </c>
      <c r="AX81" s="358"/>
      <c r="AY81" s="357">
        <f>IF((입력!B81="60mm방화"),(Q81+S81+U81+W81)/1000,0)</f>
        <v>0</v>
      </c>
      <c r="AZ81" s="358"/>
      <c r="BA81" s="357">
        <f>IF((입력!B81="60mm방화"),(Q81+S81+U81+W81)/1000,0)</f>
        <v>0</v>
      </c>
      <c r="BB81" s="358"/>
      <c r="BC81" s="357">
        <f>IF((입력!B81="60mm방화"),(G81+K81+M81+O81)/1000,0)</f>
        <v>0</v>
      </c>
      <c r="BD81" s="358"/>
      <c r="BE81" s="357">
        <f>IF((입력!B81="60mm방화"),(4),0)</f>
        <v>0</v>
      </c>
      <c r="BF81" s="358"/>
      <c r="BG81" s="357">
        <f>IF((입력!B81="60mm방화"),((G81+K81+M81+O81)/1000),0)</f>
        <v>0</v>
      </c>
      <c r="BH81" s="358"/>
      <c r="BI81" s="357">
        <f>IF((입력!B81="60mm방화"),((E81/1000)),0)</f>
        <v>0</v>
      </c>
      <c r="BJ81" s="358"/>
      <c r="BK81" s="357">
        <f>IF((입력!B81="60mm방화"),IF(입력!B85="24T",Q81/1000,U81/1000),0)</f>
        <v>0</v>
      </c>
      <c r="BL81" s="358"/>
      <c r="BM81" s="357">
        <f>IF((입력!B81="60mm방화"),IF(입력!B85="24T",S81/1000,W81/1000),0)</f>
        <v>0</v>
      </c>
      <c r="BN81" s="358"/>
      <c r="BO81" s="357">
        <f>IF(OR(입력!B81="60mm단열",입력!B81="60mm방화"),(IF(OR(입력!B83="T/T",입력!B83="T/O",입력!B83="T/S",입력!B83="PJ"),(IF(입력!H81="W",입력!D81-(입력!D81-입력!J81)-432,입력!D81-432)+IF(입력!H81="H",입력!F81-((((입력!F81-입력!J81)/2)-246)*2),(((입력!F81/2)-246)*2))),0))+(IF(OR(입력!B83="T/T",입력!B83="T/O",입력!B83="T/S"),(IF(입력!H85="W",입력!D81-(입력!D85-입력!J85)-432,0)+IF(입력!H85="H",입력!F85-((((입력!F85-입력!J85)/2)-246)*2),0)),0)),0)</f>
        <v>0</v>
      </c>
      <c r="BP81" s="358"/>
      <c r="BQ81" s="357">
        <f>IF(OR(입력!B81="85mm단열",입력!B81="85mm방화"),IF(입력!B83="OD",IF(AND(입력!H81="W",입력!H85="W"),((입력!D81-(입력!D81-입력!J81))*2)+((입력!D81-(입력!D81-입력!J85))*2)+((입력!D81-입력!J81-입력!J85)*2)+((입력!F81)*6),0),0)+IF(입력!B83="OD",IF(AND(입력!H81="H",입력!H85="H"),((입력!BJ81-(입력!F81-입력!J81))*2)+((입력!F81-(입력!F81-입력!J85))*2)+((입력!F81-입력!BN81-입력!J85)*2)+((입력!D81)*6),0),0)+IF(입력!B83="OD",IF(입력!H81="W",((입력!D81-(입력!D81-입력!J81))*2)+((입력!D81-입력!J81)*2)+((입력!F81)*4),IF(입력!H81="H",((입력!F81-(입력!F81-입력!J81))*2)+((입력!F81-입력!J81)*2)+((입력!D81)*4),0)),0)+IF(OR(입력!B83="T/T",입력!B83="T/O",입력!B83="T/S",입력!B83="FIX",입력!B81="ID",AND(입력!B83="OD",NOT(입력!H81="W"),NOT(입력!H81="H"))),((입력!D81)+(입력!F81))*2,0),0)</f>
        <v>0</v>
      </c>
      <c r="BR81" s="358"/>
      <c r="BS81" s="357">
        <f>IF(OR(입력!B81="85mm단열",입력!B81="85mm방화"),(IF(OR(입력!B83="T/T",입력!B83="T/O",입력!B83="T/S"),(IF(입력!H81="W",입력!D81-(입력!D81-입력!J81)-38-19+12,입력!D81-38-38+12)+IF(입력!H81="H",입력!F81-(입력!F81-입력!J81)-38-19+12,입력!F81-38-38+12))*2,0))+(IF(OR(입력!B83="T/T",입력!B83="T/O",입력!B83="T/S"),(IF(입력!H85="W",입력!D81-(입력!D85-입력!J85)-38-19+12,0)+IF(입력!H85="H",입력!F85-(입력!F85-입력!J85)-38-19+12,0))*2,0)),0)</f>
        <v>0</v>
      </c>
      <c r="BT81" s="358"/>
      <c r="BU81" s="357">
        <f>IF(OR(입력!B81="85mm단열",입력!B81="85mm방화"),IF(OR(입력!B83="T/T",입력!B83="T/O",입력!B83="T/S",입력!B83="FIX",입력!B83="ID"),IF(입력!H81="W",입력!F81-38-38+10,IF(입력!H81="H",입력!D81-38-38+10,0)),0)*IF(OR(입력!H85="W",입력!H84="H"),2,1),0)</f>
        <v>0</v>
      </c>
      <c r="BV81" s="358"/>
      <c r="BW81" s="357">
        <f>IF(OR(입력!B81="85mm단열",입력!B81="85mm방화"),IF(입력!B85="48T",(IF(입력!B83="FIX",IF(AND(입력!H81="W",입력!H85="W"),((입력!D81-(입력!D81-입력!J81)-38-19)*2)+((입력!D81-(입력!D81-입력!J85)-38-19)*2)+((입력!D81-입력!J81-입력!J84-19-19)*2)+((입력!F81-38-38)*6),IF(AND(입력!H81="H",입력!H85="H"),((입력!F81-(입력!F81-입력!J81)-38-19)*2)+((입력!F81-(입력!F81-입력!J85)-38-19)*2)+((입력!F81-입력!J81-입력!J85-19-19)*2)+((입력!D81-38-38)*6),IF(입력!H81="W",((입력!D81-(입력!D81-입력!J81)-38-19)*2)+((입력!D81-입력!J81-38-19)*2)+((입력!F81-38-38)*4),IF(입력!H81="H",((입력!F81-(입력!F81-입력!J81)-38-19)*2)+((입력!F81-입력!J81-38-19)*2)+((입력!D81-38-38)*4),(((입력!D81-38-38)+(입력!F81-38-38))*2))))),0)+IF(OR(입력!B83="T/T",입력!B83="T/O",입력!B83="ID",입력!B83="T/S"),IF(AND(입력!H81="W",입력!H85="W"),(((입력!D81-입력!J81-입력!J85-19-19)+(입력!F81-38-38))*2),IF(입력!H81="W",(((입력!D81-입력!J81-38-19)+(입력!F81-38-38))*2),IF(AND(입력!H81="H",입력!H85="H"),(((입력!F81-입력!J81-입력!J85-19-19)+(입력!D81-38-38))*2),IF(입력!H81="H",(((입력!F81-입력!J81-38-19)+(입력!D81-38-38))*2),0)))),0)+IF(입력!B81="OD",IF(AND(입력!H81="W",입력!H81="W"),(((입력!D81-입력!J81-입력!J85-38-38)+(입력!F81-38-38))*2),IF(입력!H81="W",(((입력!D81-입력!J81-38-38)+(입력!F81-38-38))*2),IF(AND(입력!H81="H",입력!H85="H"),(((입력!F81-입력!J81-입력!J85-38-38)+(입력!D81-38-38))*2),IF(입력!H81="H",(((입력!F81-입력!J81-38-38)+(입력!D81-38-38))*2),0)))),0)),0),0)</f>
        <v>0</v>
      </c>
      <c r="BX81" s="358"/>
      <c r="BY81" s="357">
        <f>IF(OR(입력!B81="85mm단열",입력!B81="85mm방화"),IF(입력!B85="48T",(IF(OR(입력!B83="T/T",입력!B83="T/O",입력!B83="T/S"),(IF(입력!H81="W",입력!D81-(입력!D81-입력!J81)-38-19+12-56-56,입력!D81-38-38+12-56-56)+IF(입력!H81="H",입력!F81-(입력!F81-입력!J81)-38-19+12-56-56,입력!F81-38-38+12-56-56))*2,0)+IF(입력!B83="OD",(IF(입력!H81="W",입력!D81-(입력!D81-입력!J81)-38-38+12-56-56,입력!D81-38-38+12-56-56)+IF(입력!H81="H",입력!F81-(입력!F81-입력!J81)-38-38+12-56-56,입력!F81-38-38+12-56-56))*2,0)+IF(입력!B83="ID",(IF(입력!H81="W",입력!D81-(입력!D81-입력!J81)-38-19+12-56-56,입력!D81-38-38+12-56-56)+IF(입력!H81="H",입력!F81-(입력!F81-입력!J81)-38-19+12-56-56,입력!F81-38-38+12-56-56))*2,0)+IF(OR(입력!B83="T/T",입력!B83="T/O",입력!B83="T/S"),(IF(입력!H85="W",입력!D81-(입력!D81-입력!J85)-38-19+12-56-56,0)+IF(입력!H85="H",입력!F81-(입력!F81-입력!J85)-38-19+12-56-56,0))*2,0)+IF(입력!B81="OD",(IF(입력!H85="W",입력!D81-(입력!D81-입력!J85)-38-38+12-56-56,0)+IF(입력!H85="H",입력!F81-(입력!F81-입력!J85)-38-38+12-56-56,0))*2,0)+IF(입력!B81="ID",(IF(입력!H85="W",입력!D81-(입력!D81-입력!J85)-38-19+12-56-56,0)+IF(입력!H85="H",입력!F81-(입력!F81-입력!J85)-38-19+12-56-56,0))*2,0)),0),0)</f>
        <v>0</v>
      </c>
      <c r="BZ81" s="358"/>
      <c r="CA81" s="357">
        <f>IF(OR(입력!B81="85mm단열",입력!B81="85mm방화"),IF(입력!B85="51T",(IF(입력!B83="FIX",IF(AND(입력!H81="W",입력!H85="W"),((입력!D81-(입력!D81-입력!J81)-38-19)*2)+((입력!D81-(입력!D81-입력!J85)-38-19)*2)+((입력!D81-입력!J81-입력!J84-19-19)*2)+((입력!F81-38-38)*6),IF(AND(입력!H81="H",입력!H85="H"),((입력!F81-(입력!F81-입력!J81)-38-19)*2)+((입력!F81-(입력!F81-입력!J85)-38-19)*2)+((입력!F81-입력!J81-입력!J85-19-19)*2)+((입력!D81-38-38)*6),IF(입력!H81="W",((입력!D81-(입력!D81-입력!J81)-38-19)*2)+((입력!D81-입력!J81-38-19)*2)+((입력!F81-38-38)*4),IF(입력!H81="H",((입력!F81-(입력!F81-입력!J81)-38-19)*2)+((입력!F81-입력!J81-38-19)*2)+((입력!D81-38-38)*4),(((입력!D81-38-38)+(입력!F81-38-38))*2))))),0)+IF(OR(입력!B83="T/T",입력!B83="T/O",입력!B83="ID",입력!B83="T/S"),IF(AND(입력!H81="W",입력!H85="W"),(((입력!D81-입력!J81-입력!J85-19-19)+(입력!F81-38-38))*2),IF(입력!H81="W",(((입력!D81-입력!J81-38-19)+(입력!F81-38-38))*2),IF(AND(입력!H81="H",입력!H85="H"),(((입력!F81-입력!J81-입력!J85-19-19)+(입력!D81-38-38))*2),IF(입력!H81="H",(((입력!F81-입력!J81-38-19)+(입력!D81-38-38))*2),0)))),0)+IF(입력!B81="OD",IF(AND(입력!H81="W",입력!H81="W"),(((입력!D81-입력!J81-입력!J85-38-38)+(입력!F81-38-38))*2),IF(입력!H81="W",(((입력!D81-입력!J81-38-38)+(입력!F81-38-38))*2),IF(AND(입력!H81="H",입력!H85="H"),(((입력!F81-입력!J81-입력!J85-38-38)+(입력!D81-38-38))*2),IF(입력!H81="H",(((입력!F81-입력!J81-38-38)+(입력!D81-38-38))*2),0)))),0)),0),0)</f>
        <v>0</v>
      </c>
      <c r="CB81" s="358"/>
      <c r="CC81" s="357">
        <f>IF(OR(입력!B81="85mm단열",입력!B81="85mm방화"),IF(입력!B85="51T",(IF(OR(입력!B83="T/T",입력!B83="T/O",입력!B83="T/S"),(IF(입력!H81="W",입력!D81-(입력!D81-입력!J81)-38-19+12-56-56,입력!D81-38-38+12-56-56)+IF(입력!H81="H",입력!F81-(입력!F81-입력!J81)-38-19+12-56-56,입력!F81-38-38+12-56-56))*2,0)+IF(입력!B83="OD",(IF(입력!H81="W",입력!D81-(입력!D81-입력!J81)-38-38+12-56-56,입력!D81-38-38+12-56-56)+IF(입력!H81="H",입력!F81-(입력!F81-입력!J81)-38-38+12-56-56,입력!F81-38-38+12-56-56))*2,0)+IF(입력!B83="ID",(IF(입력!H81="W",입력!D81-(입력!D81-입력!J81)-38-19+12-56-56,입력!D81-38-38+12-56-56)+IF(입력!H81="H",입력!F81-(입력!F81-입력!J81)-38-19+12-56-56,입력!F81-38-38+12-56-56))*2,0)+IF(OR(입력!B83="T/T",입력!B83="T/O",입력!B83="T/S"),(IF(입력!H85="W",입력!D81-(입력!D81-입력!J85)-38-19+12-56-56,0)+IF(입력!H85="H",입력!F81-(입력!F81-입력!J85)-38-19+12-56-56,0))*2,0)+IF(입력!B81="OD",(IF(입력!H85="W",입력!D81-(입력!D81-입력!J85)-38-38+12-56-56,0)+IF(입력!H85="H",입력!F81-(입력!F81-입력!J85)-38-38+12-56-56,0))*2,0)+IF(입력!B81="ID",(IF(입력!H85="W",입력!D81-(입력!D81-입력!J85)-38-19+12-56-56,0)+IF(입력!H85="H",입력!F81-(입력!F81-입력!J85)-38-19+12-56-56,0))*2,0)),0),0)</f>
        <v>0</v>
      </c>
      <c r="CD81" s="358"/>
      <c r="CE81" s="357">
        <f>IF(OR(입력!B81="85mm단열",입력!B81="85mm방화"),(4),0)</f>
        <v>0</v>
      </c>
      <c r="CF81" s="358"/>
      <c r="CG81" s="357">
        <f>IF(OR(입력!B81="85mm단열",입력!B81="85mm방화"),(4),0)</f>
        <v>0</v>
      </c>
      <c r="CH81" s="358"/>
      <c r="CI81" s="381">
        <f>IF(OR(입력!B81="85mm단열",입력!B81="85mm방화"),IF(OR(입력!B83="T/T",입력!B83="T/O",입력!B83="T/S"),IF(OR(입력!H85="w",입력!H85="h"),8,4),0),0)</f>
        <v>0</v>
      </c>
      <c r="CJ81" s="382"/>
      <c r="CK81" s="375">
        <f>IF(OR(입력!B81="85mm단열",입력!B81="85mm방화"),IF(OR(입력!B83="T/T",입력!B83="T/O",입력!B83="T/S"),IF(OR(입력!H85="w",입력!H85="h"),8,4),0),0)</f>
        <v>0</v>
      </c>
      <c r="CL81" s="376"/>
      <c r="CM81" s="375">
        <f>IF(OR(입력!B81="85mm단열",입력!B81="85mm방화"),IF(OR(입력!B83="T/T",입력!B83="T/O",입력!B83="T/S",입력!B83="FIX",입력!B83="ID"),IF(입력!H81="W",2,IF(입력!H81="H",2,0)),0)*IF(OR(입력!H84="W",입력!H84="H"),2,1),0)</f>
        <v>0</v>
      </c>
      <c r="CN81" s="376"/>
      <c r="CO81" s="375">
        <f>IF(OR(입력!B81="85mm단열",입력!B81="85mm방화"),IF(OR(입력!B83="T/T",입력!B83="T/O",입력!B83="T/S",입력!B83="FIX",입력!B83="ID"),IF(입력!H81="W",2,IF(입력!H81="H",2,0)),0)*IF(OR(입력!H84="W",입력!H84="H"),2,1),0)</f>
        <v>0</v>
      </c>
      <c r="CP81" s="376"/>
      <c r="CQ81" s="375">
        <f>IF(OR(입력!B81="85mm단열",입력!B81="85mm방화"),IF(OR(입력!B83="T/T",입력!B83="T/O",입력!B83="T/S",입력!B83="FIX",입력!B83="ID"),IF(입력!H81="W",2,IF(입력!H81="H",2,0)),0)*IF(OR(입력!H84="W",입력!H84="H"),2,1),0)</f>
        <v>0</v>
      </c>
      <c r="CR81" s="376"/>
      <c r="CS81" s="357">
        <f>IF(OR(입력!B81="85mm단열",입력!B81="85mm방화"),(32),0)</f>
        <v>0</v>
      </c>
      <c r="CT81" s="358"/>
      <c r="CU81" s="369">
        <f>IF((입력!B81="85mm단열"),((CA81+CC81+BW81+BY81)/1000),0)</f>
        <v>0</v>
      </c>
      <c r="CV81" s="370"/>
      <c r="CW81" s="369">
        <f>IF((입력!B81="85mm단열"),((CA81+CC81+BW81+BY81)/1000),0)</f>
        <v>0</v>
      </c>
      <c r="CX81" s="370"/>
      <c r="CY81" s="369">
        <f>IF((입력!B81="85mm단열"),((BS81/1000)),0)</f>
        <v>0</v>
      </c>
      <c r="CZ81" s="370"/>
      <c r="DA81" s="357">
        <f>IF((입력!B81="85mm단열"),(4),0)</f>
        <v>0</v>
      </c>
      <c r="DB81" s="358"/>
      <c r="DC81" s="369">
        <f>IF((입력!B81="85mm단열"),(BS81*2)/1000,0)</f>
        <v>0</v>
      </c>
      <c r="DD81" s="370"/>
      <c r="DE81" s="357">
        <f>IF((입력!B81="85mm방화"),((CA81+CC81+BW81+BY81)/1000),0)</f>
        <v>0</v>
      </c>
      <c r="DF81" s="358"/>
      <c r="DG81" s="357">
        <f>IF((입력!B81="85mm방화"),((CA81+CC81+BW81+BY81)/1000),0)</f>
        <v>0</v>
      </c>
      <c r="DH81" s="358"/>
      <c r="DI81" s="357">
        <f>IF((입력!B81="85mm방화"),((BS81/1000)),0)</f>
        <v>0</v>
      </c>
      <c r="DJ81" s="358"/>
      <c r="DK81" s="357">
        <f>IF((입력!B81="85mm방화"),(4),0)</f>
        <v>0</v>
      </c>
      <c r="DL81" s="358"/>
      <c r="DM81" s="357">
        <f>IF((입력!B81="85mm방화"),(BS81*2)/1000,0)</f>
        <v>0</v>
      </c>
      <c r="DN81" s="358"/>
      <c r="DO81" s="357">
        <f>IF((입력!B81="85mm방화"),((BQ81/1000)),0)</f>
        <v>0</v>
      </c>
      <c r="DP81" s="358"/>
      <c r="DQ81" s="357">
        <f>IF((입력!B81="85mm방화"),((BW81/1000)),0)</f>
        <v>0</v>
      </c>
      <c r="DR81" s="358"/>
      <c r="DS81" s="357">
        <f>IF((입력!B81="85mm방화"),((BY81/1000)),0)</f>
        <v>0</v>
      </c>
      <c r="DT81" s="358"/>
      <c r="DU81" s="357">
        <f>IF(OR(입력!B81="85mm단열",입력!B81="85mm방화"),(IF(OR(입력!B83="T/T",입력!B83="T/O",입력!B83="T/S"),(IF(입력!H81="W",입력!D81-(입력!D81-입력!J81)-432,입력!D81-432)+IF(입력!H81="H",입력!F81-((((입력!F81-입력!J81)/2)-246)*2),(((입력!F81/2)-246)*2))),0))+(IF(OR(입력!B83="T/T",입력!B83="T/O",입력!B83="T/S"),(IF(입력!H85="W",입력!D81-(입력!D85-입력!J85)-432,0)+IF(입력!H85="H",입력!F85-((((입력!F85-입력!J85)/2)-246)*2),0)),0)),0)</f>
        <v>0</v>
      </c>
      <c r="DV81" s="358"/>
      <c r="DW81" s="357">
        <f>IF(OR(입력!B81="85mm단열",입력!B81="85mm방화",입력!B81="60mm단열",입력!B81="60mm방화"),IF(OR(입력!B83="T/T",입력!B83="T/O",입력!B83="T/S",입력!B83="FIX"),IF(OR(입력!H81="w",입력!H81="h"),4,2),0),0)</f>
        <v>0</v>
      </c>
      <c r="DX81" s="358"/>
      <c r="DY81" s="357">
        <f>IF(OR(입력!B81="85mm단열",입력!B81="85mm방화",입력!B81="60mm단열",입력!B81="60mm방화"),IF(OR(입력!B83="T/T",입력!B83="T/O",입력!B83="T/S"),1,0),0)</f>
        <v>0</v>
      </c>
      <c r="DZ81" s="358"/>
      <c r="EA81" s="357">
        <f>IF(OR(입력!B81="85mm단열",입력!B81="85mm방화",입력!B81="60mm단열",입력!B81="60mm방화"),IF(OR(입력!B83="T/T",입력!B83="T/O",입력!B83="T/S"),1,0),0)</f>
        <v>0</v>
      </c>
      <c r="EB81" s="358"/>
      <c r="EC81" s="357">
        <f>IF(OR(입력!B81="145mm단열",입력!B81="145mm방화"),IF(입력!B83="ES",((입력!D81)+(입력!F81))*2,0),0)</f>
        <v>0</v>
      </c>
      <c r="ED81" s="358"/>
      <c r="EE81" s="357">
        <f>IF(OR(입력!B81="145mm단열",입력!B81="145mm방화"),IF(입력!B83="ES",(((입력!D81-(입력!D81-입력!J81)+6)+(입력!F81-52-57))*2),0)+IF(입력!B83="ES",IF(입력!H85="W",(((입력!D81-(입력!D81-입력!J85)+6)+(입력!F81-52-57))*2),0),0),0)</f>
        <v>0</v>
      </c>
      <c r="EF81" s="358"/>
      <c r="EG81" s="357">
        <f>IF(OR(입력!B81="145mm단열",입력!B81="145mm방화"),IF(입력!B83="ES",입력!F81-36-36+10,0)*IF(입력!H85="W",2,1),0)</f>
        <v>0</v>
      </c>
      <c r="EH81" s="358"/>
      <c r="EI81" s="357">
        <f>IF(OR(입력!B81="145mm단열",입력!B81="145mm방화"),IF(입력!B83="ES",입력!D81-36-36,0),0)</f>
        <v>0</v>
      </c>
      <c r="EJ81" s="358"/>
      <c r="EK81" s="357">
        <f>IF(OR(입력!B81="145mm단열",입력!B81="145mm방화"),IF(입력!B83="ES",입력!F81-36-36,0)+IF(AND(입력!B83="ES",입력!H85="W"),입력!F81-36-36,0),0)</f>
        <v>0</v>
      </c>
      <c r="EL81" s="358"/>
      <c r="EM81" s="357">
        <f>IF(OR(입력!B81="145mm단열",입력!B81="145mm방화"),IF(입력!B83="ES",입력!D81-36-36,0),0)</f>
        <v>0</v>
      </c>
      <c r="EN81" s="358"/>
      <c r="EO81" s="357">
        <f>IF(OR(입력!B81="145mm단열",입력!B81="145mm방화"),IF(입력!B83="ES",입력!D81-36-36,0),0)</f>
        <v>0</v>
      </c>
      <c r="EP81" s="358"/>
      <c r="EQ81" s="357">
        <f>IF(OR(입력!B81="145mm단열",입력!B81="145mm방화"),IF(입력!B83="ES",입력!F81-36-36,0)+IF(AND(입력!B83="ES",입력!H85="W"),입력!F81-36-36,0),0)</f>
        <v>0</v>
      </c>
      <c r="ER81" s="358"/>
      <c r="ES81" s="357">
        <f>IF(OR(입력!B81="145mm단열",입력!B81="145mm방화"),IF(입력!B85="39T",IF(입력!B83="ES",((입력!D81-(입력!D81-입력!J81)+6-73-73)+(입력!F81-36-36-73-73))*2,0)+IF(AND(입력!B81="ES",입력!H84="W"),((입력!D81-(입력!D81-입력!J84)+6-73-73)+(입력!F81-36-36-73-73))*2,0)+IF(AND(입력!B81="ES",입력!H81="W",입력!H84="W"),((입력!D81-입력!J81-입력!J84-19-19)+(입력!F81-36-36))*2,IF(AND(입력!B81="ES",입력!H81="W",NOT(입력!H84="W")),((입력!D81-입력!J81-36-19)+(입력!F81-36-36))*2,0)),0),0)</f>
        <v>0</v>
      </c>
      <c r="ET81" s="358"/>
      <c r="EU81" s="357">
        <f>IF(OR(입력!B81="145mm단열",입력!B81="145mm방화"),IF(입력!B85="24T",IF(입력!B83="ES",((입력!D81-(입력!D81-입력!J81)+6-73-73)+(입력!F81-36-36-73-73))*2,0)+IF(AND(입력!B81="ES",입력!H84="W"),((입력!D81-(입력!D81-입력!J84)+6-73-73)+(입력!F81-36-36-73-73))*2,0)+IF(AND(입력!B81="ES",입력!H81="W",입력!H84="W"),((입력!D81-입력!J81-입력!J84-19-19)+(입력!F81-36-36))*2,IF(AND(입력!B81="ES",입력!H81="W",NOT(입력!H84="W")),((입력!D81-입력!J81-36-19)+(입력!F81-36-36))*2,0)),0),0)</f>
        <v>0</v>
      </c>
      <c r="EV81" s="358"/>
      <c r="EW81" s="357">
        <f>IF(OR(입력!B81="145mm단열",입력!B81="145mm방화"),IF(입력!B83="ES",(입력!D81-(입력!D81-입력!J81)-40-21+입력!F81-36-36)*2,0)+IF(AND(입력!B83="ES",입력!H85="W"),(입력!D81-(입력!D81-입력!J84)-36-19+입력!F81-36-36)*2,0),0)</f>
        <v>0</v>
      </c>
      <c r="EX81" s="358"/>
      <c r="EY81" s="357">
        <f>IF(OR(입력!B81="145mm단열",입력!B81="145mm방화"),(4),0)</f>
        <v>0</v>
      </c>
      <c r="EZ81" s="358"/>
      <c r="FA81" s="357">
        <f>IF(OR(입력!B81="145mm단열",입력!B81="145mm방화"),(4),0)</f>
        <v>0</v>
      </c>
      <c r="FB81" s="358"/>
      <c r="FC81" s="381">
        <f>IF(OR(입력!B81="145mm단열",입력!B81="145mm방화"),IF(OR(입력!B83="ES"),IF(OR(입력!H81="W",입력!H85="h"),4,8),0),0)</f>
        <v>0</v>
      </c>
      <c r="FD81" s="382"/>
      <c r="FE81" s="375">
        <f>IF(OR(입력!B81="145mm단열",입력!B81="145mm방화"),IF(OR(입력!B83="ES"),IF(OR(입력!H81="W",입력!H85="h"),4,8),0),0)</f>
        <v>0</v>
      </c>
      <c r="FF81" s="376"/>
      <c r="FG81" s="375">
        <f>IF(OR(입력!B81="145mm단열",입력!B81="145mm방화"),IF(OR(입력!B83="ES"),IF(입력!H81="W",2,IF(입력!H81="H",2,0)),0)*IF(OR(입력!H84="W",입력!H84="H"),2,1),0)</f>
        <v>0</v>
      </c>
      <c r="FH81" s="376"/>
      <c r="FI81" s="375">
        <f>IF(OR(입력!B81="145mm단열",입력!B81="145mm방화"),IF(OR(입력!B83="ES"),IF(입력!H81="W",2,IF(입력!H81="H",2,0)),0)*IF(OR(입력!H84="W",입력!H84="H"),2,1),0)</f>
        <v>0</v>
      </c>
      <c r="FJ81" s="376"/>
      <c r="FK81" s="375">
        <f>IF(OR(입력!B81="145mm단열",입력!B81="145mm방화"),IF(OR(입력!B83="ES"),IF(입력!H81="W",2,IF(입력!H81="H",2,0)),0)*IF(OR(입력!H84="W",입력!H84="H"),2,1),0)</f>
        <v>0</v>
      </c>
      <c r="FL81" s="376"/>
      <c r="FM81" s="357">
        <f>IF(OR(입력!B81="145mm단열",입력!B81="145mm방화"),(32),0)</f>
        <v>0</v>
      </c>
      <c r="FN81" s="358"/>
      <c r="FO81" s="369">
        <f>IF((입력!B81="145mm단열"),((EU81+EW81+EQ81+ES81)/1000),0)</f>
        <v>0</v>
      </c>
      <c r="FP81" s="370"/>
      <c r="FQ81" s="369">
        <f>IF((입력!B81="145mm단열"),((EU81+EW81+EQ81+ES81)/1000),0)</f>
        <v>0</v>
      </c>
      <c r="FR81" s="370"/>
      <c r="FS81" s="369">
        <f>IF((입력!B81="145mm단열"),((EM81/1000)),0)</f>
        <v>0</v>
      </c>
      <c r="FT81" s="370"/>
      <c r="FU81" s="357">
        <f>IF((입력!B81="145mm단열"),(4),0)</f>
        <v>0</v>
      </c>
      <c r="FV81" s="358"/>
      <c r="FW81" s="369">
        <f>IF((입력!B81="145mm단열"),(EM81*2)/1000,0)</f>
        <v>0</v>
      </c>
      <c r="FX81" s="370"/>
      <c r="FY81" s="357">
        <f>IF((입력!B81="145mm방화"),((EU81+EW81+EQ81+ES81)/1000),0)</f>
        <v>0</v>
      </c>
      <c r="FZ81" s="358"/>
      <c r="GA81" s="357">
        <f>IF((입력!B81="145mm방화"),((EU81+EW81+EQ81+ES81)/1000),0)</f>
        <v>0</v>
      </c>
      <c r="GB81" s="358"/>
      <c r="GC81" s="357">
        <f>IF((입력!B81="145mm방화"),((EM81/1000)),0)</f>
        <v>0</v>
      </c>
      <c r="GD81" s="358"/>
      <c r="GE81" s="357">
        <f>IF((입력!B81="145mm방화"),(4),0)</f>
        <v>0</v>
      </c>
      <c r="GF81" s="358"/>
      <c r="GG81" s="357">
        <f>IF((입력!B81="145mm방화"),(EM81*2)/1000,0)</f>
        <v>0</v>
      </c>
      <c r="GH81" s="358"/>
      <c r="GI81" s="357">
        <f>IF((입력!B81="145mm방화"),((EK81/1000)),0)</f>
        <v>0</v>
      </c>
      <c r="GJ81" s="358"/>
      <c r="GK81" s="357">
        <f>IF((입력!B81="145mm방화"),((EQ81/1000)),0)</f>
        <v>0</v>
      </c>
      <c r="GL81" s="358"/>
      <c r="GM81" s="357">
        <f>IF((입력!B81="145mm방화"),((ES81/1000)),0)</f>
        <v>0</v>
      </c>
      <c r="GN81" s="358"/>
      <c r="GO81" s="357">
        <f>IF(OR(입력!B81="145mm단열",입력!B81="145mm방화"),(1),0)</f>
        <v>0</v>
      </c>
      <c r="GP81" s="358"/>
      <c r="GQ81" s="357">
        <f>IF(OR(입력!B81="145mm단열",입력!B81="145mm방화"),(1),0)</f>
        <v>0</v>
      </c>
      <c r="GR81" s="358"/>
    </row>
    <row r="82" spans="1:200" ht="17.100000000000001" customHeight="1" x14ac:dyDescent="0.3">
      <c r="A82" s="402"/>
      <c r="B82" s="412"/>
      <c r="C82" s="397"/>
      <c r="D82" s="398"/>
      <c r="E82" s="359"/>
      <c r="F82" s="360"/>
      <c r="G82" s="377"/>
      <c r="H82" s="378"/>
      <c r="I82" s="359"/>
      <c r="J82" s="360"/>
      <c r="K82" s="359"/>
      <c r="L82" s="360"/>
      <c r="M82" s="359"/>
      <c r="N82" s="360"/>
      <c r="O82" s="359"/>
      <c r="P82" s="360"/>
      <c r="Q82" s="359"/>
      <c r="R82" s="360"/>
      <c r="S82" s="359"/>
      <c r="T82" s="360"/>
      <c r="U82" s="359"/>
      <c r="V82" s="360"/>
      <c r="W82" s="359"/>
      <c r="X82" s="360"/>
      <c r="Y82" s="359"/>
      <c r="Z82" s="360"/>
      <c r="AA82" s="359"/>
      <c r="AB82" s="360"/>
      <c r="AC82" s="377"/>
      <c r="AD82" s="378"/>
      <c r="AE82" s="377"/>
      <c r="AF82" s="378"/>
      <c r="AG82" s="377"/>
      <c r="AH82" s="378"/>
      <c r="AI82" s="377"/>
      <c r="AJ82" s="378"/>
      <c r="AK82" s="377"/>
      <c r="AL82" s="378"/>
      <c r="AM82" s="359"/>
      <c r="AN82" s="360"/>
      <c r="AO82" s="359"/>
      <c r="AP82" s="360"/>
      <c r="AQ82" s="359"/>
      <c r="AR82" s="360"/>
      <c r="AS82" s="359"/>
      <c r="AT82" s="360"/>
      <c r="AU82" s="359"/>
      <c r="AV82" s="360"/>
      <c r="AW82" s="359"/>
      <c r="AX82" s="360"/>
      <c r="AY82" s="359"/>
      <c r="AZ82" s="360"/>
      <c r="BA82" s="359"/>
      <c r="BB82" s="360"/>
      <c r="BC82" s="359"/>
      <c r="BD82" s="360"/>
      <c r="BE82" s="359"/>
      <c r="BF82" s="360"/>
      <c r="BG82" s="359"/>
      <c r="BH82" s="360"/>
      <c r="BI82" s="359"/>
      <c r="BJ82" s="360"/>
      <c r="BK82" s="359"/>
      <c r="BL82" s="360"/>
      <c r="BM82" s="359"/>
      <c r="BN82" s="360"/>
      <c r="BO82" s="359"/>
      <c r="BP82" s="360"/>
      <c r="BQ82" s="359"/>
      <c r="BR82" s="360"/>
      <c r="BS82" s="359"/>
      <c r="BT82" s="360"/>
      <c r="BU82" s="359"/>
      <c r="BV82" s="360"/>
      <c r="BW82" s="359"/>
      <c r="BX82" s="360"/>
      <c r="BY82" s="359"/>
      <c r="BZ82" s="360"/>
      <c r="CA82" s="359"/>
      <c r="CB82" s="360"/>
      <c r="CC82" s="359"/>
      <c r="CD82" s="360"/>
      <c r="CE82" s="359"/>
      <c r="CF82" s="360"/>
      <c r="CG82" s="359"/>
      <c r="CH82" s="360"/>
      <c r="CI82" s="383"/>
      <c r="CJ82" s="384"/>
      <c r="CK82" s="377"/>
      <c r="CL82" s="378"/>
      <c r="CM82" s="377"/>
      <c r="CN82" s="378"/>
      <c r="CO82" s="377"/>
      <c r="CP82" s="378"/>
      <c r="CQ82" s="377"/>
      <c r="CR82" s="378"/>
      <c r="CS82" s="359"/>
      <c r="CT82" s="360"/>
      <c r="CU82" s="371"/>
      <c r="CV82" s="372"/>
      <c r="CW82" s="371"/>
      <c r="CX82" s="372"/>
      <c r="CY82" s="371"/>
      <c r="CZ82" s="372"/>
      <c r="DA82" s="359"/>
      <c r="DB82" s="360"/>
      <c r="DC82" s="371"/>
      <c r="DD82" s="372"/>
      <c r="DE82" s="359"/>
      <c r="DF82" s="360"/>
      <c r="DG82" s="359"/>
      <c r="DH82" s="360"/>
      <c r="DI82" s="359"/>
      <c r="DJ82" s="360"/>
      <c r="DK82" s="359"/>
      <c r="DL82" s="360"/>
      <c r="DM82" s="359"/>
      <c r="DN82" s="360"/>
      <c r="DO82" s="359"/>
      <c r="DP82" s="360"/>
      <c r="DQ82" s="359"/>
      <c r="DR82" s="360"/>
      <c r="DS82" s="359"/>
      <c r="DT82" s="360"/>
      <c r="DU82" s="359"/>
      <c r="DV82" s="360"/>
      <c r="DW82" s="359"/>
      <c r="DX82" s="360"/>
      <c r="DY82" s="359"/>
      <c r="DZ82" s="360"/>
      <c r="EA82" s="359"/>
      <c r="EB82" s="360"/>
      <c r="EC82" s="359"/>
      <c r="ED82" s="360"/>
      <c r="EE82" s="359"/>
      <c r="EF82" s="360"/>
      <c r="EG82" s="359"/>
      <c r="EH82" s="360"/>
      <c r="EI82" s="359"/>
      <c r="EJ82" s="360"/>
      <c r="EK82" s="359"/>
      <c r="EL82" s="360"/>
      <c r="EM82" s="359"/>
      <c r="EN82" s="360"/>
      <c r="EO82" s="359"/>
      <c r="EP82" s="360"/>
      <c r="EQ82" s="359"/>
      <c r="ER82" s="360"/>
      <c r="ES82" s="359"/>
      <c r="ET82" s="360"/>
      <c r="EU82" s="359"/>
      <c r="EV82" s="360"/>
      <c r="EW82" s="359"/>
      <c r="EX82" s="360"/>
      <c r="EY82" s="359"/>
      <c r="EZ82" s="360"/>
      <c r="FA82" s="359"/>
      <c r="FB82" s="360"/>
      <c r="FC82" s="383"/>
      <c r="FD82" s="384"/>
      <c r="FE82" s="377"/>
      <c r="FF82" s="378"/>
      <c r="FG82" s="377"/>
      <c r="FH82" s="378"/>
      <c r="FI82" s="377"/>
      <c r="FJ82" s="378"/>
      <c r="FK82" s="377"/>
      <c r="FL82" s="378"/>
      <c r="FM82" s="359"/>
      <c r="FN82" s="360"/>
      <c r="FO82" s="371"/>
      <c r="FP82" s="372"/>
      <c r="FQ82" s="371"/>
      <c r="FR82" s="372"/>
      <c r="FS82" s="371"/>
      <c r="FT82" s="372"/>
      <c r="FU82" s="359"/>
      <c r="FV82" s="360"/>
      <c r="FW82" s="371"/>
      <c r="FX82" s="372"/>
      <c r="FY82" s="359"/>
      <c r="FZ82" s="360"/>
      <c r="GA82" s="359"/>
      <c r="GB82" s="360"/>
      <c r="GC82" s="359"/>
      <c r="GD82" s="360"/>
      <c r="GE82" s="359"/>
      <c r="GF82" s="360"/>
      <c r="GG82" s="359"/>
      <c r="GH82" s="360"/>
      <c r="GI82" s="359"/>
      <c r="GJ82" s="360"/>
      <c r="GK82" s="359"/>
      <c r="GL82" s="360"/>
      <c r="GM82" s="359"/>
      <c r="GN82" s="360"/>
      <c r="GO82" s="359"/>
      <c r="GP82" s="360"/>
      <c r="GQ82" s="359"/>
      <c r="GR82" s="360"/>
    </row>
    <row r="83" spans="1:200" ht="17.100000000000001" customHeight="1" x14ac:dyDescent="0.3">
      <c r="A83" s="402"/>
      <c r="B83" s="412"/>
      <c r="C83" s="397"/>
      <c r="D83" s="398"/>
      <c r="E83" s="359"/>
      <c r="F83" s="360"/>
      <c r="G83" s="377"/>
      <c r="H83" s="378"/>
      <c r="I83" s="359"/>
      <c r="J83" s="360"/>
      <c r="K83" s="359"/>
      <c r="L83" s="360"/>
      <c r="M83" s="359"/>
      <c r="N83" s="360"/>
      <c r="O83" s="359"/>
      <c r="P83" s="360"/>
      <c r="Q83" s="359"/>
      <c r="R83" s="360"/>
      <c r="S83" s="359"/>
      <c r="T83" s="360"/>
      <c r="U83" s="359"/>
      <c r="V83" s="360"/>
      <c r="W83" s="359"/>
      <c r="X83" s="360"/>
      <c r="Y83" s="359"/>
      <c r="Z83" s="360"/>
      <c r="AA83" s="359"/>
      <c r="AB83" s="360"/>
      <c r="AC83" s="377"/>
      <c r="AD83" s="378"/>
      <c r="AE83" s="377"/>
      <c r="AF83" s="378"/>
      <c r="AG83" s="377"/>
      <c r="AH83" s="378"/>
      <c r="AI83" s="377"/>
      <c r="AJ83" s="378"/>
      <c r="AK83" s="377"/>
      <c r="AL83" s="378"/>
      <c r="AM83" s="359"/>
      <c r="AN83" s="360"/>
      <c r="AO83" s="359"/>
      <c r="AP83" s="360"/>
      <c r="AQ83" s="359"/>
      <c r="AR83" s="360"/>
      <c r="AS83" s="359"/>
      <c r="AT83" s="360"/>
      <c r="AU83" s="359"/>
      <c r="AV83" s="360"/>
      <c r="AW83" s="359"/>
      <c r="AX83" s="360"/>
      <c r="AY83" s="359"/>
      <c r="AZ83" s="360"/>
      <c r="BA83" s="359"/>
      <c r="BB83" s="360"/>
      <c r="BC83" s="359"/>
      <c r="BD83" s="360"/>
      <c r="BE83" s="359"/>
      <c r="BF83" s="360"/>
      <c r="BG83" s="359"/>
      <c r="BH83" s="360"/>
      <c r="BI83" s="359"/>
      <c r="BJ83" s="360"/>
      <c r="BK83" s="359"/>
      <c r="BL83" s="360"/>
      <c r="BM83" s="359"/>
      <c r="BN83" s="360"/>
      <c r="BO83" s="359"/>
      <c r="BP83" s="360"/>
      <c r="BQ83" s="359"/>
      <c r="BR83" s="360"/>
      <c r="BS83" s="359"/>
      <c r="BT83" s="360"/>
      <c r="BU83" s="359"/>
      <c r="BV83" s="360"/>
      <c r="BW83" s="359"/>
      <c r="BX83" s="360"/>
      <c r="BY83" s="359"/>
      <c r="BZ83" s="360"/>
      <c r="CA83" s="359"/>
      <c r="CB83" s="360"/>
      <c r="CC83" s="359"/>
      <c r="CD83" s="360"/>
      <c r="CE83" s="359"/>
      <c r="CF83" s="360"/>
      <c r="CG83" s="359"/>
      <c r="CH83" s="360"/>
      <c r="CI83" s="383"/>
      <c r="CJ83" s="384"/>
      <c r="CK83" s="377"/>
      <c r="CL83" s="378"/>
      <c r="CM83" s="377"/>
      <c r="CN83" s="378"/>
      <c r="CO83" s="377"/>
      <c r="CP83" s="378"/>
      <c r="CQ83" s="377"/>
      <c r="CR83" s="378"/>
      <c r="CS83" s="359"/>
      <c r="CT83" s="360"/>
      <c r="CU83" s="371"/>
      <c r="CV83" s="372"/>
      <c r="CW83" s="371"/>
      <c r="CX83" s="372"/>
      <c r="CY83" s="371"/>
      <c r="CZ83" s="372"/>
      <c r="DA83" s="359"/>
      <c r="DB83" s="360"/>
      <c r="DC83" s="371"/>
      <c r="DD83" s="372"/>
      <c r="DE83" s="359"/>
      <c r="DF83" s="360"/>
      <c r="DG83" s="359"/>
      <c r="DH83" s="360"/>
      <c r="DI83" s="359"/>
      <c r="DJ83" s="360"/>
      <c r="DK83" s="359"/>
      <c r="DL83" s="360"/>
      <c r="DM83" s="359"/>
      <c r="DN83" s="360"/>
      <c r="DO83" s="359"/>
      <c r="DP83" s="360"/>
      <c r="DQ83" s="359"/>
      <c r="DR83" s="360"/>
      <c r="DS83" s="359"/>
      <c r="DT83" s="360"/>
      <c r="DU83" s="359"/>
      <c r="DV83" s="360"/>
      <c r="DW83" s="359"/>
      <c r="DX83" s="360"/>
      <c r="DY83" s="359"/>
      <c r="DZ83" s="360"/>
      <c r="EA83" s="359"/>
      <c r="EB83" s="360"/>
      <c r="EC83" s="359"/>
      <c r="ED83" s="360"/>
      <c r="EE83" s="359"/>
      <c r="EF83" s="360"/>
      <c r="EG83" s="359"/>
      <c r="EH83" s="360"/>
      <c r="EI83" s="359"/>
      <c r="EJ83" s="360"/>
      <c r="EK83" s="359"/>
      <c r="EL83" s="360"/>
      <c r="EM83" s="359"/>
      <c r="EN83" s="360"/>
      <c r="EO83" s="359"/>
      <c r="EP83" s="360"/>
      <c r="EQ83" s="359"/>
      <c r="ER83" s="360"/>
      <c r="ES83" s="359"/>
      <c r="ET83" s="360"/>
      <c r="EU83" s="359"/>
      <c r="EV83" s="360"/>
      <c r="EW83" s="359"/>
      <c r="EX83" s="360"/>
      <c r="EY83" s="359"/>
      <c r="EZ83" s="360"/>
      <c r="FA83" s="359"/>
      <c r="FB83" s="360"/>
      <c r="FC83" s="383"/>
      <c r="FD83" s="384"/>
      <c r="FE83" s="377"/>
      <c r="FF83" s="378"/>
      <c r="FG83" s="377"/>
      <c r="FH83" s="378"/>
      <c r="FI83" s="377"/>
      <c r="FJ83" s="378"/>
      <c r="FK83" s="377"/>
      <c r="FL83" s="378"/>
      <c r="FM83" s="359"/>
      <c r="FN83" s="360"/>
      <c r="FO83" s="371"/>
      <c r="FP83" s="372"/>
      <c r="FQ83" s="371"/>
      <c r="FR83" s="372"/>
      <c r="FS83" s="371"/>
      <c r="FT83" s="372"/>
      <c r="FU83" s="359"/>
      <c r="FV83" s="360"/>
      <c r="FW83" s="371"/>
      <c r="FX83" s="372"/>
      <c r="FY83" s="359"/>
      <c r="FZ83" s="360"/>
      <c r="GA83" s="359"/>
      <c r="GB83" s="360"/>
      <c r="GC83" s="359"/>
      <c r="GD83" s="360"/>
      <c r="GE83" s="359"/>
      <c r="GF83" s="360"/>
      <c r="GG83" s="359"/>
      <c r="GH83" s="360"/>
      <c r="GI83" s="359"/>
      <c r="GJ83" s="360"/>
      <c r="GK83" s="359"/>
      <c r="GL83" s="360"/>
      <c r="GM83" s="359"/>
      <c r="GN83" s="360"/>
      <c r="GO83" s="359"/>
      <c r="GP83" s="360"/>
      <c r="GQ83" s="359"/>
      <c r="GR83" s="360"/>
    </row>
    <row r="84" spans="1:200" ht="17.100000000000001" customHeight="1" x14ac:dyDescent="0.3">
      <c r="A84" s="402"/>
      <c r="B84" s="412"/>
      <c r="C84" s="409"/>
      <c r="D84" s="410"/>
      <c r="E84" s="361"/>
      <c r="F84" s="362"/>
      <c r="G84" s="379"/>
      <c r="H84" s="380"/>
      <c r="I84" s="361"/>
      <c r="J84" s="362"/>
      <c r="K84" s="361"/>
      <c r="L84" s="362"/>
      <c r="M84" s="361"/>
      <c r="N84" s="362"/>
      <c r="O84" s="361"/>
      <c r="P84" s="362"/>
      <c r="Q84" s="361"/>
      <c r="R84" s="362"/>
      <c r="S84" s="361"/>
      <c r="T84" s="362"/>
      <c r="U84" s="361"/>
      <c r="V84" s="362"/>
      <c r="W84" s="361"/>
      <c r="X84" s="362"/>
      <c r="Y84" s="361"/>
      <c r="Z84" s="362"/>
      <c r="AA84" s="361"/>
      <c r="AB84" s="362"/>
      <c r="AC84" s="379"/>
      <c r="AD84" s="380"/>
      <c r="AE84" s="379"/>
      <c r="AF84" s="380"/>
      <c r="AG84" s="379"/>
      <c r="AH84" s="380"/>
      <c r="AI84" s="379"/>
      <c r="AJ84" s="380"/>
      <c r="AK84" s="379"/>
      <c r="AL84" s="380"/>
      <c r="AM84" s="361"/>
      <c r="AN84" s="362"/>
      <c r="AO84" s="361"/>
      <c r="AP84" s="362"/>
      <c r="AQ84" s="361"/>
      <c r="AR84" s="362"/>
      <c r="AS84" s="361"/>
      <c r="AT84" s="362"/>
      <c r="AU84" s="361"/>
      <c r="AV84" s="362"/>
      <c r="AW84" s="361"/>
      <c r="AX84" s="362"/>
      <c r="AY84" s="361"/>
      <c r="AZ84" s="362"/>
      <c r="BA84" s="361"/>
      <c r="BB84" s="362"/>
      <c r="BC84" s="361"/>
      <c r="BD84" s="362"/>
      <c r="BE84" s="361"/>
      <c r="BF84" s="362"/>
      <c r="BG84" s="361"/>
      <c r="BH84" s="362"/>
      <c r="BI84" s="361"/>
      <c r="BJ84" s="362"/>
      <c r="BK84" s="361"/>
      <c r="BL84" s="362"/>
      <c r="BM84" s="361"/>
      <c r="BN84" s="362"/>
      <c r="BO84" s="361"/>
      <c r="BP84" s="362"/>
      <c r="BQ84" s="361"/>
      <c r="BR84" s="362"/>
      <c r="BS84" s="361"/>
      <c r="BT84" s="362"/>
      <c r="BU84" s="361"/>
      <c r="BV84" s="362"/>
      <c r="BW84" s="361"/>
      <c r="BX84" s="362"/>
      <c r="BY84" s="361"/>
      <c r="BZ84" s="362"/>
      <c r="CA84" s="361"/>
      <c r="CB84" s="362"/>
      <c r="CC84" s="361"/>
      <c r="CD84" s="362"/>
      <c r="CE84" s="361"/>
      <c r="CF84" s="362"/>
      <c r="CG84" s="361"/>
      <c r="CH84" s="362"/>
      <c r="CI84" s="385"/>
      <c r="CJ84" s="386"/>
      <c r="CK84" s="379"/>
      <c r="CL84" s="380"/>
      <c r="CM84" s="379"/>
      <c r="CN84" s="380"/>
      <c r="CO84" s="379"/>
      <c r="CP84" s="380"/>
      <c r="CQ84" s="379"/>
      <c r="CR84" s="380"/>
      <c r="CS84" s="361"/>
      <c r="CT84" s="362"/>
      <c r="CU84" s="373"/>
      <c r="CV84" s="374"/>
      <c r="CW84" s="373"/>
      <c r="CX84" s="374"/>
      <c r="CY84" s="373"/>
      <c r="CZ84" s="374"/>
      <c r="DA84" s="361"/>
      <c r="DB84" s="362"/>
      <c r="DC84" s="373"/>
      <c r="DD84" s="374"/>
      <c r="DE84" s="361"/>
      <c r="DF84" s="362"/>
      <c r="DG84" s="361"/>
      <c r="DH84" s="362"/>
      <c r="DI84" s="361"/>
      <c r="DJ84" s="362"/>
      <c r="DK84" s="361"/>
      <c r="DL84" s="362"/>
      <c r="DM84" s="361"/>
      <c r="DN84" s="362"/>
      <c r="DO84" s="361"/>
      <c r="DP84" s="362"/>
      <c r="DQ84" s="361"/>
      <c r="DR84" s="362"/>
      <c r="DS84" s="361"/>
      <c r="DT84" s="362"/>
      <c r="DU84" s="361"/>
      <c r="DV84" s="362"/>
      <c r="DW84" s="361"/>
      <c r="DX84" s="362"/>
      <c r="DY84" s="361"/>
      <c r="DZ84" s="362"/>
      <c r="EA84" s="361"/>
      <c r="EB84" s="362"/>
      <c r="EC84" s="361"/>
      <c r="ED84" s="362"/>
      <c r="EE84" s="361"/>
      <c r="EF84" s="362"/>
      <c r="EG84" s="361"/>
      <c r="EH84" s="362"/>
      <c r="EI84" s="361"/>
      <c r="EJ84" s="362"/>
      <c r="EK84" s="361"/>
      <c r="EL84" s="362"/>
      <c r="EM84" s="361"/>
      <c r="EN84" s="362"/>
      <c r="EO84" s="361"/>
      <c r="EP84" s="362"/>
      <c r="EQ84" s="361"/>
      <c r="ER84" s="362"/>
      <c r="ES84" s="361"/>
      <c r="ET84" s="362"/>
      <c r="EU84" s="361"/>
      <c r="EV84" s="362"/>
      <c r="EW84" s="361"/>
      <c r="EX84" s="362"/>
      <c r="EY84" s="361"/>
      <c r="EZ84" s="362"/>
      <c r="FA84" s="361"/>
      <c r="FB84" s="362"/>
      <c r="FC84" s="385"/>
      <c r="FD84" s="386"/>
      <c r="FE84" s="379"/>
      <c r="FF84" s="380"/>
      <c r="FG84" s="379"/>
      <c r="FH84" s="380"/>
      <c r="FI84" s="379"/>
      <c r="FJ84" s="380"/>
      <c r="FK84" s="379"/>
      <c r="FL84" s="380"/>
      <c r="FM84" s="361"/>
      <c r="FN84" s="362"/>
      <c r="FO84" s="373"/>
      <c r="FP84" s="374"/>
      <c r="FQ84" s="373"/>
      <c r="FR84" s="374"/>
      <c r="FS84" s="373"/>
      <c r="FT84" s="374"/>
      <c r="FU84" s="361"/>
      <c r="FV84" s="362"/>
      <c r="FW84" s="373"/>
      <c r="FX84" s="374"/>
      <c r="FY84" s="361"/>
      <c r="FZ84" s="362"/>
      <c r="GA84" s="361"/>
      <c r="GB84" s="362"/>
      <c r="GC84" s="361"/>
      <c r="GD84" s="362"/>
      <c r="GE84" s="361"/>
      <c r="GF84" s="362"/>
      <c r="GG84" s="361"/>
      <c r="GH84" s="362"/>
      <c r="GI84" s="361"/>
      <c r="GJ84" s="362"/>
      <c r="GK84" s="361"/>
      <c r="GL84" s="362"/>
      <c r="GM84" s="361"/>
      <c r="GN84" s="362"/>
      <c r="GO84" s="361"/>
      <c r="GP84" s="362"/>
      <c r="GQ84" s="361"/>
      <c r="GR84" s="362"/>
    </row>
    <row r="85" spans="1:200" ht="16.5" customHeight="1" x14ac:dyDescent="0.3">
      <c r="A85" s="402"/>
      <c r="B85" s="412"/>
      <c r="C85" s="395" t="s">
        <v>20</v>
      </c>
      <c r="D85" s="396"/>
      <c r="E85" s="351">
        <f>ROUNDUP((E81/1000)*VLOOKUP(E$8,'프로파일 단가 DB'!$A$2:$H$107,7,FALSE)+(E81/1000*($U$3/100))*VLOOKUP(E$8,'프로파일 단가 DB'!$A$2:$H$107,7,FALSE),2)</f>
        <v>0</v>
      </c>
      <c r="F85" s="352"/>
      <c r="G85" s="351">
        <f>ROUNDUP((G81/1000)*VLOOKUP(G$8,'프로파일 단가 DB'!$A$2:$H$107,7,FALSE)+(G81/1000*($U$3/100))*VLOOKUP(G$8,'프로파일 단가 DB'!$A$2:$H$107,7,FALSE),2)</f>
        <v>0</v>
      </c>
      <c r="H85" s="352"/>
      <c r="I85" s="351">
        <f>ROUNDUP((I81/1000)*VLOOKUP(I$8,'프로파일 단가 DB'!$A$2:$H$107,7,FALSE)+(I81/1000*($U$3/100))*VLOOKUP(I$8,'프로파일 단가 DB'!$A$2:$H$107,7,FALSE),2)</f>
        <v>0</v>
      </c>
      <c r="J85" s="352"/>
      <c r="K85" s="351">
        <f>ROUNDUP((K81/1000)*VLOOKUP(K$8,'프로파일 단가 DB'!$A$2:$H$107,7,FALSE)+(K81/1000*($U$3/100))*VLOOKUP(K$8,'프로파일 단가 DB'!$A$2:$H$107,7,FALSE),2)</f>
        <v>0</v>
      </c>
      <c r="L85" s="352"/>
      <c r="M85" s="351">
        <f>ROUNDUP((M81/1000)*VLOOKUP(M$8,'프로파일 단가 DB'!$A$2:$H$107,7,FALSE)+(M81/1000*($U$3/100))*VLOOKUP(M$8,'프로파일 단가 DB'!$A$2:$H$107,7,FALSE),2)</f>
        <v>0</v>
      </c>
      <c r="N85" s="352"/>
      <c r="O85" s="351">
        <f>ROUNDUP((O81/1000)*VLOOKUP(O$8,'프로파일 단가 DB'!$A$2:$H$107,7,FALSE)+(O81/1000*($U$3/100))*VLOOKUP(O$8,'프로파일 단가 DB'!$A$2:$H$107,7,FALSE),2)</f>
        <v>0</v>
      </c>
      <c r="P85" s="352"/>
      <c r="Q85" s="351">
        <f>ROUNDUP((Q81/1000)*VLOOKUP(Q$8,'프로파일 단가 DB'!$A$2:$H$107,7,FALSE)+(Q81/1000*($U$3/100))*VLOOKUP(Q$8,'프로파일 단가 DB'!$A$2:$H$107,7,FALSE),2)</f>
        <v>0</v>
      </c>
      <c r="R85" s="352"/>
      <c r="S85" s="351">
        <f>ROUNDUP((S81/1000)*VLOOKUP(S$8,'프로파일 단가 DB'!$A$2:$H$107,7,FALSE)+(S81/1000*($U$3/100))*VLOOKUP(S$8,'프로파일 단가 DB'!$A$2:$H$107,7,FALSE),2)</f>
        <v>0</v>
      </c>
      <c r="T85" s="352"/>
      <c r="U85" s="351">
        <f>ROUNDUP((U81/1000)*VLOOKUP(U$8,'프로파일 단가 DB'!$A$2:$H$107,7,FALSE)+(U81/1000*($U$3/100))*VLOOKUP(U$8,'프로파일 단가 DB'!$A$2:$H$107,7,FALSE),2)</f>
        <v>0</v>
      </c>
      <c r="V85" s="352"/>
      <c r="W85" s="351">
        <f>ROUNDUP((W81/1000)*VLOOKUP(W$8,'프로파일 단가 DB'!$A$2:$H$107,7,FALSE)+(W81/1000*($U$3/100))*VLOOKUP(W$8,'프로파일 단가 DB'!$A$2:$H$107,7,FALSE),2)</f>
        <v>0</v>
      </c>
      <c r="X85" s="352"/>
      <c r="Y85" s="351">
        <f>ROUNDUP((Y81)*VLOOKUP(Y$8,'프로파일 단가 DB'!$A$2:$H$107,7,FALSE)+(Y81*($U$3/100))*VLOOKUP(Y$8,'프로파일 단가 DB'!$A$2:$H$107,7,FALSE),2)</f>
        <v>0</v>
      </c>
      <c r="Z85" s="352"/>
      <c r="AA85" s="351">
        <f>ROUNDUP((AA81)*VLOOKUP(AA$8,'프로파일 단가 DB'!$A$2:$H$107,7,FALSE)+(AA81*($U$3/100))*VLOOKUP(AA$8,'프로파일 단가 DB'!$A$2:$H$107,7,FALSE),2)</f>
        <v>0</v>
      </c>
      <c r="AB85" s="352"/>
      <c r="AC85" s="351">
        <f>ROUNDUP((AC81)*VLOOKUP(AC$8,'프로파일 단가 DB'!$A$2:$H$107,7,FALSE)+(AC81*($U$3/100))*VLOOKUP(AC$8,'프로파일 단가 DB'!$A$2:$H$107,7,FALSE),2)</f>
        <v>0</v>
      </c>
      <c r="AD85" s="352"/>
      <c r="AE85" s="351">
        <f>ROUNDUP((AE81)*VLOOKUP(AE$8,'프로파일 단가 DB'!$A$2:$H$107,7,FALSE)+(AE81*($U$3/100))*VLOOKUP(AE$8,'프로파일 단가 DB'!$A$2:$H$107,7,FALSE),2)</f>
        <v>0</v>
      </c>
      <c r="AF85" s="352"/>
      <c r="AG85" s="351">
        <f>ROUNDUP((AG81)*VLOOKUP(AG$8,'프로파일 단가 DB'!$A$2:$H$107,7,FALSE)+(AG81*($U$3/100))*VLOOKUP(AG$8,'프로파일 단가 DB'!$A$2:$H$107,7,FALSE),2)</f>
        <v>0</v>
      </c>
      <c r="AH85" s="352"/>
      <c r="AI85" s="351">
        <f>ROUNDUP((AI81)*VLOOKUP(AI$8,'프로파일 단가 DB'!$A$2:$H$107,7,FALSE)+(AI81*($U$3/100))*VLOOKUP(AI$8,'프로파일 단가 DB'!$A$2:$H$107,7,FALSE),2)</f>
        <v>0</v>
      </c>
      <c r="AJ85" s="352"/>
      <c r="AK85" s="351">
        <f>ROUNDUP((AK81)*VLOOKUP(AK$8,'프로파일 단가 DB'!$A$2:$H$107,7,FALSE)+(AK81*($U$3/100))*VLOOKUP(AK$8,'프로파일 단가 DB'!$A$2:$H$107,7,FALSE),2)</f>
        <v>0</v>
      </c>
      <c r="AL85" s="352"/>
      <c r="AM85" s="351">
        <f>ROUNDUP((AM81)*VLOOKUP(AM$8,'프로파일 단가 DB'!$A$2:$H$107,7,FALSE)+(AM81*($U$3/100))*VLOOKUP(AM$8,'프로파일 단가 DB'!$A$2:$H$107,7,FALSE),2)</f>
        <v>0</v>
      </c>
      <c r="AN85" s="352"/>
      <c r="AO85" s="351">
        <f>ROUNDUP((AO81)*VLOOKUP(AO$8,'프로파일 단가 DB'!$A$2:$H$107,7,FALSE)+(AO81*($U$3/100))*VLOOKUP(AO$8,'프로파일 단가 DB'!$A$2:$H$107,7,FALSE),2)</f>
        <v>0</v>
      </c>
      <c r="AP85" s="352"/>
      <c r="AQ85" s="351">
        <f>ROUNDUP((AQ81)*VLOOKUP(AQ$8,'프로파일 단가 DB'!$A$2:$H$107,7,FALSE)+(AQ81*($U$3/100))*VLOOKUP(AQ$8,'프로파일 단가 DB'!$A$2:$H$107,7,FALSE),2)</f>
        <v>0</v>
      </c>
      <c r="AR85" s="352"/>
      <c r="AS85" s="351">
        <f>ROUNDUP((AS81)*VLOOKUP(AS$8,'프로파일 단가 DB'!$A$2:$H$107,7,FALSE)+(AS81*($U$3/100))*VLOOKUP(AS$8,'프로파일 단가 DB'!$A$2:$H$107,7,FALSE),2)</f>
        <v>0</v>
      </c>
      <c r="AT85" s="352"/>
      <c r="AU85" s="351">
        <f>ROUNDUP((AU81)*VLOOKUP(AU$8,'프로파일 단가 DB'!$A$2:$H$107,7,FALSE)+(AU81*($U$3/100))*VLOOKUP(AU$8,'프로파일 단가 DB'!$A$2:$H$107,7,FALSE),2)</f>
        <v>0</v>
      </c>
      <c r="AV85" s="352"/>
      <c r="AW85" s="351">
        <f>ROUNDUP((AW81)*VLOOKUP(AW$8,'프로파일 단가 DB'!$A$2:$H$107,7,FALSE)+(AW81*($U$3/100))*VLOOKUP(AW$8,'프로파일 단가 DB'!$A$2:$H$107,7,FALSE),2)</f>
        <v>0</v>
      </c>
      <c r="AX85" s="352"/>
      <c r="AY85" s="351">
        <f>ROUNDUP((AY81)*VLOOKUP(AY$8,'프로파일 단가 DB'!$A$2:$H$107,7,FALSE)+(AY81*($U$3/100))*VLOOKUP(AY$8,'프로파일 단가 DB'!$A$2:$H$107,7,FALSE),2)</f>
        <v>0</v>
      </c>
      <c r="AZ85" s="352"/>
      <c r="BA85" s="351">
        <f>ROUNDUP((BA81)*VLOOKUP(BA$8,'프로파일 단가 DB'!$A$2:$H$107,7,FALSE)+(BA81*($U$3/100))*VLOOKUP(BA$8,'프로파일 단가 DB'!$A$2:$H$107,7,FALSE),2)</f>
        <v>0</v>
      </c>
      <c r="BB85" s="352"/>
      <c r="BC85" s="351">
        <f>ROUNDUP((BC81)*VLOOKUP(BC$8,'프로파일 단가 DB'!$A$2:$H$107,7,FALSE)+(BC81*($U$3/100))*VLOOKUP(BC$8,'프로파일 단가 DB'!$A$2:$H$107,7,FALSE),2)</f>
        <v>0</v>
      </c>
      <c r="BD85" s="352"/>
      <c r="BE85" s="351">
        <f>ROUNDUP((BE81)*VLOOKUP(BE$8,'프로파일 단가 DB'!$A$2:$H$107,7,FALSE)+(BE81*($U$3/100))*VLOOKUP(BE$8,'프로파일 단가 DB'!$A$2:$H$107,7,FALSE),2)</f>
        <v>0</v>
      </c>
      <c r="BF85" s="352"/>
      <c r="BG85" s="351">
        <f>ROUNDUP((BG81)*VLOOKUP(BG$8,'프로파일 단가 DB'!$A$2:$H$107,7,FALSE)+(BG81*($U$3/100))*VLOOKUP(BG$8,'프로파일 단가 DB'!$A$2:$H$107,7,FALSE),2)</f>
        <v>0</v>
      </c>
      <c r="BH85" s="352"/>
      <c r="BI85" s="351">
        <f>ROUNDUP((BI81)*VLOOKUP(BI$8,'프로파일 단가 DB'!$A$2:$H$107,7,FALSE)+(BI81*($U$3/100))*VLOOKUP(BI$8,'프로파일 단가 DB'!$A$2:$H$107,7,FALSE),2)</f>
        <v>0</v>
      </c>
      <c r="BJ85" s="352"/>
      <c r="BK85" s="351">
        <f>ROUNDUP((BK81)*VLOOKUP(BK$8,'프로파일 단가 DB'!$A$2:$H$107,7,FALSE)+(BK81*($U$3/100))*VLOOKUP(BK$8,'프로파일 단가 DB'!$A$2:$H$107,7,FALSE),2)</f>
        <v>0</v>
      </c>
      <c r="BL85" s="352"/>
      <c r="BM85" s="351">
        <f>ROUNDUP((BM81)*VLOOKUP(BM$8,'프로파일 단가 DB'!$A$2:$H$107,7,FALSE)+(BM81*($U$3/100))*VLOOKUP(BM$8,'프로파일 단가 DB'!$A$2:$H$107,7,FALSE),2)</f>
        <v>0</v>
      </c>
      <c r="BN85" s="352"/>
      <c r="BO85" s="351">
        <f>ROUNDUP((BO81/1000)*VLOOKUP(BO$8,'프로파일 단가 DB'!$A$2:$H$107,7,FALSE)+(BO81/1000*($U$3/100))*VLOOKUP(BO$8,'프로파일 단가 DB'!$A$2:$H$107,7,FALSE),2)</f>
        <v>0</v>
      </c>
      <c r="BP85" s="352"/>
      <c r="BQ85" s="351">
        <f>ROUNDUP((BQ81/1000)*VLOOKUP(BQ$8,'프로파일 단가 DB'!$A$2:$H$107,7,FALSE)+(BQ81/1000*($U$3/100))*VLOOKUP(BQ$8,'프로파일 단가 DB'!$A$2:$H$107,7,FALSE),2)</f>
        <v>0</v>
      </c>
      <c r="BR85" s="352"/>
      <c r="BS85" s="351">
        <f>ROUNDUP((BS81/1000)*VLOOKUP(BS$8,'프로파일 단가 DB'!$A$2:$H$107,7,FALSE)+(BS81/1000*($U$3/100))*VLOOKUP(BS$8,'프로파일 단가 DB'!$A$2:$H$107,7,FALSE),2)</f>
        <v>0</v>
      </c>
      <c r="BT85" s="352"/>
      <c r="BU85" s="351">
        <f>ROUNDUP((BU81/1000)*VLOOKUP(BU$8,'프로파일 단가 DB'!$A$2:$H$107,7,FALSE)+(BU81/1000*($U$3/100))*VLOOKUP(BU$8,'프로파일 단가 DB'!$A$2:$H$107,7,FALSE),2)</f>
        <v>0</v>
      </c>
      <c r="BV85" s="352"/>
      <c r="BW85" s="351">
        <f>ROUNDUP((BW81/1000)*VLOOKUP(BW$8,'프로파일 단가 DB'!$A$2:$H$107,7,FALSE)+(BW81/1000*($U$3/100))*VLOOKUP(BW$8,'프로파일 단가 DB'!$A$2:$H$107,7,FALSE),2)</f>
        <v>0</v>
      </c>
      <c r="BX85" s="352"/>
      <c r="BY85" s="351">
        <f>ROUNDUP((BY81/1000)*VLOOKUP(BY$8,'프로파일 단가 DB'!$A$2:$H$107,7,FALSE)+(BY81/1000*($U$3/100))*VLOOKUP(BY$8,'프로파일 단가 DB'!$A$2:$H$107,7,FALSE),2)</f>
        <v>0</v>
      </c>
      <c r="BZ85" s="352"/>
      <c r="CA85" s="351">
        <f>ROUNDUP((CA81/1000)*VLOOKUP(CA$8,'프로파일 단가 DB'!$A$2:$H$107,7,FALSE)+(CA81/1000*($U$3/100))*VLOOKUP(CA$8,'프로파일 단가 DB'!$A$2:$H$107,7,FALSE),2)</f>
        <v>0</v>
      </c>
      <c r="CB85" s="352"/>
      <c r="CC85" s="351">
        <f>ROUNDUP((CC81/1000)*VLOOKUP(CC$8,'프로파일 단가 DB'!$A$2:$H$107,7,FALSE)+(CC81/1000*($U$3/100))*VLOOKUP(CC$8,'프로파일 단가 DB'!$A$2:$H$107,7,FALSE),2)</f>
        <v>0</v>
      </c>
      <c r="CD85" s="352"/>
      <c r="CE85" s="389">
        <f>ROUNDUP((CE81)*VLOOKUP(CE$8,'프로파일 단가 DB'!$A$2:$H$107,7,FALSE)+(CE81*($U$3/100))*VLOOKUP(CE$8,'프로파일 단가 DB'!$A$2:$H$107,7,FALSE),2)</f>
        <v>0</v>
      </c>
      <c r="CF85" s="390"/>
      <c r="CG85" s="389">
        <f>ROUNDUP((CG81)*VLOOKUP(CG$8,'프로파일 단가 DB'!$A$2:$H$107,7,FALSE)+(CG81*($U$3/100))*VLOOKUP(CG$8,'프로파일 단가 DB'!$A$2:$H$107,7,FALSE),2)</f>
        <v>0</v>
      </c>
      <c r="CH85" s="390"/>
      <c r="CI85" s="389">
        <f>ROUNDUP((CI81)*VLOOKUP(CI$8,'프로파일 단가 DB'!$A$2:$H$107,7,FALSE)+(CI81*($U$3/100))*VLOOKUP(CI$8,'프로파일 단가 DB'!$A$2:$H$107,7,FALSE),2)</f>
        <v>0</v>
      </c>
      <c r="CJ85" s="390"/>
      <c r="CK85" s="389">
        <f>ROUNDUP((CK81)*VLOOKUP(CK$8,'프로파일 단가 DB'!$A$2:$H$107,7,FALSE)+(CK81*($U$3/100))*VLOOKUP(CK$8,'프로파일 단가 DB'!$A$2:$H$107,7,FALSE),2)</f>
        <v>0</v>
      </c>
      <c r="CL85" s="390"/>
      <c r="CM85" s="389">
        <f>ROUNDUP((CM81)*VLOOKUP(CM$8,'프로파일 단가 DB'!$A$2:$H$107,7,FALSE)+(CM81*($U$3/100))*VLOOKUP(CM$8,'프로파일 단가 DB'!$A$2:$H$107,7,FALSE),2)</f>
        <v>0</v>
      </c>
      <c r="CN85" s="390"/>
      <c r="CO85" s="389">
        <f>ROUNDUP((CO81)*VLOOKUP(CO$8,'프로파일 단가 DB'!$A$2:$H$107,7,FALSE)+(CO81*($U$3/100))*VLOOKUP(CO$8,'프로파일 단가 DB'!$A$2:$H$107,7,FALSE),2)</f>
        <v>0</v>
      </c>
      <c r="CP85" s="390"/>
      <c r="CQ85" s="389">
        <f>ROUNDUP((CQ81)*VLOOKUP(CQ$8,'프로파일 단가 DB'!$A$2:$H$107,7,FALSE)+(CQ81*($U$3/100))*VLOOKUP(CQ$8,'프로파일 단가 DB'!$A$2:$H$107,7,FALSE),2)</f>
        <v>0</v>
      </c>
      <c r="CR85" s="390"/>
      <c r="CS85" s="389">
        <f>ROUNDUP((CS81)*VLOOKUP(CS$8,'프로파일 단가 DB'!$A$2:$H$107,7,FALSE)+(CS81*($U$3/100))*VLOOKUP(CS$8,'프로파일 단가 DB'!$A$2:$H$107,7,FALSE),2)</f>
        <v>0</v>
      </c>
      <c r="CT85" s="390"/>
      <c r="CU85" s="351">
        <f>ROUNDUP((CU81)*VLOOKUP(CU$8,'프로파일 단가 DB'!$A$2:$H$107,7,FALSE)+(CU81*($U$3/100))*VLOOKUP(CU$8,'프로파일 단가 DB'!$A$2:$H$107,7,FALSE),2)</f>
        <v>0</v>
      </c>
      <c r="CV85" s="352"/>
      <c r="CW85" s="351">
        <f>ROUNDUP((CW81)*VLOOKUP(CW$8,'프로파일 단가 DB'!$A$2:$H$107,7,FALSE)+(CW81*($U$3/100))*VLOOKUP(CW$8,'프로파일 단가 DB'!$A$2:$H$107,7,FALSE),2)</f>
        <v>0</v>
      </c>
      <c r="CX85" s="352"/>
      <c r="CY85" s="351">
        <f>ROUNDUP((CY81)*VLOOKUP(CY$8,'프로파일 단가 DB'!$A$2:$H$107,7,FALSE)+(CY81*($U$3/100))*VLOOKUP(CY$8,'프로파일 단가 DB'!$A$2:$H$107,7,FALSE),2)</f>
        <v>0</v>
      </c>
      <c r="CZ85" s="352"/>
      <c r="DA85" s="351">
        <f>ROUNDUP((DA81)*VLOOKUP(DA$8,'프로파일 단가 DB'!$A$2:$H$107,7,FALSE)+(DA81*($U$3/100))*VLOOKUP(DA$8,'프로파일 단가 DB'!$A$2:$H$107,7,FALSE),2)</f>
        <v>0</v>
      </c>
      <c r="DB85" s="352"/>
      <c r="DC85" s="351">
        <f>ROUNDUP((DC81)*VLOOKUP(DC$8,'프로파일 단가 DB'!$A$2:$H$107,7,FALSE)+(DC81*($U$3/100))*VLOOKUP(DC$8,'프로파일 단가 DB'!$A$2:$H$107,7,FALSE),2)</f>
        <v>0</v>
      </c>
      <c r="DD85" s="352"/>
      <c r="DE85" s="351">
        <f>ROUNDUP((DE81)*VLOOKUP(DE$8,'프로파일 단가 DB'!$A$2:$H$107,7,FALSE)+(DE81*($U$3/100))*VLOOKUP(DE$8,'프로파일 단가 DB'!$A$2:$H$107,7,FALSE),2)</f>
        <v>0</v>
      </c>
      <c r="DF85" s="352"/>
      <c r="DG85" s="351">
        <f>ROUNDUP((DG81)*VLOOKUP(DG$8,'프로파일 단가 DB'!$A$2:$H$107,7,FALSE)+(DG81*($U$3/100))*VLOOKUP(DG$8,'프로파일 단가 DB'!$A$2:$H$107,7,FALSE),2)</f>
        <v>0</v>
      </c>
      <c r="DH85" s="352"/>
      <c r="DI85" s="351">
        <f>ROUNDUP((DI81)*VLOOKUP(DI$8,'프로파일 단가 DB'!$A$2:$H$107,7,FALSE)+(DI81*($U$3/100))*VLOOKUP(DI$8,'프로파일 단가 DB'!$A$2:$H$107,7,FALSE),2)</f>
        <v>0</v>
      </c>
      <c r="DJ85" s="352"/>
      <c r="DK85" s="351">
        <f>ROUNDUP((DK81)*VLOOKUP(DK$8,'프로파일 단가 DB'!$A$2:$H$107,7,FALSE)+(DK81*($U$3/100))*VLOOKUP(DK$8,'프로파일 단가 DB'!$A$2:$H$107,7,FALSE),2)</f>
        <v>0</v>
      </c>
      <c r="DL85" s="352"/>
      <c r="DM85" s="351">
        <f>ROUNDUP((DM81)*VLOOKUP(DM$8,'프로파일 단가 DB'!$A$2:$H$107,7,FALSE)+(DM81*($U$3/100))*VLOOKUP(DM$8,'프로파일 단가 DB'!$A$2:$H$107,7,FALSE),2)</f>
        <v>0</v>
      </c>
      <c r="DN85" s="352"/>
      <c r="DO85" s="351">
        <f>ROUNDUP((DO81)*VLOOKUP(DO$8,'프로파일 단가 DB'!$A$2:$H$107,7,FALSE)+(DO81*($U$3/100))*VLOOKUP(DO$8,'프로파일 단가 DB'!$A$2:$H$107,7,FALSE),2)</f>
        <v>0</v>
      </c>
      <c r="DP85" s="352"/>
      <c r="DQ85" s="351">
        <f>ROUNDUP((DQ81)*VLOOKUP(DQ$8,'프로파일 단가 DB'!$A$2:$H$107,7,FALSE)+(DQ81*($U$3/100))*VLOOKUP(DQ$8,'프로파일 단가 DB'!$A$2:$H$107,7,FALSE),2)</f>
        <v>0</v>
      </c>
      <c r="DR85" s="352"/>
      <c r="DS85" s="351">
        <f>ROUNDUP((DS81)*VLOOKUP(DS$8,'프로파일 단가 DB'!$A$2:$H$107,7,FALSE)+(DS81*($U$3/100))*VLOOKUP(DS$8,'프로파일 단가 DB'!$A$2:$H$107,7,FALSE),2)</f>
        <v>0</v>
      </c>
      <c r="DT85" s="352"/>
      <c r="DU85" s="351">
        <f>ROUNDUP((DU81/1000)*VLOOKUP(DU$8,'프로파일 단가 DB'!$A$2:$H$107,7,FALSE)+(DU81/1000*($U$3/100))*VLOOKUP(DU$8,'프로파일 단가 DB'!$A$2:$H$107,7,FALSE),2)</f>
        <v>0</v>
      </c>
      <c r="DV85" s="352"/>
      <c r="DW85" s="351">
        <f>ROUNDUP((DW81)*VLOOKUP(DW$8,'프로파일 단가 DB'!$A$2:$H$107,7,FALSE)+(DW81*($U$3/100))*VLOOKUP(DW$8,'프로파일 단가 DB'!$A$2:$H$107,7,FALSE),2)</f>
        <v>0</v>
      </c>
      <c r="DX85" s="352"/>
      <c r="DY85" s="351">
        <f>ROUNDUP((DY81)*VLOOKUP(DY$8,'프로파일 단가 DB'!$A$2:$H$107,7,FALSE)+(DY81*($U$3/100))*VLOOKUP(DY$8,'프로파일 단가 DB'!$A$2:$H$107,7,FALSE),2)</f>
        <v>0</v>
      </c>
      <c r="DZ85" s="352"/>
      <c r="EA85" s="351">
        <f>ROUNDUP((EA81)*VLOOKUP(EA$8,'프로파일 단가 DB'!$A$2:$H$107,7,FALSE)+(EA81*($U$3/100))*VLOOKUP(EA$8,'프로파일 단가 DB'!$A$2:$H$107,7,FALSE),2)</f>
        <v>0</v>
      </c>
      <c r="EB85" s="352"/>
      <c r="EC85" s="351">
        <f>ROUNDUP((EC81/1000)*VLOOKUP(EC$8,'프로파일 단가 DB'!$A$2:$H$107,7,FALSE)+(EC81/1000*($U$3/100))*VLOOKUP(EC$8,'프로파일 단가 DB'!$A$2:$H$107,7,FALSE),2)</f>
        <v>0</v>
      </c>
      <c r="ED85" s="352"/>
      <c r="EE85" s="351">
        <f>ROUNDUP((EE81/1000)*VLOOKUP(EE$8,'프로파일 단가 DB'!$A$2:$H$107,7,FALSE)+(EE81/1000*($U$3/100))*VLOOKUP(EE$8,'프로파일 단가 DB'!$A$2:$H$107,7,FALSE),2)</f>
        <v>0</v>
      </c>
      <c r="EF85" s="352"/>
      <c r="EG85" s="351">
        <f>ROUNDUP((EG81/1000)*VLOOKUP(EG$8,'프로파일 단가 DB'!$A$2:$H$107,7,FALSE)+(EG81/1000*($U$3/100))*VLOOKUP(EG$8,'프로파일 단가 DB'!$A$2:$H$107,7,FALSE),2)</f>
        <v>0</v>
      </c>
      <c r="EH85" s="352"/>
      <c r="EI85" s="351">
        <f>ROUNDUP((EI81/1000)*VLOOKUP(EI$8,'프로파일 단가 DB'!$A$2:$H$107,7,FALSE)+(EI81/1000*($U$3/100))*VLOOKUP(EI$8,'프로파일 단가 DB'!$A$2:$H$107,7,FALSE),2)</f>
        <v>0</v>
      </c>
      <c r="EJ85" s="352"/>
      <c r="EK85" s="351">
        <f>ROUNDUP((EK81/1000)*VLOOKUP(EK$8,'프로파일 단가 DB'!$A$2:$H$107,7,FALSE)+(EK81/1000*($U$3/100))*VLOOKUP(EK$8,'프로파일 단가 DB'!$A$2:$H$107,7,FALSE),2)</f>
        <v>0</v>
      </c>
      <c r="EL85" s="352"/>
      <c r="EM85" s="351">
        <f>ROUNDUP((EM81/1000)*VLOOKUP(EM$8,'프로파일 단가 DB'!$A$2:$H$107,7,FALSE)+(EM81/1000*($U$3/100))*VLOOKUP(EM$8,'프로파일 단가 DB'!$A$2:$H$107,7,FALSE),2)</f>
        <v>0</v>
      </c>
      <c r="EN85" s="352"/>
      <c r="EO85" s="351">
        <f>ROUNDUP((EO81/1000)*VLOOKUP(EO$8,'프로파일 단가 DB'!$A$2:$H$107,7,FALSE)+(EO81/1000*($U$3/100))*VLOOKUP(EO$8,'프로파일 단가 DB'!$A$2:$H$107,7,FALSE),2)</f>
        <v>0</v>
      </c>
      <c r="EP85" s="352"/>
      <c r="EQ85" s="351">
        <f>ROUNDUP((EQ81/1000)*VLOOKUP(EQ$8,'프로파일 단가 DB'!$A$2:$H$107,7,FALSE)+(EQ81/1000*($U$3/100))*VLOOKUP(EQ$8,'프로파일 단가 DB'!$A$2:$H$107,7,FALSE),2)</f>
        <v>0</v>
      </c>
      <c r="ER85" s="352"/>
      <c r="ES85" s="351">
        <f>ROUNDUP((ES81/1000)*VLOOKUP(ES$8,'프로파일 단가 DB'!$A$2:$H$107,7,FALSE)+(ES81/1000*($U$3/100))*VLOOKUP(ES$8,'프로파일 단가 DB'!$A$2:$H$107,7,FALSE),2)</f>
        <v>0</v>
      </c>
      <c r="ET85" s="352"/>
      <c r="EU85" s="351">
        <f>ROUNDUP((EU81/1000)*VLOOKUP(EU$8,'프로파일 단가 DB'!$A$2:$H$107,7,FALSE)+(EU81/1000*($U$3/100))*VLOOKUP(EU$8,'프로파일 단가 DB'!$A$2:$H$107,7,FALSE),2)</f>
        <v>0</v>
      </c>
      <c r="EV85" s="352"/>
      <c r="EW85" s="351">
        <f>ROUNDUP((EW81/1000)*VLOOKUP(EW$8,'프로파일 단가 DB'!$A$2:$H$107,7,FALSE)+(EW81/1000*($U$3/100))*VLOOKUP(EW$8,'프로파일 단가 DB'!$A$2:$H$107,7,FALSE),2)</f>
        <v>0</v>
      </c>
      <c r="EX85" s="352"/>
      <c r="EY85" s="351">
        <f>ROUNDUP((EY81)*VLOOKUP(EY$8,'프로파일 단가 DB'!$A$2:$H$107,7,FALSE)+(EY81*($U$3/100))*VLOOKUP(EY$8,'프로파일 단가 DB'!$A$2:$H$107,7,FALSE),2)</f>
        <v>0</v>
      </c>
      <c r="EZ85" s="352"/>
      <c r="FA85" s="351">
        <f>ROUNDUP((FA81)*VLOOKUP(FA$8,'프로파일 단가 DB'!$A$2:$H$107,7,FALSE)+(FA81*($U$3/100))*VLOOKUP(FA$8,'프로파일 단가 DB'!$A$2:$H$107,7,FALSE),2)</f>
        <v>0</v>
      </c>
      <c r="FB85" s="352"/>
      <c r="FC85" s="351">
        <f>ROUNDUP((FC81)*VLOOKUP(FC$8,'프로파일 단가 DB'!$A$2:$H$107,7,FALSE)+(FC81*($U$3/100))*VLOOKUP(FC$8,'프로파일 단가 DB'!$A$2:$H$107,7,FALSE),2)</f>
        <v>0</v>
      </c>
      <c r="FD85" s="352"/>
      <c r="FE85" s="351">
        <f>ROUNDUP((FE81)*VLOOKUP(FE$8,'프로파일 단가 DB'!$A$2:$H$107,7,FALSE)+(FE81/1000*($U$3/100))*VLOOKUP(FE$8,'프로파일 단가 DB'!$A$2:$H$107,7,FALSE),2)</f>
        <v>0</v>
      </c>
      <c r="FF85" s="352"/>
      <c r="FG85" s="351">
        <f>ROUNDUP((FG81)*VLOOKUP(FG$8,'프로파일 단가 DB'!$A$2:$H$107,7,FALSE)+(FG81/1000*($U$3/100))*VLOOKUP(FG$8,'프로파일 단가 DB'!$A$2:$H$107,7,FALSE),2)</f>
        <v>0</v>
      </c>
      <c r="FH85" s="352"/>
      <c r="FI85" s="351">
        <f>ROUNDUP((FI81)*VLOOKUP(FI$8,'프로파일 단가 DB'!$A$2:$H$107,7,FALSE)+(FI81*($U$3/100))*VLOOKUP(FI$8,'프로파일 단가 DB'!$A$2:$H$107,7,FALSE),2)</f>
        <v>0</v>
      </c>
      <c r="FJ85" s="352"/>
      <c r="FK85" s="351">
        <f>ROUNDUP((FK81)*VLOOKUP(FK$8,'프로파일 단가 DB'!$A$2:$H$107,7,FALSE)+(FK81*($U$3/100))*VLOOKUP(FK$8,'프로파일 단가 DB'!$A$2:$H$107,7,FALSE),2)</f>
        <v>0</v>
      </c>
      <c r="FL85" s="352"/>
      <c r="FM85" s="351">
        <f>ROUNDUP((FM81)*VLOOKUP(FM$8,'프로파일 단가 DB'!$A$2:$H$107,7,FALSE)+(FM81*($U$3/100))*VLOOKUP(FM$8,'프로파일 단가 DB'!$A$2:$H$107,7,FALSE),2)</f>
        <v>0</v>
      </c>
      <c r="FN85" s="352"/>
      <c r="FO85" s="351">
        <f>ROUNDUP((FO81)*VLOOKUP(FO$8,'프로파일 단가 DB'!$A$2:$H$107,7,FALSE)+(FO81*($U$3/100))*VLOOKUP(FO$8,'프로파일 단가 DB'!$A$2:$H$107,7,FALSE),2)</f>
        <v>0</v>
      </c>
      <c r="FP85" s="352"/>
      <c r="FQ85" s="351">
        <f>ROUNDUP((FQ81)*VLOOKUP(FQ$8,'프로파일 단가 DB'!$A$2:$H$107,7,FALSE)+(FQ81*($U$3/100))*VLOOKUP(FQ$8,'프로파일 단가 DB'!$A$2:$H$107,7,FALSE),2)</f>
        <v>0</v>
      </c>
      <c r="FR85" s="352"/>
      <c r="FS85" s="351">
        <f>ROUNDUP((FS81)*VLOOKUP(FS$8,'프로파일 단가 DB'!$A$2:$H$107,7,FALSE)+(FS81*($U$3/100))*VLOOKUP(FS$8,'프로파일 단가 DB'!$A$2:$H$107,7,FALSE),2)</f>
        <v>0</v>
      </c>
      <c r="FT85" s="352"/>
      <c r="FU85" s="351">
        <f>ROUNDUP((FU81)*VLOOKUP(FU$8,'프로파일 단가 DB'!$A$2:$H$107,7,FALSE)+(FU81*($U$3/100))*VLOOKUP(FU$8,'프로파일 단가 DB'!$A$2:$H$107,7,FALSE),2)</f>
        <v>0</v>
      </c>
      <c r="FV85" s="352"/>
      <c r="FW85" s="351">
        <f>ROUNDUP((FW81)*VLOOKUP(FW$8,'프로파일 단가 DB'!$A$2:$H$107,7,FALSE)+(FW81*($U$3/100))*VLOOKUP(FW$8,'프로파일 단가 DB'!$A$2:$H$107,7,FALSE),2)</f>
        <v>0</v>
      </c>
      <c r="FX85" s="352"/>
      <c r="FY85" s="351">
        <f>ROUNDUP((FY81)*VLOOKUP(FY$8,'프로파일 단가 DB'!$A$2:$H$107,7,FALSE)+(FY81*($U$3/100))*VLOOKUP(FY$8,'프로파일 단가 DB'!$A$2:$H$107,7,FALSE),2)</f>
        <v>0</v>
      </c>
      <c r="FZ85" s="352"/>
      <c r="GA85" s="351">
        <f>ROUNDUP((GA81)*VLOOKUP(GA$8,'프로파일 단가 DB'!$A$2:$H$107,7,FALSE)+(GA81*($U$3/100))*VLOOKUP(GA$8,'프로파일 단가 DB'!$A$2:$H$107,7,FALSE),2)</f>
        <v>0</v>
      </c>
      <c r="GB85" s="352"/>
      <c r="GC85" s="351">
        <f>ROUNDUP((GC81)*VLOOKUP(GC$8,'프로파일 단가 DB'!$A$2:$H$107,7,FALSE)+(GC81*($U$3/100))*VLOOKUP(GC$8,'프로파일 단가 DB'!$A$2:$H$107,7,FALSE),2)</f>
        <v>0</v>
      </c>
      <c r="GD85" s="352"/>
      <c r="GE85" s="351">
        <f>ROUNDUP((GE81)*VLOOKUP(GE$8,'프로파일 단가 DB'!$A$2:$H$107,7,FALSE)+(GE81*($U$3/100))*VLOOKUP(GE$8,'프로파일 단가 DB'!$A$2:$H$107,7,FALSE),2)</f>
        <v>0</v>
      </c>
      <c r="GF85" s="352"/>
      <c r="GG85" s="351">
        <f>ROUNDUP((GG81)*VLOOKUP(GG$8,'프로파일 단가 DB'!$A$2:$H$107,7,FALSE)+(GG81*($U$3/100))*VLOOKUP(GG$8,'프로파일 단가 DB'!$A$2:$H$107,7,FALSE),2)</f>
        <v>0</v>
      </c>
      <c r="GH85" s="352"/>
      <c r="GI85" s="351">
        <f>ROUNDUP((GI81)*VLOOKUP(GI$8,'프로파일 단가 DB'!$A$2:$H$107,7,FALSE)+(GI81*($U$3/100))*VLOOKUP(GI$8,'프로파일 단가 DB'!$A$2:$H$107,7,FALSE),2)</f>
        <v>0</v>
      </c>
      <c r="GJ85" s="352"/>
      <c r="GK85" s="351">
        <f>ROUNDUP((GK81)*VLOOKUP(GK$8,'프로파일 단가 DB'!$A$2:$H$107,7,FALSE)+(GK81*($U$3/100))*VLOOKUP(GK$8,'프로파일 단가 DB'!$A$2:$H$107,7,FALSE),2)</f>
        <v>0</v>
      </c>
      <c r="GL85" s="352"/>
      <c r="GM85" s="351">
        <f>ROUNDUP((GM81)*VLOOKUP(GM$8,'프로파일 단가 DB'!$A$2:$H$107,7,FALSE)+(GM81*($U$3/100))*VLOOKUP(GM$8,'프로파일 단가 DB'!$A$2:$H$107,7,FALSE),2)</f>
        <v>0</v>
      </c>
      <c r="GN85" s="352"/>
      <c r="GO85" s="351">
        <f>ROUNDUP((GO81)*VLOOKUP(GO$8,'프로파일 단가 DB'!$A$2:$H$107,7,FALSE)+(GO81*($U$3/100))*VLOOKUP(GO$8,'프로파일 단가 DB'!$A$2:$H$107,7,FALSE),2)</f>
        <v>0</v>
      </c>
      <c r="GP85" s="352"/>
      <c r="GQ85" s="351">
        <f>ROUNDUP((GQ81)*VLOOKUP(GQ$8,'프로파일 단가 DB'!$A$2:$H$107,7,FALSE)+(GQ81*($U$3/100))*VLOOKUP(GQ$8,'프로파일 단가 DB'!$A$2:$H$107,7,FALSE),2)</f>
        <v>0</v>
      </c>
      <c r="GR85" s="352"/>
    </row>
    <row r="86" spans="1:200" ht="16.5" customHeight="1" x14ac:dyDescent="0.3">
      <c r="A86" s="402"/>
      <c r="B86" s="412"/>
      <c r="C86" s="397"/>
      <c r="D86" s="398"/>
      <c r="E86" s="353"/>
      <c r="F86" s="354"/>
      <c r="G86" s="353"/>
      <c r="H86" s="354"/>
      <c r="I86" s="353"/>
      <c r="J86" s="354"/>
      <c r="K86" s="353"/>
      <c r="L86" s="354"/>
      <c r="M86" s="353"/>
      <c r="N86" s="354"/>
      <c r="O86" s="353"/>
      <c r="P86" s="354"/>
      <c r="Q86" s="353"/>
      <c r="R86" s="354"/>
      <c r="S86" s="353"/>
      <c r="T86" s="354"/>
      <c r="U86" s="353"/>
      <c r="V86" s="354"/>
      <c r="W86" s="353"/>
      <c r="X86" s="354"/>
      <c r="Y86" s="353"/>
      <c r="Z86" s="354"/>
      <c r="AA86" s="353"/>
      <c r="AB86" s="354"/>
      <c r="AC86" s="353"/>
      <c r="AD86" s="354"/>
      <c r="AE86" s="353"/>
      <c r="AF86" s="354"/>
      <c r="AG86" s="353"/>
      <c r="AH86" s="354"/>
      <c r="AI86" s="353"/>
      <c r="AJ86" s="354"/>
      <c r="AK86" s="353"/>
      <c r="AL86" s="354"/>
      <c r="AM86" s="353"/>
      <c r="AN86" s="354"/>
      <c r="AO86" s="353"/>
      <c r="AP86" s="354"/>
      <c r="AQ86" s="353"/>
      <c r="AR86" s="354"/>
      <c r="AS86" s="353"/>
      <c r="AT86" s="354"/>
      <c r="AU86" s="353"/>
      <c r="AV86" s="354"/>
      <c r="AW86" s="353"/>
      <c r="AX86" s="354"/>
      <c r="AY86" s="353"/>
      <c r="AZ86" s="354"/>
      <c r="BA86" s="353"/>
      <c r="BB86" s="354"/>
      <c r="BC86" s="353"/>
      <c r="BD86" s="354"/>
      <c r="BE86" s="353"/>
      <c r="BF86" s="354"/>
      <c r="BG86" s="353"/>
      <c r="BH86" s="354"/>
      <c r="BI86" s="353"/>
      <c r="BJ86" s="354"/>
      <c r="BK86" s="353"/>
      <c r="BL86" s="354"/>
      <c r="BM86" s="353"/>
      <c r="BN86" s="354"/>
      <c r="BO86" s="353"/>
      <c r="BP86" s="354"/>
      <c r="BQ86" s="353"/>
      <c r="BR86" s="354"/>
      <c r="BS86" s="353"/>
      <c r="BT86" s="354"/>
      <c r="BU86" s="353"/>
      <c r="BV86" s="354"/>
      <c r="BW86" s="353"/>
      <c r="BX86" s="354"/>
      <c r="BY86" s="353"/>
      <c r="BZ86" s="354"/>
      <c r="CA86" s="353"/>
      <c r="CB86" s="354"/>
      <c r="CC86" s="353"/>
      <c r="CD86" s="354"/>
      <c r="CE86" s="391"/>
      <c r="CF86" s="392"/>
      <c r="CG86" s="391"/>
      <c r="CH86" s="392"/>
      <c r="CI86" s="391"/>
      <c r="CJ86" s="392"/>
      <c r="CK86" s="391"/>
      <c r="CL86" s="392"/>
      <c r="CM86" s="391"/>
      <c r="CN86" s="392"/>
      <c r="CO86" s="391"/>
      <c r="CP86" s="392"/>
      <c r="CQ86" s="391"/>
      <c r="CR86" s="392"/>
      <c r="CS86" s="391"/>
      <c r="CT86" s="392"/>
      <c r="CU86" s="353"/>
      <c r="CV86" s="354"/>
      <c r="CW86" s="353"/>
      <c r="CX86" s="354"/>
      <c r="CY86" s="353"/>
      <c r="CZ86" s="354"/>
      <c r="DA86" s="353"/>
      <c r="DB86" s="354"/>
      <c r="DC86" s="353"/>
      <c r="DD86" s="354"/>
      <c r="DE86" s="353"/>
      <c r="DF86" s="354"/>
      <c r="DG86" s="353"/>
      <c r="DH86" s="354"/>
      <c r="DI86" s="353"/>
      <c r="DJ86" s="354"/>
      <c r="DK86" s="353"/>
      <c r="DL86" s="354"/>
      <c r="DM86" s="353"/>
      <c r="DN86" s="354"/>
      <c r="DO86" s="353"/>
      <c r="DP86" s="354"/>
      <c r="DQ86" s="353"/>
      <c r="DR86" s="354"/>
      <c r="DS86" s="353"/>
      <c r="DT86" s="354"/>
      <c r="DU86" s="353"/>
      <c r="DV86" s="354"/>
      <c r="DW86" s="353"/>
      <c r="DX86" s="354"/>
      <c r="DY86" s="353"/>
      <c r="DZ86" s="354"/>
      <c r="EA86" s="353"/>
      <c r="EB86" s="354"/>
      <c r="EC86" s="353"/>
      <c r="ED86" s="354"/>
      <c r="EE86" s="353"/>
      <c r="EF86" s="354"/>
      <c r="EG86" s="353"/>
      <c r="EH86" s="354"/>
      <c r="EI86" s="353"/>
      <c r="EJ86" s="354"/>
      <c r="EK86" s="353"/>
      <c r="EL86" s="354"/>
      <c r="EM86" s="353"/>
      <c r="EN86" s="354"/>
      <c r="EO86" s="353"/>
      <c r="EP86" s="354"/>
      <c r="EQ86" s="353"/>
      <c r="ER86" s="354"/>
      <c r="ES86" s="353"/>
      <c r="ET86" s="354"/>
      <c r="EU86" s="353"/>
      <c r="EV86" s="354"/>
      <c r="EW86" s="353"/>
      <c r="EX86" s="354"/>
      <c r="EY86" s="353"/>
      <c r="EZ86" s="354"/>
      <c r="FA86" s="353"/>
      <c r="FB86" s="354"/>
      <c r="FC86" s="353"/>
      <c r="FD86" s="354"/>
      <c r="FE86" s="353"/>
      <c r="FF86" s="354"/>
      <c r="FG86" s="353"/>
      <c r="FH86" s="354"/>
      <c r="FI86" s="353"/>
      <c r="FJ86" s="354"/>
      <c r="FK86" s="353"/>
      <c r="FL86" s="354"/>
      <c r="FM86" s="353"/>
      <c r="FN86" s="354"/>
      <c r="FO86" s="353"/>
      <c r="FP86" s="354"/>
      <c r="FQ86" s="353"/>
      <c r="FR86" s="354"/>
      <c r="FS86" s="353"/>
      <c r="FT86" s="354"/>
      <c r="FU86" s="353"/>
      <c r="FV86" s="354"/>
      <c r="FW86" s="353"/>
      <c r="FX86" s="354"/>
      <c r="FY86" s="353"/>
      <c r="FZ86" s="354"/>
      <c r="GA86" s="353"/>
      <c r="GB86" s="354"/>
      <c r="GC86" s="353"/>
      <c r="GD86" s="354"/>
      <c r="GE86" s="353"/>
      <c r="GF86" s="354"/>
      <c r="GG86" s="353"/>
      <c r="GH86" s="354"/>
      <c r="GI86" s="353"/>
      <c r="GJ86" s="354"/>
      <c r="GK86" s="353"/>
      <c r="GL86" s="354"/>
      <c r="GM86" s="353"/>
      <c r="GN86" s="354"/>
      <c r="GO86" s="353"/>
      <c r="GP86" s="354"/>
      <c r="GQ86" s="353"/>
      <c r="GR86" s="354"/>
    </row>
    <row r="87" spans="1:200" ht="16.5" customHeight="1" x14ac:dyDescent="0.3">
      <c r="A87" s="402"/>
      <c r="B87" s="412"/>
      <c r="C87" s="397"/>
      <c r="D87" s="398"/>
      <c r="E87" s="353"/>
      <c r="F87" s="354"/>
      <c r="G87" s="353"/>
      <c r="H87" s="354"/>
      <c r="I87" s="353"/>
      <c r="J87" s="354"/>
      <c r="K87" s="353"/>
      <c r="L87" s="354"/>
      <c r="M87" s="353"/>
      <c r="N87" s="354"/>
      <c r="O87" s="353"/>
      <c r="P87" s="354"/>
      <c r="Q87" s="353"/>
      <c r="R87" s="354"/>
      <c r="S87" s="353"/>
      <c r="T87" s="354"/>
      <c r="U87" s="353"/>
      <c r="V87" s="354"/>
      <c r="W87" s="353"/>
      <c r="X87" s="354"/>
      <c r="Y87" s="353"/>
      <c r="Z87" s="354"/>
      <c r="AA87" s="353"/>
      <c r="AB87" s="354"/>
      <c r="AC87" s="353"/>
      <c r="AD87" s="354"/>
      <c r="AE87" s="353"/>
      <c r="AF87" s="354"/>
      <c r="AG87" s="353"/>
      <c r="AH87" s="354"/>
      <c r="AI87" s="353"/>
      <c r="AJ87" s="354"/>
      <c r="AK87" s="353"/>
      <c r="AL87" s="354"/>
      <c r="AM87" s="353"/>
      <c r="AN87" s="354"/>
      <c r="AO87" s="353"/>
      <c r="AP87" s="354"/>
      <c r="AQ87" s="353"/>
      <c r="AR87" s="354"/>
      <c r="AS87" s="353"/>
      <c r="AT87" s="354"/>
      <c r="AU87" s="353"/>
      <c r="AV87" s="354"/>
      <c r="AW87" s="353"/>
      <c r="AX87" s="354"/>
      <c r="AY87" s="353"/>
      <c r="AZ87" s="354"/>
      <c r="BA87" s="353"/>
      <c r="BB87" s="354"/>
      <c r="BC87" s="353"/>
      <c r="BD87" s="354"/>
      <c r="BE87" s="353"/>
      <c r="BF87" s="354"/>
      <c r="BG87" s="353"/>
      <c r="BH87" s="354"/>
      <c r="BI87" s="353"/>
      <c r="BJ87" s="354"/>
      <c r="BK87" s="353"/>
      <c r="BL87" s="354"/>
      <c r="BM87" s="353"/>
      <c r="BN87" s="354"/>
      <c r="BO87" s="353"/>
      <c r="BP87" s="354"/>
      <c r="BQ87" s="353"/>
      <c r="BR87" s="354"/>
      <c r="BS87" s="353"/>
      <c r="BT87" s="354"/>
      <c r="BU87" s="353"/>
      <c r="BV87" s="354"/>
      <c r="BW87" s="353"/>
      <c r="BX87" s="354"/>
      <c r="BY87" s="353"/>
      <c r="BZ87" s="354"/>
      <c r="CA87" s="353"/>
      <c r="CB87" s="354"/>
      <c r="CC87" s="353"/>
      <c r="CD87" s="354"/>
      <c r="CE87" s="391"/>
      <c r="CF87" s="392"/>
      <c r="CG87" s="391"/>
      <c r="CH87" s="392"/>
      <c r="CI87" s="391"/>
      <c r="CJ87" s="392"/>
      <c r="CK87" s="391"/>
      <c r="CL87" s="392"/>
      <c r="CM87" s="391"/>
      <c r="CN87" s="392"/>
      <c r="CO87" s="391"/>
      <c r="CP87" s="392"/>
      <c r="CQ87" s="391"/>
      <c r="CR87" s="392"/>
      <c r="CS87" s="391"/>
      <c r="CT87" s="392"/>
      <c r="CU87" s="353"/>
      <c r="CV87" s="354"/>
      <c r="CW87" s="353"/>
      <c r="CX87" s="354"/>
      <c r="CY87" s="353"/>
      <c r="CZ87" s="354"/>
      <c r="DA87" s="353"/>
      <c r="DB87" s="354"/>
      <c r="DC87" s="353"/>
      <c r="DD87" s="354"/>
      <c r="DE87" s="353"/>
      <c r="DF87" s="354"/>
      <c r="DG87" s="353"/>
      <c r="DH87" s="354"/>
      <c r="DI87" s="353"/>
      <c r="DJ87" s="354"/>
      <c r="DK87" s="353"/>
      <c r="DL87" s="354"/>
      <c r="DM87" s="353"/>
      <c r="DN87" s="354"/>
      <c r="DO87" s="353"/>
      <c r="DP87" s="354"/>
      <c r="DQ87" s="353"/>
      <c r="DR87" s="354"/>
      <c r="DS87" s="353"/>
      <c r="DT87" s="354"/>
      <c r="DU87" s="353"/>
      <c r="DV87" s="354"/>
      <c r="DW87" s="353"/>
      <c r="DX87" s="354"/>
      <c r="DY87" s="353"/>
      <c r="DZ87" s="354"/>
      <c r="EA87" s="353"/>
      <c r="EB87" s="354"/>
      <c r="EC87" s="353"/>
      <c r="ED87" s="354"/>
      <c r="EE87" s="353"/>
      <c r="EF87" s="354"/>
      <c r="EG87" s="353"/>
      <c r="EH87" s="354"/>
      <c r="EI87" s="353"/>
      <c r="EJ87" s="354"/>
      <c r="EK87" s="353"/>
      <c r="EL87" s="354"/>
      <c r="EM87" s="353"/>
      <c r="EN87" s="354"/>
      <c r="EO87" s="353"/>
      <c r="EP87" s="354"/>
      <c r="EQ87" s="353"/>
      <c r="ER87" s="354"/>
      <c r="ES87" s="353"/>
      <c r="ET87" s="354"/>
      <c r="EU87" s="353"/>
      <c r="EV87" s="354"/>
      <c r="EW87" s="353"/>
      <c r="EX87" s="354"/>
      <c r="EY87" s="353"/>
      <c r="EZ87" s="354"/>
      <c r="FA87" s="353"/>
      <c r="FB87" s="354"/>
      <c r="FC87" s="353"/>
      <c r="FD87" s="354"/>
      <c r="FE87" s="353"/>
      <c r="FF87" s="354"/>
      <c r="FG87" s="353"/>
      <c r="FH87" s="354"/>
      <c r="FI87" s="353"/>
      <c r="FJ87" s="354"/>
      <c r="FK87" s="353"/>
      <c r="FL87" s="354"/>
      <c r="FM87" s="353"/>
      <c r="FN87" s="354"/>
      <c r="FO87" s="353"/>
      <c r="FP87" s="354"/>
      <c r="FQ87" s="353"/>
      <c r="FR87" s="354"/>
      <c r="FS87" s="353"/>
      <c r="FT87" s="354"/>
      <c r="FU87" s="353"/>
      <c r="FV87" s="354"/>
      <c r="FW87" s="353"/>
      <c r="FX87" s="354"/>
      <c r="FY87" s="353"/>
      <c r="FZ87" s="354"/>
      <c r="GA87" s="353"/>
      <c r="GB87" s="354"/>
      <c r="GC87" s="353"/>
      <c r="GD87" s="354"/>
      <c r="GE87" s="353"/>
      <c r="GF87" s="354"/>
      <c r="GG87" s="353"/>
      <c r="GH87" s="354"/>
      <c r="GI87" s="353"/>
      <c r="GJ87" s="354"/>
      <c r="GK87" s="353"/>
      <c r="GL87" s="354"/>
      <c r="GM87" s="353"/>
      <c r="GN87" s="354"/>
      <c r="GO87" s="353"/>
      <c r="GP87" s="354"/>
      <c r="GQ87" s="353"/>
      <c r="GR87" s="354"/>
    </row>
    <row r="88" spans="1:200" ht="17.100000000000001" customHeight="1" thickBot="1" x14ac:dyDescent="0.35">
      <c r="A88" s="403"/>
      <c r="B88" s="413"/>
      <c r="C88" s="399"/>
      <c r="D88" s="400"/>
      <c r="E88" s="355"/>
      <c r="F88" s="356"/>
      <c r="G88" s="355"/>
      <c r="H88" s="356"/>
      <c r="I88" s="355"/>
      <c r="J88" s="356"/>
      <c r="K88" s="355"/>
      <c r="L88" s="356"/>
      <c r="M88" s="355"/>
      <c r="N88" s="356"/>
      <c r="O88" s="355"/>
      <c r="P88" s="356"/>
      <c r="Q88" s="355"/>
      <c r="R88" s="356"/>
      <c r="S88" s="355"/>
      <c r="T88" s="356"/>
      <c r="U88" s="355"/>
      <c r="V88" s="356"/>
      <c r="W88" s="355"/>
      <c r="X88" s="356"/>
      <c r="Y88" s="355"/>
      <c r="Z88" s="356"/>
      <c r="AA88" s="355"/>
      <c r="AB88" s="356"/>
      <c r="AC88" s="355"/>
      <c r="AD88" s="356"/>
      <c r="AE88" s="355"/>
      <c r="AF88" s="356"/>
      <c r="AG88" s="355"/>
      <c r="AH88" s="356"/>
      <c r="AI88" s="355"/>
      <c r="AJ88" s="356"/>
      <c r="AK88" s="355"/>
      <c r="AL88" s="356"/>
      <c r="AM88" s="355"/>
      <c r="AN88" s="356"/>
      <c r="AO88" s="355"/>
      <c r="AP88" s="356"/>
      <c r="AQ88" s="355"/>
      <c r="AR88" s="356"/>
      <c r="AS88" s="355"/>
      <c r="AT88" s="356"/>
      <c r="AU88" s="355"/>
      <c r="AV88" s="356"/>
      <c r="AW88" s="355"/>
      <c r="AX88" s="356"/>
      <c r="AY88" s="355"/>
      <c r="AZ88" s="356"/>
      <c r="BA88" s="355"/>
      <c r="BB88" s="356"/>
      <c r="BC88" s="355"/>
      <c r="BD88" s="356"/>
      <c r="BE88" s="355"/>
      <c r="BF88" s="356"/>
      <c r="BG88" s="355"/>
      <c r="BH88" s="356"/>
      <c r="BI88" s="355"/>
      <c r="BJ88" s="356"/>
      <c r="BK88" s="355"/>
      <c r="BL88" s="356"/>
      <c r="BM88" s="355"/>
      <c r="BN88" s="356"/>
      <c r="BO88" s="355"/>
      <c r="BP88" s="356"/>
      <c r="BQ88" s="355"/>
      <c r="BR88" s="356"/>
      <c r="BS88" s="355"/>
      <c r="BT88" s="356"/>
      <c r="BU88" s="355"/>
      <c r="BV88" s="356"/>
      <c r="BW88" s="355"/>
      <c r="BX88" s="356"/>
      <c r="BY88" s="355"/>
      <c r="BZ88" s="356"/>
      <c r="CA88" s="355"/>
      <c r="CB88" s="356"/>
      <c r="CC88" s="355"/>
      <c r="CD88" s="356"/>
      <c r="CE88" s="393"/>
      <c r="CF88" s="394"/>
      <c r="CG88" s="393"/>
      <c r="CH88" s="394"/>
      <c r="CI88" s="393"/>
      <c r="CJ88" s="394"/>
      <c r="CK88" s="393"/>
      <c r="CL88" s="394"/>
      <c r="CM88" s="393"/>
      <c r="CN88" s="394"/>
      <c r="CO88" s="393"/>
      <c r="CP88" s="394"/>
      <c r="CQ88" s="393"/>
      <c r="CR88" s="394"/>
      <c r="CS88" s="393"/>
      <c r="CT88" s="394"/>
      <c r="CU88" s="355"/>
      <c r="CV88" s="356"/>
      <c r="CW88" s="355"/>
      <c r="CX88" s="356"/>
      <c r="CY88" s="355"/>
      <c r="CZ88" s="356"/>
      <c r="DA88" s="355"/>
      <c r="DB88" s="356"/>
      <c r="DC88" s="355"/>
      <c r="DD88" s="356"/>
      <c r="DE88" s="355"/>
      <c r="DF88" s="356"/>
      <c r="DG88" s="355"/>
      <c r="DH88" s="356"/>
      <c r="DI88" s="355"/>
      <c r="DJ88" s="356"/>
      <c r="DK88" s="355"/>
      <c r="DL88" s="356"/>
      <c r="DM88" s="355"/>
      <c r="DN88" s="356"/>
      <c r="DO88" s="355"/>
      <c r="DP88" s="356"/>
      <c r="DQ88" s="355"/>
      <c r="DR88" s="356"/>
      <c r="DS88" s="355"/>
      <c r="DT88" s="356"/>
      <c r="DU88" s="355"/>
      <c r="DV88" s="356"/>
      <c r="DW88" s="355"/>
      <c r="DX88" s="356"/>
      <c r="DY88" s="355"/>
      <c r="DZ88" s="356"/>
      <c r="EA88" s="355"/>
      <c r="EB88" s="356"/>
      <c r="EC88" s="355"/>
      <c r="ED88" s="356"/>
      <c r="EE88" s="355"/>
      <c r="EF88" s="356"/>
      <c r="EG88" s="355"/>
      <c r="EH88" s="356"/>
      <c r="EI88" s="355"/>
      <c r="EJ88" s="356"/>
      <c r="EK88" s="355"/>
      <c r="EL88" s="356"/>
      <c r="EM88" s="355"/>
      <c r="EN88" s="356"/>
      <c r="EO88" s="355"/>
      <c r="EP88" s="356"/>
      <c r="EQ88" s="355"/>
      <c r="ER88" s="356"/>
      <c r="ES88" s="355"/>
      <c r="ET88" s="356"/>
      <c r="EU88" s="355"/>
      <c r="EV88" s="356"/>
      <c r="EW88" s="355"/>
      <c r="EX88" s="356"/>
      <c r="EY88" s="355"/>
      <c r="EZ88" s="356"/>
      <c r="FA88" s="355"/>
      <c r="FB88" s="356"/>
      <c r="FC88" s="355"/>
      <c r="FD88" s="356"/>
      <c r="FE88" s="355"/>
      <c r="FF88" s="356"/>
      <c r="FG88" s="355"/>
      <c r="FH88" s="356"/>
      <c r="FI88" s="355"/>
      <c r="FJ88" s="356"/>
      <c r="FK88" s="355"/>
      <c r="FL88" s="356"/>
      <c r="FM88" s="355"/>
      <c r="FN88" s="356"/>
      <c r="FO88" s="355"/>
      <c r="FP88" s="356"/>
      <c r="FQ88" s="355"/>
      <c r="FR88" s="356"/>
      <c r="FS88" s="355"/>
      <c r="FT88" s="356"/>
      <c r="FU88" s="355"/>
      <c r="FV88" s="356"/>
      <c r="FW88" s="355"/>
      <c r="FX88" s="356"/>
      <c r="FY88" s="355"/>
      <c r="FZ88" s="356"/>
      <c r="GA88" s="355"/>
      <c r="GB88" s="356"/>
      <c r="GC88" s="355"/>
      <c r="GD88" s="356"/>
      <c r="GE88" s="355"/>
      <c r="GF88" s="356"/>
      <c r="GG88" s="355"/>
      <c r="GH88" s="356"/>
      <c r="GI88" s="355"/>
      <c r="GJ88" s="356"/>
      <c r="GK88" s="355"/>
      <c r="GL88" s="356"/>
      <c r="GM88" s="355"/>
      <c r="GN88" s="356"/>
      <c r="GO88" s="355"/>
      <c r="GP88" s="356"/>
      <c r="GQ88" s="355"/>
      <c r="GR88" s="356"/>
    </row>
    <row r="89" spans="1:200" ht="15.75" customHeight="1" x14ac:dyDescent="0.3">
      <c r="A89" s="401">
        <f>IF(입력!A89="","",입력!A89)</f>
        <v>11</v>
      </c>
      <c r="B89" s="411">
        <f>SUM(E93:GR96)</f>
        <v>0</v>
      </c>
      <c r="C89" s="407" t="s">
        <v>22</v>
      </c>
      <c r="D89" s="408"/>
      <c r="E89" s="357">
        <f>IF(OR(입력!B89="60mm단열",입력!B89="60mm방화"),IF(입력!B91="OD",IF(AND(입력!H89="W",입력!H93="W"),((입력!D89-(입력!D89-입력!J89))*2)+((입력!D89-(입력!D89-입력!J93))*2)+((입력!D89-입력!J89-입력!J93)*2)+((입력!F89)*6),0),0)+IF(입력!B91="OD",IF(AND(입력!H89="H",입력!H93="H"),((입력!F89-(입력!F89-입력!J89))*2)+((입력!F89-(입력!F89-입력!J93))*2)+((입력!F89-입력!J89-입력!J93)*2)+((입력!D89)*6),0),0)+IF(입력!B91="OD",IF(입력!H89="W",((입력!D89-(입력!D89-입력!J89))*2)+((입력!D89-입력!J89)*2)+((입력!F89)*4),IF(입력!H89="H",((입력!F89-(입력!F89-입력!J89))*2)+((입력!F89-입력!J89)*2)+((입력!D89)*4),0)),0)+IF(OR(입력!B91="PJ",입력!B91="T/T",입력!B91="T/O",입력!B91="T/S",입력!B91="FIX",입력!B89="ID",AND(입력!B91="OD",NOT(입력!H89="W"),NOT(입력!H89="H"))),((입력!D89)+(입력!F89))*2,0),0)</f>
        <v>0</v>
      </c>
      <c r="F89" s="358"/>
      <c r="G89" s="375">
        <f>IF(OR(입력!B89="60mm단열",입력!B89="60mm방화"),(IF(OR(입력!B91="T/T",입력!B91="T/O",입력!B91="T/S"),(IF(입력!H89="W",입력!J89-34-19+12,입력!D89-34-34+12)+IF(입력!H89="H",입력!J89-34-19+12,입력!F89-34-34+12))*2,0))+(IF(OR(입력!B91="T/T",입력!B91="T/O",입력!B91="T/S"),(IF(입력!H93="W",입력!J93-34-19+12+입력!F89-34-34+12,0)+IF(입력!H93="H",입력!J93-34-19+12+입력!D89-34-34+12,0))*2,0)),0)</f>
        <v>0</v>
      </c>
      <c r="H89" s="376"/>
      <c r="I89" s="357">
        <f>IF(OR(입력!B89="60mm단열",입력!B89="60mm방화"),IF(OR(입력!B91="T/T",입력!B91="T/O",입력!B91="T/S",입력!B91="FIX",입력!B91="PJ"),IF(입력!H89="W",입력!F89-34-34+10,IF(입력!H89="H",입력!D89-34-34+10,0)),0)*IF(OR(입력!H93="W",입력!H93="H"),2,1),0)</f>
        <v>0</v>
      </c>
      <c r="J89" s="358"/>
      <c r="K89" s="357">
        <f>IF(OR(입력!B89="60mm단열",입력!B89="60mm방화"),IF(입력!B91="OD",(IF(입력!H89="W",입력!D89-(입력!D89-입력!J89)-34-34+12,입력!D89-34-34+12)+IF(입력!H89="H",입력!F89-(입력!F89-입력!J89)-34-34+12,입력!F89-34-34+12))*2,0),0)</f>
        <v>0</v>
      </c>
      <c r="L89" s="358"/>
      <c r="M89" s="357">
        <f>IF(OR(입력!B89="60mm단열",입력!B89="60mm방화"),IF(입력!B91="PJ",(IF(입력!H89="W",입력!D89-(입력!D89-입력!J89)-34-34+12,입력!D89-34-34+12)+IF(입력!H89="H",입력!F89-(입력!F89-입력!J89)-34-34+12,입력!F89-34-34+12))*2,0),0)</f>
        <v>0</v>
      </c>
      <c r="N89" s="358"/>
      <c r="O89" s="357">
        <f>IF(OR(입력!B89="60mm단열",입력!B89="60mm방화"),IF(입력!B91="페러럴",(IF(입력!H89="W",입력!D89-(입력!D89-입력!J89)-34-34+12,입력!D89-34-34+12)+IF(입력!H89="H",입력!F89-(입력!F89-입력!J89)-34-34+12,입력!F89-34-34+12))*2,0),0)</f>
        <v>0</v>
      </c>
      <c r="P89" s="358"/>
      <c r="Q89" s="357">
        <f>IF(OR(입력!B89="60mm단열",입력!B89="60mm방화"),IF(입력!B93="24T",(IF(입력!B91="FIX",IF(AND(입력!H89="W",입력!H93="W"),((입력!D89-(입력!D89-입력!J89)-34-19)*2)+((입력!D89-(입력!D89-입력!J93)-34-19)*2)+((입력!D89-입력!J89-입력!J92-19-19)*2)+((입력!F89-34-34)*6),IF(AND(입력!H89="H",입력!H93="H"),((입력!F89-(입력!F89-입력!J89)-34-19)*2)+((입력!F89-(입력!F89-입력!J93)-34-19)*2)+((입력!F89-입력!J89-입력!J93-19-19)*2)+((입력!D89-34-34)*6),IF(입력!H89="W",((입력!D89-(입력!D89-입력!J89)-34-19)*2)+((입력!D89-입력!J89-34-19)*2)+((입력!F89-34-34)*4),IF(입력!H89="H",((입력!F89-(입력!F89-입력!J89)-34-19)*2)+((입력!F89-입력!J89-34-19)*2)+((입력!D89-34-34)*4),(((입력!D89-34-34)+(입력!F89-34-34))*2))))),0)+IF(OR(입력!B91="T/T",입력!B91="T/O",입력!B91="PJ",입력!B91="T/S"),IF(AND(입력!H89="W",입력!H93="W"),(((입력!D89-입력!J89-입력!J93-19-19)+(입력!F89-34-34))*2),IF(입력!H89="W",(((입력!D89-입력!J89-34-19)+(입력!F89-34-34))*2),IF(AND(입력!H89="H",입력!H93="H"),(((입력!F89-입력!J89-입력!J93-19-19)+(입력!D89-34-34))*2),IF(입력!H89="H",(((입력!F89-입력!J89-34-19)+(입력!D89-34-34))*2),0)))),0)+IF(입력!B89="OD",IF(AND(입력!H89="W",입력!H89="W"),(((입력!D89-입력!J89-입력!J93-34-34)+(입력!F89-34-34))*2),IF(입력!H89="W",(((입력!D89-입력!J89-34-34)+(입력!F89-34-34))*2),IF(AND(입력!H89="H",입력!H93="H"),(((입력!F89-입력!J89-입력!J93-34-34)+(입력!D89-34-34))*2),IF(입력!H89="H",(((입력!F89-입력!J89-34-34)+(입력!D89-34-34))*2),0)))),0)),0),0)</f>
        <v>0</v>
      </c>
      <c r="R89" s="358"/>
      <c r="S89" s="357">
        <f>IF(OR(입력!B89="60mm단열",입력!B89="60mm방화"),IF(입력!B93="24T",(IF(OR(입력!B91="T/T",입력!B91="T/O",입력!B91="T/S"),(IF(입력!H89="W",입력!D89-(입력!D89-입력!J89)-34-19+12-53-53,입력!D89-34-34+12-53-53)+IF(입력!H89="H",입력!F89-(입력!F89-입력!J89)-34-19+12-53-53,입력!F89-34-34+12-53-53))*2,0)+IF(입력!B91="OD",(IF(입력!H89="W",입력!D89-(입력!D89-입력!J89)-34-34+12-53-53,입력!D89-34-34+12-53-53)+IF(입력!H89="H",입력!F89-(입력!F89-입력!J89)-34-34+12-53-53,입력!F89-34-34+12-53-53))*2,0)+IF(입력!B91="PJ",(IF(입력!H89="W",입력!D89-(입력!D89-입력!J89)-34-19+12-53-53,입력!D89-34-34+12-53-53)+IF(입력!H89="H",입력!F89-(입력!F89-입력!J89)-34-19+12-53-53,입력!F89-34-34+12-53-53))*2,0)+IF(OR(입력!B91="T/T",입력!B91="T/O",입력!B91="T/S"),(IF(입력!H93="W",입력!D89-(입력!D89-입력!J93)-34-19+12-53-53,0)+IF(입력!H93="H",입력!F89-(입력!F89-입력!J93)-34-19+12-53-53,0))*2,0)+IF(입력!B89="OD",(IF(입력!H93="W",입력!D89-(입력!D89-입력!J93)-34-34+12-53-53,0)+IF(입력!H93="H",입력!F89-(입력!F89-입력!J93)-34-34+12-53-53,0))*2,0)+IF(입력!B91="PJ",(IF(입력!H93="W",입력!D89-(입력!D89-입력!J93)-34-19+12-53-53,0)+IF(입력!H93="H",입력!F89-(입력!F89-입력!J93)-34-19+12-53-53,0))*2,0)),0),0)</f>
        <v>0</v>
      </c>
      <c r="T89" s="358"/>
      <c r="U89" s="357">
        <f>IF(OR(입력!B89="60mm단열",입력!B89="60mm방화"),IF(입력!B93="39T",(IF(입력!B91="FIX",IF(AND(입력!H89="W",입력!H93="W"),((입력!D89-(입력!D89-입력!J89)-34-19)*2)+((입력!D89-(입력!D89-입력!J93)-34-19)*2)+((입력!D89-입력!J89-입력!J92-19-19)*2)+((입력!F89-34-34)*6),IF(AND(입력!H89="H",입력!H93="H"),((입력!F89-(입력!F89-입력!J89)-34-19)*2)+((입력!F89-(입력!F89-입력!J93)-34-19)*2)+((입력!F89-입력!J89-입력!J93-19-19)*2)+((입력!D89-34-34)*6),IF(입력!H89="W",((입력!D89-(입력!D89-입력!J89)-34-19)*2)+((입력!D89-입력!J89-34-19)*2)+((입력!F89-34-34)*4),IF(입력!H89="H",((입력!F89-(입력!F89-입력!J89)-34-19)*2)+((입력!F89-입력!J89-34-19)*2)+((입력!D89-34-34)*4),(((입력!D89-34-34)+(입력!F89-34-34))*2))))),0)+IF(OR(입력!B91="T/T",입력!B91="T/O",입력!B91="PJ",입력!B91="T/S"),IF(AND(입력!H89="W",입력!H93="W"),(((입력!D89-입력!J89-입력!J93-19-19)+(입력!F89-34-34))*2),IF(입력!H89="W",(((입력!D89-입력!J89-34-19)+(입력!F89-34-34))*2),IF(AND(입력!H89="H",입력!H93="H"),(((입력!F89-입력!J89-입력!J93-19-19)+(입력!D89-34-34))*2),IF(입력!H89="H",(((입력!F89-입력!J89-34-19)+(입력!D89-34-34))*2),0)))),0)+IF(입력!B91="OD",IF(AND(입력!H89="W",입력!H89="W"),(((입력!D89-입력!J89-입력!J93-34-34)+(입력!F89-34-34))*2),IF(입력!H89="W",(((입력!D89-입력!J89-34-34)+(입력!F89-34-34))*2),IF(AND(입력!H89="H",입력!H93="H"),(((입력!F89-입력!J89-입력!J93-34-34)+(입력!D89-34-34))*2),IF(입력!H89="H",(((입력!F89-입력!J89-34-34)+(입력!D89-34-34))*2),0)))),0)),0),0)</f>
        <v>0</v>
      </c>
      <c r="V89" s="358"/>
      <c r="W89" s="357">
        <f>IF(OR(입력!B89="60mm단열",입력!B89="60mm방화"),IF(입력!B93="39T",(IF(OR(입력!B91="T/T",입력!B91="T/O",입력!B91="T/S"),(IF(입력!H89="W",입력!D89-(입력!D89-입력!J89)-34-19+12-53-53,입력!D89-34-34+12-53-53)+IF(입력!H89="H",입력!F89-(입력!F89-입력!J89)-34-19+12-53-53,입력!F89-34-34+12-53-53))*2,0)+IF(입력!B91="OD",(IF(입력!H89="W",입력!D89-(입력!D89-입력!J89)-34-34+12-53-53,입력!D89-34-34+12-53-53)+IF(입력!H89="H",입력!F89-(입력!F89-입력!J89)-34-34+12-53-53,입력!F89-34-34+12-53-53))*2,0)+IF(입력!B91="PJ",(IF(입력!H89="W",입력!D89-(입력!D89-입력!J89)-34-19+12-53-53,입력!D89-34-34+12-53-53)+IF(입력!H89="H",입력!F89-(입력!F89-입력!J89)-34-19+12-53-53,입력!F89-34-34+12-53-53))*2,0)+IF(OR(입력!B91="T/T",입력!B91="T/O",입력!B91="T/S"),(IF(입력!H93="W",입력!D89-(입력!D89-입력!J93)-34-19+12-53-53,0)+IF(입력!H93="H",입력!F89-(입력!F89-입력!J93)-34-19+12-53-53,0))*2,0)+IF(입력!B89="OD",(IF(입력!H93="W",입력!D89-(입력!D89-입력!J93)-34-34+12-53-53,0)+IF(입력!H93="H",입력!F89-(입력!F89-입력!J93)-34-34+12-53-53,0))*2,0)+IF(입력!B89="ID",(IF(입력!H93="W",입력!D89-(입력!D89-입력!J93)-34-19+12-53-53,0)+IF(입력!H93="H",입력!F89-(입력!F89-입력!J93)-34-19+12-53-53,0))*2,0)),0),0)</f>
        <v>0</v>
      </c>
      <c r="X89" s="358"/>
      <c r="Y89" s="357">
        <f>IF(OR(입력!B89="60mm단열",입력!B89="60mm방화"),(4),0)</f>
        <v>0</v>
      </c>
      <c r="Z89" s="358"/>
      <c r="AA89" s="357">
        <f>IF(OR(입력!B89="60mm단열",입력!B89="60mm방화"),(4),0)</f>
        <v>0</v>
      </c>
      <c r="AB89" s="358"/>
      <c r="AC89" s="375">
        <f>IF(OR(입력!B89="60mm단열",입력!B89="60mm방화"),IF(OR(입력!B91="T/T",입력!B91="T/O",입력!B91="T/S",입력!B91="PJ"),IF(OR(입력!H93="w",입력!H93="h"),8,4),0),0)</f>
        <v>0</v>
      </c>
      <c r="AD89" s="376"/>
      <c r="AE89" s="375">
        <f>IF(OR(입력!B89="60mm단열",입력!B89="60mm방화"),IF(OR(입력!B91="T/T",입력!B91="T/O",입력!B91="T/S",입력!B91="PJ"),IF(OR(입력!H93="w",입력!H93="h"),8,4),0),0)</f>
        <v>0</v>
      </c>
      <c r="AF89" s="376"/>
      <c r="AG89" s="375">
        <f>IF(OR(입력!B89="60mm단열",입력!B89="60mm방화"),IF(OR(입력!B91="T/T",입력!B91="T/O",입력!B91="T/S",입력!B91="FIX",입력!B91="PJ"),IF(입력!H89="W",4,IF(입력!H89="H",4,0)),0)*IF(OR(입력!H92="W",입력!H92="H"),2,1),0)</f>
        <v>0</v>
      </c>
      <c r="AH89" s="376"/>
      <c r="AI89" s="375">
        <f>IF(OR(입력!B89="60mm단열",입력!B89="60mm방화"),IF(OR(입력!B91="T/T",입력!B91="T/O",입력!B91="T/S",입력!B91="FIX",입력!B91="PJ"),IF(입력!H89="W",4,IF(입력!H89="H",4,0)),0)*IF(OR(입력!H92="W",입력!H92="H"),2,1),0)</f>
        <v>0</v>
      </c>
      <c r="AJ89" s="376"/>
      <c r="AK89" s="375">
        <f>IF(OR(입력!B89="60mm단열",입력!B89="60mm방화"),IF(OR(입력!B91="T/T",입력!B91="T/O",입력!B91="T/S",입력!B91="FIX",입력!B91="PJ"),IF(입력!H89="W",4,IF(입력!H89="H",4,0)),0)*IF(OR(입력!H92="W",입력!H92="H"),2,1),0)</f>
        <v>0</v>
      </c>
      <c r="AL89" s="376"/>
      <c r="AM89" s="357">
        <f>IF(OR(입력!B89="60mm단열",입력!B89="60mm방화"),(32),0)</f>
        <v>0</v>
      </c>
      <c r="AN89" s="358"/>
      <c r="AO89" s="357">
        <f>IF((입력!B89="60mm단열"),(Q89+S89+U89+W89)/1000,0)</f>
        <v>0</v>
      </c>
      <c r="AP89" s="358"/>
      <c r="AQ89" s="357">
        <f>IF((입력!B89="60mm단열"),(Q89+S89+U89+W89)/1000,0)</f>
        <v>0</v>
      </c>
      <c r="AR89" s="358"/>
      <c r="AS89" s="357">
        <f>IF((입력!B89="60mm단열"),(G89+M89+K89+O89))/1000</f>
        <v>0</v>
      </c>
      <c r="AT89" s="358"/>
      <c r="AU89" s="357">
        <f>IF((입력!B89="60mm단열"),(4),0)</f>
        <v>0</v>
      </c>
      <c r="AV89" s="358"/>
      <c r="AW89" s="357">
        <f>IF((입력!B89="60mm단열"),(G89*2)/1000,0)</f>
        <v>0</v>
      </c>
      <c r="AX89" s="358"/>
      <c r="AY89" s="357">
        <f>IF((입력!B89="60mm방화"),(Q89+S89+U89+W89)/1000,0)</f>
        <v>0</v>
      </c>
      <c r="AZ89" s="358"/>
      <c r="BA89" s="357">
        <f>IF((입력!B89="60mm방화"),(Q89+S89+U89+W89)/1000,0)</f>
        <v>0</v>
      </c>
      <c r="BB89" s="358"/>
      <c r="BC89" s="357">
        <f>IF((입력!B89="60mm방화"),(G89+K89+M89+O89)/1000,0)</f>
        <v>0</v>
      </c>
      <c r="BD89" s="358"/>
      <c r="BE89" s="357">
        <f>IF((입력!B89="60mm방화"),(4),0)</f>
        <v>0</v>
      </c>
      <c r="BF89" s="358"/>
      <c r="BG89" s="357">
        <f>IF((입력!B89="60mm방화"),((G89+K89+M89+O89)/1000),0)</f>
        <v>0</v>
      </c>
      <c r="BH89" s="358"/>
      <c r="BI89" s="357">
        <f>IF((입력!B89="60mm방화"),((E89/1000)),0)</f>
        <v>0</v>
      </c>
      <c r="BJ89" s="358"/>
      <c r="BK89" s="357">
        <f>IF((입력!B89="60mm방화"),IF(입력!B93="24T",Q89/1000,U89/1000),0)</f>
        <v>0</v>
      </c>
      <c r="BL89" s="358"/>
      <c r="BM89" s="357">
        <f>IF((입력!B89="60mm방화"),IF(입력!B93="24T",S89/1000,W89/1000),0)</f>
        <v>0</v>
      </c>
      <c r="BN89" s="358"/>
      <c r="BO89" s="357">
        <f>IF(OR(입력!B89="60mm단열",입력!B89="60mm방화"),(IF(OR(입력!B91="T/T",입력!B91="T/O",입력!B91="T/S",입력!B91="PJ"),(IF(입력!H89="W",입력!D89-(입력!D89-입력!J89)-432,입력!D89-432)+IF(입력!H89="H",입력!F89-((((입력!F89-입력!J89)/2)-246)*2),(((입력!F89/2)-246)*2))),0))+(IF(OR(입력!B91="T/T",입력!B91="T/O",입력!B91="T/S"),(IF(입력!H93="W",입력!D89-(입력!D93-입력!J93)-432,0)+IF(입력!H93="H",입력!F93-((((입력!F93-입력!J93)/2)-246)*2),0)),0)),0)</f>
        <v>0</v>
      </c>
      <c r="BP89" s="358"/>
      <c r="BQ89" s="357">
        <f>IF(OR(입력!B89="85mm단열",입력!B89="85mm방화"),IF(입력!B91="OD",IF(AND(입력!H89="W",입력!H93="W"),((입력!D89-(입력!D89-입력!J89))*2)+((입력!D89-(입력!D89-입력!J93))*2)+((입력!D89-입력!J89-입력!J93)*2)+((입력!F89)*6),0),0)+IF(입력!B91="OD",IF(AND(입력!H89="H",입력!H93="H"),((입력!BJ89-(입력!F89-입력!J89))*2)+((입력!F89-(입력!F89-입력!J93))*2)+((입력!F89-입력!BN89-입력!J93)*2)+((입력!D89)*6),0),0)+IF(입력!B91="OD",IF(입력!H89="W",((입력!D89-(입력!D89-입력!J89))*2)+((입력!D89-입력!J89)*2)+((입력!F89)*4),IF(입력!H89="H",((입력!F89-(입력!F89-입력!J89))*2)+((입력!F89-입력!J89)*2)+((입력!D89)*4),0)),0)+IF(OR(입력!B91="T/T",입력!B91="T/O",입력!B91="T/S",입력!B91="FIX",입력!B89="ID",AND(입력!B91="OD",NOT(입력!H89="W"),NOT(입력!H89="H"))),((입력!D89)+(입력!F89))*2,0),0)</f>
        <v>0</v>
      </c>
      <c r="BR89" s="358"/>
      <c r="BS89" s="357">
        <f>IF(OR(입력!B89="85mm단열",입력!B89="85mm방화"),(IF(OR(입력!B91="T/T",입력!B91="T/O",입력!B91="T/S"),(IF(입력!H89="W",입력!D89-(입력!D89-입력!J89)-38-19+12,입력!D89-38-38+12)+IF(입력!H89="H",입력!F89-(입력!F89-입력!J89)-38-19+12,입력!F89-38-38+12))*2,0))+(IF(OR(입력!B91="T/T",입력!B91="T/O",입력!B91="T/S"),(IF(입력!H93="W",입력!D89-(입력!D93-입력!J93)-38-19+12,0)+IF(입력!H93="H",입력!F93-(입력!F93-입력!J93)-38-19+12,0))*2,0)),0)</f>
        <v>0</v>
      </c>
      <c r="BT89" s="358"/>
      <c r="BU89" s="357">
        <f>IF(OR(입력!B89="85mm단열",입력!B89="85mm방화"),IF(OR(입력!B91="T/T",입력!B91="T/O",입력!B91="T/S",입력!B91="FIX",입력!B91="ID"),IF(입력!H89="W",입력!F89-38-38+10,IF(입력!H89="H",입력!D89-38-38+10,0)),0)*IF(OR(입력!H93="W",입력!H92="H"),2,1),0)</f>
        <v>0</v>
      </c>
      <c r="BV89" s="358"/>
      <c r="BW89" s="357">
        <f>IF(OR(입력!B89="85mm단열",입력!B89="85mm방화"),IF(입력!B93="48T",(IF(입력!B91="FIX",IF(AND(입력!H89="W",입력!H93="W"),((입력!D89-(입력!D89-입력!J89)-38-19)*2)+((입력!D89-(입력!D89-입력!J93)-38-19)*2)+((입력!D89-입력!J89-입력!J92-19-19)*2)+((입력!F89-38-38)*6),IF(AND(입력!H89="H",입력!H93="H"),((입력!F89-(입력!F89-입력!J89)-38-19)*2)+((입력!F89-(입력!F89-입력!J93)-38-19)*2)+((입력!F89-입력!J89-입력!J93-19-19)*2)+((입력!D89-38-38)*6),IF(입력!H89="W",((입력!D89-(입력!D89-입력!J89)-38-19)*2)+((입력!D89-입력!J89-38-19)*2)+((입력!F89-38-38)*4),IF(입력!H89="H",((입력!F89-(입력!F89-입력!J89)-38-19)*2)+((입력!F89-입력!J89-38-19)*2)+((입력!D89-38-38)*4),(((입력!D89-38-38)+(입력!F89-38-38))*2))))),0)+IF(OR(입력!B91="T/T",입력!B91="T/O",입력!B91="ID",입력!B91="T/S"),IF(AND(입력!H89="W",입력!H93="W"),(((입력!D89-입력!J89-입력!J93-19-19)+(입력!F89-38-38))*2),IF(입력!H89="W",(((입력!D89-입력!J89-38-19)+(입력!F89-38-38))*2),IF(AND(입력!H89="H",입력!H93="H"),(((입력!F89-입력!J89-입력!J93-19-19)+(입력!D89-38-38))*2),IF(입력!H89="H",(((입력!F89-입력!J89-38-19)+(입력!D89-38-38))*2),0)))),0)+IF(입력!B89="OD",IF(AND(입력!H89="W",입력!H89="W"),(((입력!D89-입력!J89-입력!J93-38-38)+(입력!F89-38-38))*2),IF(입력!H89="W",(((입력!D89-입력!J89-38-38)+(입력!F89-38-38))*2),IF(AND(입력!H89="H",입력!H93="H"),(((입력!F89-입력!J89-입력!J93-38-38)+(입력!D89-38-38))*2),IF(입력!H89="H",(((입력!F89-입력!J89-38-38)+(입력!D89-38-38))*2),0)))),0)),0),0)</f>
        <v>0</v>
      </c>
      <c r="BX89" s="358"/>
      <c r="BY89" s="357">
        <f>IF(OR(입력!B89="85mm단열",입력!B89="85mm방화"),IF(입력!B93="48T",(IF(OR(입력!B91="T/T",입력!B91="T/O",입력!B91="T/S"),(IF(입력!H89="W",입력!D89-(입력!D89-입력!J89)-38-19+12-56-56,입력!D89-38-38+12-56-56)+IF(입력!H89="H",입력!F89-(입력!F89-입력!J89)-38-19+12-56-56,입력!F89-38-38+12-56-56))*2,0)+IF(입력!B91="OD",(IF(입력!H89="W",입력!D89-(입력!D89-입력!J89)-38-38+12-56-56,입력!D89-38-38+12-56-56)+IF(입력!H89="H",입력!F89-(입력!F89-입력!J89)-38-38+12-56-56,입력!F89-38-38+12-56-56))*2,0)+IF(입력!B91="ID",(IF(입력!H89="W",입력!D89-(입력!D89-입력!J89)-38-19+12-56-56,입력!D89-38-38+12-56-56)+IF(입력!H89="H",입력!F89-(입력!F89-입력!J89)-38-19+12-56-56,입력!F89-38-38+12-56-56))*2,0)+IF(OR(입력!B91="T/T",입력!B91="T/O",입력!B91="T/S"),(IF(입력!H93="W",입력!D89-(입력!D89-입력!J93)-38-19+12-56-56,0)+IF(입력!H93="H",입력!F89-(입력!F89-입력!J93)-38-19+12-56-56,0))*2,0)+IF(입력!B89="OD",(IF(입력!H93="W",입력!D89-(입력!D89-입력!J93)-38-38+12-56-56,0)+IF(입력!H93="H",입력!F89-(입력!F89-입력!J93)-38-38+12-56-56,0))*2,0)+IF(입력!B89="ID",(IF(입력!H93="W",입력!D89-(입력!D89-입력!J93)-38-19+12-56-56,0)+IF(입력!H93="H",입력!F89-(입력!F89-입력!J93)-38-19+12-56-56,0))*2,0)),0),0)</f>
        <v>0</v>
      </c>
      <c r="BZ89" s="358"/>
      <c r="CA89" s="357">
        <f>IF(OR(입력!B89="85mm단열",입력!B89="85mm방화"),IF(입력!B93="51T",(IF(입력!B91="FIX",IF(AND(입력!H89="W",입력!H93="W"),((입력!D89-(입력!D89-입력!J89)-38-19)*2)+((입력!D89-(입력!D89-입력!J93)-38-19)*2)+((입력!D89-입력!J89-입력!J92-19-19)*2)+((입력!F89-38-38)*6),IF(AND(입력!H89="H",입력!H93="H"),((입력!F89-(입력!F89-입력!J89)-38-19)*2)+((입력!F89-(입력!F89-입력!J93)-38-19)*2)+((입력!F89-입력!J89-입력!J93-19-19)*2)+((입력!D89-38-38)*6),IF(입력!H89="W",((입력!D89-(입력!D89-입력!J89)-38-19)*2)+((입력!D89-입력!J89-38-19)*2)+((입력!F89-38-38)*4),IF(입력!H89="H",((입력!F89-(입력!F89-입력!J89)-38-19)*2)+((입력!F89-입력!J89-38-19)*2)+((입력!D89-38-38)*4),(((입력!D89-38-38)+(입력!F89-38-38))*2))))),0)+IF(OR(입력!B91="T/T",입력!B91="T/O",입력!B91="ID",입력!B91="T/S"),IF(AND(입력!H89="W",입력!H93="W"),(((입력!D89-입력!J89-입력!J93-19-19)+(입력!F89-38-38))*2),IF(입력!H89="W",(((입력!D89-입력!J89-38-19)+(입력!F89-38-38))*2),IF(AND(입력!H89="H",입력!H93="H"),(((입력!F89-입력!J89-입력!J93-19-19)+(입력!D89-38-38))*2),IF(입력!H89="H",(((입력!F89-입력!J89-38-19)+(입력!D89-38-38))*2),0)))),0)+IF(입력!B89="OD",IF(AND(입력!H89="W",입력!H89="W"),(((입력!D89-입력!J89-입력!J93-38-38)+(입력!F89-38-38))*2),IF(입력!H89="W",(((입력!D89-입력!J89-38-38)+(입력!F89-38-38))*2),IF(AND(입력!H89="H",입력!H93="H"),(((입력!F89-입력!J89-입력!J93-38-38)+(입력!D89-38-38))*2),IF(입력!H89="H",(((입력!F89-입력!J89-38-38)+(입력!D89-38-38))*2),0)))),0)),0),0)</f>
        <v>0</v>
      </c>
      <c r="CB89" s="358"/>
      <c r="CC89" s="357">
        <f>IF(OR(입력!B89="85mm단열",입력!B89="85mm방화"),IF(입력!B93="51T",(IF(OR(입력!B91="T/T",입력!B91="T/O",입력!B91="T/S"),(IF(입력!H89="W",입력!D89-(입력!D89-입력!J89)-38-19+12-56-56,입력!D89-38-38+12-56-56)+IF(입력!H89="H",입력!F89-(입력!F89-입력!J89)-38-19+12-56-56,입력!F89-38-38+12-56-56))*2,0)+IF(입력!B91="OD",(IF(입력!H89="W",입력!D89-(입력!D89-입력!J89)-38-38+12-56-56,입력!D89-38-38+12-56-56)+IF(입력!H89="H",입력!F89-(입력!F89-입력!J89)-38-38+12-56-56,입력!F89-38-38+12-56-56))*2,0)+IF(입력!B91="ID",(IF(입력!H89="W",입력!D89-(입력!D89-입력!J89)-38-19+12-56-56,입력!D89-38-38+12-56-56)+IF(입력!H89="H",입력!F89-(입력!F89-입력!J89)-38-19+12-56-56,입력!F89-38-38+12-56-56))*2,0)+IF(OR(입력!B91="T/T",입력!B91="T/O",입력!B91="T/S"),(IF(입력!H93="W",입력!D89-(입력!D89-입력!J93)-38-19+12-56-56,0)+IF(입력!H93="H",입력!F89-(입력!F89-입력!J93)-38-19+12-56-56,0))*2,0)+IF(입력!B89="OD",(IF(입력!H93="W",입력!D89-(입력!D89-입력!J93)-38-38+12-56-56,0)+IF(입력!H93="H",입력!F89-(입력!F89-입력!J93)-38-38+12-56-56,0))*2,0)+IF(입력!B89="ID",(IF(입력!H93="W",입력!D89-(입력!D89-입력!J93)-38-19+12-56-56,0)+IF(입력!H93="H",입력!F89-(입력!F89-입력!J93)-38-19+12-56-56,0))*2,0)),0),0)</f>
        <v>0</v>
      </c>
      <c r="CD89" s="358"/>
      <c r="CE89" s="357">
        <f>IF(OR(입력!B89="85mm단열",입력!B89="85mm방화"),(4),0)</f>
        <v>0</v>
      </c>
      <c r="CF89" s="358"/>
      <c r="CG89" s="357">
        <f>IF(OR(입력!B89="85mm단열",입력!B89="85mm방화"),(4),0)</f>
        <v>0</v>
      </c>
      <c r="CH89" s="358"/>
      <c r="CI89" s="381">
        <f>IF(OR(입력!B89="85mm단열",입력!B89="85mm방화"),IF(OR(입력!B91="T/T",입력!B91="T/O",입력!B91="T/S"),IF(OR(입력!H93="w",입력!H93="h"),8,4),0),0)</f>
        <v>0</v>
      </c>
      <c r="CJ89" s="382"/>
      <c r="CK89" s="375">
        <f>IF(OR(입력!B89="85mm단열",입력!B89="85mm방화"),IF(OR(입력!B91="T/T",입력!B91="T/O",입력!B91="T/S"),IF(OR(입력!H93="w",입력!H93="h"),8,4),0),0)</f>
        <v>0</v>
      </c>
      <c r="CL89" s="376"/>
      <c r="CM89" s="375">
        <f>IF(OR(입력!B89="85mm단열",입력!B89="85mm방화"),IF(OR(입력!B91="T/T",입력!B91="T/O",입력!B91="T/S",입력!B91="FIX",입력!B91="ID"),IF(입력!H89="W",2,IF(입력!H89="H",2,0)),0)*IF(OR(입력!H92="W",입력!H92="H"),2,1),0)</f>
        <v>0</v>
      </c>
      <c r="CN89" s="376"/>
      <c r="CO89" s="375">
        <f>IF(OR(입력!B89="85mm단열",입력!B89="85mm방화"),IF(OR(입력!B91="T/T",입력!B91="T/O",입력!B91="T/S",입력!B91="FIX",입력!B91="ID"),IF(입력!H89="W",2,IF(입력!H89="H",2,0)),0)*IF(OR(입력!H92="W",입력!H92="H"),2,1),0)</f>
        <v>0</v>
      </c>
      <c r="CP89" s="376"/>
      <c r="CQ89" s="375">
        <f>IF(OR(입력!B89="85mm단열",입력!B89="85mm방화"),IF(OR(입력!B91="T/T",입력!B91="T/O",입력!B91="T/S",입력!B91="FIX",입력!B91="ID"),IF(입력!H89="W",2,IF(입력!H89="H",2,0)),0)*IF(OR(입력!H92="W",입력!H92="H"),2,1),0)</f>
        <v>0</v>
      </c>
      <c r="CR89" s="376"/>
      <c r="CS89" s="357">
        <f>IF(OR(입력!B89="85mm단열",입력!B89="85mm방화"),(32),0)</f>
        <v>0</v>
      </c>
      <c r="CT89" s="358"/>
      <c r="CU89" s="369">
        <f>IF((입력!B89="85mm단열"),((CA89+CC89+BW89+BY89)/1000),0)</f>
        <v>0</v>
      </c>
      <c r="CV89" s="370"/>
      <c r="CW89" s="369">
        <f>IF((입력!B89="85mm단열"),((CA89+CC89+BW89+BY89)/1000),0)</f>
        <v>0</v>
      </c>
      <c r="CX89" s="370"/>
      <c r="CY89" s="369">
        <f>IF((입력!B89="85mm단열"),((BS89/1000)),0)</f>
        <v>0</v>
      </c>
      <c r="CZ89" s="370"/>
      <c r="DA89" s="357">
        <f>IF((입력!B89="85mm단열"),(4),0)</f>
        <v>0</v>
      </c>
      <c r="DB89" s="358"/>
      <c r="DC89" s="369">
        <f>IF((입력!B89="85mm단열"),(BS89*2)/1000,0)</f>
        <v>0</v>
      </c>
      <c r="DD89" s="370"/>
      <c r="DE89" s="357">
        <f>IF((입력!B89="85mm방화"),((CA89+CC89+BW89+BY89)/1000),0)</f>
        <v>0</v>
      </c>
      <c r="DF89" s="358"/>
      <c r="DG89" s="357">
        <f>IF((입력!B89="85mm방화"),((CA89+CC89+BW89+BY89)/1000),0)</f>
        <v>0</v>
      </c>
      <c r="DH89" s="358"/>
      <c r="DI89" s="357">
        <f>IF((입력!B89="85mm방화"),((BS89/1000)),0)</f>
        <v>0</v>
      </c>
      <c r="DJ89" s="358"/>
      <c r="DK89" s="357">
        <f>IF((입력!B89="85mm방화"),(4),0)</f>
        <v>0</v>
      </c>
      <c r="DL89" s="358"/>
      <c r="DM89" s="357">
        <f>IF((입력!B89="85mm방화"),(BS89*2)/1000,0)</f>
        <v>0</v>
      </c>
      <c r="DN89" s="358"/>
      <c r="DO89" s="357">
        <f>IF((입력!B89="85mm방화"),((BQ89/1000)),0)</f>
        <v>0</v>
      </c>
      <c r="DP89" s="358"/>
      <c r="DQ89" s="357">
        <f>IF((입력!B89="85mm방화"),((BW89/1000)),0)</f>
        <v>0</v>
      </c>
      <c r="DR89" s="358"/>
      <c r="DS89" s="357">
        <f>IF((입력!B89="85mm방화"),((BY89/1000)),0)</f>
        <v>0</v>
      </c>
      <c r="DT89" s="358"/>
      <c r="DU89" s="357">
        <f>IF(OR(입력!B89="85mm단열",입력!B89="85mm방화"),(IF(OR(입력!B91="T/T",입력!B91="T/O",입력!B91="T/S"),(IF(입력!H89="W",입력!D89-(입력!D89-입력!J89)-432,입력!D89-432)+IF(입력!H89="H",입력!F89-((((입력!F89-입력!J89)/2)-246)*2),(((입력!F89/2)-246)*2))),0))+(IF(OR(입력!B91="T/T",입력!B91="T/O",입력!B91="T/S"),(IF(입력!H93="W",입력!D89-(입력!D93-입력!J93)-432,0)+IF(입력!H93="H",입력!F93-((((입력!F93-입력!J93)/2)-246)*2),0)),0)),0)</f>
        <v>0</v>
      </c>
      <c r="DV89" s="358"/>
      <c r="DW89" s="357">
        <f>IF(OR(입력!B89="85mm단열",입력!B89="85mm방화",입력!B89="60mm단열",입력!B89="60mm방화"),IF(OR(입력!B91="T/T",입력!B91="T/O",입력!B91="T/S",입력!B91="FIX"),IF(OR(입력!H89="w",입력!H89="h"),4,2),0),0)</f>
        <v>0</v>
      </c>
      <c r="DX89" s="358"/>
      <c r="DY89" s="357">
        <f>IF(OR(입력!B89="85mm단열",입력!B89="85mm방화",입력!B89="60mm단열",입력!B89="60mm방화"),IF(OR(입력!B91="T/T",입력!B91="T/O",입력!B91="T/S"),1,0),0)</f>
        <v>0</v>
      </c>
      <c r="DZ89" s="358"/>
      <c r="EA89" s="357">
        <f>IF(OR(입력!B89="85mm단열",입력!B89="85mm방화",입력!B89="60mm단열",입력!B89="60mm방화"),IF(OR(입력!B91="T/T",입력!B91="T/O",입력!B91="T/S"),1,0),0)</f>
        <v>0</v>
      </c>
      <c r="EB89" s="358"/>
      <c r="EC89" s="357">
        <f>IF(OR(입력!B89="145mm단열",입력!B89="145mm방화"),IF(입력!B91="ES",((입력!D89)+(입력!F89))*2,0),0)</f>
        <v>0</v>
      </c>
      <c r="ED89" s="358"/>
      <c r="EE89" s="357">
        <f>IF(OR(입력!B89="145mm단열",입력!B89="145mm방화"),IF(입력!B91="ES",(((입력!D89-(입력!D89-입력!J89)+6)+(입력!F89-52-57))*2),0)+IF(입력!B91="ES",IF(입력!H93="W",(((입력!D89-(입력!D89-입력!J93)+6)+(입력!F89-52-57))*2),0),0),0)</f>
        <v>0</v>
      </c>
      <c r="EF89" s="358"/>
      <c r="EG89" s="357">
        <f>IF(OR(입력!B89="145mm단열",입력!B89="145mm방화"),IF(입력!B91="ES",입력!F89-36-36+10,0)*IF(입력!H93="W",2,1),0)</f>
        <v>0</v>
      </c>
      <c r="EH89" s="358"/>
      <c r="EI89" s="357">
        <f>IF(OR(입력!B89="145mm단열",입력!B89="145mm방화"),IF(입력!B91="ES",입력!D89-36-36,0),0)</f>
        <v>0</v>
      </c>
      <c r="EJ89" s="358"/>
      <c r="EK89" s="357">
        <f>IF(OR(입력!B89="145mm단열",입력!B89="145mm방화"),IF(입력!B91="ES",입력!F89-36-36,0)+IF(AND(입력!B91="ES",입력!H93="W"),입력!F89-36-36,0),0)</f>
        <v>0</v>
      </c>
      <c r="EL89" s="358"/>
      <c r="EM89" s="357">
        <f>IF(OR(입력!B89="145mm단열",입력!B89="145mm방화"),IF(입력!B91="ES",입력!D89-36-36,0),0)</f>
        <v>0</v>
      </c>
      <c r="EN89" s="358"/>
      <c r="EO89" s="357">
        <f>IF(OR(입력!B89="145mm단열",입력!B89="145mm방화"),IF(입력!B91="ES",입력!D89-36-36,0),0)</f>
        <v>0</v>
      </c>
      <c r="EP89" s="358"/>
      <c r="EQ89" s="357">
        <f>IF(OR(입력!B89="145mm단열",입력!B89="145mm방화"),IF(입력!B91="ES",입력!F89-36-36,0)+IF(AND(입력!B91="ES",입력!H93="W"),입력!F89-36-36,0),0)</f>
        <v>0</v>
      </c>
      <c r="ER89" s="358"/>
      <c r="ES89" s="357">
        <f>IF(OR(입력!B89="145mm단열",입력!B89="145mm방화"),IF(입력!B93="39T",IF(입력!B91="ES",((입력!D89-(입력!D89-입력!J89)+6-73-73)+(입력!F89-36-36-73-73))*2,0)+IF(AND(입력!B89="ES",입력!H92="W"),((입력!D89-(입력!D89-입력!J92)+6-73-73)+(입력!F89-36-36-73-73))*2,0)+IF(AND(입력!B89="ES",입력!H89="W",입력!H92="W"),((입력!D89-입력!J89-입력!J92-19-19)+(입력!F89-36-36))*2,IF(AND(입력!B89="ES",입력!H89="W",NOT(입력!H92="W")),((입력!D89-입력!J89-36-19)+(입력!F89-36-36))*2,0)),0),0)</f>
        <v>0</v>
      </c>
      <c r="ET89" s="358"/>
      <c r="EU89" s="357">
        <f>IF(OR(입력!B89="145mm단열",입력!B89="145mm방화"),IF(입력!B93="24T",IF(입력!B91="ES",((입력!D89-(입력!D89-입력!J89)+6-73-73)+(입력!F89-36-36-73-73))*2,0)+IF(AND(입력!B89="ES",입력!H92="W"),((입력!D89-(입력!D89-입력!J92)+6-73-73)+(입력!F89-36-36-73-73))*2,0)+IF(AND(입력!B89="ES",입력!H89="W",입력!H92="W"),((입력!D89-입력!J89-입력!J92-19-19)+(입력!F89-36-36))*2,IF(AND(입력!B89="ES",입력!H89="W",NOT(입력!H92="W")),((입력!D89-입력!J89-36-19)+(입력!F89-36-36))*2,0)),0),0)</f>
        <v>0</v>
      </c>
      <c r="EV89" s="358"/>
      <c r="EW89" s="357">
        <f>IF(OR(입력!B89="145mm단열",입력!B89="145mm방화"),IF(입력!B91="ES",(입력!D89-(입력!D89-입력!J89)-40-21+입력!F89-36-36)*2,0)+IF(AND(입력!B91="ES",입력!H93="W"),(입력!D89-(입력!D89-입력!J92)-36-19+입력!F89-36-36)*2,0),0)</f>
        <v>0</v>
      </c>
      <c r="EX89" s="358"/>
      <c r="EY89" s="357">
        <f>IF(OR(입력!B89="145mm단열",입력!B89="145mm방화"),(4),0)</f>
        <v>0</v>
      </c>
      <c r="EZ89" s="358"/>
      <c r="FA89" s="357">
        <f>IF(OR(입력!B89="145mm단열",입력!B89="145mm방화"),(4),0)</f>
        <v>0</v>
      </c>
      <c r="FB89" s="358"/>
      <c r="FC89" s="381">
        <f>IF(OR(입력!B89="145mm단열",입력!B89="145mm방화"),IF(OR(입력!B91="ES"),IF(OR(입력!H89="W",입력!H93="h"),4,8),0),0)</f>
        <v>0</v>
      </c>
      <c r="FD89" s="382"/>
      <c r="FE89" s="375">
        <f>IF(OR(입력!B89="145mm단열",입력!B89="145mm방화"),IF(OR(입력!B91="ES"),IF(OR(입력!H89="W",입력!H93="h"),4,8),0),0)</f>
        <v>0</v>
      </c>
      <c r="FF89" s="376"/>
      <c r="FG89" s="375">
        <f>IF(OR(입력!B89="145mm단열",입력!B89="145mm방화"),IF(OR(입력!B91="ES"),IF(입력!H89="W",2,IF(입력!H89="H",2,0)),0)*IF(OR(입력!H92="W",입력!H92="H"),2,1),0)</f>
        <v>0</v>
      </c>
      <c r="FH89" s="376"/>
      <c r="FI89" s="375">
        <f>IF(OR(입력!B89="145mm단열",입력!B89="145mm방화"),IF(OR(입력!B91="ES"),IF(입력!H89="W",2,IF(입력!H89="H",2,0)),0)*IF(OR(입력!H92="W",입력!H92="H"),2,1),0)</f>
        <v>0</v>
      </c>
      <c r="FJ89" s="376"/>
      <c r="FK89" s="375">
        <f>IF(OR(입력!B89="145mm단열",입력!B89="145mm방화"),IF(OR(입력!B91="ES"),IF(입력!H89="W",2,IF(입력!H89="H",2,0)),0)*IF(OR(입력!H92="W",입력!H92="H"),2,1),0)</f>
        <v>0</v>
      </c>
      <c r="FL89" s="376"/>
      <c r="FM89" s="357">
        <f>IF(OR(입력!B89="145mm단열",입력!B89="145mm방화"),(32),0)</f>
        <v>0</v>
      </c>
      <c r="FN89" s="358"/>
      <c r="FO89" s="369">
        <f>IF((입력!B89="145mm단열"),((EU89+EW89+EQ89+ES89)/1000),0)</f>
        <v>0</v>
      </c>
      <c r="FP89" s="370"/>
      <c r="FQ89" s="369">
        <f>IF((입력!B89="145mm단열"),((EU89+EW89+EQ89+ES89)/1000),0)</f>
        <v>0</v>
      </c>
      <c r="FR89" s="370"/>
      <c r="FS89" s="369">
        <f>IF((입력!B89="145mm단열"),((EM89/1000)),0)</f>
        <v>0</v>
      </c>
      <c r="FT89" s="370"/>
      <c r="FU89" s="357">
        <f>IF((입력!B89="145mm단열"),(4),0)</f>
        <v>0</v>
      </c>
      <c r="FV89" s="358"/>
      <c r="FW89" s="369">
        <f>IF((입력!B89="145mm단열"),(EM89*2)/1000,0)</f>
        <v>0</v>
      </c>
      <c r="FX89" s="370"/>
      <c r="FY89" s="357">
        <f>IF((입력!B89="145mm방화"),((EU89+EW89+EQ89+ES89)/1000),0)</f>
        <v>0</v>
      </c>
      <c r="FZ89" s="358"/>
      <c r="GA89" s="357">
        <f>IF((입력!B89="145mm방화"),((EU89+EW89+EQ89+ES89)/1000),0)</f>
        <v>0</v>
      </c>
      <c r="GB89" s="358"/>
      <c r="GC89" s="357">
        <f>IF((입력!B89="145mm방화"),((EM89/1000)),0)</f>
        <v>0</v>
      </c>
      <c r="GD89" s="358"/>
      <c r="GE89" s="357">
        <f>IF((입력!B89="145mm방화"),(4),0)</f>
        <v>0</v>
      </c>
      <c r="GF89" s="358"/>
      <c r="GG89" s="357">
        <f>IF((입력!B89="145mm방화"),(EM89*2)/1000,0)</f>
        <v>0</v>
      </c>
      <c r="GH89" s="358"/>
      <c r="GI89" s="357">
        <f>IF((입력!B89="145mm방화"),((EK89/1000)),0)</f>
        <v>0</v>
      </c>
      <c r="GJ89" s="358"/>
      <c r="GK89" s="357">
        <f>IF((입력!B89="145mm방화"),((EQ89/1000)),0)</f>
        <v>0</v>
      </c>
      <c r="GL89" s="358"/>
      <c r="GM89" s="357">
        <f>IF((입력!B89="145mm방화"),((ES89/1000)),0)</f>
        <v>0</v>
      </c>
      <c r="GN89" s="358"/>
      <c r="GO89" s="357">
        <f>IF(OR(입력!B89="145mm단열",입력!B89="145mm방화"),(1),0)</f>
        <v>0</v>
      </c>
      <c r="GP89" s="358"/>
      <c r="GQ89" s="357">
        <f>IF(OR(입력!B89="145mm단열",입력!B89="145mm방화"),(1),0)</f>
        <v>0</v>
      </c>
      <c r="GR89" s="358"/>
    </row>
    <row r="90" spans="1:200" ht="17.100000000000001" customHeight="1" x14ac:dyDescent="0.3">
      <c r="A90" s="402"/>
      <c r="B90" s="412"/>
      <c r="C90" s="397"/>
      <c r="D90" s="398"/>
      <c r="E90" s="359"/>
      <c r="F90" s="360"/>
      <c r="G90" s="377"/>
      <c r="H90" s="378"/>
      <c r="I90" s="359"/>
      <c r="J90" s="360"/>
      <c r="K90" s="359"/>
      <c r="L90" s="360"/>
      <c r="M90" s="359"/>
      <c r="N90" s="360"/>
      <c r="O90" s="359"/>
      <c r="P90" s="360"/>
      <c r="Q90" s="359"/>
      <c r="R90" s="360"/>
      <c r="S90" s="359"/>
      <c r="T90" s="360"/>
      <c r="U90" s="359"/>
      <c r="V90" s="360"/>
      <c r="W90" s="359"/>
      <c r="X90" s="360"/>
      <c r="Y90" s="359"/>
      <c r="Z90" s="360"/>
      <c r="AA90" s="359"/>
      <c r="AB90" s="360"/>
      <c r="AC90" s="377"/>
      <c r="AD90" s="378"/>
      <c r="AE90" s="377"/>
      <c r="AF90" s="378"/>
      <c r="AG90" s="377"/>
      <c r="AH90" s="378"/>
      <c r="AI90" s="377"/>
      <c r="AJ90" s="378"/>
      <c r="AK90" s="377"/>
      <c r="AL90" s="378"/>
      <c r="AM90" s="359"/>
      <c r="AN90" s="360"/>
      <c r="AO90" s="359"/>
      <c r="AP90" s="360"/>
      <c r="AQ90" s="359"/>
      <c r="AR90" s="360"/>
      <c r="AS90" s="359"/>
      <c r="AT90" s="360"/>
      <c r="AU90" s="359"/>
      <c r="AV90" s="360"/>
      <c r="AW90" s="359"/>
      <c r="AX90" s="360"/>
      <c r="AY90" s="359"/>
      <c r="AZ90" s="360"/>
      <c r="BA90" s="359"/>
      <c r="BB90" s="360"/>
      <c r="BC90" s="359"/>
      <c r="BD90" s="360"/>
      <c r="BE90" s="359"/>
      <c r="BF90" s="360"/>
      <c r="BG90" s="359"/>
      <c r="BH90" s="360"/>
      <c r="BI90" s="359"/>
      <c r="BJ90" s="360"/>
      <c r="BK90" s="359"/>
      <c r="BL90" s="360"/>
      <c r="BM90" s="359"/>
      <c r="BN90" s="360"/>
      <c r="BO90" s="359"/>
      <c r="BP90" s="360"/>
      <c r="BQ90" s="359"/>
      <c r="BR90" s="360"/>
      <c r="BS90" s="359"/>
      <c r="BT90" s="360"/>
      <c r="BU90" s="359"/>
      <c r="BV90" s="360"/>
      <c r="BW90" s="359"/>
      <c r="BX90" s="360"/>
      <c r="BY90" s="359"/>
      <c r="BZ90" s="360"/>
      <c r="CA90" s="359"/>
      <c r="CB90" s="360"/>
      <c r="CC90" s="359"/>
      <c r="CD90" s="360"/>
      <c r="CE90" s="359"/>
      <c r="CF90" s="360"/>
      <c r="CG90" s="359"/>
      <c r="CH90" s="360"/>
      <c r="CI90" s="383"/>
      <c r="CJ90" s="384"/>
      <c r="CK90" s="377"/>
      <c r="CL90" s="378"/>
      <c r="CM90" s="377"/>
      <c r="CN90" s="378"/>
      <c r="CO90" s="377"/>
      <c r="CP90" s="378"/>
      <c r="CQ90" s="377"/>
      <c r="CR90" s="378"/>
      <c r="CS90" s="359"/>
      <c r="CT90" s="360"/>
      <c r="CU90" s="371"/>
      <c r="CV90" s="372"/>
      <c r="CW90" s="371"/>
      <c r="CX90" s="372"/>
      <c r="CY90" s="371"/>
      <c r="CZ90" s="372"/>
      <c r="DA90" s="359"/>
      <c r="DB90" s="360"/>
      <c r="DC90" s="371"/>
      <c r="DD90" s="372"/>
      <c r="DE90" s="359"/>
      <c r="DF90" s="360"/>
      <c r="DG90" s="359"/>
      <c r="DH90" s="360"/>
      <c r="DI90" s="359"/>
      <c r="DJ90" s="360"/>
      <c r="DK90" s="359"/>
      <c r="DL90" s="360"/>
      <c r="DM90" s="359"/>
      <c r="DN90" s="360"/>
      <c r="DO90" s="359"/>
      <c r="DP90" s="360"/>
      <c r="DQ90" s="359"/>
      <c r="DR90" s="360"/>
      <c r="DS90" s="359"/>
      <c r="DT90" s="360"/>
      <c r="DU90" s="359"/>
      <c r="DV90" s="360"/>
      <c r="DW90" s="359"/>
      <c r="DX90" s="360"/>
      <c r="DY90" s="359"/>
      <c r="DZ90" s="360"/>
      <c r="EA90" s="359"/>
      <c r="EB90" s="360"/>
      <c r="EC90" s="359"/>
      <c r="ED90" s="360"/>
      <c r="EE90" s="359"/>
      <c r="EF90" s="360"/>
      <c r="EG90" s="359"/>
      <c r="EH90" s="360"/>
      <c r="EI90" s="359"/>
      <c r="EJ90" s="360"/>
      <c r="EK90" s="359"/>
      <c r="EL90" s="360"/>
      <c r="EM90" s="359"/>
      <c r="EN90" s="360"/>
      <c r="EO90" s="359"/>
      <c r="EP90" s="360"/>
      <c r="EQ90" s="359"/>
      <c r="ER90" s="360"/>
      <c r="ES90" s="359"/>
      <c r="ET90" s="360"/>
      <c r="EU90" s="359"/>
      <c r="EV90" s="360"/>
      <c r="EW90" s="359"/>
      <c r="EX90" s="360"/>
      <c r="EY90" s="359"/>
      <c r="EZ90" s="360"/>
      <c r="FA90" s="359"/>
      <c r="FB90" s="360"/>
      <c r="FC90" s="383"/>
      <c r="FD90" s="384"/>
      <c r="FE90" s="377"/>
      <c r="FF90" s="378"/>
      <c r="FG90" s="377"/>
      <c r="FH90" s="378"/>
      <c r="FI90" s="377"/>
      <c r="FJ90" s="378"/>
      <c r="FK90" s="377"/>
      <c r="FL90" s="378"/>
      <c r="FM90" s="359"/>
      <c r="FN90" s="360"/>
      <c r="FO90" s="371"/>
      <c r="FP90" s="372"/>
      <c r="FQ90" s="371"/>
      <c r="FR90" s="372"/>
      <c r="FS90" s="371"/>
      <c r="FT90" s="372"/>
      <c r="FU90" s="359"/>
      <c r="FV90" s="360"/>
      <c r="FW90" s="371"/>
      <c r="FX90" s="372"/>
      <c r="FY90" s="359"/>
      <c r="FZ90" s="360"/>
      <c r="GA90" s="359"/>
      <c r="GB90" s="360"/>
      <c r="GC90" s="359"/>
      <c r="GD90" s="360"/>
      <c r="GE90" s="359"/>
      <c r="GF90" s="360"/>
      <c r="GG90" s="359"/>
      <c r="GH90" s="360"/>
      <c r="GI90" s="359"/>
      <c r="GJ90" s="360"/>
      <c r="GK90" s="359"/>
      <c r="GL90" s="360"/>
      <c r="GM90" s="359"/>
      <c r="GN90" s="360"/>
      <c r="GO90" s="359"/>
      <c r="GP90" s="360"/>
      <c r="GQ90" s="359"/>
      <c r="GR90" s="360"/>
    </row>
    <row r="91" spans="1:200" ht="16.5" customHeight="1" x14ac:dyDescent="0.3">
      <c r="A91" s="402"/>
      <c r="B91" s="412"/>
      <c r="C91" s="397"/>
      <c r="D91" s="398"/>
      <c r="E91" s="359"/>
      <c r="F91" s="360"/>
      <c r="G91" s="377"/>
      <c r="H91" s="378"/>
      <c r="I91" s="359"/>
      <c r="J91" s="360"/>
      <c r="K91" s="359"/>
      <c r="L91" s="360"/>
      <c r="M91" s="359"/>
      <c r="N91" s="360"/>
      <c r="O91" s="359"/>
      <c r="P91" s="360"/>
      <c r="Q91" s="359"/>
      <c r="R91" s="360"/>
      <c r="S91" s="359"/>
      <c r="T91" s="360"/>
      <c r="U91" s="359"/>
      <c r="V91" s="360"/>
      <c r="W91" s="359"/>
      <c r="X91" s="360"/>
      <c r="Y91" s="359"/>
      <c r="Z91" s="360"/>
      <c r="AA91" s="359"/>
      <c r="AB91" s="360"/>
      <c r="AC91" s="377"/>
      <c r="AD91" s="378"/>
      <c r="AE91" s="377"/>
      <c r="AF91" s="378"/>
      <c r="AG91" s="377"/>
      <c r="AH91" s="378"/>
      <c r="AI91" s="377"/>
      <c r="AJ91" s="378"/>
      <c r="AK91" s="377"/>
      <c r="AL91" s="378"/>
      <c r="AM91" s="359"/>
      <c r="AN91" s="360"/>
      <c r="AO91" s="359"/>
      <c r="AP91" s="360"/>
      <c r="AQ91" s="359"/>
      <c r="AR91" s="360"/>
      <c r="AS91" s="359"/>
      <c r="AT91" s="360"/>
      <c r="AU91" s="359"/>
      <c r="AV91" s="360"/>
      <c r="AW91" s="359"/>
      <c r="AX91" s="360"/>
      <c r="AY91" s="359"/>
      <c r="AZ91" s="360"/>
      <c r="BA91" s="359"/>
      <c r="BB91" s="360"/>
      <c r="BC91" s="359"/>
      <c r="BD91" s="360"/>
      <c r="BE91" s="359"/>
      <c r="BF91" s="360"/>
      <c r="BG91" s="359"/>
      <c r="BH91" s="360"/>
      <c r="BI91" s="359"/>
      <c r="BJ91" s="360"/>
      <c r="BK91" s="359"/>
      <c r="BL91" s="360"/>
      <c r="BM91" s="359"/>
      <c r="BN91" s="360"/>
      <c r="BO91" s="359"/>
      <c r="BP91" s="360"/>
      <c r="BQ91" s="359"/>
      <c r="BR91" s="360"/>
      <c r="BS91" s="359"/>
      <c r="BT91" s="360"/>
      <c r="BU91" s="359"/>
      <c r="BV91" s="360"/>
      <c r="BW91" s="359"/>
      <c r="BX91" s="360"/>
      <c r="BY91" s="359"/>
      <c r="BZ91" s="360"/>
      <c r="CA91" s="359"/>
      <c r="CB91" s="360"/>
      <c r="CC91" s="359"/>
      <c r="CD91" s="360"/>
      <c r="CE91" s="359"/>
      <c r="CF91" s="360"/>
      <c r="CG91" s="359"/>
      <c r="CH91" s="360"/>
      <c r="CI91" s="383"/>
      <c r="CJ91" s="384"/>
      <c r="CK91" s="377"/>
      <c r="CL91" s="378"/>
      <c r="CM91" s="377"/>
      <c r="CN91" s="378"/>
      <c r="CO91" s="377"/>
      <c r="CP91" s="378"/>
      <c r="CQ91" s="377"/>
      <c r="CR91" s="378"/>
      <c r="CS91" s="359"/>
      <c r="CT91" s="360"/>
      <c r="CU91" s="371"/>
      <c r="CV91" s="372"/>
      <c r="CW91" s="371"/>
      <c r="CX91" s="372"/>
      <c r="CY91" s="371"/>
      <c r="CZ91" s="372"/>
      <c r="DA91" s="359"/>
      <c r="DB91" s="360"/>
      <c r="DC91" s="371"/>
      <c r="DD91" s="372"/>
      <c r="DE91" s="359"/>
      <c r="DF91" s="360"/>
      <c r="DG91" s="359"/>
      <c r="DH91" s="360"/>
      <c r="DI91" s="359"/>
      <c r="DJ91" s="360"/>
      <c r="DK91" s="359"/>
      <c r="DL91" s="360"/>
      <c r="DM91" s="359"/>
      <c r="DN91" s="360"/>
      <c r="DO91" s="359"/>
      <c r="DP91" s="360"/>
      <c r="DQ91" s="359"/>
      <c r="DR91" s="360"/>
      <c r="DS91" s="359"/>
      <c r="DT91" s="360"/>
      <c r="DU91" s="359"/>
      <c r="DV91" s="360"/>
      <c r="DW91" s="359"/>
      <c r="DX91" s="360"/>
      <c r="DY91" s="359"/>
      <c r="DZ91" s="360"/>
      <c r="EA91" s="359"/>
      <c r="EB91" s="360"/>
      <c r="EC91" s="359"/>
      <c r="ED91" s="360"/>
      <c r="EE91" s="359"/>
      <c r="EF91" s="360"/>
      <c r="EG91" s="359"/>
      <c r="EH91" s="360"/>
      <c r="EI91" s="359"/>
      <c r="EJ91" s="360"/>
      <c r="EK91" s="359"/>
      <c r="EL91" s="360"/>
      <c r="EM91" s="359"/>
      <c r="EN91" s="360"/>
      <c r="EO91" s="359"/>
      <c r="EP91" s="360"/>
      <c r="EQ91" s="359"/>
      <c r="ER91" s="360"/>
      <c r="ES91" s="359"/>
      <c r="ET91" s="360"/>
      <c r="EU91" s="359"/>
      <c r="EV91" s="360"/>
      <c r="EW91" s="359"/>
      <c r="EX91" s="360"/>
      <c r="EY91" s="359"/>
      <c r="EZ91" s="360"/>
      <c r="FA91" s="359"/>
      <c r="FB91" s="360"/>
      <c r="FC91" s="383"/>
      <c r="FD91" s="384"/>
      <c r="FE91" s="377"/>
      <c r="FF91" s="378"/>
      <c r="FG91" s="377"/>
      <c r="FH91" s="378"/>
      <c r="FI91" s="377"/>
      <c r="FJ91" s="378"/>
      <c r="FK91" s="377"/>
      <c r="FL91" s="378"/>
      <c r="FM91" s="359"/>
      <c r="FN91" s="360"/>
      <c r="FO91" s="371"/>
      <c r="FP91" s="372"/>
      <c r="FQ91" s="371"/>
      <c r="FR91" s="372"/>
      <c r="FS91" s="371"/>
      <c r="FT91" s="372"/>
      <c r="FU91" s="359"/>
      <c r="FV91" s="360"/>
      <c r="FW91" s="371"/>
      <c r="FX91" s="372"/>
      <c r="FY91" s="359"/>
      <c r="FZ91" s="360"/>
      <c r="GA91" s="359"/>
      <c r="GB91" s="360"/>
      <c r="GC91" s="359"/>
      <c r="GD91" s="360"/>
      <c r="GE91" s="359"/>
      <c r="GF91" s="360"/>
      <c r="GG91" s="359"/>
      <c r="GH91" s="360"/>
      <c r="GI91" s="359"/>
      <c r="GJ91" s="360"/>
      <c r="GK91" s="359"/>
      <c r="GL91" s="360"/>
      <c r="GM91" s="359"/>
      <c r="GN91" s="360"/>
      <c r="GO91" s="359"/>
      <c r="GP91" s="360"/>
      <c r="GQ91" s="359"/>
      <c r="GR91" s="360"/>
    </row>
    <row r="92" spans="1:200" ht="16.5" customHeight="1" x14ac:dyDescent="0.3">
      <c r="A92" s="402"/>
      <c r="B92" s="412"/>
      <c r="C92" s="409"/>
      <c r="D92" s="410"/>
      <c r="E92" s="361"/>
      <c r="F92" s="362"/>
      <c r="G92" s="379"/>
      <c r="H92" s="380"/>
      <c r="I92" s="361"/>
      <c r="J92" s="362"/>
      <c r="K92" s="361"/>
      <c r="L92" s="362"/>
      <c r="M92" s="361"/>
      <c r="N92" s="362"/>
      <c r="O92" s="361"/>
      <c r="P92" s="362"/>
      <c r="Q92" s="361"/>
      <c r="R92" s="362"/>
      <c r="S92" s="361"/>
      <c r="T92" s="362"/>
      <c r="U92" s="361"/>
      <c r="V92" s="362"/>
      <c r="W92" s="361"/>
      <c r="X92" s="362"/>
      <c r="Y92" s="361"/>
      <c r="Z92" s="362"/>
      <c r="AA92" s="361"/>
      <c r="AB92" s="362"/>
      <c r="AC92" s="379"/>
      <c r="AD92" s="380"/>
      <c r="AE92" s="379"/>
      <c r="AF92" s="380"/>
      <c r="AG92" s="379"/>
      <c r="AH92" s="380"/>
      <c r="AI92" s="379"/>
      <c r="AJ92" s="380"/>
      <c r="AK92" s="379"/>
      <c r="AL92" s="380"/>
      <c r="AM92" s="361"/>
      <c r="AN92" s="362"/>
      <c r="AO92" s="361"/>
      <c r="AP92" s="362"/>
      <c r="AQ92" s="361"/>
      <c r="AR92" s="362"/>
      <c r="AS92" s="361"/>
      <c r="AT92" s="362"/>
      <c r="AU92" s="361"/>
      <c r="AV92" s="362"/>
      <c r="AW92" s="361"/>
      <c r="AX92" s="362"/>
      <c r="AY92" s="361"/>
      <c r="AZ92" s="362"/>
      <c r="BA92" s="361"/>
      <c r="BB92" s="362"/>
      <c r="BC92" s="361"/>
      <c r="BD92" s="362"/>
      <c r="BE92" s="361"/>
      <c r="BF92" s="362"/>
      <c r="BG92" s="361"/>
      <c r="BH92" s="362"/>
      <c r="BI92" s="361"/>
      <c r="BJ92" s="362"/>
      <c r="BK92" s="361"/>
      <c r="BL92" s="362"/>
      <c r="BM92" s="361"/>
      <c r="BN92" s="362"/>
      <c r="BO92" s="361"/>
      <c r="BP92" s="362"/>
      <c r="BQ92" s="361"/>
      <c r="BR92" s="362"/>
      <c r="BS92" s="361"/>
      <c r="BT92" s="362"/>
      <c r="BU92" s="361"/>
      <c r="BV92" s="362"/>
      <c r="BW92" s="361"/>
      <c r="BX92" s="362"/>
      <c r="BY92" s="361"/>
      <c r="BZ92" s="362"/>
      <c r="CA92" s="361"/>
      <c r="CB92" s="362"/>
      <c r="CC92" s="361"/>
      <c r="CD92" s="362"/>
      <c r="CE92" s="361"/>
      <c r="CF92" s="362"/>
      <c r="CG92" s="361"/>
      <c r="CH92" s="362"/>
      <c r="CI92" s="385"/>
      <c r="CJ92" s="386"/>
      <c r="CK92" s="379"/>
      <c r="CL92" s="380"/>
      <c r="CM92" s="379"/>
      <c r="CN92" s="380"/>
      <c r="CO92" s="379"/>
      <c r="CP92" s="380"/>
      <c r="CQ92" s="379"/>
      <c r="CR92" s="380"/>
      <c r="CS92" s="361"/>
      <c r="CT92" s="362"/>
      <c r="CU92" s="373"/>
      <c r="CV92" s="374"/>
      <c r="CW92" s="373"/>
      <c r="CX92" s="374"/>
      <c r="CY92" s="373"/>
      <c r="CZ92" s="374"/>
      <c r="DA92" s="361"/>
      <c r="DB92" s="362"/>
      <c r="DC92" s="373"/>
      <c r="DD92" s="374"/>
      <c r="DE92" s="361"/>
      <c r="DF92" s="362"/>
      <c r="DG92" s="361"/>
      <c r="DH92" s="362"/>
      <c r="DI92" s="361"/>
      <c r="DJ92" s="362"/>
      <c r="DK92" s="361"/>
      <c r="DL92" s="362"/>
      <c r="DM92" s="361"/>
      <c r="DN92" s="362"/>
      <c r="DO92" s="361"/>
      <c r="DP92" s="362"/>
      <c r="DQ92" s="361"/>
      <c r="DR92" s="362"/>
      <c r="DS92" s="361"/>
      <c r="DT92" s="362"/>
      <c r="DU92" s="361"/>
      <c r="DV92" s="362"/>
      <c r="DW92" s="361"/>
      <c r="DX92" s="362"/>
      <c r="DY92" s="361"/>
      <c r="DZ92" s="362"/>
      <c r="EA92" s="361"/>
      <c r="EB92" s="362"/>
      <c r="EC92" s="361"/>
      <c r="ED92" s="362"/>
      <c r="EE92" s="361"/>
      <c r="EF92" s="362"/>
      <c r="EG92" s="361"/>
      <c r="EH92" s="362"/>
      <c r="EI92" s="361"/>
      <c r="EJ92" s="362"/>
      <c r="EK92" s="361"/>
      <c r="EL92" s="362"/>
      <c r="EM92" s="361"/>
      <c r="EN92" s="362"/>
      <c r="EO92" s="361"/>
      <c r="EP92" s="362"/>
      <c r="EQ92" s="361"/>
      <c r="ER92" s="362"/>
      <c r="ES92" s="361"/>
      <c r="ET92" s="362"/>
      <c r="EU92" s="361"/>
      <c r="EV92" s="362"/>
      <c r="EW92" s="361"/>
      <c r="EX92" s="362"/>
      <c r="EY92" s="361"/>
      <c r="EZ92" s="362"/>
      <c r="FA92" s="361"/>
      <c r="FB92" s="362"/>
      <c r="FC92" s="385"/>
      <c r="FD92" s="386"/>
      <c r="FE92" s="379"/>
      <c r="FF92" s="380"/>
      <c r="FG92" s="379"/>
      <c r="FH92" s="380"/>
      <c r="FI92" s="379"/>
      <c r="FJ92" s="380"/>
      <c r="FK92" s="379"/>
      <c r="FL92" s="380"/>
      <c r="FM92" s="361"/>
      <c r="FN92" s="362"/>
      <c r="FO92" s="373"/>
      <c r="FP92" s="374"/>
      <c r="FQ92" s="373"/>
      <c r="FR92" s="374"/>
      <c r="FS92" s="373"/>
      <c r="FT92" s="374"/>
      <c r="FU92" s="361"/>
      <c r="FV92" s="362"/>
      <c r="FW92" s="373"/>
      <c r="FX92" s="374"/>
      <c r="FY92" s="361"/>
      <c r="FZ92" s="362"/>
      <c r="GA92" s="361"/>
      <c r="GB92" s="362"/>
      <c r="GC92" s="361"/>
      <c r="GD92" s="362"/>
      <c r="GE92" s="361"/>
      <c r="GF92" s="362"/>
      <c r="GG92" s="361"/>
      <c r="GH92" s="362"/>
      <c r="GI92" s="361"/>
      <c r="GJ92" s="362"/>
      <c r="GK92" s="361"/>
      <c r="GL92" s="362"/>
      <c r="GM92" s="361"/>
      <c r="GN92" s="362"/>
      <c r="GO92" s="361"/>
      <c r="GP92" s="362"/>
      <c r="GQ92" s="361"/>
      <c r="GR92" s="362"/>
    </row>
    <row r="93" spans="1:200" ht="16.5" customHeight="1" x14ac:dyDescent="0.3">
      <c r="A93" s="402"/>
      <c r="B93" s="412"/>
      <c r="C93" s="395" t="s">
        <v>20</v>
      </c>
      <c r="D93" s="396"/>
      <c r="E93" s="351">
        <f>ROUNDUP((E89/1000)*VLOOKUP(E$8,'프로파일 단가 DB'!$A$2:$H$107,7,FALSE)+(E89/1000*($U$3/100))*VLOOKUP(E$8,'프로파일 단가 DB'!$A$2:$H$107,7,FALSE),2)</f>
        <v>0</v>
      </c>
      <c r="F93" s="352"/>
      <c r="G93" s="351">
        <f>ROUNDUP((G89/1000)*VLOOKUP(G$8,'프로파일 단가 DB'!$A$2:$H$107,7,FALSE)+(G89/1000*($U$3/100))*VLOOKUP(G$8,'프로파일 단가 DB'!$A$2:$H$107,7,FALSE),2)</f>
        <v>0</v>
      </c>
      <c r="H93" s="352"/>
      <c r="I93" s="351">
        <f>ROUNDUP((I89/1000)*VLOOKUP(I$8,'프로파일 단가 DB'!$A$2:$H$107,7,FALSE)+(I89/1000*($U$3/100))*VLOOKUP(I$8,'프로파일 단가 DB'!$A$2:$H$107,7,FALSE),2)</f>
        <v>0</v>
      </c>
      <c r="J93" s="352"/>
      <c r="K93" s="351">
        <f>ROUNDUP((K89/1000)*VLOOKUP(K$8,'프로파일 단가 DB'!$A$2:$H$107,7,FALSE)+(K89/1000*($U$3/100))*VLOOKUP(K$8,'프로파일 단가 DB'!$A$2:$H$107,7,FALSE),2)</f>
        <v>0</v>
      </c>
      <c r="L93" s="352"/>
      <c r="M93" s="351">
        <f>ROUNDUP((M89/1000)*VLOOKUP(M$8,'프로파일 단가 DB'!$A$2:$H$107,7,FALSE)+(M89/1000*($U$3/100))*VLOOKUP(M$8,'프로파일 단가 DB'!$A$2:$H$107,7,FALSE),2)</f>
        <v>0</v>
      </c>
      <c r="N93" s="352"/>
      <c r="O93" s="351">
        <f>ROUNDUP((O89/1000)*VLOOKUP(O$8,'프로파일 단가 DB'!$A$2:$H$107,7,FALSE)+(O89/1000*($U$3/100))*VLOOKUP(O$8,'프로파일 단가 DB'!$A$2:$H$107,7,FALSE),2)</f>
        <v>0</v>
      </c>
      <c r="P93" s="352"/>
      <c r="Q93" s="351">
        <f>ROUNDUP((Q89/1000)*VLOOKUP(Q$8,'프로파일 단가 DB'!$A$2:$H$107,7,FALSE)+(Q89/1000*($U$3/100))*VLOOKUP(Q$8,'프로파일 단가 DB'!$A$2:$H$107,7,FALSE),2)</f>
        <v>0</v>
      </c>
      <c r="R93" s="352"/>
      <c r="S93" s="351">
        <f>ROUNDUP((S89/1000)*VLOOKUP(S$8,'프로파일 단가 DB'!$A$2:$H$107,7,FALSE)+(S89/1000*($U$3/100))*VLOOKUP(S$8,'프로파일 단가 DB'!$A$2:$H$107,7,FALSE),2)</f>
        <v>0</v>
      </c>
      <c r="T93" s="352"/>
      <c r="U93" s="351">
        <f>ROUNDUP((U89/1000)*VLOOKUP(U$8,'프로파일 단가 DB'!$A$2:$H$107,7,FALSE)+(U89/1000*($U$3/100))*VLOOKUP(U$8,'프로파일 단가 DB'!$A$2:$H$107,7,FALSE),2)</f>
        <v>0</v>
      </c>
      <c r="V93" s="352"/>
      <c r="W93" s="351">
        <f>ROUNDUP((W89/1000)*VLOOKUP(W$8,'프로파일 단가 DB'!$A$2:$H$107,7,FALSE)+(W89/1000*($U$3/100))*VLOOKUP(W$8,'프로파일 단가 DB'!$A$2:$H$107,7,FALSE),2)</f>
        <v>0</v>
      </c>
      <c r="X93" s="352"/>
      <c r="Y93" s="351">
        <f>ROUNDUP((Y89)*VLOOKUP(Y$8,'프로파일 단가 DB'!$A$2:$H$107,7,FALSE)+(Y89*($U$3/100))*VLOOKUP(Y$8,'프로파일 단가 DB'!$A$2:$H$107,7,FALSE),2)</f>
        <v>0</v>
      </c>
      <c r="Z93" s="352"/>
      <c r="AA93" s="351">
        <f>ROUNDUP((AA89)*VLOOKUP(AA$8,'프로파일 단가 DB'!$A$2:$H$107,7,FALSE)+(AA89*($U$3/100))*VLOOKUP(AA$8,'프로파일 단가 DB'!$A$2:$H$107,7,FALSE),2)</f>
        <v>0</v>
      </c>
      <c r="AB93" s="352"/>
      <c r="AC93" s="351">
        <f>ROUNDUP((AC89)*VLOOKUP(AC$8,'프로파일 단가 DB'!$A$2:$H$107,7,FALSE)+(AC89*($U$3/100))*VLOOKUP(AC$8,'프로파일 단가 DB'!$A$2:$H$107,7,FALSE),2)</f>
        <v>0</v>
      </c>
      <c r="AD93" s="352"/>
      <c r="AE93" s="351">
        <f>ROUNDUP((AE89)*VLOOKUP(AE$8,'프로파일 단가 DB'!$A$2:$H$107,7,FALSE)+(AE89*($U$3/100))*VLOOKUP(AE$8,'프로파일 단가 DB'!$A$2:$H$107,7,FALSE),2)</f>
        <v>0</v>
      </c>
      <c r="AF93" s="352"/>
      <c r="AG93" s="351">
        <f>ROUNDUP((AG89)*VLOOKUP(AG$8,'프로파일 단가 DB'!$A$2:$H$107,7,FALSE)+(AG89*($U$3/100))*VLOOKUP(AG$8,'프로파일 단가 DB'!$A$2:$H$107,7,FALSE),2)</f>
        <v>0</v>
      </c>
      <c r="AH93" s="352"/>
      <c r="AI93" s="351">
        <f>ROUNDUP((AI89)*VLOOKUP(AI$8,'프로파일 단가 DB'!$A$2:$H$107,7,FALSE)+(AI89*($U$3/100))*VLOOKUP(AI$8,'프로파일 단가 DB'!$A$2:$H$107,7,FALSE),2)</f>
        <v>0</v>
      </c>
      <c r="AJ93" s="352"/>
      <c r="AK93" s="351">
        <f>ROUNDUP((AK89)*VLOOKUP(AK$8,'프로파일 단가 DB'!$A$2:$H$107,7,FALSE)+(AK89*($U$3/100))*VLOOKUP(AK$8,'프로파일 단가 DB'!$A$2:$H$107,7,FALSE),2)</f>
        <v>0</v>
      </c>
      <c r="AL93" s="352"/>
      <c r="AM93" s="351">
        <f>ROUNDUP((AM89)*VLOOKUP(AM$8,'프로파일 단가 DB'!$A$2:$H$107,7,FALSE)+(AM89*($U$3/100))*VLOOKUP(AM$8,'프로파일 단가 DB'!$A$2:$H$107,7,FALSE),2)</f>
        <v>0</v>
      </c>
      <c r="AN93" s="352"/>
      <c r="AO93" s="351">
        <f>ROUNDUP((AO89)*VLOOKUP(AO$8,'프로파일 단가 DB'!$A$2:$H$107,7,FALSE)+(AO89*($U$3/100))*VLOOKUP(AO$8,'프로파일 단가 DB'!$A$2:$H$107,7,FALSE),2)</f>
        <v>0</v>
      </c>
      <c r="AP93" s="352"/>
      <c r="AQ93" s="351">
        <f>ROUNDUP((AQ89)*VLOOKUP(AQ$8,'프로파일 단가 DB'!$A$2:$H$107,7,FALSE)+(AQ89*($U$3/100))*VLOOKUP(AQ$8,'프로파일 단가 DB'!$A$2:$H$107,7,FALSE),2)</f>
        <v>0</v>
      </c>
      <c r="AR93" s="352"/>
      <c r="AS93" s="351">
        <f>ROUNDUP((AS89)*VLOOKUP(AS$8,'프로파일 단가 DB'!$A$2:$H$107,7,FALSE)+(AS89*($U$3/100))*VLOOKUP(AS$8,'프로파일 단가 DB'!$A$2:$H$107,7,FALSE),2)</f>
        <v>0</v>
      </c>
      <c r="AT93" s="352"/>
      <c r="AU93" s="351">
        <f>ROUNDUP((AU89)*VLOOKUP(AU$8,'프로파일 단가 DB'!$A$2:$H$107,7,FALSE)+(AU89*($U$3/100))*VLOOKUP(AU$8,'프로파일 단가 DB'!$A$2:$H$107,7,FALSE),2)</f>
        <v>0</v>
      </c>
      <c r="AV93" s="352"/>
      <c r="AW93" s="351">
        <f>ROUNDUP((AW89)*VLOOKUP(AW$8,'프로파일 단가 DB'!$A$2:$H$107,7,FALSE)+(AW89*($U$3/100))*VLOOKUP(AW$8,'프로파일 단가 DB'!$A$2:$H$107,7,FALSE),2)</f>
        <v>0</v>
      </c>
      <c r="AX93" s="352"/>
      <c r="AY93" s="351">
        <f>ROUNDUP((AY89)*VLOOKUP(AY$8,'프로파일 단가 DB'!$A$2:$H$107,7,FALSE)+(AY89*($U$3/100))*VLOOKUP(AY$8,'프로파일 단가 DB'!$A$2:$H$107,7,FALSE),2)</f>
        <v>0</v>
      </c>
      <c r="AZ93" s="352"/>
      <c r="BA93" s="351">
        <f>ROUNDUP((BA89)*VLOOKUP(BA$8,'프로파일 단가 DB'!$A$2:$H$107,7,FALSE)+(BA89*($U$3/100))*VLOOKUP(BA$8,'프로파일 단가 DB'!$A$2:$H$107,7,FALSE),2)</f>
        <v>0</v>
      </c>
      <c r="BB93" s="352"/>
      <c r="BC93" s="351">
        <f>ROUNDUP((BC89)*VLOOKUP(BC$8,'프로파일 단가 DB'!$A$2:$H$107,7,FALSE)+(BC89*($U$3/100))*VLOOKUP(BC$8,'프로파일 단가 DB'!$A$2:$H$107,7,FALSE),2)</f>
        <v>0</v>
      </c>
      <c r="BD93" s="352"/>
      <c r="BE93" s="351">
        <f>ROUNDUP((BE89)*VLOOKUP(BE$8,'프로파일 단가 DB'!$A$2:$H$107,7,FALSE)+(BE89*($U$3/100))*VLOOKUP(BE$8,'프로파일 단가 DB'!$A$2:$H$107,7,FALSE),2)</f>
        <v>0</v>
      </c>
      <c r="BF93" s="352"/>
      <c r="BG93" s="351">
        <f>ROUNDUP((BG89)*VLOOKUP(BG$8,'프로파일 단가 DB'!$A$2:$H$107,7,FALSE)+(BG89*($U$3/100))*VLOOKUP(BG$8,'프로파일 단가 DB'!$A$2:$H$107,7,FALSE),2)</f>
        <v>0</v>
      </c>
      <c r="BH93" s="352"/>
      <c r="BI93" s="351">
        <f>ROUNDUP((BI89)*VLOOKUP(BI$8,'프로파일 단가 DB'!$A$2:$H$107,7,FALSE)+(BI89*($U$3/100))*VLOOKUP(BI$8,'프로파일 단가 DB'!$A$2:$H$107,7,FALSE),2)</f>
        <v>0</v>
      </c>
      <c r="BJ93" s="352"/>
      <c r="BK93" s="351">
        <f>ROUNDUP((BK89)*VLOOKUP(BK$8,'프로파일 단가 DB'!$A$2:$H$107,7,FALSE)+(BK89*($U$3/100))*VLOOKUP(BK$8,'프로파일 단가 DB'!$A$2:$H$107,7,FALSE),2)</f>
        <v>0</v>
      </c>
      <c r="BL93" s="352"/>
      <c r="BM93" s="351">
        <f>ROUNDUP((BM89)*VLOOKUP(BM$8,'프로파일 단가 DB'!$A$2:$H$107,7,FALSE)+(BM89*($U$3/100))*VLOOKUP(BM$8,'프로파일 단가 DB'!$A$2:$H$107,7,FALSE),2)</f>
        <v>0</v>
      </c>
      <c r="BN93" s="352"/>
      <c r="BO93" s="351">
        <f>ROUNDUP((BO89/1000)*VLOOKUP(BO$8,'프로파일 단가 DB'!$A$2:$H$107,7,FALSE)+(BO89/1000*($U$3/100))*VLOOKUP(BO$8,'프로파일 단가 DB'!$A$2:$H$107,7,FALSE),2)</f>
        <v>0</v>
      </c>
      <c r="BP93" s="352"/>
      <c r="BQ93" s="351">
        <f>ROUNDUP((BQ89/1000)*VLOOKUP(BQ$8,'프로파일 단가 DB'!$A$2:$H$107,7,FALSE)+(BQ89/1000*($U$3/100))*VLOOKUP(BQ$8,'프로파일 단가 DB'!$A$2:$H$107,7,FALSE),2)</f>
        <v>0</v>
      </c>
      <c r="BR93" s="352"/>
      <c r="BS93" s="351">
        <f>ROUNDUP((BS89/1000)*VLOOKUP(BS$8,'프로파일 단가 DB'!$A$2:$H$107,7,FALSE)+(BS89/1000*($U$3/100))*VLOOKUP(BS$8,'프로파일 단가 DB'!$A$2:$H$107,7,FALSE),2)</f>
        <v>0</v>
      </c>
      <c r="BT93" s="352"/>
      <c r="BU93" s="351">
        <f>ROUNDUP((BU89/1000)*VLOOKUP(BU$8,'프로파일 단가 DB'!$A$2:$H$107,7,FALSE)+(BU89/1000*($U$3/100))*VLOOKUP(BU$8,'프로파일 단가 DB'!$A$2:$H$107,7,FALSE),2)</f>
        <v>0</v>
      </c>
      <c r="BV93" s="352"/>
      <c r="BW93" s="351">
        <f>ROUNDUP((BW89/1000)*VLOOKUP(BW$8,'프로파일 단가 DB'!$A$2:$H$107,7,FALSE)+(BW89/1000*($U$3/100))*VLOOKUP(BW$8,'프로파일 단가 DB'!$A$2:$H$107,7,FALSE),2)</f>
        <v>0</v>
      </c>
      <c r="BX93" s="352"/>
      <c r="BY93" s="351">
        <f>ROUNDUP((BY89/1000)*VLOOKUP(BY$8,'프로파일 단가 DB'!$A$2:$H$107,7,FALSE)+(BY89/1000*($U$3/100))*VLOOKUP(BY$8,'프로파일 단가 DB'!$A$2:$H$107,7,FALSE),2)</f>
        <v>0</v>
      </c>
      <c r="BZ93" s="352"/>
      <c r="CA93" s="351">
        <f>ROUNDUP((CA89/1000)*VLOOKUP(CA$8,'프로파일 단가 DB'!$A$2:$H$107,7,FALSE)+(CA89/1000*($U$3/100))*VLOOKUP(CA$8,'프로파일 단가 DB'!$A$2:$H$107,7,FALSE),2)</f>
        <v>0</v>
      </c>
      <c r="CB93" s="352"/>
      <c r="CC93" s="351">
        <f>ROUNDUP((CC89/1000)*VLOOKUP(CC$8,'프로파일 단가 DB'!$A$2:$H$107,7,FALSE)+(CC89/1000*($U$3/100))*VLOOKUP(CC$8,'프로파일 단가 DB'!$A$2:$H$107,7,FALSE),2)</f>
        <v>0</v>
      </c>
      <c r="CD93" s="352"/>
      <c r="CE93" s="389">
        <f>ROUNDUP((CE89)*VLOOKUP(CE$8,'프로파일 단가 DB'!$A$2:$H$107,7,FALSE)+(CE89*($U$3/100))*VLOOKUP(CE$8,'프로파일 단가 DB'!$A$2:$H$107,7,FALSE),2)</f>
        <v>0</v>
      </c>
      <c r="CF93" s="390"/>
      <c r="CG93" s="389">
        <f>ROUNDUP((CG89)*VLOOKUP(CG$8,'프로파일 단가 DB'!$A$2:$H$107,7,FALSE)+(CG89*($U$3/100))*VLOOKUP(CG$8,'프로파일 단가 DB'!$A$2:$H$107,7,FALSE),2)</f>
        <v>0</v>
      </c>
      <c r="CH93" s="390"/>
      <c r="CI93" s="389">
        <f>ROUNDUP((CI89)*VLOOKUP(CI$8,'프로파일 단가 DB'!$A$2:$H$107,7,FALSE)+(CI89*($U$3/100))*VLOOKUP(CI$8,'프로파일 단가 DB'!$A$2:$H$107,7,FALSE),2)</f>
        <v>0</v>
      </c>
      <c r="CJ93" s="390"/>
      <c r="CK93" s="389">
        <f>ROUNDUP((CK89)*VLOOKUP(CK$8,'프로파일 단가 DB'!$A$2:$H$107,7,FALSE)+(CK89*($U$3/100))*VLOOKUP(CK$8,'프로파일 단가 DB'!$A$2:$H$107,7,FALSE),2)</f>
        <v>0</v>
      </c>
      <c r="CL93" s="390"/>
      <c r="CM93" s="389">
        <f>ROUNDUP((CM89)*VLOOKUP(CM$8,'프로파일 단가 DB'!$A$2:$H$107,7,FALSE)+(CM89*($U$3/100))*VLOOKUP(CM$8,'프로파일 단가 DB'!$A$2:$H$107,7,FALSE),2)</f>
        <v>0</v>
      </c>
      <c r="CN93" s="390"/>
      <c r="CO93" s="389">
        <f>ROUNDUP((CO89)*VLOOKUP(CO$8,'프로파일 단가 DB'!$A$2:$H$107,7,FALSE)+(CO89*($U$3/100))*VLOOKUP(CO$8,'프로파일 단가 DB'!$A$2:$H$107,7,FALSE),2)</f>
        <v>0</v>
      </c>
      <c r="CP93" s="390"/>
      <c r="CQ93" s="389">
        <f>ROUNDUP((CQ89)*VLOOKUP(CQ$8,'프로파일 단가 DB'!$A$2:$H$107,7,FALSE)+(CQ89*($U$3/100))*VLOOKUP(CQ$8,'프로파일 단가 DB'!$A$2:$H$107,7,FALSE),2)</f>
        <v>0</v>
      </c>
      <c r="CR93" s="390"/>
      <c r="CS93" s="389">
        <f>ROUNDUP((CS89)*VLOOKUP(CS$8,'프로파일 단가 DB'!$A$2:$H$107,7,FALSE)+(CS89*($U$3/100))*VLOOKUP(CS$8,'프로파일 단가 DB'!$A$2:$H$107,7,FALSE),2)</f>
        <v>0</v>
      </c>
      <c r="CT93" s="390"/>
      <c r="CU93" s="351">
        <f>ROUNDUP((CU89)*VLOOKUP(CU$8,'프로파일 단가 DB'!$A$2:$H$107,7,FALSE)+(CU89*($U$3/100))*VLOOKUP(CU$8,'프로파일 단가 DB'!$A$2:$H$107,7,FALSE),2)</f>
        <v>0</v>
      </c>
      <c r="CV93" s="352"/>
      <c r="CW93" s="351">
        <f>ROUNDUP((CW89)*VLOOKUP(CW$8,'프로파일 단가 DB'!$A$2:$H$107,7,FALSE)+(CW89*($U$3/100))*VLOOKUP(CW$8,'프로파일 단가 DB'!$A$2:$H$107,7,FALSE),2)</f>
        <v>0</v>
      </c>
      <c r="CX93" s="352"/>
      <c r="CY93" s="351">
        <f>ROUNDUP((CY89)*VLOOKUP(CY$8,'프로파일 단가 DB'!$A$2:$H$107,7,FALSE)+(CY89*($U$3/100))*VLOOKUP(CY$8,'프로파일 단가 DB'!$A$2:$H$107,7,FALSE),2)</f>
        <v>0</v>
      </c>
      <c r="CZ93" s="352"/>
      <c r="DA93" s="351">
        <f>ROUNDUP((DA89)*VLOOKUP(DA$8,'프로파일 단가 DB'!$A$2:$H$107,7,FALSE)+(DA89*($U$3/100))*VLOOKUP(DA$8,'프로파일 단가 DB'!$A$2:$H$107,7,FALSE),2)</f>
        <v>0</v>
      </c>
      <c r="DB93" s="352"/>
      <c r="DC93" s="351">
        <f>ROUNDUP((DC89)*VLOOKUP(DC$8,'프로파일 단가 DB'!$A$2:$H$107,7,FALSE)+(DC89*($U$3/100))*VLOOKUP(DC$8,'프로파일 단가 DB'!$A$2:$H$107,7,FALSE),2)</f>
        <v>0</v>
      </c>
      <c r="DD93" s="352"/>
      <c r="DE93" s="351">
        <f>ROUNDUP((DE89)*VLOOKUP(DE$8,'프로파일 단가 DB'!$A$2:$H$107,7,FALSE)+(DE89*($U$3/100))*VLOOKUP(DE$8,'프로파일 단가 DB'!$A$2:$H$107,7,FALSE),2)</f>
        <v>0</v>
      </c>
      <c r="DF93" s="352"/>
      <c r="DG93" s="351">
        <f>ROUNDUP((DG89)*VLOOKUP(DG$8,'프로파일 단가 DB'!$A$2:$H$107,7,FALSE)+(DG89*($U$3/100))*VLOOKUP(DG$8,'프로파일 단가 DB'!$A$2:$H$107,7,FALSE),2)</f>
        <v>0</v>
      </c>
      <c r="DH93" s="352"/>
      <c r="DI93" s="351">
        <f>ROUNDUP((DI89)*VLOOKUP(DI$8,'프로파일 단가 DB'!$A$2:$H$107,7,FALSE)+(DI89*($U$3/100))*VLOOKUP(DI$8,'프로파일 단가 DB'!$A$2:$H$107,7,FALSE),2)</f>
        <v>0</v>
      </c>
      <c r="DJ93" s="352"/>
      <c r="DK93" s="351">
        <f>ROUNDUP((DK89)*VLOOKUP(DK$8,'프로파일 단가 DB'!$A$2:$H$107,7,FALSE)+(DK89*($U$3/100))*VLOOKUP(DK$8,'프로파일 단가 DB'!$A$2:$H$107,7,FALSE),2)</f>
        <v>0</v>
      </c>
      <c r="DL93" s="352"/>
      <c r="DM93" s="351">
        <f>ROUNDUP((DM89)*VLOOKUP(DM$8,'프로파일 단가 DB'!$A$2:$H$107,7,FALSE)+(DM89*($U$3/100))*VLOOKUP(DM$8,'프로파일 단가 DB'!$A$2:$H$107,7,FALSE),2)</f>
        <v>0</v>
      </c>
      <c r="DN93" s="352"/>
      <c r="DO93" s="351">
        <f>ROUNDUP((DO89)*VLOOKUP(DO$8,'프로파일 단가 DB'!$A$2:$H$107,7,FALSE)+(DO89*($U$3/100))*VLOOKUP(DO$8,'프로파일 단가 DB'!$A$2:$H$107,7,FALSE),2)</f>
        <v>0</v>
      </c>
      <c r="DP93" s="352"/>
      <c r="DQ93" s="351">
        <f>ROUNDUP((DQ89)*VLOOKUP(DQ$8,'프로파일 단가 DB'!$A$2:$H$107,7,FALSE)+(DQ89*($U$3/100))*VLOOKUP(DQ$8,'프로파일 단가 DB'!$A$2:$H$107,7,FALSE),2)</f>
        <v>0</v>
      </c>
      <c r="DR93" s="352"/>
      <c r="DS93" s="351">
        <f>ROUNDUP((DS89)*VLOOKUP(DS$8,'프로파일 단가 DB'!$A$2:$H$107,7,FALSE)+(DS89*($U$3/100))*VLOOKUP(DS$8,'프로파일 단가 DB'!$A$2:$H$107,7,FALSE),2)</f>
        <v>0</v>
      </c>
      <c r="DT93" s="352"/>
      <c r="DU93" s="351">
        <f>ROUNDUP((DU89/1000)*VLOOKUP(DU$8,'프로파일 단가 DB'!$A$2:$H$107,7,FALSE)+(DU89/1000*($U$3/100))*VLOOKUP(DU$8,'프로파일 단가 DB'!$A$2:$H$107,7,FALSE),2)</f>
        <v>0</v>
      </c>
      <c r="DV93" s="352"/>
      <c r="DW93" s="351">
        <f>ROUNDUP((DW89)*VLOOKUP(DW$8,'프로파일 단가 DB'!$A$2:$H$107,7,FALSE)+(DW89*($U$3/100))*VLOOKUP(DW$8,'프로파일 단가 DB'!$A$2:$H$107,7,FALSE),2)</f>
        <v>0</v>
      </c>
      <c r="DX93" s="352"/>
      <c r="DY93" s="351">
        <f>ROUNDUP((DY89)*VLOOKUP(DY$8,'프로파일 단가 DB'!$A$2:$H$107,7,FALSE)+(DY89*($U$3/100))*VLOOKUP(DY$8,'프로파일 단가 DB'!$A$2:$H$107,7,FALSE),2)</f>
        <v>0</v>
      </c>
      <c r="DZ93" s="352"/>
      <c r="EA93" s="351">
        <f>ROUNDUP((EA89)*VLOOKUP(EA$8,'프로파일 단가 DB'!$A$2:$H$107,7,FALSE)+(EA89*($U$3/100))*VLOOKUP(EA$8,'프로파일 단가 DB'!$A$2:$H$107,7,FALSE),2)</f>
        <v>0</v>
      </c>
      <c r="EB93" s="352"/>
      <c r="EC93" s="351">
        <f>ROUNDUP((EC89/1000)*VLOOKUP(EC$8,'프로파일 단가 DB'!$A$2:$H$107,7,FALSE)+(EC89/1000*($U$3/100))*VLOOKUP(EC$8,'프로파일 단가 DB'!$A$2:$H$107,7,FALSE),2)</f>
        <v>0</v>
      </c>
      <c r="ED93" s="352"/>
      <c r="EE93" s="351">
        <f>ROUNDUP((EE89/1000)*VLOOKUP(EE$8,'프로파일 단가 DB'!$A$2:$H$107,7,FALSE)+(EE89/1000*($U$3/100))*VLOOKUP(EE$8,'프로파일 단가 DB'!$A$2:$H$107,7,FALSE),2)</f>
        <v>0</v>
      </c>
      <c r="EF93" s="352"/>
      <c r="EG93" s="351">
        <f>ROUNDUP((EG89/1000)*VLOOKUP(EG$8,'프로파일 단가 DB'!$A$2:$H$107,7,FALSE)+(EG89/1000*($U$3/100))*VLOOKUP(EG$8,'프로파일 단가 DB'!$A$2:$H$107,7,FALSE),2)</f>
        <v>0</v>
      </c>
      <c r="EH93" s="352"/>
      <c r="EI93" s="351">
        <f>ROUNDUP((EI89/1000)*VLOOKUP(EI$8,'프로파일 단가 DB'!$A$2:$H$107,7,FALSE)+(EI89/1000*($U$3/100))*VLOOKUP(EI$8,'프로파일 단가 DB'!$A$2:$H$107,7,FALSE),2)</f>
        <v>0</v>
      </c>
      <c r="EJ93" s="352"/>
      <c r="EK93" s="351">
        <f>ROUNDUP((EK89/1000)*VLOOKUP(EK$8,'프로파일 단가 DB'!$A$2:$H$107,7,FALSE)+(EK89/1000*($U$3/100))*VLOOKUP(EK$8,'프로파일 단가 DB'!$A$2:$H$107,7,FALSE),2)</f>
        <v>0</v>
      </c>
      <c r="EL93" s="352"/>
      <c r="EM93" s="351">
        <f>ROUNDUP((EM89/1000)*VLOOKUP(EM$8,'프로파일 단가 DB'!$A$2:$H$107,7,FALSE)+(EM89/1000*($U$3/100))*VLOOKUP(EM$8,'프로파일 단가 DB'!$A$2:$H$107,7,FALSE),2)</f>
        <v>0</v>
      </c>
      <c r="EN93" s="352"/>
      <c r="EO93" s="351">
        <f>ROUNDUP((EO89/1000)*VLOOKUP(EO$8,'프로파일 단가 DB'!$A$2:$H$107,7,FALSE)+(EO89/1000*($U$3/100))*VLOOKUP(EO$8,'프로파일 단가 DB'!$A$2:$H$107,7,FALSE),2)</f>
        <v>0</v>
      </c>
      <c r="EP93" s="352"/>
      <c r="EQ93" s="351">
        <f>ROUNDUP((EQ89/1000)*VLOOKUP(EQ$8,'프로파일 단가 DB'!$A$2:$H$107,7,FALSE)+(EQ89/1000*($U$3/100))*VLOOKUP(EQ$8,'프로파일 단가 DB'!$A$2:$H$107,7,FALSE),2)</f>
        <v>0</v>
      </c>
      <c r="ER93" s="352"/>
      <c r="ES93" s="351">
        <f>ROUNDUP((ES89/1000)*VLOOKUP(ES$8,'프로파일 단가 DB'!$A$2:$H$107,7,FALSE)+(ES89/1000*($U$3/100))*VLOOKUP(ES$8,'프로파일 단가 DB'!$A$2:$H$107,7,FALSE),2)</f>
        <v>0</v>
      </c>
      <c r="ET93" s="352"/>
      <c r="EU93" s="351">
        <f>ROUNDUP((EU89/1000)*VLOOKUP(EU$8,'프로파일 단가 DB'!$A$2:$H$107,7,FALSE)+(EU89/1000*($U$3/100))*VLOOKUP(EU$8,'프로파일 단가 DB'!$A$2:$H$107,7,FALSE),2)</f>
        <v>0</v>
      </c>
      <c r="EV93" s="352"/>
      <c r="EW93" s="351">
        <f>ROUNDUP((EW89/1000)*VLOOKUP(EW$8,'프로파일 단가 DB'!$A$2:$H$107,7,FALSE)+(EW89/1000*($U$3/100))*VLOOKUP(EW$8,'프로파일 단가 DB'!$A$2:$H$107,7,FALSE),2)</f>
        <v>0</v>
      </c>
      <c r="EX93" s="352"/>
      <c r="EY93" s="351">
        <f>ROUNDUP((EY89)*VLOOKUP(EY$8,'프로파일 단가 DB'!$A$2:$H$107,7,FALSE)+(EY89*($U$3/100))*VLOOKUP(EY$8,'프로파일 단가 DB'!$A$2:$H$107,7,FALSE),2)</f>
        <v>0</v>
      </c>
      <c r="EZ93" s="352"/>
      <c r="FA93" s="351">
        <f>ROUNDUP((FA89)*VLOOKUP(FA$8,'프로파일 단가 DB'!$A$2:$H$107,7,FALSE)+(FA89*($U$3/100))*VLOOKUP(FA$8,'프로파일 단가 DB'!$A$2:$H$107,7,FALSE),2)</f>
        <v>0</v>
      </c>
      <c r="FB93" s="352"/>
      <c r="FC93" s="351">
        <f>ROUNDUP((FC89)*VLOOKUP(FC$8,'프로파일 단가 DB'!$A$2:$H$107,7,FALSE)+(FC89*($U$3/100))*VLOOKUP(FC$8,'프로파일 단가 DB'!$A$2:$H$107,7,FALSE),2)</f>
        <v>0</v>
      </c>
      <c r="FD93" s="352"/>
      <c r="FE93" s="351">
        <f>ROUNDUP((FE89)*VLOOKUP(FE$8,'프로파일 단가 DB'!$A$2:$H$107,7,FALSE)+(FE89/1000*($U$3/100))*VLOOKUP(FE$8,'프로파일 단가 DB'!$A$2:$H$107,7,FALSE),2)</f>
        <v>0</v>
      </c>
      <c r="FF93" s="352"/>
      <c r="FG93" s="351">
        <f>ROUNDUP((FG89)*VLOOKUP(FG$8,'프로파일 단가 DB'!$A$2:$H$107,7,FALSE)+(FG89/1000*($U$3/100))*VLOOKUP(FG$8,'프로파일 단가 DB'!$A$2:$H$107,7,FALSE),2)</f>
        <v>0</v>
      </c>
      <c r="FH93" s="352"/>
      <c r="FI93" s="351">
        <f>ROUNDUP((FI89)*VLOOKUP(FI$8,'프로파일 단가 DB'!$A$2:$H$107,7,FALSE)+(FI89*($U$3/100))*VLOOKUP(FI$8,'프로파일 단가 DB'!$A$2:$H$107,7,FALSE),2)</f>
        <v>0</v>
      </c>
      <c r="FJ93" s="352"/>
      <c r="FK93" s="351">
        <f>ROUNDUP((FK89)*VLOOKUP(FK$8,'프로파일 단가 DB'!$A$2:$H$107,7,FALSE)+(FK89*($U$3/100))*VLOOKUP(FK$8,'프로파일 단가 DB'!$A$2:$H$107,7,FALSE),2)</f>
        <v>0</v>
      </c>
      <c r="FL93" s="352"/>
      <c r="FM93" s="351">
        <f>ROUNDUP((FM89)*VLOOKUP(FM$8,'프로파일 단가 DB'!$A$2:$H$107,7,FALSE)+(FM89*($U$3/100))*VLOOKUP(FM$8,'프로파일 단가 DB'!$A$2:$H$107,7,FALSE),2)</f>
        <v>0</v>
      </c>
      <c r="FN93" s="352"/>
      <c r="FO93" s="351">
        <f>ROUNDUP((FO89)*VLOOKUP(FO$8,'프로파일 단가 DB'!$A$2:$H$107,7,FALSE)+(FO89*($U$3/100))*VLOOKUP(FO$8,'프로파일 단가 DB'!$A$2:$H$107,7,FALSE),2)</f>
        <v>0</v>
      </c>
      <c r="FP93" s="352"/>
      <c r="FQ93" s="351">
        <f>ROUNDUP((FQ89)*VLOOKUP(FQ$8,'프로파일 단가 DB'!$A$2:$H$107,7,FALSE)+(FQ89*($U$3/100))*VLOOKUP(FQ$8,'프로파일 단가 DB'!$A$2:$H$107,7,FALSE),2)</f>
        <v>0</v>
      </c>
      <c r="FR93" s="352"/>
      <c r="FS93" s="351">
        <f>ROUNDUP((FS89)*VLOOKUP(FS$8,'프로파일 단가 DB'!$A$2:$H$107,7,FALSE)+(FS89*($U$3/100))*VLOOKUP(FS$8,'프로파일 단가 DB'!$A$2:$H$107,7,FALSE),2)</f>
        <v>0</v>
      </c>
      <c r="FT93" s="352"/>
      <c r="FU93" s="351">
        <f>ROUNDUP((FU89)*VLOOKUP(FU$8,'프로파일 단가 DB'!$A$2:$H$107,7,FALSE)+(FU89*($U$3/100))*VLOOKUP(FU$8,'프로파일 단가 DB'!$A$2:$H$107,7,FALSE),2)</f>
        <v>0</v>
      </c>
      <c r="FV93" s="352"/>
      <c r="FW93" s="351">
        <f>ROUNDUP((FW89)*VLOOKUP(FW$8,'프로파일 단가 DB'!$A$2:$H$107,7,FALSE)+(FW89*($U$3/100))*VLOOKUP(FW$8,'프로파일 단가 DB'!$A$2:$H$107,7,FALSE),2)</f>
        <v>0</v>
      </c>
      <c r="FX93" s="352"/>
      <c r="FY93" s="351">
        <f>ROUNDUP((FY89)*VLOOKUP(FY$8,'프로파일 단가 DB'!$A$2:$H$107,7,FALSE)+(FY89*($U$3/100))*VLOOKUP(FY$8,'프로파일 단가 DB'!$A$2:$H$107,7,FALSE),2)</f>
        <v>0</v>
      </c>
      <c r="FZ93" s="352"/>
      <c r="GA93" s="351">
        <f>ROUNDUP((GA89)*VLOOKUP(GA$8,'프로파일 단가 DB'!$A$2:$H$107,7,FALSE)+(GA89*($U$3/100))*VLOOKUP(GA$8,'프로파일 단가 DB'!$A$2:$H$107,7,FALSE),2)</f>
        <v>0</v>
      </c>
      <c r="GB93" s="352"/>
      <c r="GC93" s="351">
        <f>ROUNDUP((GC89)*VLOOKUP(GC$8,'프로파일 단가 DB'!$A$2:$H$107,7,FALSE)+(GC89*($U$3/100))*VLOOKUP(GC$8,'프로파일 단가 DB'!$A$2:$H$107,7,FALSE),2)</f>
        <v>0</v>
      </c>
      <c r="GD93" s="352"/>
      <c r="GE93" s="351">
        <f>ROUNDUP((GE89)*VLOOKUP(GE$8,'프로파일 단가 DB'!$A$2:$H$107,7,FALSE)+(GE89*($U$3/100))*VLOOKUP(GE$8,'프로파일 단가 DB'!$A$2:$H$107,7,FALSE),2)</f>
        <v>0</v>
      </c>
      <c r="GF93" s="352"/>
      <c r="GG93" s="351">
        <f>ROUNDUP((GG89)*VLOOKUP(GG$8,'프로파일 단가 DB'!$A$2:$H$107,7,FALSE)+(GG89*($U$3/100))*VLOOKUP(GG$8,'프로파일 단가 DB'!$A$2:$H$107,7,FALSE),2)</f>
        <v>0</v>
      </c>
      <c r="GH93" s="352"/>
      <c r="GI93" s="351">
        <f>ROUNDUP((GI89)*VLOOKUP(GI$8,'프로파일 단가 DB'!$A$2:$H$107,7,FALSE)+(GI89*($U$3/100))*VLOOKUP(GI$8,'프로파일 단가 DB'!$A$2:$H$107,7,FALSE),2)</f>
        <v>0</v>
      </c>
      <c r="GJ93" s="352"/>
      <c r="GK93" s="351">
        <f>ROUNDUP((GK89)*VLOOKUP(GK$8,'프로파일 단가 DB'!$A$2:$H$107,7,FALSE)+(GK89*($U$3/100))*VLOOKUP(GK$8,'프로파일 단가 DB'!$A$2:$H$107,7,FALSE),2)</f>
        <v>0</v>
      </c>
      <c r="GL93" s="352"/>
      <c r="GM93" s="351">
        <f>ROUNDUP((GM89)*VLOOKUP(GM$8,'프로파일 단가 DB'!$A$2:$H$107,7,FALSE)+(GM89*($U$3/100))*VLOOKUP(GM$8,'프로파일 단가 DB'!$A$2:$H$107,7,FALSE),2)</f>
        <v>0</v>
      </c>
      <c r="GN93" s="352"/>
      <c r="GO93" s="351">
        <f>ROUNDUP((GO89)*VLOOKUP(GO$8,'프로파일 단가 DB'!$A$2:$H$107,7,FALSE)+(GO89*($U$3/100))*VLOOKUP(GO$8,'프로파일 단가 DB'!$A$2:$H$107,7,FALSE),2)</f>
        <v>0</v>
      </c>
      <c r="GP93" s="352"/>
      <c r="GQ93" s="351">
        <f>ROUNDUP((GQ89)*VLOOKUP(GQ$8,'프로파일 단가 DB'!$A$2:$H$107,7,FALSE)+(GQ89*($U$3/100))*VLOOKUP(GQ$8,'프로파일 단가 DB'!$A$2:$H$107,7,FALSE),2)</f>
        <v>0</v>
      </c>
      <c r="GR93" s="352"/>
    </row>
    <row r="94" spans="1:200" ht="16.5" customHeight="1" x14ac:dyDescent="0.3">
      <c r="A94" s="402"/>
      <c r="B94" s="412"/>
      <c r="C94" s="397"/>
      <c r="D94" s="398"/>
      <c r="E94" s="353"/>
      <c r="F94" s="354"/>
      <c r="G94" s="353"/>
      <c r="H94" s="354"/>
      <c r="I94" s="353"/>
      <c r="J94" s="354"/>
      <c r="K94" s="353"/>
      <c r="L94" s="354"/>
      <c r="M94" s="353"/>
      <c r="N94" s="354"/>
      <c r="O94" s="353"/>
      <c r="P94" s="354"/>
      <c r="Q94" s="353"/>
      <c r="R94" s="354"/>
      <c r="S94" s="353"/>
      <c r="T94" s="354"/>
      <c r="U94" s="353"/>
      <c r="V94" s="354"/>
      <c r="W94" s="353"/>
      <c r="X94" s="354"/>
      <c r="Y94" s="353"/>
      <c r="Z94" s="354"/>
      <c r="AA94" s="353"/>
      <c r="AB94" s="354"/>
      <c r="AC94" s="353"/>
      <c r="AD94" s="354"/>
      <c r="AE94" s="353"/>
      <c r="AF94" s="354"/>
      <c r="AG94" s="353"/>
      <c r="AH94" s="354"/>
      <c r="AI94" s="353"/>
      <c r="AJ94" s="354"/>
      <c r="AK94" s="353"/>
      <c r="AL94" s="354"/>
      <c r="AM94" s="353"/>
      <c r="AN94" s="354"/>
      <c r="AO94" s="353"/>
      <c r="AP94" s="354"/>
      <c r="AQ94" s="353"/>
      <c r="AR94" s="354"/>
      <c r="AS94" s="353"/>
      <c r="AT94" s="354"/>
      <c r="AU94" s="353"/>
      <c r="AV94" s="354"/>
      <c r="AW94" s="353"/>
      <c r="AX94" s="354"/>
      <c r="AY94" s="353"/>
      <c r="AZ94" s="354"/>
      <c r="BA94" s="353"/>
      <c r="BB94" s="354"/>
      <c r="BC94" s="353"/>
      <c r="BD94" s="354"/>
      <c r="BE94" s="353"/>
      <c r="BF94" s="354"/>
      <c r="BG94" s="353"/>
      <c r="BH94" s="354"/>
      <c r="BI94" s="353"/>
      <c r="BJ94" s="354"/>
      <c r="BK94" s="353"/>
      <c r="BL94" s="354"/>
      <c r="BM94" s="353"/>
      <c r="BN94" s="354"/>
      <c r="BO94" s="353"/>
      <c r="BP94" s="354"/>
      <c r="BQ94" s="353"/>
      <c r="BR94" s="354"/>
      <c r="BS94" s="353"/>
      <c r="BT94" s="354"/>
      <c r="BU94" s="353"/>
      <c r="BV94" s="354"/>
      <c r="BW94" s="353"/>
      <c r="BX94" s="354"/>
      <c r="BY94" s="353"/>
      <c r="BZ94" s="354"/>
      <c r="CA94" s="353"/>
      <c r="CB94" s="354"/>
      <c r="CC94" s="353"/>
      <c r="CD94" s="354"/>
      <c r="CE94" s="391"/>
      <c r="CF94" s="392"/>
      <c r="CG94" s="391"/>
      <c r="CH94" s="392"/>
      <c r="CI94" s="391"/>
      <c r="CJ94" s="392"/>
      <c r="CK94" s="391"/>
      <c r="CL94" s="392"/>
      <c r="CM94" s="391"/>
      <c r="CN94" s="392"/>
      <c r="CO94" s="391"/>
      <c r="CP94" s="392"/>
      <c r="CQ94" s="391"/>
      <c r="CR94" s="392"/>
      <c r="CS94" s="391"/>
      <c r="CT94" s="392"/>
      <c r="CU94" s="353"/>
      <c r="CV94" s="354"/>
      <c r="CW94" s="353"/>
      <c r="CX94" s="354"/>
      <c r="CY94" s="353"/>
      <c r="CZ94" s="354"/>
      <c r="DA94" s="353"/>
      <c r="DB94" s="354"/>
      <c r="DC94" s="353"/>
      <c r="DD94" s="354"/>
      <c r="DE94" s="353"/>
      <c r="DF94" s="354"/>
      <c r="DG94" s="353"/>
      <c r="DH94" s="354"/>
      <c r="DI94" s="353"/>
      <c r="DJ94" s="354"/>
      <c r="DK94" s="353"/>
      <c r="DL94" s="354"/>
      <c r="DM94" s="353"/>
      <c r="DN94" s="354"/>
      <c r="DO94" s="353"/>
      <c r="DP94" s="354"/>
      <c r="DQ94" s="353"/>
      <c r="DR94" s="354"/>
      <c r="DS94" s="353"/>
      <c r="DT94" s="354"/>
      <c r="DU94" s="353"/>
      <c r="DV94" s="354"/>
      <c r="DW94" s="353"/>
      <c r="DX94" s="354"/>
      <c r="DY94" s="353"/>
      <c r="DZ94" s="354"/>
      <c r="EA94" s="353"/>
      <c r="EB94" s="354"/>
      <c r="EC94" s="353"/>
      <c r="ED94" s="354"/>
      <c r="EE94" s="353"/>
      <c r="EF94" s="354"/>
      <c r="EG94" s="353"/>
      <c r="EH94" s="354"/>
      <c r="EI94" s="353"/>
      <c r="EJ94" s="354"/>
      <c r="EK94" s="353"/>
      <c r="EL94" s="354"/>
      <c r="EM94" s="353"/>
      <c r="EN94" s="354"/>
      <c r="EO94" s="353"/>
      <c r="EP94" s="354"/>
      <c r="EQ94" s="353"/>
      <c r="ER94" s="354"/>
      <c r="ES94" s="353"/>
      <c r="ET94" s="354"/>
      <c r="EU94" s="353"/>
      <c r="EV94" s="354"/>
      <c r="EW94" s="353"/>
      <c r="EX94" s="354"/>
      <c r="EY94" s="353"/>
      <c r="EZ94" s="354"/>
      <c r="FA94" s="353"/>
      <c r="FB94" s="354"/>
      <c r="FC94" s="353"/>
      <c r="FD94" s="354"/>
      <c r="FE94" s="353"/>
      <c r="FF94" s="354"/>
      <c r="FG94" s="353"/>
      <c r="FH94" s="354"/>
      <c r="FI94" s="353"/>
      <c r="FJ94" s="354"/>
      <c r="FK94" s="353"/>
      <c r="FL94" s="354"/>
      <c r="FM94" s="353"/>
      <c r="FN94" s="354"/>
      <c r="FO94" s="353"/>
      <c r="FP94" s="354"/>
      <c r="FQ94" s="353"/>
      <c r="FR94" s="354"/>
      <c r="FS94" s="353"/>
      <c r="FT94" s="354"/>
      <c r="FU94" s="353"/>
      <c r="FV94" s="354"/>
      <c r="FW94" s="353"/>
      <c r="FX94" s="354"/>
      <c r="FY94" s="353"/>
      <c r="FZ94" s="354"/>
      <c r="GA94" s="353"/>
      <c r="GB94" s="354"/>
      <c r="GC94" s="353"/>
      <c r="GD94" s="354"/>
      <c r="GE94" s="353"/>
      <c r="GF94" s="354"/>
      <c r="GG94" s="353"/>
      <c r="GH94" s="354"/>
      <c r="GI94" s="353"/>
      <c r="GJ94" s="354"/>
      <c r="GK94" s="353"/>
      <c r="GL94" s="354"/>
      <c r="GM94" s="353"/>
      <c r="GN94" s="354"/>
      <c r="GO94" s="353"/>
      <c r="GP94" s="354"/>
      <c r="GQ94" s="353"/>
      <c r="GR94" s="354"/>
    </row>
    <row r="95" spans="1:200" ht="16.5" customHeight="1" x14ac:dyDescent="0.3">
      <c r="A95" s="402"/>
      <c r="B95" s="412"/>
      <c r="C95" s="397"/>
      <c r="D95" s="398"/>
      <c r="E95" s="353"/>
      <c r="F95" s="354"/>
      <c r="G95" s="353"/>
      <c r="H95" s="354"/>
      <c r="I95" s="353"/>
      <c r="J95" s="354"/>
      <c r="K95" s="353"/>
      <c r="L95" s="354"/>
      <c r="M95" s="353"/>
      <c r="N95" s="354"/>
      <c r="O95" s="353"/>
      <c r="P95" s="354"/>
      <c r="Q95" s="353"/>
      <c r="R95" s="354"/>
      <c r="S95" s="353"/>
      <c r="T95" s="354"/>
      <c r="U95" s="353"/>
      <c r="V95" s="354"/>
      <c r="W95" s="353"/>
      <c r="X95" s="354"/>
      <c r="Y95" s="353"/>
      <c r="Z95" s="354"/>
      <c r="AA95" s="353"/>
      <c r="AB95" s="354"/>
      <c r="AC95" s="353"/>
      <c r="AD95" s="354"/>
      <c r="AE95" s="353"/>
      <c r="AF95" s="354"/>
      <c r="AG95" s="353"/>
      <c r="AH95" s="354"/>
      <c r="AI95" s="353"/>
      <c r="AJ95" s="354"/>
      <c r="AK95" s="353"/>
      <c r="AL95" s="354"/>
      <c r="AM95" s="353"/>
      <c r="AN95" s="354"/>
      <c r="AO95" s="353"/>
      <c r="AP95" s="354"/>
      <c r="AQ95" s="353"/>
      <c r="AR95" s="354"/>
      <c r="AS95" s="353"/>
      <c r="AT95" s="354"/>
      <c r="AU95" s="353"/>
      <c r="AV95" s="354"/>
      <c r="AW95" s="353"/>
      <c r="AX95" s="354"/>
      <c r="AY95" s="353"/>
      <c r="AZ95" s="354"/>
      <c r="BA95" s="353"/>
      <c r="BB95" s="354"/>
      <c r="BC95" s="353"/>
      <c r="BD95" s="354"/>
      <c r="BE95" s="353"/>
      <c r="BF95" s="354"/>
      <c r="BG95" s="353"/>
      <c r="BH95" s="354"/>
      <c r="BI95" s="353"/>
      <c r="BJ95" s="354"/>
      <c r="BK95" s="353"/>
      <c r="BL95" s="354"/>
      <c r="BM95" s="353"/>
      <c r="BN95" s="354"/>
      <c r="BO95" s="353"/>
      <c r="BP95" s="354"/>
      <c r="BQ95" s="353"/>
      <c r="BR95" s="354"/>
      <c r="BS95" s="353"/>
      <c r="BT95" s="354"/>
      <c r="BU95" s="353"/>
      <c r="BV95" s="354"/>
      <c r="BW95" s="353"/>
      <c r="BX95" s="354"/>
      <c r="BY95" s="353"/>
      <c r="BZ95" s="354"/>
      <c r="CA95" s="353"/>
      <c r="CB95" s="354"/>
      <c r="CC95" s="353"/>
      <c r="CD95" s="354"/>
      <c r="CE95" s="391"/>
      <c r="CF95" s="392"/>
      <c r="CG95" s="391"/>
      <c r="CH95" s="392"/>
      <c r="CI95" s="391"/>
      <c r="CJ95" s="392"/>
      <c r="CK95" s="391"/>
      <c r="CL95" s="392"/>
      <c r="CM95" s="391"/>
      <c r="CN95" s="392"/>
      <c r="CO95" s="391"/>
      <c r="CP95" s="392"/>
      <c r="CQ95" s="391"/>
      <c r="CR95" s="392"/>
      <c r="CS95" s="391"/>
      <c r="CT95" s="392"/>
      <c r="CU95" s="353"/>
      <c r="CV95" s="354"/>
      <c r="CW95" s="353"/>
      <c r="CX95" s="354"/>
      <c r="CY95" s="353"/>
      <c r="CZ95" s="354"/>
      <c r="DA95" s="353"/>
      <c r="DB95" s="354"/>
      <c r="DC95" s="353"/>
      <c r="DD95" s="354"/>
      <c r="DE95" s="353"/>
      <c r="DF95" s="354"/>
      <c r="DG95" s="353"/>
      <c r="DH95" s="354"/>
      <c r="DI95" s="353"/>
      <c r="DJ95" s="354"/>
      <c r="DK95" s="353"/>
      <c r="DL95" s="354"/>
      <c r="DM95" s="353"/>
      <c r="DN95" s="354"/>
      <c r="DO95" s="353"/>
      <c r="DP95" s="354"/>
      <c r="DQ95" s="353"/>
      <c r="DR95" s="354"/>
      <c r="DS95" s="353"/>
      <c r="DT95" s="354"/>
      <c r="DU95" s="353"/>
      <c r="DV95" s="354"/>
      <c r="DW95" s="353"/>
      <c r="DX95" s="354"/>
      <c r="DY95" s="353"/>
      <c r="DZ95" s="354"/>
      <c r="EA95" s="353"/>
      <c r="EB95" s="354"/>
      <c r="EC95" s="353"/>
      <c r="ED95" s="354"/>
      <c r="EE95" s="353"/>
      <c r="EF95" s="354"/>
      <c r="EG95" s="353"/>
      <c r="EH95" s="354"/>
      <c r="EI95" s="353"/>
      <c r="EJ95" s="354"/>
      <c r="EK95" s="353"/>
      <c r="EL95" s="354"/>
      <c r="EM95" s="353"/>
      <c r="EN95" s="354"/>
      <c r="EO95" s="353"/>
      <c r="EP95" s="354"/>
      <c r="EQ95" s="353"/>
      <c r="ER95" s="354"/>
      <c r="ES95" s="353"/>
      <c r="ET95" s="354"/>
      <c r="EU95" s="353"/>
      <c r="EV95" s="354"/>
      <c r="EW95" s="353"/>
      <c r="EX95" s="354"/>
      <c r="EY95" s="353"/>
      <c r="EZ95" s="354"/>
      <c r="FA95" s="353"/>
      <c r="FB95" s="354"/>
      <c r="FC95" s="353"/>
      <c r="FD95" s="354"/>
      <c r="FE95" s="353"/>
      <c r="FF95" s="354"/>
      <c r="FG95" s="353"/>
      <c r="FH95" s="354"/>
      <c r="FI95" s="353"/>
      <c r="FJ95" s="354"/>
      <c r="FK95" s="353"/>
      <c r="FL95" s="354"/>
      <c r="FM95" s="353"/>
      <c r="FN95" s="354"/>
      <c r="FO95" s="353"/>
      <c r="FP95" s="354"/>
      <c r="FQ95" s="353"/>
      <c r="FR95" s="354"/>
      <c r="FS95" s="353"/>
      <c r="FT95" s="354"/>
      <c r="FU95" s="353"/>
      <c r="FV95" s="354"/>
      <c r="FW95" s="353"/>
      <c r="FX95" s="354"/>
      <c r="FY95" s="353"/>
      <c r="FZ95" s="354"/>
      <c r="GA95" s="353"/>
      <c r="GB95" s="354"/>
      <c r="GC95" s="353"/>
      <c r="GD95" s="354"/>
      <c r="GE95" s="353"/>
      <c r="GF95" s="354"/>
      <c r="GG95" s="353"/>
      <c r="GH95" s="354"/>
      <c r="GI95" s="353"/>
      <c r="GJ95" s="354"/>
      <c r="GK95" s="353"/>
      <c r="GL95" s="354"/>
      <c r="GM95" s="353"/>
      <c r="GN95" s="354"/>
      <c r="GO95" s="353"/>
      <c r="GP95" s="354"/>
      <c r="GQ95" s="353"/>
      <c r="GR95" s="354"/>
    </row>
    <row r="96" spans="1:200" ht="17.100000000000001" customHeight="1" thickBot="1" x14ac:dyDescent="0.35">
      <c r="A96" s="403"/>
      <c r="B96" s="413"/>
      <c r="C96" s="399"/>
      <c r="D96" s="400"/>
      <c r="E96" s="355"/>
      <c r="F96" s="356"/>
      <c r="G96" s="355"/>
      <c r="H96" s="356"/>
      <c r="I96" s="355"/>
      <c r="J96" s="356"/>
      <c r="K96" s="355"/>
      <c r="L96" s="356"/>
      <c r="M96" s="355"/>
      <c r="N96" s="356"/>
      <c r="O96" s="355"/>
      <c r="P96" s="356"/>
      <c r="Q96" s="355"/>
      <c r="R96" s="356"/>
      <c r="S96" s="355"/>
      <c r="T96" s="356"/>
      <c r="U96" s="355"/>
      <c r="V96" s="356"/>
      <c r="W96" s="355"/>
      <c r="X96" s="356"/>
      <c r="Y96" s="355"/>
      <c r="Z96" s="356"/>
      <c r="AA96" s="355"/>
      <c r="AB96" s="356"/>
      <c r="AC96" s="355"/>
      <c r="AD96" s="356"/>
      <c r="AE96" s="355"/>
      <c r="AF96" s="356"/>
      <c r="AG96" s="355"/>
      <c r="AH96" s="356"/>
      <c r="AI96" s="355"/>
      <c r="AJ96" s="356"/>
      <c r="AK96" s="355"/>
      <c r="AL96" s="356"/>
      <c r="AM96" s="355"/>
      <c r="AN96" s="356"/>
      <c r="AO96" s="355"/>
      <c r="AP96" s="356"/>
      <c r="AQ96" s="355"/>
      <c r="AR96" s="356"/>
      <c r="AS96" s="355"/>
      <c r="AT96" s="356"/>
      <c r="AU96" s="355"/>
      <c r="AV96" s="356"/>
      <c r="AW96" s="355"/>
      <c r="AX96" s="356"/>
      <c r="AY96" s="355"/>
      <c r="AZ96" s="356"/>
      <c r="BA96" s="355"/>
      <c r="BB96" s="356"/>
      <c r="BC96" s="355"/>
      <c r="BD96" s="356"/>
      <c r="BE96" s="355"/>
      <c r="BF96" s="356"/>
      <c r="BG96" s="355"/>
      <c r="BH96" s="356"/>
      <c r="BI96" s="355"/>
      <c r="BJ96" s="356"/>
      <c r="BK96" s="355"/>
      <c r="BL96" s="356"/>
      <c r="BM96" s="355"/>
      <c r="BN96" s="356"/>
      <c r="BO96" s="355"/>
      <c r="BP96" s="356"/>
      <c r="BQ96" s="355"/>
      <c r="BR96" s="356"/>
      <c r="BS96" s="355"/>
      <c r="BT96" s="356"/>
      <c r="BU96" s="355"/>
      <c r="BV96" s="356"/>
      <c r="BW96" s="355"/>
      <c r="BX96" s="356"/>
      <c r="BY96" s="355"/>
      <c r="BZ96" s="356"/>
      <c r="CA96" s="355"/>
      <c r="CB96" s="356"/>
      <c r="CC96" s="355"/>
      <c r="CD96" s="356"/>
      <c r="CE96" s="393"/>
      <c r="CF96" s="394"/>
      <c r="CG96" s="393"/>
      <c r="CH96" s="394"/>
      <c r="CI96" s="393"/>
      <c r="CJ96" s="394"/>
      <c r="CK96" s="393"/>
      <c r="CL96" s="394"/>
      <c r="CM96" s="393"/>
      <c r="CN96" s="394"/>
      <c r="CO96" s="393"/>
      <c r="CP96" s="394"/>
      <c r="CQ96" s="393"/>
      <c r="CR96" s="394"/>
      <c r="CS96" s="393"/>
      <c r="CT96" s="394"/>
      <c r="CU96" s="355"/>
      <c r="CV96" s="356"/>
      <c r="CW96" s="355"/>
      <c r="CX96" s="356"/>
      <c r="CY96" s="355"/>
      <c r="CZ96" s="356"/>
      <c r="DA96" s="355"/>
      <c r="DB96" s="356"/>
      <c r="DC96" s="355"/>
      <c r="DD96" s="356"/>
      <c r="DE96" s="355"/>
      <c r="DF96" s="356"/>
      <c r="DG96" s="355"/>
      <c r="DH96" s="356"/>
      <c r="DI96" s="355"/>
      <c r="DJ96" s="356"/>
      <c r="DK96" s="355"/>
      <c r="DL96" s="356"/>
      <c r="DM96" s="355"/>
      <c r="DN96" s="356"/>
      <c r="DO96" s="355"/>
      <c r="DP96" s="356"/>
      <c r="DQ96" s="355"/>
      <c r="DR96" s="356"/>
      <c r="DS96" s="355"/>
      <c r="DT96" s="356"/>
      <c r="DU96" s="355"/>
      <c r="DV96" s="356"/>
      <c r="DW96" s="355"/>
      <c r="DX96" s="356"/>
      <c r="DY96" s="355"/>
      <c r="DZ96" s="356"/>
      <c r="EA96" s="355"/>
      <c r="EB96" s="356"/>
      <c r="EC96" s="355"/>
      <c r="ED96" s="356"/>
      <c r="EE96" s="355"/>
      <c r="EF96" s="356"/>
      <c r="EG96" s="355"/>
      <c r="EH96" s="356"/>
      <c r="EI96" s="355"/>
      <c r="EJ96" s="356"/>
      <c r="EK96" s="355"/>
      <c r="EL96" s="356"/>
      <c r="EM96" s="355"/>
      <c r="EN96" s="356"/>
      <c r="EO96" s="355"/>
      <c r="EP96" s="356"/>
      <c r="EQ96" s="355"/>
      <c r="ER96" s="356"/>
      <c r="ES96" s="355"/>
      <c r="ET96" s="356"/>
      <c r="EU96" s="355"/>
      <c r="EV96" s="356"/>
      <c r="EW96" s="355"/>
      <c r="EX96" s="356"/>
      <c r="EY96" s="355"/>
      <c r="EZ96" s="356"/>
      <c r="FA96" s="355"/>
      <c r="FB96" s="356"/>
      <c r="FC96" s="355"/>
      <c r="FD96" s="356"/>
      <c r="FE96" s="355"/>
      <c r="FF96" s="356"/>
      <c r="FG96" s="355"/>
      <c r="FH96" s="356"/>
      <c r="FI96" s="355"/>
      <c r="FJ96" s="356"/>
      <c r="FK96" s="355"/>
      <c r="FL96" s="356"/>
      <c r="FM96" s="355"/>
      <c r="FN96" s="356"/>
      <c r="FO96" s="355"/>
      <c r="FP96" s="356"/>
      <c r="FQ96" s="355"/>
      <c r="FR96" s="356"/>
      <c r="FS96" s="355"/>
      <c r="FT96" s="356"/>
      <c r="FU96" s="355"/>
      <c r="FV96" s="356"/>
      <c r="FW96" s="355"/>
      <c r="FX96" s="356"/>
      <c r="FY96" s="355"/>
      <c r="FZ96" s="356"/>
      <c r="GA96" s="355"/>
      <c r="GB96" s="356"/>
      <c r="GC96" s="355"/>
      <c r="GD96" s="356"/>
      <c r="GE96" s="355"/>
      <c r="GF96" s="356"/>
      <c r="GG96" s="355"/>
      <c r="GH96" s="356"/>
      <c r="GI96" s="355"/>
      <c r="GJ96" s="356"/>
      <c r="GK96" s="355"/>
      <c r="GL96" s="356"/>
      <c r="GM96" s="355"/>
      <c r="GN96" s="356"/>
      <c r="GO96" s="355"/>
      <c r="GP96" s="356"/>
      <c r="GQ96" s="355"/>
      <c r="GR96" s="356"/>
    </row>
    <row r="97" spans="1:200" ht="17.100000000000001" customHeight="1" x14ac:dyDescent="0.3">
      <c r="A97" s="401">
        <f>IF(입력!A97="","",입력!A97)</f>
        <v>12</v>
      </c>
      <c r="B97" s="411">
        <f>SUM(E101:GR104)</f>
        <v>0</v>
      </c>
      <c r="C97" s="407" t="s">
        <v>22</v>
      </c>
      <c r="D97" s="408"/>
      <c r="E97" s="357">
        <f>IF(OR(입력!B97="60mm단열",입력!B97="60mm방화"),IF(입력!B99="OD",IF(AND(입력!H97="W",입력!H101="W"),((입력!D97-(입력!D97-입력!J97))*2)+((입력!D97-(입력!D97-입력!J101))*2)+((입력!D97-입력!J97-입력!J101)*2)+((입력!F97)*6),0),0)+IF(입력!B99="OD",IF(AND(입력!H97="H",입력!H101="H"),((입력!F97-(입력!F97-입력!J97))*2)+((입력!F97-(입력!F97-입력!J101))*2)+((입력!F97-입력!J97-입력!J101)*2)+((입력!D97)*6),0),0)+IF(입력!B99="OD",IF(입력!H97="W",((입력!D97-(입력!D97-입력!J97))*2)+((입력!D97-입력!J97)*2)+((입력!F97)*4),IF(입력!H97="H",((입력!F97-(입력!F97-입력!J97))*2)+((입력!F97-입력!J97)*2)+((입력!D97)*4),0)),0)+IF(OR(입력!B99="PJ",입력!B99="T/T",입력!B99="T/O",입력!B99="T/S",입력!B99="FIX",입력!B97="ID",AND(입력!B99="OD",NOT(입력!H97="W"),NOT(입력!H97="H"))),((입력!D97)+(입력!F97))*2,0),0)</f>
        <v>0</v>
      </c>
      <c r="F97" s="358"/>
      <c r="G97" s="375">
        <f>IF(OR(입력!B97="60mm단열",입력!B97="60mm방화"),(IF(OR(입력!B99="T/T",입력!B99="T/O",입력!B99="T/S"),(IF(입력!H97="W",입력!J97-34-19+12,입력!D97-34-34+12)+IF(입력!H97="H",입력!J97-34-19+12,입력!F97-34-34+12))*2,0))+(IF(OR(입력!B99="T/T",입력!B99="T/O",입력!B99="T/S"),(IF(입력!H101="W",입력!J101-34-19+12+입력!F97-34-34+12,0)+IF(입력!H101="H",입력!J101-34-19+12+입력!D97-34-34+12,0))*2,0)),0)</f>
        <v>0</v>
      </c>
      <c r="H97" s="376"/>
      <c r="I97" s="357">
        <f>IF(OR(입력!B97="60mm단열",입력!B97="60mm방화"),IF(OR(입력!B99="T/T",입력!B99="T/O",입력!B99="T/S",입력!B99="FIX",입력!B99="PJ"),IF(입력!H97="W",입력!F97-34-34+10,IF(입력!H97="H",입력!D97-34-34+10,0)),0)*IF(OR(입력!H101="W",입력!H101="H"),2,1),0)</f>
        <v>0</v>
      </c>
      <c r="J97" s="358"/>
      <c r="K97" s="357">
        <f>IF(OR(입력!B97="60mm단열",입력!B97="60mm방화"),IF(입력!B99="OD",(IF(입력!H97="W",입력!D97-(입력!D97-입력!J97)-34-34+12,입력!D97-34-34+12)+IF(입력!H97="H",입력!F97-(입력!F97-입력!J97)-34-34+12,입력!F97-34-34+12))*2,0),0)</f>
        <v>0</v>
      </c>
      <c r="L97" s="358"/>
      <c r="M97" s="357">
        <f>IF(OR(입력!B97="60mm단열",입력!B97="60mm방화"),IF(입력!B99="PJ",(IF(입력!H97="W",입력!D97-(입력!D97-입력!J97)-34-34+12,입력!D97-34-34+12)+IF(입력!H97="H",입력!F97-(입력!F97-입력!J97)-34-34+12,입력!F97-34-34+12))*2,0),0)</f>
        <v>0</v>
      </c>
      <c r="N97" s="358"/>
      <c r="O97" s="357">
        <f>IF(OR(입력!B97="60mm단열",입력!B97="60mm방화"),IF(입력!B99="페러럴",(IF(입력!H97="W",입력!D97-(입력!D97-입력!J97)-34-34+12,입력!D97-34-34+12)+IF(입력!H97="H",입력!F97-(입력!F97-입력!J97)-34-34+12,입력!F97-34-34+12))*2,0),0)</f>
        <v>0</v>
      </c>
      <c r="P97" s="358"/>
      <c r="Q97" s="357">
        <f>IF(OR(입력!B97="60mm단열",입력!B97="60mm방화"),IF(입력!B101="24T",(IF(입력!B99="FIX",IF(AND(입력!H97="W",입력!H101="W"),((입력!D97-(입력!D97-입력!J97)-34-19)*2)+((입력!D97-(입력!D97-입력!J101)-34-19)*2)+((입력!D97-입력!J97-입력!J100-19-19)*2)+((입력!F97-34-34)*6),IF(AND(입력!H97="H",입력!H101="H"),((입력!F97-(입력!F97-입력!J97)-34-19)*2)+((입력!F97-(입력!F97-입력!J101)-34-19)*2)+((입력!F97-입력!J97-입력!J101-19-19)*2)+((입력!D97-34-34)*6),IF(입력!H97="W",((입력!D97-(입력!D97-입력!J97)-34-19)*2)+((입력!D97-입력!J97-34-19)*2)+((입력!F97-34-34)*4),IF(입력!H97="H",((입력!F97-(입력!F97-입력!J97)-34-19)*2)+((입력!F97-입력!J97-34-19)*2)+((입력!D97-34-34)*4),(((입력!D97-34-34)+(입력!F97-34-34))*2))))),0)+IF(OR(입력!B99="T/T",입력!B99="T/O",입력!B99="PJ",입력!B99="T/S"),IF(AND(입력!H97="W",입력!H101="W"),(((입력!D97-입력!J97-입력!J101-19-19)+(입력!F97-34-34))*2),IF(입력!H97="W",(((입력!D97-입력!J97-34-19)+(입력!F97-34-34))*2),IF(AND(입력!H97="H",입력!H101="H"),(((입력!F97-입력!J97-입력!J101-19-19)+(입력!D97-34-34))*2),IF(입력!H97="H",(((입력!F97-입력!J97-34-19)+(입력!D97-34-34))*2),0)))),0)+IF(입력!B97="OD",IF(AND(입력!H97="W",입력!H97="W"),(((입력!D97-입력!J97-입력!J101-34-34)+(입력!F97-34-34))*2),IF(입력!H97="W",(((입력!D97-입력!J97-34-34)+(입력!F97-34-34))*2),IF(AND(입력!H97="H",입력!H101="H"),(((입력!F97-입력!J97-입력!J101-34-34)+(입력!D97-34-34))*2),IF(입력!H97="H",(((입력!F97-입력!J97-34-34)+(입력!D97-34-34))*2),0)))),0)),0),0)</f>
        <v>0</v>
      </c>
      <c r="R97" s="358"/>
      <c r="S97" s="357">
        <f>IF(OR(입력!B97="60mm단열",입력!B97="60mm방화"),IF(입력!B101="24T",(IF(OR(입력!B99="T/T",입력!B99="T/O",입력!B99="T/S"),(IF(입력!H97="W",입력!D97-(입력!D97-입력!J97)-34-19+12-53-53,입력!D97-34-34+12-53-53)+IF(입력!H97="H",입력!F97-(입력!F97-입력!J97)-34-19+12-53-53,입력!F97-34-34+12-53-53))*2,0)+IF(입력!B99="OD",(IF(입력!H97="W",입력!D97-(입력!D97-입력!J97)-34-34+12-53-53,입력!D97-34-34+12-53-53)+IF(입력!H97="H",입력!F97-(입력!F97-입력!J97)-34-34+12-53-53,입력!F97-34-34+12-53-53))*2,0)+IF(입력!B99="PJ",(IF(입력!H97="W",입력!D97-(입력!D97-입력!J97)-34-19+12-53-53,입력!D97-34-34+12-53-53)+IF(입력!H97="H",입력!F97-(입력!F97-입력!J97)-34-19+12-53-53,입력!F97-34-34+12-53-53))*2,0)+IF(OR(입력!B99="T/T",입력!B99="T/O",입력!B99="T/S"),(IF(입력!H101="W",입력!D97-(입력!D97-입력!J101)-34-19+12-53-53,0)+IF(입력!H101="H",입력!F97-(입력!F97-입력!J101)-34-19+12-53-53,0))*2,0)+IF(입력!B97="OD",(IF(입력!H101="W",입력!D97-(입력!D97-입력!J101)-34-34+12-53-53,0)+IF(입력!H101="H",입력!F97-(입력!F97-입력!J101)-34-34+12-53-53,0))*2,0)+IF(입력!B99="PJ",(IF(입력!H101="W",입력!D97-(입력!D97-입력!J101)-34-19+12-53-53,0)+IF(입력!H101="H",입력!F97-(입력!F97-입력!J101)-34-19+12-53-53,0))*2,0)),0),0)</f>
        <v>0</v>
      </c>
      <c r="T97" s="358"/>
      <c r="U97" s="357">
        <f>IF(OR(입력!B97="60mm단열",입력!B97="60mm방화"),IF(입력!B101="39T",(IF(입력!B99="FIX",IF(AND(입력!H97="W",입력!H101="W"),((입력!D97-(입력!D97-입력!J97)-34-19)*2)+((입력!D97-(입력!D97-입력!J101)-34-19)*2)+((입력!D97-입력!J97-입력!J100-19-19)*2)+((입력!F97-34-34)*6),IF(AND(입력!H97="H",입력!H101="H"),((입력!F97-(입력!F97-입력!J97)-34-19)*2)+((입력!F97-(입력!F97-입력!J101)-34-19)*2)+((입력!F97-입력!J97-입력!J101-19-19)*2)+((입력!D97-34-34)*6),IF(입력!H97="W",((입력!D97-(입력!D97-입력!J97)-34-19)*2)+((입력!D97-입력!J97-34-19)*2)+((입력!F97-34-34)*4),IF(입력!H97="H",((입력!F97-(입력!F97-입력!J97)-34-19)*2)+((입력!F97-입력!J97-34-19)*2)+((입력!D97-34-34)*4),(((입력!D97-34-34)+(입력!F97-34-34))*2))))),0)+IF(OR(입력!B99="T/T",입력!B99="T/O",입력!B99="PJ",입력!B99="T/S"),IF(AND(입력!H97="W",입력!H101="W"),(((입력!D97-입력!J97-입력!J101-19-19)+(입력!F97-34-34))*2),IF(입력!H97="W",(((입력!D97-입력!J97-34-19)+(입력!F97-34-34))*2),IF(AND(입력!H97="H",입력!H101="H"),(((입력!F97-입력!J97-입력!J101-19-19)+(입력!D97-34-34))*2),IF(입력!H97="H",(((입력!F97-입력!J97-34-19)+(입력!D97-34-34))*2),0)))),0)+IF(입력!B99="OD",IF(AND(입력!H97="W",입력!H97="W"),(((입력!D97-입력!J97-입력!J101-34-34)+(입력!F97-34-34))*2),IF(입력!H97="W",(((입력!D97-입력!J97-34-34)+(입력!F97-34-34))*2),IF(AND(입력!H97="H",입력!H101="H"),(((입력!F97-입력!J97-입력!J101-34-34)+(입력!D97-34-34))*2),IF(입력!H97="H",(((입력!F97-입력!J97-34-34)+(입력!D97-34-34))*2),0)))),0)),0),0)</f>
        <v>0</v>
      </c>
      <c r="V97" s="358"/>
      <c r="W97" s="357">
        <f>IF(OR(입력!B97="60mm단열",입력!B97="60mm방화"),IF(입력!B101="39T",(IF(OR(입력!B99="T/T",입력!B99="T/O",입력!B99="T/S"),(IF(입력!H97="W",입력!D97-(입력!D97-입력!J97)-34-19+12-53-53,입력!D97-34-34+12-53-53)+IF(입력!H97="H",입력!F97-(입력!F97-입력!J97)-34-19+12-53-53,입력!F97-34-34+12-53-53))*2,0)+IF(입력!B99="OD",(IF(입력!H97="W",입력!D97-(입력!D97-입력!J97)-34-34+12-53-53,입력!D97-34-34+12-53-53)+IF(입력!H97="H",입력!F97-(입력!F97-입력!J97)-34-34+12-53-53,입력!F97-34-34+12-53-53))*2,0)+IF(입력!B99="PJ",(IF(입력!H97="W",입력!D97-(입력!D97-입력!J97)-34-19+12-53-53,입력!D97-34-34+12-53-53)+IF(입력!H97="H",입력!F97-(입력!F97-입력!J97)-34-19+12-53-53,입력!F97-34-34+12-53-53))*2,0)+IF(OR(입력!B99="T/T",입력!B99="T/O",입력!B99="T/S"),(IF(입력!H101="W",입력!D97-(입력!D97-입력!J101)-34-19+12-53-53,0)+IF(입력!H101="H",입력!F97-(입력!F97-입력!J101)-34-19+12-53-53,0))*2,0)+IF(입력!B97="OD",(IF(입력!H101="W",입력!D97-(입력!D97-입력!J101)-34-34+12-53-53,0)+IF(입력!H101="H",입력!F97-(입력!F97-입력!J101)-34-34+12-53-53,0))*2,0)+IF(입력!B97="ID",(IF(입력!H101="W",입력!D97-(입력!D97-입력!J101)-34-19+12-53-53,0)+IF(입력!H101="H",입력!F97-(입력!F97-입력!J101)-34-19+12-53-53,0))*2,0)),0),0)</f>
        <v>0</v>
      </c>
      <c r="X97" s="358"/>
      <c r="Y97" s="357">
        <f>IF(OR(입력!B97="60mm단열",입력!B97="60mm방화"),(4),0)</f>
        <v>0</v>
      </c>
      <c r="Z97" s="358"/>
      <c r="AA97" s="357">
        <f>IF(OR(입력!B97="60mm단열",입력!B97="60mm방화"),(4),0)</f>
        <v>0</v>
      </c>
      <c r="AB97" s="358"/>
      <c r="AC97" s="375">
        <f>IF(OR(입력!B97="60mm단열",입력!B97="60mm방화"),IF(OR(입력!B99="T/T",입력!B99="T/O",입력!B99="T/S",입력!B99="PJ"),IF(OR(입력!H101="w",입력!H101="h"),8,4),0),0)</f>
        <v>0</v>
      </c>
      <c r="AD97" s="376"/>
      <c r="AE97" s="375">
        <f>IF(OR(입력!B97="60mm단열",입력!B97="60mm방화"),IF(OR(입력!B99="T/T",입력!B99="T/O",입력!B99="T/S",입력!B99="PJ"),IF(OR(입력!H101="w",입력!H101="h"),8,4),0),0)</f>
        <v>0</v>
      </c>
      <c r="AF97" s="376"/>
      <c r="AG97" s="375">
        <f>IF(OR(입력!B97="60mm단열",입력!B97="60mm방화"),IF(OR(입력!B99="T/T",입력!B99="T/O",입력!B99="T/S",입력!B99="FIX",입력!B99="PJ"),IF(입력!H97="W",4,IF(입력!H97="H",4,0)),0)*IF(OR(입력!H100="W",입력!H100="H"),2,1),0)</f>
        <v>0</v>
      </c>
      <c r="AH97" s="376"/>
      <c r="AI97" s="375">
        <f>IF(OR(입력!B97="60mm단열",입력!B97="60mm방화"),IF(OR(입력!B99="T/T",입력!B99="T/O",입력!B99="T/S",입력!B99="FIX",입력!B99="PJ"),IF(입력!H97="W",4,IF(입력!H97="H",4,0)),0)*IF(OR(입력!H100="W",입력!H100="H"),2,1),0)</f>
        <v>0</v>
      </c>
      <c r="AJ97" s="376"/>
      <c r="AK97" s="375">
        <f>IF(OR(입력!B97="60mm단열",입력!B97="60mm방화"),IF(OR(입력!B99="T/T",입력!B99="T/O",입력!B99="T/S",입력!B99="FIX",입력!B99="PJ"),IF(입력!H97="W",4,IF(입력!H97="H",4,0)),0)*IF(OR(입력!H100="W",입력!H100="H"),2,1),0)</f>
        <v>0</v>
      </c>
      <c r="AL97" s="376"/>
      <c r="AM97" s="357">
        <f>IF(OR(입력!B97="60mm단열",입력!B97="60mm방화"),(32),0)</f>
        <v>0</v>
      </c>
      <c r="AN97" s="358"/>
      <c r="AO97" s="357">
        <f>IF((입력!B97="60mm단열"),(Q97+S97+U97+W97)/1000,0)</f>
        <v>0</v>
      </c>
      <c r="AP97" s="358"/>
      <c r="AQ97" s="357">
        <f>IF((입력!B97="60mm단열"),(Q97+S97+U97+W97)/1000,0)</f>
        <v>0</v>
      </c>
      <c r="AR97" s="358"/>
      <c r="AS97" s="357">
        <f>IF((입력!B97="60mm단열"),(G97+M97+K97+O97))/1000</f>
        <v>0</v>
      </c>
      <c r="AT97" s="358"/>
      <c r="AU97" s="357">
        <f>IF((입력!B97="60mm단열"),(4),0)</f>
        <v>0</v>
      </c>
      <c r="AV97" s="358"/>
      <c r="AW97" s="357">
        <f>IF((입력!B97="60mm단열"),(G97*2)/1000,0)</f>
        <v>0</v>
      </c>
      <c r="AX97" s="358"/>
      <c r="AY97" s="357">
        <f>IF((입력!B97="60mm방화"),(Q97+S97+U97+W97)/1000,0)</f>
        <v>0</v>
      </c>
      <c r="AZ97" s="358"/>
      <c r="BA97" s="357">
        <f>IF((입력!B97="60mm방화"),(Q97+S97+U97+W97)/1000,0)</f>
        <v>0</v>
      </c>
      <c r="BB97" s="358"/>
      <c r="BC97" s="357">
        <f>IF((입력!B97="60mm방화"),(G97+K97+M97+O97)/1000,0)</f>
        <v>0</v>
      </c>
      <c r="BD97" s="358"/>
      <c r="BE97" s="357">
        <f>IF((입력!B97="60mm방화"),(4),0)</f>
        <v>0</v>
      </c>
      <c r="BF97" s="358"/>
      <c r="BG97" s="357">
        <f>IF((입력!B97="60mm방화"),((G97+K97+M97+O97)/1000),0)</f>
        <v>0</v>
      </c>
      <c r="BH97" s="358"/>
      <c r="BI97" s="357">
        <f>IF((입력!B97="60mm방화"),((E97/1000)),0)</f>
        <v>0</v>
      </c>
      <c r="BJ97" s="358"/>
      <c r="BK97" s="357">
        <f>IF((입력!B97="60mm방화"),IF(입력!B101="24T",Q97/1000,U97/1000),0)</f>
        <v>0</v>
      </c>
      <c r="BL97" s="358"/>
      <c r="BM97" s="357">
        <f>IF((입력!B97="60mm방화"),IF(입력!B101="24T",S97/1000,W97/1000),0)</f>
        <v>0</v>
      </c>
      <c r="BN97" s="358"/>
      <c r="BO97" s="357">
        <f>IF(OR(입력!B97="60mm단열",입력!B97="60mm방화"),(IF(OR(입력!B99="T/T",입력!B99="T/O",입력!B99="T/S",입력!B99="PJ"),(IF(입력!H97="W",입력!D97-(입력!D97-입력!J97)-432,입력!D97-432)+IF(입력!H97="H",입력!F97-((((입력!F97-입력!J97)/2)-246)*2),(((입력!F97/2)-246)*2))),0))+(IF(OR(입력!B99="T/T",입력!B99="T/O",입력!B99="T/S"),(IF(입력!H101="W",입력!D97-(입력!D101-입력!J101)-432,0)+IF(입력!H101="H",입력!F101-((((입력!F101-입력!J101)/2)-246)*2),0)),0)),0)</f>
        <v>0</v>
      </c>
      <c r="BP97" s="358"/>
      <c r="BQ97" s="357">
        <f>IF(OR(입력!B97="85mm단열",입력!B97="85mm방화"),IF(입력!B99="OD",IF(AND(입력!H97="W",입력!H101="W"),((입력!D97-(입력!D97-입력!J97))*2)+((입력!D97-(입력!D97-입력!J101))*2)+((입력!D97-입력!J97-입력!J101)*2)+((입력!F97)*6),0),0)+IF(입력!B99="OD",IF(AND(입력!H97="H",입력!H101="H"),((입력!BJ97-(입력!F97-입력!J97))*2)+((입력!F97-(입력!F97-입력!J101))*2)+((입력!F97-입력!BN97-입력!J101)*2)+((입력!D97)*6),0),0)+IF(입력!B99="OD",IF(입력!H97="W",((입력!D97-(입력!D97-입력!J97))*2)+((입력!D97-입력!J97)*2)+((입력!F97)*4),IF(입력!H97="H",((입력!F97-(입력!F97-입력!J97))*2)+((입력!F97-입력!J97)*2)+((입력!D97)*4),0)),0)+IF(OR(입력!B99="T/T",입력!B99="T/O",입력!B99="T/S",입력!B99="FIX",입력!B97="ID",AND(입력!B99="OD",NOT(입력!H97="W"),NOT(입력!H97="H"))),((입력!D97)+(입력!F97))*2,0),0)</f>
        <v>0</v>
      </c>
      <c r="BR97" s="358"/>
      <c r="BS97" s="357">
        <f>IF(OR(입력!B97="85mm단열",입력!B97="85mm방화"),(IF(OR(입력!B99="T/T",입력!B99="T/O",입력!B99="T/S"),(IF(입력!H97="W",입력!D97-(입력!D97-입력!J97)-38-19+12,입력!D97-38-38+12)+IF(입력!H97="H",입력!F97-(입력!F97-입력!J97)-38-19+12,입력!F97-38-38+12))*2,0))+(IF(OR(입력!B99="T/T",입력!B99="T/O",입력!B99="T/S"),(IF(입력!H101="W",입력!D97-(입력!D101-입력!J101)-38-19+12,0)+IF(입력!H101="H",입력!F101-(입력!F101-입력!J101)-38-19+12,0))*2,0)),0)</f>
        <v>0</v>
      </c>
      <c r="BT97" s="358"/>
      <c r="BU97" s="357">
        <f>IF(OR(입력!B97="85mm단열",입력!B97="85mm방화"),IF(OR(입력!B99="T/T",입력!B99="T/O",입력!B99="T/S",입력!B99="FIX",입력!B99="ID"),IF(입력!H97="W",입력!F97-38-38+10,IF(입력!H97="H",입력!D97-38-38+10,0)),0)*IF(OR(입력!H101="W",입력!H100="H"),2,1),0)</f>
        <v>0</v>
      </c>
      <c r="BV97" s="358"/>
      <c r="BW97" s="357">
        <f>IF(OR(입력!B97="85mm단열",입력!B97="85mm방화"),IF(입력!B101="48T",(IF(입력!B99="FIX",IF(AND(입력!H97="W",입력!H101="W"),((입력!D97-(입력!D97-입력!J97)-38-19)*2)+((입력!D97-(입력!D97-입력!J101)-38-19)*2)+((입력!D97-입력!J97-입력!J100-19-19)*2)+((입력!F97-38-38)*6),IF(AND(입력!H97="H",입력!H101="H"),((입력!F97-(입력!F97-입력!J97)-38-19)*2)+((입력!F97-(입력!F97-입력!J101)-38-19)*2)+((입력!F97-입력!J97-입력!J101-19-19)*2)+((입력!D97-38-38)*6),IF(입력!H97="W",((입력!D97-(입력!D97-입력!J97)-38-19)*2)+((입력!D97-입력!J97-38-19)*2)+((입력!F97-38-38)*4),IF(입력!H97="H",((입력!F97-(입력!F97-입력!J97)-38-19)*2)+((입력!F97-입력!J97-38-19)*2)+((입력!D97-38-38)*4),(((입력!D97-38-38)+(입력!F97-38-38))*2))))),0)+IF(OR(입력!B99="T/T",입력!B99="T/O",입력!B99="ID",입력!B99="T/S"),IF(AND(입력!H97="W",입력!H101="W"),(((입력!D97-입력!J97-입력!J101-19-19)+(입력!F97-38-38))*2),IF(입력!H97="W",(((입력!D97-입력!J97-38-19)+(입력!F97-38-38))*2),IF(AND(입력!H97="H",입력!H101="H"),(((입력!F97-입력!J97-입력!J101-19-19)+(입력!D97-38-38))*2),IF(입력!H97="H",(((입력!F97-입력!J97-38-19)+(입력!D97-38-38))*2),0)))),0)+IF(입력!B97="OD",IF(AND(입력!H97="W",입력!H97="W"),(((입력!D97-입력!J97-입력!J101-38-38)+(입력!F97-38-38))*2),IF(입력!H97="W",(((입력!D97-입력!J97-38-38)+(입력!F97-38-38))*2),IF(AND(입력!H97="H",입력!H101="H"),(((입력!F97-입력!J97-입력!J101-38-38)+(입력!D97-38-38))*2),IF(입력!H97="H",(((입력!F97-입력!J97-38-38)+(입력!D97-38-38))*2),0)))),0)),0),0)</f>
        <v>0</v>
      </c>
      <c r="BX97" s="358"/>
      <c r="BY97" s="357">
        <f>IF(OR(입력!B97="85mm단열",입력!B97="85mm방화"),IF(입력!B101="48T",(IF(OR(입력!B99="T/T",입력!B99="T/O",입력!B99="T/S"),(IF(입력!H97="W",입력!D97-(입력!D97-입력!J97)-38-19+12-56-56,입력!D97-38-38+12-56-56)+IF(입력!H97="H",입력!F97-(입력!F97-입력!J97)-38-19+12-56-56,입력!F97-38-38+12-56-56))*2,0)+IF(입력!B99="OD",(IF(입력!H97="W",입력!D97-(입력!D97-입력!J97)-38-38+12-56-56,입력!D97-38-38+12-56-56)+IF(입력!H97="H",입력!F97-(입력!F97-입력!J97)-38-38+12-56-56,입력!F97-38-38+12-56-56))*2,0)+IF(입력!B99="ID",(IF(입력!H97="W",입력!D97-(입력!D97-입력!J97)-38-19+12-56-56,입력!D97-38-38+12-56-56)+IF(입력!H97="H",입력!F97-(입력!F97-입력!J97)-38-19+12-56-56,입력!F97-38-38+12-56-56))*2,0)+IF(OR(입력!B99="T/T",입력!B99="T/O",입력!B99="T/S"),(IF(입력!H101="W",입력!D97-(입력!D97-입력!J101)-38-19+12-56-56,0)+IF(입력!H101="H",입력!F97-(입력!F97-입력!J101)-38-19+12-56-56,0))*2,0)+IF(입력!B97="OD",(IF(입력!H101="W",입력!D97-(입력!D97-입력!J101)-38-38+12-56-56,0)+IF(입력!H101="H",입력!F97-(입력!F97-입력!J101)-38-38+12-56-56,0))*2,0)+IF(입력!B97="ID",(IF(입력!H101="W",입력!D97-(입력!D97-입력!J101)-38-19+12-56-56,0)+IF(입력!H101="H",입력!F97-(입력!F97-입력!J101)-38-19+12-56-56,0))*2,0)),0),0)</f>
        <v>0</v>
      </c>
      <c r="BZ97" s="358"/>
      <c r="CA97" s="357">
        <f>IF(OR(입력!B97="85mm단열",입력!B97="85mm방화"),IF(입력!B101="51T",(IF(입력!B99="FIX",IF(AND(입력!H97="W",입력!H101="W"),((입력!D97-(입력!D97-입력!J97)-38-19)*2)+((입력!D97-(입력!D97-입력!J101)-38-19)*2)+((입력!D97-입력!J97-입력!J100-19-19)*2)+((입력!F97-38-38)*6),IF(AND(입력!H97="H",입력!H101="H"),((입력!F97-(입력!F97-입력!J97)-38-19)*2)+((입력!F97-(입력!F97-입력!J101)-38-19)*2)+((입력!F97-입력!J97-입력!J101-19-19)*2)+((입력!D97-38-38)*6),IF(입력!H97="W",((입력!D97-(입력!D97-입력!J97)-38-19)*2)+((입력!D97-입력!J97-38-19)*2)+((입력!F97-38-38)*4),IF(입력!H97="H",((입력!F97-(입력!F97-입력!J97)-38-19)*2)+((입력!F97-입력!J97-38-19)*2)+((입력!D97-38-38)*4),(((입력!D97-38-38)+(입력!F97-38-38))*2))))),0)+IF(OR(입력!B99="T/T",입력!B99="T/O",입력!B99="ID",입력!B99="T/S"),IF(AND(입력!H97="W",입력!H101="W"),(((입력!D97-입력!J97-입력!J101-19-19)+(입력!F97-38-38))*2),IF(입력!H97="W",(((입력!D97-입력!J97-38-19)+(입력!F97-38-38))*2),IF(AND(입력!H97="H",입력!H101="H"),(((입력!F97-입력!J97-입력!J101-19-19)+(입력!D97-38-38))*2),IF(입력!H97="H",(((입력!F97-입력!J97-38-19)+(입력!D97-38-38))*2),0)))),0)+IF(입력!B97="OD",IF(AND(입력!H97="W",입력!H97="W"),(((입력!D97-입력!J97-입력!J101-38-38)+(입력!F97-38-38))*2),IF(입력!H97="W",(((입력!D97-입력!J97-38-38)+(입력!F97-38-38))*2),IF(AND(입력!H97="H",입력!H101="H"),(((입력!F97-입력!J97-입력!J101-38-38)+(입력!D97-38-38))*2),IF(입력!H97="H",(((입력!F97-입력!J97-38-38)+(입력!D97-38-38))*2),0)))),0)),0),0)</f>
        <v>0</v>
      </c>
      <c r="CB97" s="358"/>
      <c r="CC97" s="357">
        <f>IF(OR(입력!B97="85mm단열",입력!B97="85mm방화"),IF(입력!B101="51T",(IF(OR(입력!B99="T/T",입력!B99="T/O",입력!B99="T/S"),(IF(입력!H97="W",입력!D97-(입력!D97-입력!J97)-38-19+12-56-56,입력!D97-38-38+12-56-56)+IF(입력!H97="H",입력!F97-(입력!F97-입력!J97)-38-19+12-56-56,입력!F97-38-38+12-56-56))*2,0)+IF(입력!B99="OD",(IF(입력!H97="W",입력!D97-(입력!D97-입력!J97)-38-38+12-56-56,입력!D97-38-38+12-56-56)+IF(입력!H97="H",입력!F97-(입력!F97-입력!J97)-38-38+12-56-56,입력!F97-38-38+12-56-56))*2,0)+IF(입력!B99="ID",(IF(입력!H97="W",입력!D97-(입력!D97-입력!J97)-38-19+12-56-56,입력!D97-38-38+12-56-56)+IF(입력!H97="H",입력!F97-(입력!F97-입력!J97)-38-19+12-56-56,입력!F97-38-38+12-56-56))*2,0)+IF(OR(입력!B99="T/T",입력!B99="T/O",입력!B99="T/S"),(IF(입력!H101="W",입력!D97-(입력!D97-입력!J101)-38-19+12-56-56,0)+IF(입력!H101="H",입력!F97-(입력!F97-입력!J101)-38-19+12-56-56,0))*2,0)+IF(입력!B97="OD",(IF(입력!H101="W",입력!D97-(입력!D97-입력!J101)-38-38+12-56-56,0)+IF(입력!H101="H",입력!F97-(입력!F97-입력!J101)-38-38+12-56-56,0))*2,0)+IF(입력!B97="ID",(IF(입력!H101="W",입력!D97-(입력!D97-입력!J101)-38-19+12-56-56,0)+IF(입력!H101="H",입력!F97-(입력!F97-입력!J101)-38-19+12-56-56,0))*2,0)),0),0)</f>
        <v>0</v>
      </c>
      <c r="CD97" s="358"/>
      <c r="CE97" s="357">
        <f>IF(OR(입력!B97="85mm단열",입력!B97="85mm방화"),(4),0)</f>
        <v>0</v>
      </c>
      <c r="CF97" s="358"/>
      <c r="CG97" s="357">
        <f>IF(OR(입력!B97="85mm단열",입력!B97="85mm방화"),(4),0)</f>
        <v>0</v>
      </c>
      <c r="CH97" s="358"/>
      <c r="CI97" s="381">
        <f>IF(OR(입력!B97="85mm단열",입력!B97="85mm방화"),IF(OR(입력!B99="T/T",입력!B99="T/O",입력!B99="T/S"),IF(OR(입력!H101="w",입력!H101="h"),8,4),0),0)</f>
        <v>0</v>
      </c>
      <c r="CJ97" s="382"/>
      <c r="CK97" s="375">
        <f>IF(OR(입력!B97="85mm단열",입력!B97="85mm방화"),IF(OR(입력!B99="T/T",입력!B99="T/O",입력!B99="T/S"),IF(OR(입력!H101="w",입력!H101="h"),8,4),0),0)</f>
        <v>0</v>
      </c>
      <c r="CL97" s="376"/>
      <c r="CM97" s="375">
        <f>IF(OR(입력!B97="85mm단열",입력!B97="85mm방화"),IF(OR(입력!B99="T/T",입력!B99="T/O",입력!B99="T/S",입력!B99="FIX",입력!B99="ID"),IF(입력!H97="W",2,IF(입력!H97="H",2,0)),0)*IF(OR(입력!H100="W",입력!H100="H"),2,1),0)</f>
        <v>0</v>
      </c>
      <c r="CN97" s="376"/>
      <c r="CO97" s="375">
        <f>IF(OR(입력!B97="85mm단열",입력!B97="85mm방화"),IF(OR(입력!B99="T/T",입력!B99="T/O",입력!B99="T/S",입력!B99="FIX",입력!B99="ID"),IF(입력!H97="W",2,IF(입력!H97="H",2,0)),0)*IF(OR(입력!H100="W",입력!H100="H"),2,1),0)</f>
        <v>0</v>
      </c>
      <c r="CP97" s="376"/>
      <c r="CQ97" s="375">
        <f>IF(OR(입력!B97="85mm단열",입력!B97="85mm방화"),IF(OR(입력!B99="T/T",입력!B99="T/O",입력!B99="T/S",입력!B99="FIX",입력!B99="ID"),IF(입력!H97="W",2,IF(입력!H97="H",2,0)),0)*IF(OR(입력!H100="W",입력!H100="H"),2,1),0)</f>
        <v>0</v>
      </c>
      <c r="CR97" s="376"/>
      <c r="CS97" s="357">
        <f>IF(OR(입력!B97="85mm단열",입력!B97="85mm방화"),(32),0)</f>
        <v>0</v>
      </c>
      <c r="CT97" s="358"/>
      <c r="CU97" s="369">
        <f>IF((입력!B97="85mm단열"),((CA97+CC97+BW97+BY97)/1000),0)</f>
        <v>0</v>
      </c>
      <c r="CV97" s="370"/>
      <c r="CW97" s="369">
        <f>IF((입력!B97="85mm단열"),((CA97+CC97+BW97+BY97)/1000),0)</f>
        <v>0</v>
      </c>
      <c r="CX97" s="370"/>
      <c r="CY97" s="369">
        <f>IF((입력!B97="85mm단열"),((BS97/1000)),0)</f>
        <v>0</v>
      </c>
      <c r="CZ97" s="370"/>
      <c r="DA97" s="357">
        <f>IF((입력!B97="85mm단열"),(4),0)</f>
        <v>0</v>
      </c>
      <c r="DB97" s="358"/>
      <c r="DC97" s="369">
        <f>IF((입력!B97="85mm단열"),(BS97*2)/1000,0)</f>
        <v>0</v>
      </c>
      <c r="DD97" s="370"/>
      <c r="DE97" s="357">
        <f>IF((입력!B97="85mm방화"),((CA97+CC97+BW97+BY97)/1000),0)</f>
        <v>0</v>
      </c>
      <c r="DF97" s="358"/>
      <c r="DG97" s="357">
        <f>IF((입력!B97="85mm방화"),((CA97+CC97+BW97+BY97)/1000),0)</f>
        <v>0</v>
      </c>
      <c r="DH97" s="358"/>
      <c r="DI97" s="357">
        <f>IF((입력!B97="85mm방화"),((BS97/1000)),0)</f>
        <v>0</v>
      </c>
      <c r="DJ97" s="358"/>
      <c r="DK97" s="357">
        <f>IF((입력!B97="85mm방화"),(4),0)</f>
        <v>0</v>
      </c>
      <c r="DL97" s="358"/>
      <c r="DM97" s="357">
        <f>IF((입력!B97="85mm방화"),(BS97*2)/1000,0)</f>
        <v>0</v>
      </c>
      <c r="DN97" s="358"/>
      <c r="DO97" s="357">
        <f>IF((입력!B97="85mm방화"),((BQ97/1000)),0)</f>
        <v>0</v>
      </c>
      <c r="DP97" s="358"/>
      <c r="DQ97" s="357">
        <f>IF((입력!B97="85mm방화"),((BW97/1000)),0)</f>
        <v>0</v>
      </c>
      <c r="DR97" s="358"/>
      <c r="DS97" s="357">
        <f>IF((입력!B97="85mm방화"),((BY97/1000)),0)</f>
        <v>0</v>
      </c>
      <c r="DT97" s="358"/>
      <c r="DU97" s="357">
        <f>IF(OR(입력!B97="85mm단열",입력!B97="85mm방화"),(IF(OR(입력!B99="T/T",입력!B99="T/O",입력!B99="T/S"),(IF(입력!H97="W",입력!D97-(입력!D97-입력!J97)-432,입력!D97-432)+IF(입력!H97="H",입력!F97-((((입력!F97-입력!J97)/2)-246)*2),(((입력!F97/2)-246)*2))),0))+(IF(OR(입력!B99="T/T",입력!B99="T/O",입력!B99="T/S"),(IF(입력!H101="W",입력!D97-(입력!D101-입력!J101)-432,0)+IF(입력!H101="H",입력!F101-((((입력!F101-입력!J101)/2)-246)*2),0)),0)),0)</f>
        <v>0</v>
      </c>
      <c r="DV97" s="358"/>
      <c r="DW97" s="357">
        <f>IF(OR(입력!B97="85mm단열",입력!B97="85mm방화",입력!B97="60mm단열",입력!B97="60mm방화"),IF(OR(입력!B99="T/T",입력!B99="T/O",입력!B99="T/S",입력!B99="FIX"),IF(OR(입력!H97="w",입력!H97="h"),4,2),0),0)</f>
        <v>0</v>
      </c>
      <c r="DX97" s="358"/>
      <c r="DY97" s="357">
        <f>IF(OR(입력!B97="85mm단열",입력!B97="85mm방화",입력!B97="60mm단열",입력!B97="60mm방화"),IF(OR(입력!B99="T/T",입력!B99="T/O",입력!B99="T/S"),1,0),0)</f>
        <v>0</v>
      </c>
      <c r="DZ97" s="358"/>
      <c r="EA97" s="357">
        <f>IF(OR(입력!B97="85mm단열",입력!B97="85mm방화",입력!B97="60mm단열",입력!B97="60mm방화"),IF(OR(입력!B99="T/T",입력!B99="T/O",입력!B99="T/S"),1,0),0)</f>
        <v>0</v>
      </c>
      <c r="EB97" s="358"/>
      <c r="EC97" s="357">
        <f>IF(OR(입력!B97="145mm단열",입력!B97="145mm방화"),IF(입력!B99="ES",((입력!D97)+(입력!F97))*2,0),0)</f>
        <v>0</v>
      </c>
      <c r="ED97" s="358"/>
      <c r="EE97" s="357">
        <f>IF(OR(입력!B97="145mm단열",입력!B97="145mm방화"),IF(입력!B99="ES",(((입력!D97-(입력!D97-입력!J97)+6)+(입력!F97-52-57))*2),0)+IF(입력!B99="ES",IF(입력!H101="W",(((입력!D97-(입력!D97-입력!J101)+6)+(입력!F97-52-57))*2),0),0),0)</f>
        <v>0</v>
      </c>
      <c r="EF97" s="358"/>
      <c r="EG97" s="357">
        <f>IF(OR(입력!B97="145mm단열",입력!B97="145mm방화"),IF(입력!B99="ES",입력!F97-36-36+10,0)*IF(입력!H101="W",2,1),0)</f>
        <v>0</v>
      </c>
      <c r="EH97" s="358"/>
      <c r="EI97" s="357">
        <f>IF(OR(입력!B97="145mm단열",입력!B97="145mm방화"),IF(입력!B99="ES",입력!D97-36-36,0),0)</f>
        <v>0</v>
      </c>
      <c r="EJ97" s="358"/>
      <c r="EK97" s="357">
        <f>IF(OR(입력!B97="145mm단열",입력!B97="145mm방화"),IF(입력!B99="ES",입력!F97-36-36,0)+IF(AND(입력!B99="ES",입력!H101="W"),입력!F97-36-36,0),0)</f>
        <v>0</v>
      </c>
      <c r="EL97" s="358"/>
      <c r="EM97" s="357">
        <f>IF(OR(입력!B97="145mm단열",입력!B97="145mm방화"),IF(입력!B99="ES",입력!D97-36-36,0),0)</f>
        <v>0</v>
      </c>
      <c r="EN97" s="358"/>
      <c r="EO97" s="357">
        <f>IF(OR(입력!B97="145mm단열",입력!B97="145mm방화"),IF(입력!B99="ES",입력!D97-36-36,0),0)</f>
        <v>0</v>
      </c>
      <c r="EP97" s="358"/>
      <c r="EQ97" s="357">
        <f>IF(OR(입력!B97="145mm단열",입력!B97="145mm방화"),IF(입력!B99="ES",입력!F97-36-36,0)+IF(AND(입력!B99="ES",입력!H101="W"),입력!F97-36-36,0),0)</f>
        <v>0</v>
      </c>
      <c r="ER97" s="358"/>
      <c r="ES97" s="357">
        <f>IF(OR(입력!B97="145mm단열",입력!B97="145mm방화"),IF(입력!B101="39T",IF(입력!B99="ES",((입력!D97-(입력!D97-입력!J97)+6-73-73)+(입력!F97-36-36-73-73))*2,0)+IF(AND(입력!B97="ES",입력!H100="W"),((입력!D97-(입력!D97-입력!J100)+6-73-73)+(입력!F97-36-36-73-73))*2,0)+IF(AND(입력!B97="ES",입력!H97="W",입력!H100="W"),((입력!D97-입력!J97-입력!J100-19-19)+(입력!F97-36-36))*2,IF(AND(입력!B97="ES",입력!H97="W",NOT(입력!H100="W")),((입력!D97-입력!J97-36-19)+(입력!F97-36-36))*2,0)),0),0)</f>
        <v>0</v>
      </c>
      <c r="ET97" s="358"/>
      <c r="EU97" s="357">
        <f>IF(OR(입력!B97="145mm단열",입력!B97="145mm방화"),IF(입력!B101="24T",IF(입력!B99="ES",((입력!D97-(입력!D97-입력!J97)+6-73-73)+(입력!F97-36-36-73-73))*2,0)+IF(AND(입력!B97="ES",입력!H100="W"),((입력!D97-(입력!D97-입력!J100)+6-73-73)+(입력!F97-36-36-73-73))*2,0)+IF(AND(입력!B97="ES",입력!H97="W",입력!H100="W"),((입력!D97-입력!J97-입력!J100-19-19)+(입력!F97-36-36))*2,IF(AND(입력!B97="ES",입력!H97="W",NOT(입력!H100="W")),((입력!D97-입력!J97-36-19)+(입력!F97-36-36))*2,0)),0),0)</f>
        <v>0</v>
      </c>
      <c r="EV97" s="358"/>
      <c r="EW97" s="357">
        <f>IF(OR(입력!B97="145mm단열",입력!B97="145mm방화"),IF(입력!B99="ES",(입력!D97-(입력!D97-입력!J97)-40-21+입력!F97-36-36)*2,0)+IF(AND(입력!B99="ES",입력!H101="W"),(입력!D97-(입력!D97-입력!J100)-36-19+입력!F97-36-36)*2,0),0)</f>
        <v>0</v>
      </c>
      <c r="EX97" s="358"/>
      <c r="EY97" s="357">
        <f>IF(OR(입력!B97="145mm단열",입력!B97="145mm방화"),(4),0)</f>
        <v>0</v>
      </c>
      <c r="EZ97" s="358"/>
      <c r="FA97" s="357">
        <f>IF(OR(입력!B97="145mm단열",입력!B97="145mm방화"),(4),0)</f>
        <v>0</v>
      </c>
      <c r="FB97" s="358"/>
      <c r="FC97" s="381">
        <f>IF(OR(입력!B97="145mm단열",입력!B97="145mm방화"),IF(OR(입력!B99="ES"),IF(OR(입력!H97="W",입력!H101="h"),4,8),0),0)</f>
        <v>0</v>
      </c>
      <c r="FD97" s="382"/>
      <c r="FE97" s="375">
        <f>IF(OR(입력!B97="145mm단열",입력!B97="145mm방화"),IF(OR(입력!B99="ES"),IF(OR(입력!H97="W",입력!H101="h"),4,8),0),0)</f>
        <v>0</v>
      </c>
      <c r="FF97" s="376"/>
      <c r="FG97" s="375">
        <f>IF(OR(입력!B97="145mm단열",입력!B97="145mm방화"),IF(OR(입력!B99="ES"),IF(입력!H97="W",2,IF(입력!H97="H",2,0)),0)*IF(OR(입력!H100="W",입력!H100="H"),2,1),0)</f>
        <v>0</v>
      </c>
      <c r="FH97" s="376"/>
      <c r="FI97" s="375">
        <f>IF(OR(입력!B97="145mm단열",입력!B97="145mm방화"),IF(OR(입력!B99="ES"),IF(입력!H97="W",2,IF(입력!H97="H",2,0)),0)*IF(OR(입력!H100="W",입력!H100="H"),2,1),0)</f>
        <v>0</v>
      </c>
      <c r="FJ97" s="376"/>
      <c r="FK97" s="375">
        <f>IF(OR(입력!B97="145mm단열",입력!B97="145mm방화"),IF(OR(입력!B99="ES"),IF(입력!H97="W",2,IF(입력!H97="H",2,0)),0)*IF(OR(입력!H100="W",입력!H100="H"),2,1),0)</f>
        <v>0</v>
      </c>
      <c r="FL97" s="376"/>
      <c r="FM97" s="357">
        <f>IF(OR(입력!B97="145mm단열",입력!B97="145mm방화"),(32),0)</f>
        <v>0</v>
      </c>
      <c r="FN97" s="358"/>
      <c r="FO97" s="369">
        <f>IF((입력!B97="145mm단열"),((EU97+EW97+EQ97+ES97)/1000),0)</f>
        <v>0</v>
      </c>
      <c r="FP97" s="370"/>
      <c r="FQ97" s="369">
        <f>IF((입력!B97="145mm단열"),((EU97+EW97+EQ97+ES97)/1000),0)</f>
        <v>0</v>
      </c>
      <c r="FR97" s="370"/>
      <c r="FS97" s="369">
        <f>IF((입력!B97="145mm단열"),((EM97/1000)),0)</f>
        <v>0</v>
      </c>
      <c r="FT97" s="370"/>
      <c r="FU97" s="357">
        <f>IF((입력!B97="145mm단열"),(4),0)</f>
        <v>0</v>
      </c>
      <c r="FV97" s="358"/>
      <c r="FW97" s="369">
        <f>IF((입력!B97="145mm단열"),(EM97*2)/1000,0)</f>
        <v>0</v>
      </c>
      <c r="FX97" s="370"/>
      <c r="FY97" s="357">
        <f>IF((입력!B97="145mm방화"),((EU97+EW97+EQ97+ES97)/1000),0)</f>
        <v>0</v>
      </c>
      <c r="FZ97" s="358"/>
      <c r="GA97" s="357">
        <f>IF((입력!B97="145mm방화"),((EU97+EW97+EQ97+ES97)/1000),0)</f>
        <v>0</v>
      </c>
      <c r="GB97" s="358"/>
      <c r="GC97" s="357">
        <f>IF((입력!B97="145mm방화"),((EM97/1000)),0)</f>
        <v>0</v>
      </c>
      <c r="GD97" s="358"/>
      <c r="GE97" s="357">
        <f>IF((입력!B97="145mm방화"),(4),0)</f>
        <v>0</v>
      </c>
      <c r="GF97" s="358"/>
      <c r="GG97" s="357">
        <f>IF((입력!B97="145mm방화"),(EM97*2)/1000,0)</f>
        <v>0</v>
      </c>
      <c r="GH97" s="358"/>
      <c r="GI97" s="357">
        <f>IF((입력!B97="145mm방화"),((EK97/1000)),0)</f>
        <v>0</v>
      </c>
      <c r="GJ97" s="358"/>
      <c r="GK97" s="357">
        <f>IF((입력!B97="145mm방화"),((EQ97/1000)),0)</f>
        <v>0</v>
      </c>
      <c r="GL97" s="358"/>
      <c r="GM97" s="357">
        <f>IF((입력!B97="145mm방화"),((ES97/1000)),0)</f>
        <v>0</v>
      </c>
      <c r="GN97" s="358"/>
      <c r="GO97" s="357">
        <f>IF(OR(입력!B97="145mm단열",입력!B97="145mm방화"),(1),0)</f>
        <v>0</v>
      </c>
      <c r="GP97" s="358"/>
      <c r="GQ97" s="357">
        <f>IF(OR(입력!B97="145mm단열",입력!B97="145mm방화"),(1),0)</f>
        <v>0</v>
      </c>
      <c r="GR97" s="358"/>
    </row>
    <row r="98" spans="1:200" ht="17.100000000000001" customHeight="1" x14ac:dyDescent="0.3">
      <c r="A98" s="402"/>
      <c r="B98" s="412"/>
      <c r="C98" s="397"/>
      <c r="D98" s="398"/>
      <c r="E98" s="359"/>
      <c r="F98" s="360"/>
      <c r="G98" s="377"/>
      <c r="H98" s="378"/>
      <c r="I98" s="359"/>
      <c r="J98" s="360"/>
      <c r="K98" s="359"/>
      <c r="L98" s="360"/>
      <c r="M98" s="359"/>
      <c r="N98" s="360"/>
      <c r="O98" s="359"/>
      <c r="P98" s="360"/>
      <c r="Q98" s="359"/>
      <c r="R98" s="360"/>
      <c r="S98" s="359"/>
      <c r="T98" s="360"/>
      <c r="U98" s="359"/>
      <c r="V98" s="360"/>
      <c r="W98" s="359"/>
      <c r="X98" s="360"/>
      <c r="Y98" s="359"/>
      <c r="Z98" s="360"/>
      <c r="AA98" s="359"/>
      <c r="AB98" s="360"/>
      <c r="AC98" s="377"/>
      <c r="AD98" s="378"/>
      <c r="AE98" s="377"/>
      <c r="AF98" s="378"/>
      <c r="AG98" s="377"/>
      <c r="AH98" s="378"/>
      <c r="AI98" s="377"/>
      <c r="AJ98" s="378"/>
      <c r="AK98" s="377"/>
      <c r="AL98" s="378"/>
      <c r="AM98" s="359"/>
      <c r="AN98" s="360"/>
      <c r="AO98" s="359"/>
      <c r="AP98" s="360"/>
      <c r="AQ98" s="359"/>
      <c r="AR98" s="360"/>
      <c r="AS98" s="359"/>
      <c r="AT98" s="360"/>
      <c r="AU98" s="359"/>
      <c r="AV98" s="360"/>
      <c r="AW98" s="359"/>
      <c r="AX98" s="360"/>
      <c r="AY98" s="359"/>
      <c r="AZ98" s="360"/>
      <c r="BA98" s="359"/>
      <c r="BB98" s="360"/>
      <c r="BC98" s="359"/>
      <c r="BD98" s="360"/>
      <c r="BE98" s="359"/>
      <c r="BF98" s="360"/>
      <c r="BG98" s="359"/>
      <c r="BH98" s="360"/>
      <c r="BI98" s="359"/>
      <c r="BJ98" s="360"/>
      <c r="BK98" s="359"/>
      <c r="BL98" s="360"/>
      <c r="BM98" s="359"/>
      <c r="BN98" s="360"/>
      <c r="BO98" s="359"/>
      <c r="BP98" s="360"/>
      <c r="BQ98" s="359"/>
      <c r="BR98" s="360"/>
      <c r="BS98" s="359"/>
      <c r="BT98" s="360"/>
      <c r="BU98" s="359"/>
      <c r="BV98" s="360"/>
      <c r="BW98" s="359"/>
      <c r="BX98" s="360"/>
      <c r="BY98" s="359"/>
      <c r="BZ98" s="360"/>
      <c r="CA98" s="359"/>
      <c r="CB98" s="360"/>
      <c r="CC98" s="359"/>
      <c r="CD98" s="360"/>
      <c r="CE98" s="359"/>
      <c r="CF98" s="360"/>
      <c r="CG98" s="359"/>
      <c r="CH98" s="360"/>
      <c r="CI98" s="383"/>
      <c r="CJ98" s="384"/>
      <c r="CK98" s="377"/>
      <c r="CL98" s="378"/>
      <c r="CM98" s="377"/>
      <c r="CN98" s="378"/>
      <c r="CO98" s="377"/>
      <c r="CP98" s="378"/>
      <c r="CQ98" s="377"/>
      <c r="CR98" s="378"/>
      <c r="CS98" s="359"/>
      <c r="CT98" s="360"/>
      <c r="CU98" s="371"/>
      <c r="CV98" s="372"/>
      <c r="CW98" s="371"/>
      <c r="CX98" s="372"/>
      <c r="CY98" s="371"/>
      <c r="CZ98" s="372"/>
      <c r="DA98" s="359"/>
      <c r="DB98" s="360"/>
      <c r="DC98" s="371"/>
      <c r="DD98" s="372"/>
      <c r="DE98" s="359"/>
      <c r="DF98" s="360"/>
      <c r="DG98" s="359"/>
      <c r="DH98" s="360"/>
      <c r="DI98" s="359"/>
      <c r="DJ98" s="360"/>
      <c r="DK98" s="359"/>
      <c r="DL98" s="360"/>
      <c r="DM98" s="359"/>
      <c r="DN98" s="360"/>
      <c r="DO98" s="359"/>
      <c r="DP98" s="360"/>
      <c r="DQ98" s="359"/>
      <c r="DR98" s="360"/>
      <c r="DS98" s="359"/>
      <c r="DT98" s="360"/>
      <c r="DU98" s="359"/>
      <c r="DV98" s="360"/>
      <c r="DW98" s="359"/>
      <c r="DX98" s="360"/>
      <c r="DY98" s="359"/>
      <c r="DZ98" s="360"/>
      <c r="EA98" s="359"/>
      <c r="EB98" s="360"/>
      <c r="EC98" s="359"/>
      <c r="ED98" s="360"/>
      <c r="EE98" s="359"/>
      <c r="EF98" s="360"/>
      <c r="EG98" s="359"/>
      <c r="EH98" s="360"/>
      <c r="EI98" s="359"/>
      <c r="EJ98" s="360"/>
      <c r="EK98" s="359"/>
      <c r="EL98" s="360"/>
      <c r="EM98" s="359"/>
      <c r="EN98" s="360"/>
      <c r="EO98" s="359"/>
      <c r="EP98" s="360"/>
      <c r="EQ98" s="359"/>
      <c r="ER98" s="360"/>
      <c r="ES98" s="359"/>
      <c r="ET98" s="360"/>
      <c r="EU98" s="359"/>
      <c r="EV98" s="360"/>
      <c r="EW98" s="359"/>
      <c r="EX98" s="360"/>
      <c r="EY98" s="359"/>
      <c r="EZ98" s="360"/>
      <c r="FA98" s="359"/>
      <c r="FB98" s="360"/>
      <c r="FC98" s="383"/>
      <c r="FD98" s="384"/>
      <c r="FE98" s="377"/>
      <c r="FF98" s="378"/>
      <c r="FG98" s="377"/>
      <c r="FH98" s="378"/>
      <c r="FI98" s="377"/>
      <c r="FJ98" s="378"/>
      <c r="FK98" s="377"/>
      <c r="FL98" s="378"/>
      <c r="FM98" s="359"/>
      <c r="FN98" s="360"/>
      <c r="FO98" s="371"/>
      <c r="FP98" s="372"/>
      <c r="FQ98" s="371"/>
      <c r="FR98" s="372"/>
      <c r="FS98" s="371"/>
      <c r="FT98" s="372"/>
      <c r="FU98" s="359"/>
      <c r="FV98" s="360"/>
      <c r="FW98" s="371"/>
      <c r="FX98" s="372"/>
      <c r="FY98" s="359"/>
      <c r="FZ98" s="360"/>
      <c r="GA98" s="359"/>
      <c r="GB98" s="360"/>
      <c r="GC98" s="359"/>
      <c r="GD98" s="360"/>
      <c r="GE98" s="359"/>
      <c r="GF98" s="360"/>
      <c r="GG98" s="359"/>
      <c r="GH98" s="360"/>
      <c r="GI98" s="359"/>
      <c r="GJ98" s="360"/>
      <c r="GK98" s="359"/>
      <c r="GL98" s="360"/>
      <c r="GM98" s="359"/>
      <c r="GN98" s="360"/>
      <c r="GO98" s="359"/>
      <c r="GP98" s="360"/>
      <c r="GQ98" s="359"/>
      <c r="GR98" s="360"/>
    </row>
    <row r="99" spans="1:200" ht="17.100000000000001" customHeight="1" x14ac:dyDescent="0.3">
      <c r="A99" s="402"/>
      <c r="B99" s="412"/>
      <c r="C99" s="397"/>
      <c r="D99" s="398"/>
      <c r="E99" s="359"/>
      <c r="F99" s="360"/>
      <c r="G99" s="377"/>
      <c r="H99" s="378"/>
      <c r="I99" s="359"/>
      <c r="J99" s="360"/>
      <c r="K99" s="359"/>
      <c r="L99" s="360"/>
      <c r="M99" s="359"/>
      <c r="N99" s="360"/>
      <c r="O99" s="359"/>
      <c r="P99" s="360"/>
      <c r="Q99" s="359"/>
      <c r="R99" s="360"/>
      <c r="S99" s="359"/>
      <c r="T99" s="360"/>
      <c r="U99" s="359"/>
      <c r="V99" s="360"/>
      <c r="W99" s="359"/>
      <c r="X99" s="360"/>
      <c r="Y99" s="359"/>
      <c r="Z99" s="360"/>
      <c r="AA99" s="359"/>
      <c r="AB99" s="360"/>
      <c r="AC99" s="377"/>
      <c r="AD99" s="378"/>
      <c r="AE99" s="377"/>
      <c r="AF99" s="378"/>
      <c r="AG99" s="377"/>
      <c r="AH99" s="378"/>
      <c r="AI99" s="377"/>
      <c r="AJ99" s="378"/>
      <c r="AK99" s="377"/>
      <c r="AL99" s="378"/>
      <c r="AM99" s="359"/>
      <c r="AN99" s="360"/>
      <c r="AO99" s="359"/>
      <c r="AP99" s="360"/>
      <c r="AQ99" s="359"/>
      <c r="AR99" s="360"/>
      <c r="AS99" s="359"/>
      <c r="AT99" s="360"/>
      <c r="AU99" s="359"/>
      <c r="AV99" s="360"/>
      <c r="AW99" s="359"/>
      <c r="AX99" s="360"/>
      <c r="AY99" s="359"/>
      <c r="AZ99" s="360"/>
      <c r="BA99" s="359"/>
      <c r="BB99" s="360"/>
      <c r="BC99" s="359"/>
      <c r="BD99" s="360"/>
      <c r="BE99" s="359"/>
      <c r="BF99" s="360"/>
      <c r="BG99" s="359"/>
      <c r="BH99" s="360"/>
      <c r="BI99" s="359"/>
      <c r="BJ99" s="360"/>
      <c r="BK99" s="359"/>
      <c r="BL99" s="360"/>
      <c r="BM99" s="359"/>
      <c r="BN99" s="360"/>
      <c r="BO99" s="359"/>
      <c r="BP99" s="360"/>
      <c r="BQ99" s="359"/>
      <c r="BR99" s="360"/>
      <c r="BS99" s="359"/>
      <c r="BT99" s="360"/>
      <c r="BU99" s="359"/>
      <c r="BV99" s="360"/>
      <c r="BW99" s="359"/>
      <c r="BX99" s="360"/>
      <c r="BY99" s="359"/>
      <c r="BZ99" s="360"/>
      <c r="CA99" s="359"/>
      <c r="CB99" s="360"/>
      <c r="CC99" s="359"/>
      <c r="CD99" s="360"/>
      <c r="CE99" s="359"/>
      <c r="CF99" s="360"/>
      <c r="CG99" s="359"/>
      <c r="CH99" s="360"/>
      <c r="CI99" s="383"/>
      <c r="CJ99" s="384"/>
      <c r="CK99" s="377"/>
      <c r="CL99" s="378"/>
      <c r="CM99" s="377"/>
      <c r="CN99" s="378"/>
      <c r="CO99" s="377"/>
      <c r="CP99" s="378"/>
      <c r="CQ99" s="377"/>
      <c r="CR99" s="378"/>
      <c r="CS99" s="359"/>
      <c r="CT99" s="360"/>
      <c r="CU99" s="371"/>
      <c r="CV99" s="372"/>
      <c r="CW99" s="371"/>
      <c r="CX99" s="372"/>
      <c r="CY99" s="371"/>
      <c r="CZ99" s="372"/>
      <c r="DA99" s="359"/>
      <c r="DB99" s="360"/>
      <c r="DC99" s="371"/>
      <c r="DD99" s="372"/>
      <c r="DE99" s="359"/>
      <c r="DF99" s="360"/>
      <c r="DG99" s="359"/>
      <c r="DH99" s="360"/>
      <c r="DI99" s="359"/>
      <c r="DJ99" s="360"/>
      <c r="DK99" s="359"/>
      <c r="DL99" s="360"/>
      <c r="DM99" s="359"/>
      <c r="DN99" s="360"/>
      <c r="DO99" s="359"/>
      <c r="DP99" s="360"/>
      <c r="DQ99" s="359"/>
      <c r="DR99" s="360"/>
      <c r="DS99" s="359"/>
      <c r="DT99" s="360"/>
      <c r="DU99" s="359"/>
      <c r="DV99" s="360"/>
      <c r="DW99" s="359"/>
      <c r="DX99" s="360"/>
      <c r="DY99" s="359"/>
      <c r="DZ99" s="360"/>
      <c r="EA99" s="359"/>
      <c r="EB99" s="360"/>
      <c r="EC99" s="359"/>
      <c r="ED99" s="360"/>
      <c r="EE99" s="359"/>
      <c r="EF99" s="360"/>
      <c r="EG99" s="359"/>
      <c r="EH99" s="360"/>
      <c r="EI99" s="359"/>
      <c r="EJ99" s="360"/>
      <c r="EK99" s="359"/>
      <c r="EL99" s="360"/>
      <c r="EM99" s="359"/>
      <c r="EN99" s="360"/>
      <c r="EO99" s="359"/>
      <c r="EP99" s="360"/>
      <c r="EQ99" s="359"/>
      <c r="ER99" s="360"/>
      <c r="ES99" s="359"/>
      <c r="ET99" s="360"/>
      <c r="EU99" s="359"/>
      <c r="EV99" s="360"/>
      <c r="EW99" s="359"/>
      <c r="EX99" s="360"/>
      <c r="EY99" s="359"/>
      <c r="EZ99" s="360"/>
      <c r="FA99" s="359"/>
      <c r="FB99" s="360"/>
      <c r="FC99" s="383"/>
      <c r="FD99" s="384"/>
      <c r="FE99" s="377"/>
      <c r="FF99" s="378"/>
      <c r="FG99" s="377"/>
      <c r="FH99" s="378"/>
      <c r="FI99" s="377"/>
      <c r="FJ99" s="378"/>
      <c r="FK99" s="377"/>
      <c r="FL99" s="378"/>
      <c r="FM99" s="359"/>
      <c r="FN99" s="360"/>
      <c r="FO99" s="371"/>
      <c r="FP99" s="372"/>
      <c r="FQ99" s="371"/>
      <c r="FR99" s="372"/>
      <c r="FS99" s="371"/>
      <c r="FT99" s="372"/>
      <c r="FU99" s="359"/>
      <c r="FV99" s="360"/>
      <c r="FW99" s="371"/>
      <c r="FX99" s="372"/>
      <c r="FY99" s="359"/>
      <c r="FZ99" s="360"/>
      <c r="GA99" s="359"/>
      <c r="GB99" s="360"/>
      <c r="GC99" s="359"/>
      <c r="GD99" s="360"/>
      <c r="GE99" s="359"/>
      <c r="GF99" s="360"/>
      <c r="GG99" s="359"/>
      <c r="GH99" s="360"/>
      <c r="GI99" s="359"/>
      <c r="GJ99" s="360"/>
      <c r="GK99" s="359"/>
      <c r="GL99" s="360"/>
      <c r="GM99" s="359"/>
      <c r="GN99" s="360"/>
      <c r="GO99" s="359"/>
      <c r="GP99" s="360"/>
      <c r="GQ99" s="359"/>
      <c r="GR99" s="360"/>
    </row>
    <row r="100" spans="1:200" ht="17.100000000000001" customHeight="1" x14ac:dyDescent="0.3">
      <c r="A100" s="402"/>
      <c r="B100" s="412"/>
      <c r="C100" s="409"/>
      <c r="D100" s="410"/>
      <c r="E100" s="361"/>
      <c r="F100" s="362"/>
      <c r="G100" s="379"/>
      <c r="H100" s="380"/>
      <c r="I100" s="361"/>
      <c r="J100" s="362"/>
      <c r="K100" s="361"/>
      <c r="L100" s="362"/>
      <c r="M100" s="361"/>
      <c r="N100" s="362"/>
      <c r="O100" s="361"/>
      <c r="P100" s="362"/>
      <c r="Q100" s="361"/>
      <c r="R100" s="362"/>
      <c r="S100" s="361"/>
      <c r="T100" s="362"/>
      <c r="U100" s="361"/>
      <c r="V100" s="362"/>
      <c r="W100" s="361"/>
      <c r="X100" s="362"/>
      <c r="Y100" s="361"/>
      <c r="Z100" s="362"/>
      <c r="AA100" s="361"/>
      <c r="AB100" s="362"/>
      <c r="AC100" s="379"/>
      <c r="AD100" s="380"/>
      <c r="AE100" s="379"/>
      <c r="AF100" s="380"/>
      <c r="AG100" s="379"/>
      <c r="AH100" s="380"/>
      <c r="AI100" s="379"/>
      <c r="AJ100" s="380"/>
      <c r="AK100" s="379"/>
      <c r="AL100" s="380"/>
      <c r="AM100" s="361"/>
      <c r="AN100" s="362"/>
      <c r="AO100" s="361"/>
      <c r="AP100" s="362"/>
      <c r="AQ100" s="361"/>
      <c r="AR100" s="362"/>
      <c r="AS100" s="361"/>
      <c r="AT100" s="362"/>
      <c r="AU100" s="361"/>
      <c r="AV100" s="362"/>
      <c r="AW100" s="361"/>
      <c r="AX100" s="362"/>
      <c r="AY100" s="361"/>
      <c r="AZ100" s="362"/>
      <c r="BA100" s="361"/>
      <c r="BB100" s="362"/>
      <c r="BC100" s="361"/>
      <c r="BD100" s="362"/>
      <c r="BE100" s="361"/>
      <c r="BF100" s="362"/>
      <c r="BG100" s="361"/>
      <c r="BH100" s="362"/>
      <c r="BI100" s="361"/>
      <c r="BJ100" s="362"/>
      <c r="BK100" s="361"/>
      <c r="BL100" s="362"/>
      <c r="BM100" s="361"/>
      <c r="BN100" s="362"/>
      <c r="BO100" s="361"/>
      <c r="BP100" s="362"/>
      <c r="BQ100" s="361"/>
      <c r="BR100" s="362"/>
      <c r="BS100" s="361"/>
      <c r="BT100" s="362"/>
      <c r="BU100" s="361"/>
      <c r="BV100" s="362"/>
      <c r="BW100" s="361"/>
      <c r="BX100" s="362"/>
      <c r="BY100" s="361"/>
      <c r="BZ100" s="362"/>
      <c r="CA100" s="361"/>
      <c r="CB100" s="362"/>
      <c r="CC100" s="361"/>
      <c r="CD100" s="362"/>
      <c r="CE100" s="361"/>
      <c r="CF100" s="362"/>
      <c r="CG100" s="361"/>
      <c r="CH100" s="362"/>
      <c r="CI100" s="385"/>
      <c r="CJ100" s="386"/>
      <c r="CK100" s="379"/>
      <c r="CL100" s="380"/>
      <c r="CM100" s="379"/>
      <c r="CN100" s="380"/>
      <c r="CO100" s="379"/>
      <c r="CP100" s="380"/>
      <c r="CQ100" s="379"/>
      <c r="CR100" s="380"/>
      <c r="CS100" s="361"/>
      <c r="CT100" s="362"/>
      <c r="CU100" s="373"/>
      <c r="CV100" s="374"/>
      <c r="CW100" s="373"/>
      <c r="CX100" s="374"/>
      <c r="CY100" s="373"/>
      <c r="CZ100" s="374"/>
      <c r="DA100" s="361"/>
      <c r="DB100" s="362"/>
      <c r="DC100" s="373"/>
      <c r="DD100" s="374"/>
      <c r="DE100" s="361"/>
      <c r="DF100" s="362"/>
      <c r="DG100" s="361"/>
      <c r="DH100" s="362"/>
      <c r="DI100" s="361"/>
      <c r="DJ100" s="362"/>
      <c r="DK100" s="361"/>
      <c r="DL100" s="362"/>
      <c r="DM100" s="361"/>
      <c r="DN100" s="362"/>
      <c r="DO100" s="361"/>
      <c r="DP100" s="362"/>
      <c r="DQ100" s="361"/>
      <c r="DR100" s="362"/>
      <c r="DS100" s="361"/>
      <c r="DT100" s="362"/>
      <c r="DU100" s="361"/>
      <c r="DV100" s="362"/>
      <c r="DW100" s="361"/>
      <c r="DX100" s="362"/>
      <c r="DY100" s="361"/>
      <c r="DZ100" s="362"/>
      <c r="EA100" s="361"/>
      <c r="EB100" s="362"/>
      <c r="EC100" s="361"/>
      <c r="ED100" s="362"/>
      <c r="EE100" s="361"/>
      <c r="EF100" s="362"/>
      <c r="EG100" s="361"/>
      <c r="EH100" s="362"/>
      <c r="EI100" s="361"/>
      <c r="EJ100" s="362"/>
      <c r="EK100" s="361"/>
      <c r="EL100" s="362"/>
      <c r="EM100" s="361"/>
      <c r="EN100" s="362"/>
      <c r="EO100" s="361"/>
      <c r="EP100" s="362"/>
      <c r="EQ100" s="361"/>
      <c r="ER100" s="362"/>
      <c r="ES100" s="361"/>
      <c r="ET100" s="362"/>
      <c r="EU100" s="361"/>
      <c r="EV100" s="362"/>
      <c r="EW100" s="361"/>
      <c r="EX100" s="362"/>
      <c r="EY100" s="361"/>
      <c r="EZ100" s="362"/>
      <c r="FA100" s="361"/>
      <c r="FB100" s="362"/>
      <c r="FC100" s="385"/>
      <c r="FD100" s="386"/>
      <c r="FE100" s="379"/>
      <c r="FF100" s="380"/>
      <c r="FG100" s="379"/>
      <c r="FH100" s="380"/>
      <c r="FI100" s="379"/>
      <c r="FJ100" s="380"/>
      <c r="FK100" s="379"/>
      <c r="FL100" s="380"/>
      <c r="FM100" s="361"/>
      <c r="FN100" s="362"/>
      <c r="FO100" s="373"/>
      <c r="FP100" s="374"/>
      <c r="FQ100" s="373"/>
      <c r="FR100" s="374"/>
      <c r="FS100" s="373"/>
      <c r="FT100" s="374"/>
      <c r="FU100" s="361"/>
      <c r="FV100" s="362"/>
      <c r="FW100" s="373"/>
      <c r="FX100" s="374"/>
      <c r="FY100" s="361"/>
      <c r="FZ100" s="362"/>
      <c r="GA100" s="361"/>
      <c r="GB100" s="362"/>
      <c r="GC100" s="361"/>
      <c r="GD100" s="362"/>
      <c r="GE100" s="361"/>
      <c r="GF100" s="362"/>
      <c r="GG100" s="361"/>
      <c r="GH100" s="362"/>
      <c r="GI100" s="361"/>
      <c r="GJ100" s="362"/>
      <c r="GK100" s="361"/>
      <c r="GL100" s="362"/>
      <c r="GM100" s="361"/>
      <c r="GN100" s="362"/>
      <c r="GO100" s="361"/>
      <c r="GP100" s="362"/>
      <c r="GQ100" s="361"/>
      <c r="GR100" s="362"/>
    </row>
    <row r="101" spans="1:200" ht="16.5" customHeight="1" x14ac:dyDescent="0.3">
      <c r="A101" s="402"/>
      <c r="B101" s="412"/>
      <c r="C101" s="395" t="s">
        <v>20</v>
      </c>
      <c r="D101" s="396"/>
      <c r="E101" s="351">
        <f>ROUNDUP((E97/1000)*VLOOKUP(E$8,'프로파일 단가 DB'!$A$2:$H$107,7,FALSE)+(E97/1000*($U$3/100))*VLOOKUP(E$8,'프로파일 단가 DB'!$A$2:$H$107,7,FALSE),2)</f>
        <v>0</v>
      </c>
      <c r="F101" s="352"/>
      <c r="G101" s="351">
        <f>ROUNDUP((G97/1000)*VLOOKUP(G$8,'프로파일 단가 DB'!$A$2:$H$107,7,FALSE)+(G97/1000*($U$3/100))*VLOOKUP(G$8,'프로파일 단가 DB'!$A$2:$H$107,7,FALSE),2)</f>
        <v>0</v>
      </c>
      <c r="H101" s="352"/>
      <c r="I101" s="351">
        <f>ROUNDUP((I97/1000)*VLOOKUP(I$8,'프로파일 단가 DB'!$A$2:$H$107,7,FALSE)+(I97/1000*($U$3/100))*VLOOKUP(I$8,'프로파일 단가 DB'!$A$2:$H$107,7,FALSE),2)</f>
        <v>0</v>
      </c>
      <c r="J101" s="352"/>
      <c r="K101" s="351">
        <f>ROUNDUP((K97/1000)*VLOOKUP(K$8,'프로파일 단가 DB'!$A$2:$H$107,7,FALSE)+(K97/1000*($U$3/100))*VLOOKUP(K$8,'프로파일 단가 DB'!$A$2:$H$107,7,FALSE),2)</f>
        <v>0</v>
      </c>
      <c r="L101" s="352"/>
      <c r="M101" s="351">
        <f>ROUNDUP((M97/1000)*VLOOKUP(M$8,'프로파일 단가 DB'!$A$2:$H$107,7,FALSE)+(M97/1000*($U$3/100))*VLOOKUP(M$8,'프로파일 단가 DB'!$A$2:$H$107,7,FALSE),2)</f>
        <v>0</v>
      </c>
      <c r="N101" s="352"/>
      <c r="O101" s="351">
        <f>ROUNDUP((O97/1000)*VLOOKUP(O$8,'프로파일 단가 DB'!$A$2:$H$107,7,FALSE)+(O97/1000*($U$3/100))*VLOOKUP(O$8,'프로파일 단가 DB'!$A$2:$H$107,7,FALSE),2)</f>
        <v>0</v>
      </c>
      <c r="P101" s="352"/>
      <c r="Q101" s="351">
        <f>ROUNDUP((Q97/1000)*VLOOKUP(Q$8,'프로파일 단가 DB'!$A$2:$H$107,7,FALSE)+(Q97/1000*($U$3/100))*VLOOKUP(Q$8,'프로파일 단가 DB'!$A$2:$H$107,7,FALSE),2)</f>
        <v>0</v>
      </c>
      <c r="R101" s="352"/>
      <c r="S101" s="351">
        <f>ROUNDUP((S97/1000)*VLOOKUP(S$8,'프로파일 단가 DB'!$A$2:$H$107,7,FALSE)+(S97/1000*($U$3/100))*VLOOKUP(S$8,'프로파일 단가 DB'!$A$2:$H$107,7,FALSE),2)</f>
        <v>0</v>
      </c>
      <c r="T101" s="352"/>
      <c r="U101" s="351">
        <f>ROUNDUP((U97/1000)*VLOOKUP(U$8,'프로파일 단가 DB'!$A$2:$H$107,7,FALSE)+(U97/1000*($U$3/100))*VLOOKUP(U$8,'프로파일 단가 DB'!$A$2:$H$107,7,FALSE),2)</f>
        <v>0</v>
      </c>
      <c r="V101" s="352"/>
      <c r="W101" s="351">
        <f>ROUNDUP((W97/1000)*VLOOKUP(W$8,'프로파일 단가 DB'!$A$2:$H$107,7,FALSE)+(W97/1000*($U$3/100))*VLOOKUP(W$8,'프로파일 단가 DB'!$A$2:$H$107,7,FALSE),2)</f>
        <v>0</v>
      </c>
      <c r="X101" s="352"/>
      <c r="Y101" s="351">
        <f>ROUNDUP((Y97)*VLOOKUP(Y$8,'프로파일 단가 DB'!$A$2:$H$107,7,FALSE)+(Y97*($U$3/100))*VLOOKUP(Y$8,'프로파일 단가 DB'!$A$2:$H$107,7,FALSE),2)</f>
        <v>0</v>
      </c>
      <c r="Z101" s="352"/>
      <c r="AA101" s="351">
        <f>ROUNDUP((AA97)*VLOOKUP(AA$8,'프로파일 단가 DB'!$A$2:$H$107,7,FALSE)+(AA97*($U$3/100))*VLOOKUP(AA$8,'프로파일 단가 DB'!$A$2:$H$107,7,FALSE),2)</f>
        <v>0</v>
      </c>
      <c r="AB101" s="352"/>
      <c r="AC101" s="351">
        <f>ROUNDUP((AC97)*VLOOKUP(AC$8,'프로파일 단가 DB'!$A$2:$H$107,7,FALSE)+(AC97*($U$3/100))*VLOOKUP(AC$8,'프로파일 단가 DB'!$A$2:$H$107,7,FALSE),2)</f>
        <v>0</v>
      </c>
      <c r="AD101" s="352"/>
      <c r="AE101" s="351">
        <f>ROUNDUP((AE97)*VLOOKUP(AE$8,'프로파일 단가 DB'!$A$2:$H$107,7,FALSE)+(AE97*($U$3/100))*VLOOKUP(AE$8,'프로파일 단가 DB'!$A$2:$H$107,7,FALSE),2)</f>
        <v>0</v>
      </c>
      <c r="AF101" s="352"/>
      <c r="AG101" s="351">
        <f>ROUNDUP((AG97)*VLOOKUP(AG$8,'프로파일 단가 DB'!$A$2:$H$107,7,FALSE)+(AG97*($U$3/100))*VLOOKUP(AG$8,'프로파일 단가 DB'!$A$2:$H$107,7,FALSE),2)</f>
        <v>0</v>
      </c>
      <c r="AH101" s="352"/>
      <c r="AI101" s="351">
        <f>ROUNDUP((AI97)*VLOOKUP(AI$8,'프로파일 단가 DB'!$A$2:$H$107,7,FALSE)+(AI97*($U$3/100))*VLOOKUP(AI$8,'프로파일 단가 DB'!$A$2:$H$107,7,FALSE),2)</f>
        <v>0</v>
      </c>
      <c r="AJ101" s="352"/>
      <c r="AK101" s="351">
        <f>ROUNDUP((AK97)*VLOOKUP(AK$8,'프로파일 단가 DB'!$A$2:$H$107,7,FALSE)+(AK97*($U$3/100))*VLOOKUP(AK$8,'프로파일 단가 DB'!$A$2:$H$107,7,FALSE),2)</f>
        <v>0</v>
      </c>
      <c r="AL101" s="352"/>
      <c r="AM101" s="351">
        <f>ROUNDUP((AM97)*VLOOKUP(AM$8,'프로파일 단가 DB'!$A$2:$H$107,7,FALSE)+(AM97*($U$3/100))*VLOOKUP(AM$8,'프로파일 단가 DB'!$A$2:$H$107,7,FALSE),2)</f>
        <v>0</v>
      </c>
      <c r="AN101" s="352"/>
      <c r="AO101" s="351">
        <f>ROUNDUP((AO97)*VLOOKUP(AO$8,'프로파일 단가 DB'!$A$2:$H$107,7,FALSE)+(AO97*($U$3/100))*VLOOKUP(AO$8,'프로파일 단가 DB'!$A$2:$H$107,7,FALSE),2)</f>
        <v>0</v>
      </c>
      <c r="AP101" s="352"/>
      <c r="AQ101" s="351">
        <f>ROUNDUP((AQ97)*VLOOKUP(AQ$8,'프로파일 단가 DB'!$A$2:$H$107,7,FALSE)+(AQ97*($U$3/100))*VLOOKUP(AQ$8,'프로파일 단가 DB'!$A$2:$H$107,7,FALSE),2)</f>
        <v>0</v>
      </c>
      <c r="AR101" s="352"/>
      <c r="AS101" s="351">
        <f>ROUNDUP((AS97)*VLOOKUP(AS$8,'프로파일 단가 DB'!$A$2:$H$107,7,FALSE)+(AS97*($U$3/100))*VLOOKUP(AS$8,'프로파일 단가 DB'!$A$2:$H$107,7,FALSE),2)</f>
        <v>0</v>
      </c>
      <c r="AT101" s="352"/>
      <c r="AU101" s="351">
        <f>ROUNDUP((AU97)*VLOOKUP(AU$8,'프로파일 단가 DB'!$A$2:$H$107,7,FALSE)+(AU97*($U$3/100))*VLOOKUP(AU$8,'프로파일 단가 DB'!$A$2:$H$107,7,FALSE),2)</f>
        <v>0</v>
      </c>
      <c r="AV101" s="352"/>
      <c r="AW101" s="351">
        <f>ROUNDUP((AW97)*VLOOKUP(AW$8,'프로파일 단가 DB'!$A$2:$H$107,7,FALSE)+(AW97*($U$3/100))*VLOOKUP(AW$8,'프로파일 단가 DB'!$A$2:$H$107,7,FALSE),2)</f>
        <v>0</v>
      </c>
      <c r="AX101" s="352"/>
      <c r="AY101" s="351">
        <f>ROUNDUP((AY97)*VLOOKUP(AY$8,'프로파일 단가 DB'!$A$2:$H$107,7,FALSE)+(AY97*($U$3/100))*VLOOKUP(AY$8,'프로파일 단가 DB'!$A$2:$H$107,7,FALSE),2)</f>
        <v>0</v>
      </c>
      <c r="AZ101" s="352"/>
      <c r="BA101" s="351">
        <f>ROUNDUP((BA97)*VLOOKUP(BA$8,'프로파일 단가 DB'!$A$2:$H$107,7,FALSE)+(BA97*($U$3/100))*VLOOKUP(BA$8,'프로파일 단가 DB'!$A$2:$H$107,7,FALSE),2)</f>
        <v>0</v>
      </c>
      <c r="BB101" s="352"/>
      <c r="BC101" s="351">
        <f>ROUNDUP((BC97)*VLOOKUP(BC$8,'프로파일 단가 DB'!$A$2:$H$107,7,FALSE)+(BC97*($U$3/100))*VLOOKUP(BC$8,'프로파일 단가 DB'!$A$2:$H$107,7,FALSE),2)</f>
        <v>0</v>
      </c>
      <c r="BD101" s="352"/>
      <c r="BE101" s="351">
        <f>ROUNDUP((BE97)*VLOOKUP(BE$8,'프로파일 단가 DB'!$A$2:$H$107,7,FALSE)+(BE97*($U$3/100))*VLOOKUP(BE$8,'프로파일 단가 DB'!$A$2:$H$107,7,FALSE),2)</f>
        <v>0</v>
      </c>
      <c r="BF101" s="352"/>
      <c r="BG101" s="351">
        <f>ROUNDUP((BG97)*VLOOKUP(BG$8,'프로파일 단가 DB'!$A$2:$H$107,7,FALSE)+(BG97*($U$3/100))*VLOOKUP(BG$8,'프로파일 단가 DB'!$A$2:$H$107,7,FALSE),2)</f>
        <v>0</v>
      </c>
      <c r="BH101" s="352"/>
      <c r="BI101" s="351">
        <f>ROUNDUP((BI97)*VLOOKUP(BI$8,'프로파일 단가 DB'!$A$2:$H$107,7,FALSE)+(BI97*($U$3/100))*VLOOKUP(BI$8,'프로파일 단가 DB'!$A$2:$H$107,7,FALSE),2)</f>
        <v>0</v>
      </c>
      <c r="BJ101" s="352"/>
      <c r="BK101" s="351">
        <f>ROUNDUP((BK97)*VLOOKUP(BK$8,'프로파일 단가 DB'!$A$2:$H$107,7,FALSE)+(BK97*($U$3/100))*VLOOKUP(BK$8,'프로파일 단가 DB'!$A$2:$H$107,7,FALSE),2)</f>
        <v>0</v>
      </c>
      <c r="BL101" s="352"/>
      <c r="BM101" s="351">
        <f>ROUNDUP((BM97)*VLOOKUP(BM$8,'프로파일 단가 DB'!$A$2:$H$107,7,FALSE)+(BM97*($U$3/100))*VLOOKUP(BM$8,'프로파일 단가 DB'!$A$2:$H$107,7,FALSE),2)</f>
        <v>0</v>
      </c>
      <c r="BN101" s="352"/>
      <c r="BO101" s="351">
        <f>ROUNDUP((BO97/1000)*VLOOKUP(BO$8,'프로파일 단가 DB'!$A$2:$H$107,7,FALSE)+(BO97/1000*($U$3/100))*VLOOKUP(BO$8,'프로파일 단가 DB'!$A$2:$H$107,7,FALSE),2)</f>
        <v>0</v>
      </c>
      <c r="BP101" s="352"/>
      <c r="BQ101" s="351">
        <f>ROUNDUP((BQ97/1000)*VLOOKUP(BQ$8,'프로파일 단가 DB'!$A$2:$H$107,7,FALSE)+(BQ97/1000*($U$3/100))*VLOOKUP(BQ$8,'프로파일 단가 DB'!$A$2:$H$107,7,FALSE),2)</f>
        <v>0</v>
      </c>
      <c r="BR101" s="352"/>
      <c r="BS101" s="351">
        <f>ROUNDUP((BS97/1000)*VLOOKUP(BS$8,'프로파일 단가 DB'!$A$2:$H$107,7,FALSE)+(BS97/1000*($U$3/100))*VLOOKUP(BS$8,'프로파일 단가 DB'!$A$2:$H$107,7,FALSE),2)</f>
        <v>0</v>
      </c>
      <c r="BT101" s="352"/>
      <c r="BU101" s="351">
        <f>ROUNDUP((BU97/1000)*VLOOKUP(BU$8,'프로파일 단가 DB'!$A$2:$H$107,7,FALSE)+(BU97/1000*($U$3/100))*VLOOKUP(BU$8,'프로파일 단가 DB'!$A$2:$H$107,7,FALSE),2)</f>
        <v>0</v>
      </c>
      <c r="BV101" s="352"/>
      <c r="BW101" s="351">
        <f>ROUNDUP((BW97/1000)*VLOOKUP(BW$8,'프로파일 단가 DB'!$A$2:$H$107,7,FALSE)+(BW97/1000*($U$3/100))*VLOOKUP(BW$8,'프로파일 단가 DB'!$A$2:$H$107,7,FALSE),2)</f>
        <v>0</v>
      </c>
      <c r="BX101" s="352"/>
      <c r="BY101" s="351">
        <f>ROUNDUP((BY97/1000)*VLOOKUP(BY$8,'프로파일 단가 DB'!$A$2:$H$107,7,FALSE)+(BY97/1000*($U$3/100))*VLOOKUP(BY$8,'프로파일 단가 DB'!$A$2:$H$107,7,FALSE),2)</f>
        <v>0</v>
      </c>
      <c r="BZ101" s="352"/>
      <c r="CA101" s="351">
        <f>ROUNDUP((CA97/1000)*VLOOKUP(CA$8,'프로파일 단가 DB'!$A$2:$H$107,7,FALSE)+(CA97/1000*($U$3/100))*VLOOKUP(CA$8,'프로파일 단가 DB'!$A$2:$H$107,7,FALSE),2)</f>
        <v>0</v>
      </c>
      <c r="CB101" s="352"/>
      <c r="CC101" s="351">
        <f>ROUNDUP((CC97/1000)*VLOOKUP(CC$8,'프로파일 단가 DB'!$A$2:$H$107,7,FALSE)+(CC97/1000*($U$3/100))*VLOOKUP(CC$8,'프로파일 단가 DB'!$A$2:$H$107,7,FALSE),2)</f>
        <v>0</v>
      </c>
      <c r="CD101" s="352"/>
      <c r="CE101" s="389">
        <f>ROUNDUP((CE97)*VLOOKUP(CE$8,'프로파일 단가 DB'!$A$2:$H$107,7,FALSE)+(CE97*($U$3/100))*VLOOKUP(CE$8,'프로파일 단가 DB'!$A$2:$H$107,7,FALSE),2)</f>
        <v>0</v>
      </c>
      <c r="CF101" s="390"/>
      <c r="CG101" s="389">
        <f>ROUNDUP((CG97)*VLOOKUP(CG$8,'프로파일 단가 DB'!$A$2:$H$107,7,FALSE)+(CG97*($U$3/100))*VLOOKUP(CG$8,'프로파일 단가 DB'!$A$2:$H$107,7,FALSE),2)</f>
        <v>0</v>
      </c>
      <c r="CH101" s="390"/>
      <c r="CI101" s="389">
        <f>ROUNDUP((CI97)*VLOOKUP(CI$8,'프로파일 단가 DB'!$A$2:$H$107,7,FALSE)+(CI97*($U$3/100))*VLOOKUP(CI$8,'프로파일 단가 DB'!$A$2:$H$107,7,FALSE),2)</f>
        <v>0</v>
      </c>
      <c r="CJ101" s="390"/>
      <c r="CK101" s="389">
        <f>ROUNDUP((CK97)*VLOOKUP(CK$8,'프로파일 단가 DB'!$A$2:$H$107,7,FALSE)+(CK97*($U$3/100))*VLOOKUP(CK$8,'프로파일 단가 DB'!$A$2:$H$107,7,FALSE),2)</f>
        <v>0</v>
      </c>
      <c r="CL101" s="390"/>
      <c r="CM101" s="389">
        <f>ROUNDUP((CM97)*VLOOKUP(CM$8,'프로파일 단가 DB'!$A$2:$H$107,7,FALSE)+(CM97*($U$3/100))*VLOOKUP(CM$8,'프로파일 단가 DB'!$A$2:$H$107,7,FALSE),2)</f>
        <v>0</v>
      </c>
      <c r="CN101" s="390"/>
      <c r="CO101" s="389">
        <f>ROUNDUP((CO97)*VLOOKUP(CO$8,'프로파일 단가 DB'!$A$2:$H$107,7,FALSE)+(CO97*($U$3/100))*VLOOKUP(CO$8,'프로파일 단가 DB'!$A$2:$H$107,7,FALSE),2)</f>
        <v>0</v>
      </c>
      <c r="CP101" s="390"/>
      <c r="CQ101" s="389">
        <f>ROUNDUP((CQ97)*VLOOKUP(CQ$8,'프로파일 단가 DB'!$A$2:$H$107,7,FALSE)+(CQ97*($U$3/100))*VLOOKUP(CQ$8,'프로파일 단가 DB'!$A$2:$H$107,7,FALSE),2)</f>
        <v>0</v>
      </c>
      <c r="CR101" s="390"/>
      <c r="CS101" s="389">
        <f>ROUNDUP((CS97)*VLOOKUP(CS$8,'프로파일 단가 DB'!$A$2:$H$107,7,FALSE)+(CS97*($U$3/100))*VLOOKUP(CS$8,'프로파일 단가 DB'!$A$2:$H$107,7,FALSE),2)</f>
        <v>0</v>
      </c>
      <c r="CT101" s="390"/>
      <c r="CU101" s="351">
        <f>ROUNDUP((CU97)*VLOOKUP(CU$8,'프로파일 단가 DB'!$A$2:$H$107,7,FALSE)+(CU97*($U$3/100))*VLOOKUP(CU$8,'프로파일 단가 DB'!$A$2:$H$107,7,FALSE),2)</f>
        <v>0</v>
      </c>
      <c r="CV101" s="352"/>
      <c r="CW101" s="351">
        <f>ROUNDUP((CW97)*VLOOKUP(CW$8,'프로파일 단가 DB'!$A$2:$H$107,7,FALSE)+(CW97*($U$3/100))*VLOOKUP(CW$8,'프로파일 단가 DB'!$A$2:$H$107,7,FALSE),2)</f>
        <v>0</v>
      </c>
      <c r="CX101" s="352"/>
      <c r="CY101" s="351">
        <f>ROUNDUP((CY97)*VLOOKUP(CY$8,'프로파일 단가 DB'!$A$2:$H$107,7,FALSE)+(CY97*($U$3/100))*VLOOKUP(CY$8,'프로파일 단가 DB'!$A$2:$H$107,7,FALSE),2)</f>
        <v>0</v>
      </c>
      <c r="CZ101" s="352"/>
      <c r="DA101" s="351">
        <f>ROUNDUP((DA97)*VLOOKUP(DA$8,'프로파일 단가 DB'!$A$2:$H$107,7,FALSE)+(DA97*($U$3/100))*VLOOKUP(DA$8,'프로파일 단가 DB'!$A$2:$H$107,7,FALSE),2)</f>
        <v>0</v>
      </c>
      <c r="DB101" s="352"/>
      <c r="DC101" s="351">
        <f>ROUNDUP((DC97)*VLOOKUP(DC$8,'프로파일 단가 DB'!$A$2:$H$107,7,FALSE)+(DC97*($U$3/100))*VLOOKUP(DC$8,'프로파일 단가 DB'!$A$2:$H$107,7,FALSE),2)</f>
        <v>0</v>
      </c>
      <c r="DD101" s="352"/>
      <c r="DE101" s="351">
        <f>ROUNDUP((DE97)*VLOOKUP(DE$8,'프로파일 단가 DB'!$A$2:$H$107,7,FALSE)+(DE97*($U$3/100))*VLOOKUP(DE$8,'프로파일 단가 DB'!$A$2:$H$107,7,FALSE),2)</f>
        <v>0</v>
      </c>
      <c r="DF101" s="352"/>
      <c r="DG101" s="351">
        <f>ROUNDUP((DG97)*VLOOKUP(DG$8,'프로파일 단가 DB'!$A$2:$H$107,7,FALSE)+(DG97*($U$3/100))*VLOOKUP(DG$8,'프로파일 단가 DB'!$A$2:$H$107,7,FALSE),2)</f>
        <v>0</v>
      </c>
      <c r="DH101" s="352"/>
      <c r="DI101" s="351">
        <f>ROUNDUP((DI97)*VLOOKUP(DI$8,'프로파일 단가 DB'!$A$2:$H$107,7,FALSE)+(DI97*($U$3/100))*VLOOKUP(DI$8,'프로파일 단가 DB'!$A$2:$H$107,7,FALSE),2)</f>
        <v>0</v>
      </c>
      <c r="DJ101" s="352"/>
      <c r="DK101" s="351">
        <f>ROUNDUP((DK97)*VLOOKUP(DK$8,'프로파일 단가 DB'!$A$2:$H$107,7,FALSE)+(DK97*($U$3/100))*VLOOKUP(DK$8,'프로파일 단가 DB'!$A$2:$H$107,7,FALSE),2)</f>
        <v>0</v>
      </c>
      <c r="DL101" s="352"/>
      <c r="DM101" s="351">
        <f>ROUNDUP((DM97)*VLOOKUP(DM$8,'프로파일 단가 DB'!$A$2:$H$107,7,FALSE)+(DM97*($U$3/100))*VLOOKUP(DM$8,'프로파일 단가 DB'!$A$2:$H$107,7,FALSE),2)</f>
        <v>0</v>
      </c>
      <c r="DN101" s="352"/>
      <c r="DO101" s="351">
        <f>ROUNDUP((DO97)*VLOOKUP(DO$8,'프로파일 단가 DB'!$A$2:$H$107,7,FALSE)+(DO97*($U$3/100))*VLOOKUP(DO$8,'프로파일 단가 DB'!$A$2:$H$107,7,FALSE),2)</f>
        <v>0</v>
      </c>
      <c r="DP101" s="352"/>
      <c r="DQ101" s="351">
        <f>ROUNDUP((DQ97)*VLOOKUP(DQ$8,'프로파일 단가 DB'!$A$2:$H$107,7,FALSE)+(DQ97*($U$3/100))*VLOOKUP(DQ$8,'프로파일 단가 DB'!$A$2:$H$107,7,FALSE),2)</f>
        <v>0</v>
      </c>
      <c r="DR101" s="352"/>
      <c r="DS101" s="351">
        <f>ROUNDUP((DS97)*VLOOKUP(DS$8,'프로파일 단가 DB'!$A$2:$H$107,7,FALSE)+(DS97*($U$3/100))*VLOOKUP(DS$8,'프로파일 단가 DB'!$A$2:$H$107,7,FALSE),2)</f>
        <v>0</v>
      </c>
      <c r="DT101" s="352"/>
      <c r="DU101" s="351">
        <f>ROUNDUP((DU97/1000)*VLOOKUP(DU$8,'프로파일 단가 DB'!$A$2:$H$107,7,FALSE)+(DU97/1000*($U$3/100))*VLOOKUP(DU$8,'프로파일 단가 DB'!$A$2:$H$107,7,FALSE),2)</f>
        <v>0</v>
      </c>
      <c r="DV101" s="352"/>
      <c r="DW101" s="351">
        <f>ROUNDUP((DW97)*VLOOKUP(DW$8,'프로파일 단가 DB'!$A$2:$H$107,7,FALSE)+(DW97*($U$3/100))*VLOOKUP(DW$8,'프로파일 단가 DB'!$A$2:$H$107,7,FALSE),2)</f>
        <v>0</v>
      </c>
      <c r="DX101" s="352"/>
      <c r="DY101" s="351">
        <f>ROUNDUP((DY97)*VLOOKUP(DY$8,'프로파일 단가 DB'!$A$2:$H$107,7,FALSE)+(DY97*($U$3/100))*VLOOKUP(DY$8,'프로파일 단가 DB'!$A$2:$H$107,7,FALSE),2)</f>
        <v>0</v>
      </c>
      <c r="DZ101" s="352"/>
      <c r="EA101" s="351">
        <f>ROUNDUP((EA97)*VLOOKUP(EA$8,'프로파일 단가 DB'!$A$2:$H$107,7,FALSE)+(EA97*($U$3/100))*VLOOKUP(EA$8,'프로파일 단가 DB'!$A$2:$H$107,7,FALSE),2)</f>
        <v>0</v>
      </c>
      <c r="EB101" s="352"/>
      <c r="EC101" s="351">
        <f>ROUNDUP((EC97/1000)*VLOOKUP(EC$8,'프로파일 단가 DB'!$A$2:$H$107,7,FALSE)+(EC97/1000*($U$3/100))*VLOOKUP(EC$8,'프로파일 단가 DB'!$A$2:$H$107,7,FALSE),2)</f>
        <v>0</v>
      </c>
      <c r="ED101" s="352"/>
      <c r="EE101" s="351">
        <f>ROUNDUP((EE97/1000)*VLOOKUP(EE$8,'프로파일 단가 DB'!$A$2:$H$107,7,FALSE)+(EE97/1000*($U$3/100))*VLOOKUP(EE$8,'프로파일 단가 DB'!$A$2:$H$107,7,FALSE),2)</f>
        <v>0</v>
      </c>
      <c r="EF101" s="352"/>
      <c r="EG101" s="351">
        <f>ROUNDUP((EG97/1000)*VLOOKUP(EG$8,'프로파일 단가 DB'!$A$2:$H$107,7,FALSE)+(EG97/1000*($U$3/100))*VLOOKUP(EG$8,'프로파일 단가 DB'!$A$2:$H$107,7,FALSE),2)</f>
        <v>0</v>
      </c>
      <c r="EH101" s="352"/>
      <c r="EI101" s="351">
        <f>ROUNDUP((EI97/1000)*VLOOKUP(EI$8,'프로파일 단가 DB'!$A$2:$H$107,7,FALSE)+(EI97/1000*($U$3/100))*VLOOKUP(EI$8,'프로파일 단가 DB'!$A$2:$H$107,7,FALSE),2)</f>
        <v>0</v>
      </c>
      <c r="EJ101" s="352"/>
      <c r="EK101" s="351">
        <f>ROUNDUP((EK97/1000)*VLOOKUP(EK$8,'프로파일 단가 DB'!$A$2:$H$107,7,FALSE)+(EK97/1000*($U$3/100))*VLOOKUP(EK$8,'프로파일 단가 DB'!$A$2:$H$107,7,FALSE),2)</f>
        <v>0</v>
      </c>
      <c r="EL101" s="352"/>
      <c r="EM101" s="351">
        <f>ROUNDUP((EM97/1000)*VLOOKUP(EM$8,'프로파일 단가 DB'!$A$2:$H$107,7,FALSE)+(EM97/1000*($U$3/100))*VLOOKUP(EM$8,'프로파일 단가 DB'!$A$2:$H$107,7,FALSE),2)</f>
        <v>0</v>
      </c>
      <c r="EN101" s="352"/>
      <c r="EO101" s="351">
        <f>ROUNDUP((EO97/1000)*VLOOKUP(EO$8,'프로파일 단가 DB'!$A$2:$H$107,7,FALSE)+(EO97/1000*($U$3/100))*VLOOKUP(EO$8,'프로파일 단가 DB'!$A$2:$H$107,7,FALSE),2)</f>
        <v>0</v>
      </c>
      <c r="EP101" s="352"/>
      <c r="EQ101" s="351">
        <f>ROUNDUP((EQ97/1000)*VLOOKUP(EQ$8,'프로파일 단가 DB'!$A$2:$H$107,7,FALSE)+(EQ97/1000*($U$3/100))*VLOOKUP(EQ$8,'프로파일 단가 DB'!$A$2:$H$107,7,FALSE),2)</f>
        <v>0</v>
      </c>
      <c r="ER101" s="352"/>
      <c r="ES101" s="351">
        <f>ROUNDUP((ES97/1000)*VLOOKUP(ES$8,'프로파일 단가 DB'!$A$2:$H$107,7,FALSE)+(ES97/1000*($U$3/100))*VLOOKUP(ES$8,'프로파일 단가 DB'!$A$2:$H$107,7,FALSE),2)</f>
        <v>0</v>
      </c>
      <c r="ET101" s="352"/>
      <c r="EU101" s="351">
        <f>ROUNDUP((EU97/1000)*VLOOKUP(EU$8,'프로파일 단가 DB'!$A$2:$H$107,7,FALSE)+(EU97/1000*($U$3/100))*VLOOKUP(EU$8,'프로파일 단가 DB'!$A$2:$H$107,7,FALSE),2)</f>
        <v>0</v>
      </c>
      <c r="EV101" s="352"/>
      <c r="EW101" s="351">
        <f>ROUNDUP((EW97/1000)*VLOOKUP(EW$8,'프로파일 단가 DB'!$A$2:$H$107,7,FALSE)+(EW97/1000*($U$3/100))*VLOOKUP(EW$8,'프로파일 단가 DB'!$A$2:$H$107,7,FALSE),2)</f>
        <v>0</v>
      </c>
      <c r="EX101" s="352"/>
      <c r="EY101" s="351">
        <f>ROUNDUP((EY97)*VLOOKUP(EY$8,'프로파일 단가 DB'!$A$2:$H$107,7,FALSE)+(EY97*($U$3/100))*VLOOKUP(EY$8,'프로파일 단가 DB'!$A$2:$H$107,7,FALSE),2)</f>
        <v>0</v>
      </c>
      <c r="EZ101" s="352"/>
      <c r="FA101" s="351">
        <f>ROUNDUP((FA97)*VLOOKUP(FA$8,'프로파일 단가 DB'!$A$2:$H$107,7,FALSE)+(FA97*($U$3/100))*VLOOKUP(FA$8,'프로파일 단가 DB'!$A$2:$H$107,7,FALSE),2)</f>
        <v>0</v>
      </c>
      <c r="FB101" s="352"/>
      <c r="FC101" s="351">
        <f>ROUNDUP((FC97)*VLOOKUP(FC$8,'프로파일 단가 DB'!$A$2:$H$107,7,FALSE)+(FC97*($U$3/100))*VLOOKUP(FC$8,'프로파일 단가 DB'!$A$2:$H$107,7,FALSE),2)</f>
        <v>0</v>
      </c>
      <c r="FD101" s="352"/>
      <c r="FE101" s="351">
        <f>ROUNDUP((FE97)*VLOOKUP(FE$8,'프로파일 단가 DB'!$A$2:$H$107,7,FALSE)+(FE97/1000*($U$3/100))*VLOOKUP(FE$8,'프로파일 단가 DB'!$A$2:$H$107,7,FALSE),2)</f>
        <v>0</v>
      </c>
      <c r="FF101" s="352"/>
      <c r="FG101" s="351">
        <f>ROUNDUP((FG97)*VLOOKUP(FG$8,'프로파일 단가 DB'!$A$2:$H$107,7,FALSE)+(FG97/1000*($U$3/100))*VLOOKUP(FG$8,'프로파일 단가 DB'!$A$2:$H$107,7,FALSE),2)</f>
        <v>0</v>
      </c>
      <c r="FH101" s="352"/>
      <c r="FI101" s="351">
        <f>ROUNDUP((FI97)*VLOOKUP(FI$8,'프로파일 단가 DB'!$A$2:$H$107,7,FALSE)+(FI97*($U$3/100))*VLOOKUP(FI$8,'프로파일 단가 DB'!$A$2:$H$107,7,FALSE),2)</f>
        <v>0</v>
      </c>
      <c r="FJ101" s="352"/>
      <c r="FK101" s="351">
        <f>ROUNDUP((FK97)*VLOOKUP(FK$8,'프로파일 단가 DB'!$A$2:$H$107,7,FALSE)+(FK97*($U$3/100))*VLOOKUP(FK$8,'프로파일 단가 DB'!$A$2:$H$107,7,FALSE),2)</f>
        <v>0</v>
      </c>
      <c r="FL101" s="352"/>
      <c r="FM101" s="351">
        <f>ROUNDUP((FM97)*VLOOKUP(FM$8,'프로파일 단가 DB'!$A$2:$H$107,7,FALSE)+(FM97*($U$3/100))*VLOOKUP(FM$8,'프로파일 단가 DB'!$A$2:$H$107,7,FALSE),2)</f>
        <v>0</v>
      </c>
      <c r="FN101" s="352"/>
      <c r="FO101" s="351">
        <f>ROUNDUP((FO97)*VLOOKUP(FO$8,'프로파일 단가 DB'!$A$2:$H$107,7,FALSE)+(FO97*($U$3/100))*VLOOKUP(FO$8,'프로파일 단가 DB'!$A$2:$H$107,7,FALSE),2)</f>
        <v>0</v>
      </c>
      <c r="FP101" s="352"/>
      <c r="FQ101" s="351">
        <f>ROUNDUP((FQ97)*VLOOKUP(FQ$8,'프로파일 단가 DB'!$A$2:$H$107,7,FALSE)+(FQ97*($U$3/100))*VLOOKUP(FQ$8,'프로파일 단가 DB'!$A$2:$H$107,7,FALSE),2)</f>
        <v>0</v>
      </c>
      <c r="FR101" s="352"/>
      <c r="FS101" s="351">
        <f>ROUNDUP((FS97)*VLOOKUP(FS$8,'프로파일 단가 DB'!$A$2:$H$107,7,FALSE)+(FS97*($U$3/100))*VLOOKUP(FS$8,'프로파일 단가 DB'!$A$2:$H$107,7,FALSE),2)</f>
        <v>0</v>
      </c>
      <c r="FT101" s="352"/>
      <c r="FU101" s="351">
        <f>ROUNDUP((FU97)*VLOOKUP(FU$8,'프로파일 단가 DB'!$A$2:$H$107,7,FALSE)+(FU97*($U$3/100))*VLOOKUP(FU$8,'프로파일 단가 DB'!$A$2:$H$107,7,FALSE),2)</f>
        <v>0</v>
      </c>
      <c r="FV101" s="352"/>
      <c r="FW101" s="351">
        <f>ROUNDUP((FW97)*VLOOKUP(FW$8,'프로파일 단가 DB'!$A$2:$H$107,7,FALSE)+(FW97*($U$3/100))*VLOOKUP(FW$8,'프로파일 단가 DB'!$A$2:$H$107,7,FALSE),2)</f>
        <v>0</v>
      </c>
      <c r="FX101" s="352"/>
      <c r="FY101" s="351">
        <f>ROUNDUP((FY97)*VLOOKUP(FY$8,'프로파일 단가 DB'!$A$2:$H$107,7,FALSE)+(FY97*($U$3/100))*VLOOKUP(FY$8,'프로파일 단가 DB'!$A$2:$H$107,7,FALSE),2)</f>
        <v>0</v>
      </c>
      <c r="FZ101" s="352"/>
      <c r="GA101" s="351">
        <f>ROUNDUP((GA97)*VLOOKUP(GA$8,'프로파일 단가 DB'!$A$2:$H$107,7,FALSE)+(GA97*($U$3/100))*VLOOKUP(GA$8,'프로파일 단가 DB'!$A$2:$H$107,7,FALSE),2)</f>
        <v>0</v>
      </c>
      <c r="GB101" s="352"/>
      <c r="GC101" s="351">
        <f>ROUNDUP((GC97)*VLOOKUP(GC$8,'프로파일 단가 DB'!$A$2:$H$107,7,FALSE)+(GC97*($U$3/100))*VLOOKUP(GC$8,'프로파일 단가 DB'!$A$2:$H$107,7,FALSE),2)</f>
        <v>0</v>
      </c>
      <c r="GD101" s="352"/>
      <c r="GE101" s="351">
        <f>ROUNDUP((GE97)*VLOOKUP(GE$8,'프로파일 단가 DB'!$A$2:$H$107,7,FALSE)+(GE97*($U$3/100))*VLOOKUP(GE$8,'프로파일 단가 DB'!$A$2:$H$107,7,FALSE),2)</f>
        <v>0</v>
      </c>
      <c r="GF101" s="352"/>
      <c r="GG101" s="351">
        <f>ROUNDUP((GG97)*VLOOKUP(GG$8,'프로파일 단가 DB'!$A$2:$H$107,7,FALSE)+(GG97*($U$3/100))*VLOOKUP(GG$8,'프로파일 단가 DB'!$A$2:$H$107,7,FALSE),2)</f>
        <v>0</v>
      </c>
      <c r="GH101" s="352"/>
      <c r="GI101" s="351">
        <f>ROUNDUP((GI97)*VLOOKUP(GI$8,'프로파일 단가 DB'!$A$2:$H$107,7,FALSE)+(GI97*($U$3/100))*VLOOKUP(GI$8,'프로파일 단가 DB'!$A$2:$H$107,7,FALSE),2)</f>
        <v>0</v>
      </c>
      <c r="GJ101" s="352"/>
      <c r="GK101" s="351">
        <f>ROUNDUP((GK97)*VLOOKUP(GK$8,'프로파일 단가 DB'!$A$2:$H$107,7,FALSE)+(GK97*($U$3/100))*VLOOKUP(GK$8,'프로파일 단가 DB'!$A$2:$H$107,7,FALSE),2)</f>
        <v>0</v>
      </c>
      <c r="GL101" s="352"/>
      <c r="GM101" s="351">
        <f>ROUNDUP((GM97)*VLOOKUP(GM$8,'프로파일 단가 DB'!$A$2:$H$107,7,FALSE)+(GM97*($U$3/100))*VLOOKUP(GM$8,'프로파일 단가 DB'!$A$2:$H$107,7,FALSE),2)</f>
        <v>0</v>
      </c>
      <c r="GN101" s="352"/>
      <c r="GO101" s="351">
        <f>ROUNDUP((GO97)*VLOOKUP(GO$8,'프로파일 단가 DB'!$A$2:$H$107,7,FALSE)+(GO97*($U$3/100))*VLOOKUP(GO$8,'프로파일 단가 DB'!$A$2:$H$107,7,FALSE),2)</f>
        <v>0</v>
      </c>
      <c r="GP101" s="352"/>
      <c r="GQ101" s="351">
        <f>ROUNDUP((GQ97)*VLOOKUP(GQ$8,'프로파일 단가 DB'!$A$2:$H$107,7,FALSE)+(GQ97*($U$3/100))*VLOOKUP(GQ$8,'프로파일 단가 DB'!$A$2:$H$107,7,FALSE),2)</f>
        <v>0</v>
      </c>
      <c r="GR101" s="352"/>
    </row>
    <row r="102" spans="1:200" ht="16.5" customHeight="1" x14ac:dyDescent="0.3">
      <c r="A102" s="402"/>
      <c r="B102" s="412"/>
      <c r="C102" s="397"/>
      <c r="D102" s="398"/>
      <c r="E102" s="353"/>
      <c r="F102" s="354"/>
      <c r="G102" s="353"/>
      <c r="H102" s="354"/>
      <c r="I102" s="353"/>
      <c r="J102" s="354"/>
      <c r="K102" s="353"/>
      <c r="L102" s="354"/>
      <c r="M102" s="353"/>
      <c r="N102" s="354"/>
      <c r="O102" s="353"/>
      <c r="P102" s="354"/>
      <c r="Q102" s="353"/>
      <c r="R102" s="354"/>
      <c r="S102" s="353"/>
      <c r="T102" s="354"/>
      <c r="U102" s="353"/>
      <c r="V102" s="354"/>
      <c r="W102" s="353"/>
      <c r="X102" s="354"/>
      <c r="Y102" s="353"/>
      <c r="Z102" s="354"/>
      <c r="AA102" s="353"/>
      <c r="AB102" s="354"/>
      <c r="AC102" s="353"/>
      <c r="AD102" s="354"/>
      <c r="AE102" s="353"/>
      <c r="AF102" s="354"/>
      <c r="AG102" s="353"/>
      <c r="AH102" s="354"/>
      <c r="AI102" s="353"/>
      <c r="AJ102" s="354"/>
      <c r="AK102" s="353"/>
      <c r="AL102" s="354"/>
      <c r="AM102" s="353"/>
      <c r="AN102" s="354"/>
      <c r="AO102" s="353"/>
      <c r="AP102" s="354"/>
      <c r="AQ102" s="353"/>
      <c r="AR102" s="354"/>
      <c r="AS102" s="353"/>
      <c r="AT102" s="354"/>
      <c r="AU102" s="353"/>
      <c r="AV102" s="354"/>
      <c r="AW102" s="353"/>
      <c r="AX102" s="354"/>
      <c r="AY102" s="353"/>
      <c r="AZ102" s="354"/>
      <c r="BA102" s="353"/>
      <c r="BB102" s="354"/>
      <c r="BC102" s="353"/>
      <c r="BD102" s="354"/>
      <c r="BE102" s="353"/>
      <c r="BF102" s="354"/>
      <c r="BG102" s="353"/>
      <c r="BH102" s="354"/>
      <c r="BI102" s="353"/>
      <c r="BJ102" s="354"/>
      <c r="BK102" s="353"/>
      <c r="BL102" s="354"/>
      <c r="BM102" s="353"/>
      <c r="BN102" s="354"/>
      <c r="BO102" s="353"/>
      <c r="BP102" s="354"/>
      <c r="BQ102" s="353"/>
      <c r="BR102" s="354"/>
      <c r="BS102" s="353"/>
      <c r="BT102" s="354"/>
      <c r="BU102" s="353"/>
      <c r="BV102" s="354"/>
      <c r="BW102" s="353"/>
      <c r="BX102" s="354"/>
      <c r="BY102" s="353"/>
      <c r="BZ102" s="354"/>
      <c r="CA102" s="353"/>
      <c r="CB102" s="354"/>
      <c r="CC102" s="353"/>
      <c r="CD102" s="354"/>
      <c r="CE102" s="391"/>
      <c r="CF102" s="392"/>
      <c r="CG102" s="391"/>
      <c r="CH102" s="392"/>
      <c r="CI102" s="391"/>
      <c r="CJ102" s="392"/>
      <c r="CK102" s="391"/>
      <c r="CL102" s="392"/>
      <c r="CM102" s="391"/>
      <c r="CN102" s="392"/>
      <c r="CO102" s="391"/>
      <c r="CP102" s="392"/>
      <c r="CQ102" s="391"/>
      <c r="CR102" s="392"/>
      <c r="CS102" s="391"/>
      <c r="CT102" s="392"/>
      <c r="CU102" s="353"/>
      <c r="CV102" s="354"/>
      <c r="CW102" s="353"/>
      <c r="CX102" s="354"/>
      <c r="CY102" s="353"/>
      <c r="CZ102" s="354"/>
      <c r="DA102" s="353"/>
      <c r="DB102" s="354"/>
      <c r="DC102" s="353"/>
      <c r="DD102" s="354"/>
      <c r="DE102" s="353"/>
      <c r="DF102" s="354"/>
      <c r="DG102" s="353"/>
      <c r="DH102" s="354"/>
      <c r="DI102" s="353"/>
      <c r="DJ102" s="354"/>
      <c r="DK102" s="353"/>
      <c r="DL102" s="354"/>
      <c r="DM102" s="353"/>
      <c r="DN102" s="354"/>
      <c r="DO102" s="353"/>
      <c r="DP102" s="354"/>
      <c r="DQ102" s="353"/>
      <c r="DR102" s="354"/>
      <c r="DS102" s="353"/>
      <c r="DT102" s="354"/>
      <c r="DU102" s="353"/>
      <c r="DV102" s="354"/>
      <c r="DW102" s="353"/>
      <c r="DX102" s="354"/>
      <c r="DY102" s="353"/>
      <c r="DZ102" s="354"/>
      <c r="EA102" s="353"/>
      <c r="EB102" s="354"/>
      <c r="EC102" s="353"/>
      <c r="ED102" s="354"/>
      <c r="EE102" s="353"/>
      <c r="EF102" s="354"/>
      <c r="EG102" s="353"/>
      <c r="EH102" s="354"/>
      <c r="EI102" s="353"/>
      <c r="EJ102" s="354"/>
      <c r="EK102" s="353"/>
      <c r="EL102" s="354"/>
      <c r="EM102" s="353"/>
      <c r="EN102" s="354"/>
      <c r="EO102" s="353"/>
      <c r="EP102" s="354"/>
      <c r="EQ102" s="353"/>
      <c r="ER102" s="354"/>
      <c r="ES102" s="353"/>
      <c r="ET102" s="354"/>
      <c r="EU102" s="353"/>
      <c r="EV102" s="354"/>
      <c r="EW102" s="353"/>
      <c r="EX102" s="354"/>
      <c r="EY102" s="353"/>
      <c r="EZ102" s="354"/>
      <c r="FA102" s="353"/>
      <c r="FB102" s="354"/>
      <c r="FC102" s="353"/>
      <c r="FD102" s="354"/>
      <c r="FE102" s="353"/>
      <c r="FF102" s="354"/>
      <c r="FG102" s="353"/>
      <c r="FH102" s="354"/>
      <c r="FI102" s="353"/>
      <c r="FJ102" s="354"/>
      <c r="FK102" s="353"/>
      <c r="FL102" s="354"/>
      <c r="FM102" s="353"/>
      <c r="FN102" s="354"/>
      <c r="FO102" s="353"/>
      <c r="FP102" s="354"/>
      <c r="FQ102" s="353"/>
      <c r="FR102" s="354"/>
      <c r="FS102" s="353"/>
      <c r="FT102" s="354"/>
      <c r="FU102" s="353"/>
      <c r="FV102" s="354"/>
      <c r="FW102" s="353"/>
      <c r="FX102" s="354"/>
      <c r="FY102" s="353"/>
      <c r="FZ102" s="354"/>
      <c r="GA102" s="353"/>
      <c r="GB102" s="354"/>
      <c r="GC102" s="353"/>
      <c r="GD102" s="354"/>
      <c r="GE102" s="353"/>
      <c r="GF102" s="354"/>
      <c r="GG102" s="353"/>
      <c r="GH102" s="354"/>
      <c r="GI102" s="353"/>
      <c r="GJ102" s="354"/>
      <c r="GK102" s="353"/>
      <c r="GL102" s="354"/>
      <c r="GM102" s="353"/>
      <c r="GN102" s="354"/>
      <c r="GO102" s="353"/>
      <c r="GP102" s="354"/>
      <c r="GQ102" s="353"/>
      <c r="GR102" s="354"/>
    </row>
    <row r="103" spans="1:200" ht="16.5" customHeight="1" x14ac:dyDescent="0.3">
      <c r="A103" s="402"/>
      <c r="B103" s="412"/>
      <c r="C103" s="397"/>
      <c r="D103" s="398"/>
      <c r="E103" s="353"/>
      <c r="F103" s="354"/>
      <c r="G103" s="353"/>
      <c r="H103" s="354"/>
      <c r="I103" s="353"/>
      <c r="J103" s="354"/>
      <c r="K103" s="353"/>
      <c r="L103" s="354"/>
      <c r="M103" s="353"/>
      <c r="N103" s="354"/>
      <c r="O103" s="353"/>
      <c r="P103" s="354"/>
      <c r="Q103" s="353"/>
      <c r="R103" s="354"/>
      <c r="S103" s="353"/>
      <c r="T103" s="354"/>
      <c r="U103" s="353"/>
      <c r="V103" s="354"/>
      <c r="W103" s="353"/>
      <c r="X103" s="354"/>
      <c r="Y103" s="353"/>
      <c r="Z103" s="354"/>
      <c r="AA103" s="353"/>
      <c r="AB103" s="354"/>
      <c r="AC103" s="353"/>
      <c r="AD103" s="354"/>
      <c r="AE103" s="353"/>
      <c r="AF103" s="354"/>
      <c r="AG103" s="353"/>
      <c r="AH103" s="354"/>
      <c r="AI103" s="353"/>
      <c r="AJ103" s="354"/>
      <c r="AK103" s="353"/>
      <c r="AL103" s="354"/>
      <c r="AM103" s="353"/>
      <c r="AN103" s="354"/>
      <c r="AO103" s="353"/>
      <c r="AP103" s="354"/>
      <c r="AQ103" s="353"/>
      <c r="AR103" s="354"/>
      <c r="AS103" s="353"/>
      <c r="AT103" s="354"/>
      <c r="AU103" s="353"/>
      <c r="AV103" s="354"/>
      <c r="AW103" s="353"/>
      <c r="AX103" s="354"/>
      <c r="AY103" s="353"/>
      <c r="AZ103" s="354"/>
      <c r="BA103" s="353"/>
      <c r="BB103" s="354"/>
      <c r="BC103" s="353"/>
      <c r="BD103" s="354"/>
      <c r="BE103" s="353"/>
      <c r="BF103" s="354"/>
      <c r="BG103" s="353"/>
      <c r="BH103" s="354"/>
      <c r="BI103" s="353"/>
      <c r="BJ103" s="354"/>
      <c r="BK103" s="353"/>
      <c r="BL103" s="354"/>
      <c r="BM103" s="353"/>
      <c r="BN103" s="354"/>
      <c r="BO103" s="353"/>
      <c r="BP103" s="354"/>
      <c r="BQ103" s="353"/>
      <c r="BR103" s="354"/>
      <c r="BS103" s="353"/>
      <c r="BT103" s="354"/>
      <c r="BU103" s="353"/>
      <c r="BV103" s="354"/>
      <c r="BW103" s="353"/>
      <c r="BX103" s="354"/>
      <c r="BY103" s="353"/>
      <c r="BZ103" s="354"/>
      <c r="CA103" s="353"/>
      <c r="CB103" s="354"/>
      <c r="CC103" s="353"/>
      <c r="CD103" s="354"/>
      <c r="CE103" s="391"/>
      <c r="CF103" s="392"/>
      <c r="CG103" s="391"/>
      <c r="CH103" s="392"/>
      <c r="CI103" s="391"/>
      <c r="CJ103" s="392"/>
      <c r="CK103" s="391"/>
      <c r="CL103" s="392"/>
      <c r="CM103" s="391"/>
      <c r="CN103" s="392"/>
      <c r="CO103" s="391"/>
      <c r="CP103" s="392"/>
      <c r="CQ103" s="391"/>
      <c r="CR103" s="392"/>
      <c r="CS103" s="391"/>
      <c r="CT103" s="392"/>
      <c r="CU103" s="353"/>
      <c r="CV103" s="354"/>
      <c r="CW103" s="353"/>
      <c r="CX103" s="354"/>
      <c r="CY103" s="353"/>
      <c r="CZ103" s="354"/>
      <c r="DA103" s="353"/>
      <c r="DB103" s="354"/>
      <c r="DC103" s="353"/>
      <c r="DD103" s="354"/>
      <c r="DE103" s="353"/>
      <c r="DF103" s="354"/>
      <c r="DG103" s="353"/>
      <c r="DH103" s="354"/>
      <c r="DI103" s="353"/>
      <c r="DJ103" s="354"/>
      <c r="DK103" s="353"/>
      <c r="DL103" s="354"/>
      <c r="DM103" s="353"/>
      <c r="DN103" s="354"/>
      <c r="DO103" s="353"/>
      <c r="DP103" s="354"/>
      <c r="DQ103" s="353"/>
      <c r="DR103" s="354"/>
      <c r="DS103" s="353"/>
      <c r="DT103" s="354"/>
      <c r="DU103" s="353"/>
      <c r="DV103" s="354"/>
      <c r="DW103" s="353"/>
      <c r="DX103" s="354"/>
      <c r="DY103" s="353"/>
      <c r="DZ103" s="354"/>
      <c r="EA103" s="353"/>
      <c r="EB103" s="354"/>
      <c r="EC103" s="353"/>
      <c r="ED103" s="354"/>
      <c r="EE103" s="353"/>
      <c r="EF103" s="354"/>
      <c r="EG103" s="353"/>
      <c r="EH103" s="354"/>
      <c r="EI103" s="353"/>
      <c r="EJ103" s="354"/>
      <c r="EK103" s="353"/>
      <c r="EL103" s="354"/>
      <c r="EM103" s="353"/>
      <c r="EN103" s="354"/>
      <c r="EO103" s="353"/>
      <c r="EP103" s="354"/>
      <c r="EQ103" s="353"/>
      <c r="ER103" s="354"/>
      <c r="ES103" s="353"/>
      <c r="ET103" s="354"/>
      <c r="EU103" s="353"/>
      <c r="EV103" s="354"/>
      <c r="EW103" s="353"/>
      <c r="EX103" s="354"/>
      <c r="EY103" s="353"/>
      <c r="EZ103" s="354"/>
      <c r="FA103" s="353"/>
      <c r="FB103" s="354"/>
      <c r="FC103" s="353"/>
      <c r="FD103" s="354"/>
      <c r="FE103" s="353"/>
      <c r="FF103" s="354"/>
      <c r="FG103" s="353"/>
      <c r="FH103" s="354"/>
      <c r="FI103" s="353"/>
      <c r="FJ103" s="354"/>
      <c r="FK103" s="353"/>
      <c r="FL103" s="354"/>
      <c r="FM103" s="353"/>
      <c r="FN103" s="354"/>
      <c r="FO103" s="353"/>
      <c r="FP103" s="354"/>
      <c r="FQ103" s="353"/>
      <c r="FR103" s="354"/>
      <c r="FS103" s="353"/>
      <c r="FT103" s="354"/>
      <c r="FU103" s="353"/>
      <c r="FV103" s="354"/>
      <c r="FW103" s="353"/>
      <c r="FX103" s="354"/>
      <c r="FY103" s="353"/>
      <c r="FZ103" s="354"/>
      <c r="GA103" s="353"/>
      <c r="GB103" s="354"/>
      <c r="GC103" s="353"/>
      <c r="GD103" s="354"/>
      <c r="GE103" s="353"/>
      <c r="GF103" s="354"/>
      <c r="GG103" s="353"/>
      <c r="GH103" s="354"/>
      <c r="GI103" s="353"/>
      <c r="GJ103" s="354"/>
      <c r="GK103" s="353"/>
      <c r="GL103" s="354"/>
      <c r="GM103" s="353"/>
      <c r="GN103" s="354"/>
      <c r="GO103" s="353"/>
      <c r="GP103" s="354"/>
      <c r="GQ103" s="353"/>
      <c r="GR103" s="354"/>
    </row>
    <row r="104" spans="1:200" ht="17.100000000000001" customHeight="1" thickBot="1" x14ac:dyDescent="0.35">
      <c r="A104" s="403"/>
      <c r="B104" s="413"/>
      <c r="C104" s="399"/>
      <c r="D104" s="400"/>
      <c r="E104" s="355"/>
      <c r="F104" s="356"/>
      <c r="G104" s="355"/>
      <c r="H104" s="356"/>
      <c r="I104" s="355"/>
      <c r="J104" s="356"/>
      <c r="K104" s="355"/>
      <c r="L104" s="356"/>
      <c r="M104" s="355"/>
      <c r="N104" s="356"/>
      <c r="O104" s="355"/>
      <c r="P104" s="356"/>
      <c r="Q104" s="355"/>
      <c r="R104" s="356"/>
      <c r="S104" s="355"/>
      <c r="T104" s="356"/>
      <c r="U104" s="355"/>
      <c r="V104" s="356"/>
      <c r="W104" s="355"/>
      <c r="X104" s="356"/>
      <c r="Y104" s="355"/>
      <c r="Z104" s="356"/>
      <c r="AA104" s="355"/>
      <c r="AB104" s="356"/>
      <c r="AC104" s="355"/>
      <c r="AD104" s="356"/>
      <c r="AE104" s="355"/>
      <c r="AF104" s="356"/>
      <c r="AG104" s="355"/>
      <c r="AH104" s="356"/>
      <c r="AI104" s="355"/>
      <c r="AJ104" s="356"/>
      <c r="AK104" s="355"/>
      <c r="AL104" s="356"/>
      <c r="AM104" s="355"/>
      <c r="AN104" s="356"/>
      <c r="AO104" s="355"/>
      <c r="AP104" s="356"/>
      <c r="AQ104" s="355"/>
      <c r="AR104" s="356"/>
      <c r="AS104" s="355"/>
      <c r="AT104" s="356"/>
      <c r="AU104" s="355"/>
      <c r="AV104" s="356"/>
      <c r="AW104" s="355"/>
      <c r="AX104" s="356"/>
      <c r="AY104" s="355"/>
      <c r="AZ104" s="356"/>
      <c r="BA104" s="355"/>
      <c r="BB104" s="356"/>
      <c r="BC104" s="355"/>
      <c r="BD104" s="356"/>
      <c r="BE104" s="355"/>
      <c r="BF104" s="356"/>
      <c r="BG104" s="355"/>
      <c r="BH104" s="356"/>
      <c r="BI104" s="355"/>
      <c r="BJ104" s="356"/>
      <c r="BK104" s="355"/>
      <c r="BL104" s="356"/>
      <c r="BM104" s="355"/>
      <c r="BN104" s="356"/>
      <c r="BO104" s="355"/>
      <c r="BP104" s="356"/>
      <c r="BQ104" s="355"/>
      <c r="BR104" s="356"/>
      <c r="BS104" s="355"/>
      <c r="BT104" s="356"/>
      <c r="BU104" s="355"/>
      <c r="BV104" s="356"/>
      <c r="BW104" s="355"/>
      <c r="BX104" s="356"/>
      <c r="BY104" s="355"/>
      <c r="BZ104" s="356"/>
      <c r="CA104" s="355"/>
      <c r="CB104" s="356"/>
      <c r="CC104" s="355"/>
      <c r="CD104" s="356"/>
      <c r="CE104" s="393"/>
      <c r="CF104" s="394"/>
      <c r="CG104" s="393"/>
      <c r="CH104" s="394"/>
      <c r="CI104" s="393"/>
      <c r="CJ104" s="394"/>
      <c r="CK104" s="393"/>
      <c r="CL104" s="394"/>
      <c r="CM104" s="393"/>
      <c r="CN104" s="394"/>
      <c r="CO104" s="393"/>
      <c r="CP104" s="394"/>
      <c r="CQ104" s="393"/>
      <c r="CR104" s="394"/>
      <c r="CS104" s="393"/>
      <c r="CT104" s="394"/>
      <c r="CU104" s="355"/>
      <c r="CV104" s="356"/>
      <c r="CW104" s="355"/>
      <c r="CX104" s="356"/>
      <c r="CY104" s="355"/>
      <c r="CZ104" s="356"/>
      <c r="DA104" s="355"/>
      <c r="DB104" s="356"/>
      <c r="DC104" s="355"/>
      <c r="DD104" s="356"/>
      <c r="DE104" s="355"/>
      <c r="DF104" s="356"/>
      <c r="DG104" s="355"/>
      <c r="DH104" s="356"/>
      <c r="DI104" s="355"/>
      <c r="DJ104" s="356"/>
      <c r="DK104" s="355"/>
      <c r="DL104" s="356"/>
      <c r="DM104" s="355"/>
      <c r="DN104" s="356"/>
      <c r="DO104" s="355"/>
      <c r="DP104" s="356"/>
      <c r="DQ104" s="355"/>
      <c r="DR104" s="356"/>
      <c r="DS104" s="355"/>
      <c r="DT104" s="356"/>
      <c r="DU104" s="355"/>
      <c r="DV104" s="356"/>
      <c r="DW104" s="355"/>
      <c r="DX104" s="356"/>
      <c r="DY104" s="355"/>
      <c r="DZ104" s="356"/>
      <c r="EA104" s="355"/>
      <c r="EB104" s="356"/>
      <c r="EC104" s="355"/>
      <c r="ED104" s="356"/>
      <c r="EE104" s="355"/>
      <c r="EF104" s="356"/>
      <c r="EG104" s="355"/>
      <c r="EH104" s="356"/>
      <c r="EI104" s="355"/>
      <c r="EJ104" s="356"/>
      <c r="EK104" s="355"/>
      <c r="EL104" s="356"/>
      <c r="EM104" s="355"/>
      <c r="EN104" s="356"/>
      <c r="EO104" s="355"/>
      <c r="EP104" s="356"/>
      <c r="EQ104" s="355"/>
      <c r="ER104" s="356"/>
      <c r="ES104" s="355"/>
      <c r="ET104" s="356"/>
      <c r="EU104" s="355"/>
      <c r="EV104" s="356"/>
      <c r="EW104" s="355"/>
      <c r="EX104" s="356"/>
      <c r="EY104" s="355"/>
      <c r="EZ104" s="356"/>
      <c r="FA104" s="355"/>
      <c r="FB104" s="356"/>
      <c r="FC104" s="355"/>
      <c r="FD104" s="356"/>
      <c r="FE104" s="355"/>
      <c r="FF104" s="356"/>
      <c r="FG104" s="355"/>
      <c r="FH104" s="356"/>
      <c r="FI104" s="355"/>
      <c r="FJ104" s="356"/>
      <c r="FK104" s="355"/>
      <c r="FL104" s="356"/>
      <c r="FM104" s="355"/>
      <c r="FN104" s="356"/>
      <c r="FO104" s="355"/>
      <c r="FP104" s="356"/>
      <c r="FQ104" s="355"/>
      <c r="FR104" s="356"/>
      <c r="FS104" s="355"/>
      <c r="FT104" s="356"/>
      <c r="FU104" s="355"/>
      <c r="FV104" s="356"/>
      <c r="FW104" s="355"/>
      <c r="FX104" s="356"/>
      <c r="FY104" s="355"/>
      <c r="FZ104" s="356"/>
      <c r="GA104" s="355"/>
      <c r="GB104" s="356"/>
      <c r="GC104" s="355"/>
      <c r="GD104" s="356"/>
      <c r="GE104" s="355"/>
      <c r="GF104" s="356"/>
      <c r="GG104" s="355"/>
      <c r="GH104" s="356"/>
      <c r="GI104" s="355"/>
      <c r="GJ104" s="356"/>
      <c r="GK104" s="355"/>
      <c r="GL104" s="356"/>
      <c r="GM104" s="355"/>
      <c r="GN104" s="356"/>
      <c r="GO104" s="355"/>
      <c r="GP104" s="356"/>
      <c r="GQ104" s="355"/>
      <c r="GR104" s="356"/>
    </row>
    <row r="105" spans="1:200" ht="15.75" customHeight="1" x14ac:dyDescent="0.3">
      <c r="A105" s="401">
        <f>IF(입력!A105="","",입력!A105)</f>
        <v>13</v>
      </c>
      <c r="B105" s="411">
        <f>SUM(E109:GR112)</f>
        <v>0</v>
      </c>
      <c r="C105" s="407" t="s">
        <v>22</v>
      </c>
      <c r="D105" s="408"/>
      <c r="E105" s="357">
        <f>IF(OR(입력!B105="60mm단열",입력!B105="60mm방화"),IF(입력!B107="OD",IF(AND(입력!H105="W",입력!H109="W"),((입력!D105-(입력!D105-입력!J105))*2)+((입력!D105-(입력!D105-입력!J109))*2)+((입력!D105-입력!J105-입력!J109)*2)+((입력!F105)*6),0),0)+IF(입력!B107="OD",IF(AND(입력!H105="H",입력!H109="H"),((입력!F105-(입력!F105-입력!J105))*2)+((입력!F105-(입력!F105-입력!J109))*2)+((입력!F105-입력!J105-입력!J109)*2)+((입력!D105)*6),0),0)+IF(입력!B107="OD",IF(입력!H105="W",((입력!D105-(입력!D105-입력!J105))*2)+((입력!D105-입력!J105)*2)+((입력!F105)*4),IF(입력!H105="H",((입력!F105-(입력!F105-입력!J105))*2)+((입력!F105-입력!J105)*2)+((입력!D105)*4),0)),0)+IF(OR(입력!B107="PJ",입력!B107="T/T",입력!B107="T/O",입력!B107="T/S",입력!B107="FIX",입력!B105="ID",AND(입력!B107="OD",NOT(입력!H105="W"),NOT(입력!H105="H"))),((입력!D105)+(입력!F105))*2,0),0)</f>
        <v>0</v>
      </c>
      <c r="F105" s="358"/>
      <c r="G105" s="375">
        <f>IF(OR(입력!B105="60mm단열",입력!B105="60mm방화"),(IF(OR(입력!B107="T/T",입력!B107="T/O",입력!B107="T/S"),(IF(입력!H105="W",입력!J105-34-19+12,입력!D105-34-34+12)+IF(입력!H105="H",입력!J105-34-19+12,입력!F105-34-34+12))*2,0))+(IF(OR(입력!B107="T/T",입력!B107="T/O",입력!B107="T/S"),(IF(입력!H109="W",입력!J109-34-19+12+입력!F105-34-34+12,0)+IF(입력!H109="H",입력!J109-34-19+12+입력!D105-34-34+12,0))*2,0)),0)</f>
        <v>0</v>
      </c>
      <c r="H105" s="376"/>
      <c r="I105" s="357">
        <f>IF(OR(입력!B105="60mm단열",입력!B105="60mm방화"),IF(OR(입력!B107="T/T",입력!B107="T/O",입력!B107="T/S",입력!B107="FIX",입력!B107="PJ"),IF(입력!H105="W",입력!F105-34-34+10,IF(입력!H105="H",입력!D105-34-34+10,0)),0)*IF(OR(입력!H109="W",입력!H109="H"),2,1),0)</f>
        <v>0</v>
      </c>
      <c r="J105" s="358"/>
      <c r="K105" s="357">
        <f>IF(OR(입력!B105="60mm단열",입력!B105="60mm방화"),IF(입력!B107="OD",(IF(입력!H105="W",입력!D105-(입력!D105-입력!J105)-34-34+12,입력!D105-34-34+12)+IF(입력!H105="H",입력!F105-(입력!F105-입력!J105)-34-34+12,입력!F105-34-34+12))*2,0),0)</f>
        <v>0</v>
      </c>
      <c r="L105" s="358"/>
      <c r="M105" s="357">
        <f>IF(OR(입력!B105="60mm단열",입력!B105="60mm방화"),IF(입력!B107="PJ",(IF(입력!H105="W",입력!D105-(입력!D105-입력!J105)-34-34+12,입력!D105-34-34+12)+IF(입력!H105="H",입력!F105-(입력!F105-입력!J105)-34-34+12,입력!F105-34-34+12))*2,0),0)</f>
        <v>0</v>
      </c>
      <c r="N105" s="358"/>
      <c r="O105" s="357">
        <f>IF(OR(입력!B105="60mm단열",입력!B105="60mm방화"),IF(입력!B107="페러럴",(IF(입력!H105="W",입력!D105-(입력!D105-입력!J105)-34-34+12,입력!D105-34-34+12)+IF(입력!H105="H",입력!F105-(입력!F105-입력!J105)-34-34+12,입력!F105-34-34+12))*2,0),0)</f>
        <v>0</v>
      </c>
      <c r="P105" s="358"/>
      <c r="Q105" s="357">
        <f>IF(OR(입력!B105="60mm단열",입력!B105="60mm방화"),IF(입력!B109="24T",(IF(입력!B107="FIX",IF(AND(입력!H105="W",입력!H109="W"),((입력!D105-(입력!D105-입력!J105)-34-19)*2)+((입력!D105-(입력!D105-입력!J109)-34-19)*2)+((입력!D105-입력!J105-입력!J108-19-19)*2)+((입력!F105-34-34)*6),IF(AND(입력!H105="H",입력!H109="H"),((입력!F105-(입력!F105-입력!J105)-34-19)*2)+((입력!F105-(입력!F105-입력!J109)-34-19)*2)+((입력!F105-입력!J105-입력!J109-19-19)*2)+((입력!D105-34-34)*6),IF(입력!H105="W",((입력!D105-(입력!D105-입력!J105)-34-19)*2)+((입력!D105-입력!J105-34-19)*2)+((입력!F105-34-34)*4),IF(입력!H105="H",((입력!F105-(입력!F105-입력!J105)-34-19)*2)+((입력!F105-입력!J105-34-19)*2)+((입력!D105-34-34)*4),(((입력!D105-34-34)+(입력!F105-34-34))*2))))),0)+IF(OR(입력!B107="T/T",입력!B107="T/O",입력!B107="PJ",입력!B107="T/S"),IF(AND(입력!H105="W",입력!H109="W"),(((입력!D105-입력!J105-입력!J109-19-19)+(입력!F105-34-34))*2),IF(입력!H105="W",(((입력!D105-입력!J105-34-19)+(입력!F105-34-34))*2),IF(AND(입력!H105="H",입력!H109="H"),(((입력!F105-입력!J105-입력!J109-19-19)+(입력!D105-34-34))*2),IF(입력!H105="H",(((입력!F105-입력!J105-34-19)+(입력!D105-34-34))*2),0)))),0)+IF(입력!B105="OD",IF(AND(입력!H105="W",입력!H105="W"),(((입력!D105-입력!J105-입력!J109-34-34)+(입력!F105-34-34))*2),IF(입력!H105="W",(((입력!D105-입력!J105-34-34)+(입력!F105-34-34))*2),IF(AND(입력!H105="H",입력!H109="H"),(((입력!F105-입력!J105-입력!J109-34-34)+(입력!D105-34-34))*2),IF(입력!H105="H",(((입력!F105-입력!J105-34-34)+(입력!D105-34-34))*2),0)))),0)),0),0)</f>
        <v>0</v>
      </c>
      <c r="R105" s="358"/>
      <c r="S105" s="357">
        <f>IF(OR(입력!B105="60mm단열",입력!B105="60mm방화"),IF(입력!B109="24T",(IF(OR(입력!B107="T/T",입력!B107="T/O",입력!B107="T/S"),(IF(입력!H105="W",입력!D105-(입력!D105-입력!J105)-34-19+12-53-53,입력!D105-34-34+12-53-53)+IF(입력!H105="H",입력!F105-(입력!F105-입력!J105)-34-19+12-53-53,입력!F105-34-34+12-53-53))*2,0)+IF(입력!B107="OD",(IF(입력!H105="W",입력!D105-(입력!D105-입력!J105)-34-34+12-53-53,입력!D105-34-34+12-53-53)+IF(입력!H105="H",입력!F105-(입력!F105-입력!J105)-34-34+12-53-53,입력!F105-34-34+12-53-53))*2,0)+IF(입력!B107="PJ",(IF(입력!H105="W",입력!D105-(입력!D105-입력!J105)-34-19+12-53-53,입력!D105-34-34+12-53-53)+IF(입력!H105="H",입력!F105-(입력!F105-입력!J105)-34-19+12-53-53,입력!F105-34-34+12-53-53))*2,0)+IF(OR(입력!B107="T/T",입력!B107="T/O",입력!B107="T/S"),(IF(입력!H109="W",입력!D105-(입력!D105-입력!J109)-34-19+12-53-53,0)+IF(입력!H109="H",입력!F105-(입력!F105-입력!J109)-34-19+12-53-53,0))*2,0)+IF(입력!B105="OD",(IF(입력!H109="W",입력!D105-(입력!D105-입력!J109)-34-34+12-53-53,0)+IF(입력!H109="H",입력!F105-(입력!F105-입력!J109)-34-34+12-53-53,0))*2,0)+IF(입력!B107="PJ",(IF(입력!H109="W",입력!D105-(입력!D105-입력!J109)-34-19+12-53-53,0)+IF(입력!H109="H",입력!F105-(입력!F105-입력!J109)-34-19+12-53-53,0))*2,0)),0),0)</f>
        <v>0</v>
      </c>
      <c r="T105" s="358"/>
      <c r="U105" s="357">
        <f>IF(OR(입력!B105="60mm단열",입력!B105="60mm방화"),IF(입력!B109="39T",(IF(입력!B107="FIX",IF(AND(입력!H105="W",입력!H109="W"),((입력!D105-(입력!D105-입력!J105)-34-19)*2)+((입력!D105-(입력!D105-입력!J109)-34-19)*2)+((입력!D105-입력!J105-입력!J108-19-19)*2)+((입력!F105-34-34)*6),IF(AND(입력!H105="H",입력!H109="H"),((입력!F105-(입력!F105-입력!J105)-34-19)*2)+((입력!F105-(입력!F105-입력!J109)-34-19)*2)+((입력!F105-입력!J105-입력!J109-19-19)*2)+((입력!D105-34-34)*6),IF(입력!H105="W",((입력!D105-(입력!D105-입력!J105)-34-19)*2)+((입력!D105-입력!J105-34-19)*2)+((입력!F105-34-34)*4),IF(입력!H105="H",((입력!F105-(입력!F105-입력!J105)-34-19)*2)+((입력!F105-입력!J105-34-19)*2)+((입력!D105-34-34)*4),(((입력!D105-34-34)+(입력!F105-34-34))*2))))),0)+IF(OR(입력!B107="T/T",입력!B107="T/O",입력!B107="PJ",입력!B107="T/S"),IF(AND(입력!H105="W",입력!H109="W"),(((입력!D105-입력!J105-입력!J109-19-19)+(입력!F105-34-34))*2),IF(입력!H105="W",(((입력!D105-입력!J105-34-19)+(입력!F105-34-34))*2),IF(AND(입력!H105="H",입력!H109="H"),(((입력!F105-입력!J105-입력!J109-19-19)+(입력!D105-34-34))*2),IF(입력!H105="H",(((입력!F105-입력!J105-34-19)+(입력!D105-34-34))*2),0)))),0)+IF(입력!B107="OD",IF(AND(입력!H105="W",입력!H105="W"),(((입력!D105-입력!J105-입력!J109-34-34)+(입력!F105-34-34))*2),IF(입력!H105="W",(((입력!D105-입력!J105-34-34)+(입력!F105-34-34))*2),IF(AND(입력!H105="H",입력!H109="H"),(((입력!F105-입력!J105-입력!J109-34-34)+(입력!D105-34-34))*2),IF(입력!H105="H",(((입력!F105-입력!J105-34-34)+(입력!D105-34-34))*2),0)))),0)),0),0)</f>
        <v>0</v>
      </c>
      <c r="V105" s="358"/>
      <c r="W105" s="357">
        <f>IF(OR(입력!B105="60mm단열",입력!B105="60mm방화"),IF(입력!B109="39T",(IF(OR(입력!B107="T/T",입력!B107="T/O",입력!B107="T/S"),(IF(입력!H105="W",입력!D105-(입력!D105-입력!J105)-34-19+12-53-53,입력!D105-34-34+12-53-53)+IF(입력!H105="H",입력!F105-(입력!F105-입력!J105)-34-19+12-53-53,입력!F105-34-34+12-53-53))*2,0)+IF(입력!B107="OD",(IF(입력!H105="W",입력!D105-(입력!D105-입력!J105)-34-34+12-53-53,입력!D105-34-34+12-53-53)+IF(입력!H105="H",입력!F105-(입력!F105-입력!J105)-34-34+12-53-53,입력!F105-34-34+12-53-53))*2,0)+IF(입력!B107="PJ",(IF(입력!H105="W",입력!D105-(입력!D105-입력!J105)-34-19+12-53-53,입력!D105-34-34+12-53-53)+IF(입력!H105="H",입력!F105-(입력!F105-입력!J105)-34-19+12-53-53,입력!F105-34-34+12-53-53))*2,0)+IF(OR(입력!B107="T/T",입력!B107="T/O",입력!B107="T/S"),(IF(입력!H109="W",입력!D105-(입력!D105-입력!J109)-34-19+12-53-53,0)+IF(입력!H109="H",입력!F105-(입력!F105-입력!J109)-34-19+12-53-53,0))*2,0)+IF(입력!B105="OD",(IF(입력!H109="W",입력!D105-(입력!D105-입력!J109)-34-34+12-53-53,0)+IF(입력!H109="H",입력!F105-(입력!F105-입력!J109)-34-34+12-53-53,0))*2,0)+IF(입력!B105="ID",(IF(입력!H109="W",입력!D105-(입력!D105-입력!J109)-34-19+12-53-53,0)+IF(입력!H109="H",입력!F105-(입력!F105-입력!J109)-34-19+12-53-53,0))*2,0)),0),0)</f>
        <v>0</v>
      </c>
      <c r="X105" s="358"/>
      <c r="Y105" s="357">
        <f>IF(OR(입력!B105="60mm단열",입력!B105="60mm방화"),(4),0)</f>
        <v>0</v>
      </c>
      <c r="Z105" s="358"/>
      <c r="AA105" s="357">
        <f>IF(OR(입력!B105="60mm단열",입력!B105="60mm방화"),(4),0)</f>
        <v>0</v>
      </c>
      <c r="AB105" s="358"/>
      <c r="AC105" s="375">
        <f>IF(OR(입력!B105="60mm단열",입력!B105="60mm방화"),IF(OR(입력!B107="T/T",입력!B107="T/O",입력!B107="T/S",입력!B107="PJ"),IF(OR(입력!H109="w",입력!H109="h"),8,4),0),0)</f>
        <v>0</v>
      </c>
      <c r="AD105" s="376"/>
      <c r="AE105" s="375">
        <f>IF(OR(입력!B105="60mm단열",입력!B105="60mm방화"),IF(OR(입력!B107="T/T",입력!B107="T/O",입력!B107="T/S",입력!B107="PJ"),IF(OR(입력!H109="w",입력!H109="h"),8,4),0),0)</f>
        <v>0</v>
      </c>
      <c r="AF105" s="376"/>
      <c r="AG105" s="375">
        <f>IF(OR(입력!B105="60mm단열",입력!B105="60mm방화"),IF(OR(입력!B107="T/T",입력!B107="T/O",입력!B107="T/S",입력!B107="FIX",입력!B107="PJ"),IF(입력!H105="W",4,IF(입력!H105="H",4,0)),0)*IF(OR(입력!H108="W",입력!H108="H"),2,1),0)</f>
        <v>0</v>
      </c>
      <c r="AH105" s="376"/>
      <c r="AI105" s="375">
        <f>IF(OR(입력!B105="60mm단열",입력!B105="60mm방화"),IF(OR(입력!B107="T/T",입력!B107="T/O",입력!B107="T/S",입력!B107="FIX",입력!B107="PJ"),IF(입력!H105="W",4,IF(입력!H105="H",4,0)),0)*IF(OR(입력!H108="W",입력!H108="H"),2,1),0)</f>
        <v>0</v>
      </c>
      <c r="AJ105" s="376"/>
      <c r="AK105" s="375">
        <f>IF(OR(입력!B105="60mm단열",입력!B105="60mm방화"),IF(OR(입력!B107="T/T",입력!B107="T/O",입력!B107="T/S",입력!B107="FIX",입력!B107="PJ"),IF(입력!H105="W",4,IF(입력!H105="H",4,0)),0)*IF(OR(입력!H108="W",입력!H108="H"),2,1),0)</f>
        <v>0</v>
      </c>
      <c r="AL105" s="376"/>
      <c r="AM105" s="357">
        <f>IF(OR(입력!B105="60mm단열",입력!B105="60mm방화"),(32),0)</f>
        <v>0</v>
      </c>
      <c r="AN105" s="358"/>
      <c r="AO105" s="357">
        <f>IF((입력!B105="60mm단열"),(Q105+S105+U105+W105)/1000,0)</f>
        <v>0</v>
      </c>
      <c r="AP105" s="358"/>
      <c r="AQ105" s="357">
        <f>IF((입력!B105="60mm단열"),(Q105+S105+U105+W105)/1000,0)</f>
        <v>0</v>
      </c>
      <c r="AR105" s="358"/>
      <c r="AS105" s="357">
        <f>IF((입력!B105="60mm단열"),(G105+M105+K105+O105))/1000</f>
        <v>0</v>
      </c>
      <c r="AT105" s="358"/>
      <c r="AU105" s="357">
        <f>IF((입력!B105="60mm단열"),(4),0)</f>
        <v>0</v>
      </c>
      <c r="AV105" s="358"/>
      <c r="AW105" s="357">
        <f>IF((입력!B105="60mm단열"),(G105*2)/1000,0)</f>
        <v>0</v>
      </c>
      <c r="AX105" s="358"/>
      <c r="AY105" s="357">
        <f>IF((입력!B105="60mm방화"),(Q105+S105+U105+W105)/1000,0)</f>
        <v>0</v>
      </c>
      <c r="AZ105" s="358"/>
      <c r="BA105" s="357">
        <f>IF((입력!B105="60mm방화"),(Q105+S105+U105+W105)/1000,0)</f>
        <v>0</v>
      </c>
      <c r="BB105" s="358"/>
      <c r="BC105" s="357">
        <f>IF((입력!B105="60mm방화"),(G105+K105+M105+O105)/1000,0)</f>
        <v>0</v>
      </c>
      <c r="BD105" s="358"/>
      <c r="BE105" s="357">
        <f>IF((입력!B105="60mm방화"),(4),0)</f>
        <v>0</v>
      </c>
      <c r="BF105" s="358"/>
      <c r="BG105" s="357">
        <f>IF((입력!B105="60mm방화"),((G105+K105+M105+O105)/1000),0)</f>
        <v>0</v>
      </c>
      <c r="BH105" s="358"/>
      <c r="BI105" s="357">
        <f>IF((입력!B105="60mm방화"),((E105/1000)),0)</f>
        <v>0</v>
      </c>
      <c r="BJ105" s="358"/>
      <c r="BK105" s="357">
        <f>IF((입력!B105="60mm방화"),IF(입력!B109="24T",Q105/1000,U105/1000),0)</f>
        <v>0</v>
      </c>
      <c r="BL105" s="358"/>
      <c r="BM105" s="357">
        <f>IF((입력!B105="60mm방화"),IF(입력!B109="24T",S105/1000,W105/1000),0)</f>
        <v>0</v>
      </c>
      <c r="BN105" s="358"/>
      <c r="BO105" s="357">
        <f>IF(OR(입력!B105="60mm단열",입력!B105="60mm방화"),(IF(OR(입력!B107="T/T",입력!B107="T/O",입력!B107="T/S",입력!B107="PJ"),(IF(입력!H105="W",입력!D105-(입력!D105-입력!J105)-432,입력!D105-432)+IF(입력!H105="H",입력!F105-((((입력!F105-입력!J105)/2)-246)*2),(((입력!F105/2)-246)*2))),0))+(IF(OR(입력!B107="T/T",입력!B107="T/O",입력!B107="T/S"),(IF(입력!H109="W",입력!D105-(입력!D109-입력!J109)-432,0)+IF(입력!H109="H",입력!F109-((((입력!F109-입력!J109)/2)-246)*2),0)),0)),0)</f>
        <v>0</v>
      </c>
      <c r="BP105" s="358"/>
      <c r="BQ105" s="357">
        <f>IF(OR(입력!B105="85mm단열",입력!B105="85mm방화"),IF(입력!B107="OD",IF(AND(입력!H105="W",입력!H109="W"),((입력!D105-(입력!D105-입력!J105))*2)+((입력!D105-(입력!D105-입력!J109))*2)+((입력!D105-입력!J105-입력!J109)*2)+((입력!F105)*6),0),0)+IF(입력!B107="OD",IF(AND(입력!H105="H",입력!H109="H"),((입력!BJ105-(입력!F105-입력!J105))*2)+((입력!F105-(입력!F105-입력!J109))*2)+((입력!F105-입력!BN105-입력!J109)*2)+((입력!D105)*6),0),0)+IF(입력!B107="OD",IF(입력!H105="W",((입력!D105-(입력!D105-입력!J105))*2)+((입력!D105-입력!J105)*2)+((입력!F105)*4),IF(입력!H105="H",((입력!F105-(입력!F105-입력!J105))*2)+((입력!F105-입력!J105)*2)+((입력!D105)*4),0)),0)+IF(OR(입력!B107="T/T",입력!B107="T/O",입력!B107="T/S",입력!B107="FIX",입력!B105="ID",AND(입력!B107="OD",NOT(입력!H105="W"),NOT(입력!H105="H"))),((입력!D105)+(입력!F105))*2,0),0)</f>
        <v>0</v>
      </c>
      <c r="BR105" s="358"/>
      <c r="BS105" s="357">
        <f>IF(OR(입력!B105="85mm단열",입력!B105="85mm방화"),(IF(OR(입력!B107="T/T",입력!B107="T/O",입력!B107="T/S"),(IF(입력!H105="W",입력!D105-(입력!D105-입력!J105)-38-19+12,입력!D105-38-38+12)+IF(입력!H105="H",입력!F105-(입력!F105-입력!J105)-38-19+12,입력!F105-38-38+12))*2,0))+(IF(OR(입력!B107="T/T",입력!B107="T/O",입력!B107="T/S"),(IF(입력!H109="W",입력!D105-(입력!D109-입력!J109)-38-19+12,0)+IF(입력!H109="H",입력!F109-(입력!F109-입력!J109)-38-19+12,0))*2,0)),0)</f>
        <v>0</v>
      </c>
      <c r="BT105" s="358"/>
      <c r="BU105" s="357">
        <f>IF(OR(입력!B105="85mm단열",입력!B105="85mm방화"),IF(OR(입력!B107="T/T",입력!B107="T/O",입력!B107="T/S",입력!B107="FIX",입력!B107="ID"),IF(입력!H105="W",입력!F105-38-38+10,IF(입력!H105="H",입력!D105-38-38+10,0)),0)*IF(OR(입력!H109="W",입력!H108="H"),2,1),0)</f>
        <v>0</v>
      </c>
      <c r="BV105" s="358"/>
      <c r="BW105" s="357">
        <f>IF(OR(입력!B105="85mm단열",입력!B105="85mm방화"),IF(입력!B109="48T",(IF(입력!B107="FIX",IF(AND(입력!H105="W",입력!H109="W"),((입력!D105-(입력!D105-입력!J105)-38-19)*2)+((입력!D105-(입력!D105-입력!J109)-38-19)*2)+((입력!D105-입력!J105-입력!J108-19-19)*2)+((입력!F105-38-38)*6),IF(AND(입력!H105="H",입력!H109="H"),((입력!F105-(입력!F105-입력!J105)-38-19)*2)+((입력!F105-(입력!F105-입력!J109)-38-19)*2)+((입력!F105-입력!J105-입력!J109-19-19)*2)+((입력!D105-38-38)*6),IF(입력!H105="W",((입력!D105-(입력!D105-입력!J105)-38-19)*2)+((입력!D105-입력!J105-38-19)*2)+((입력!F105-38-38)*4),IF(입력!H105="H",((입력!F105-(입력!F105-입력!J105)-38-19)*2)+((입력!F105-입력!J105-38-19)*2)+((입력!D105-38-38)*4),(((입력!D105-38-38)+(입력!F105-38-38))*2))))),0)+IF(OR(입력!B107="T/T",입력!B107="T/O",입력!B107="ID",입력!B107="T/S"),IF(AND(입력!H105="W",입력!H109="W"),(((입력!D105-입력!J105-입력!J109-19-19)+(입력!F105-38-38))*2),IF(입력!H105="W",(((입력!D105-입력!J105-38-19)+(입력!F105-38-38))*2),IF(AND(입력!H105="H",입력!H109="H"),(((입력!F105-입력!J105-입력!J109-19-19)+(입력!D105-38-38))*2),IF(입력!H105="H",(((입력!F105-입력!J105-38-19)+(입력!D105-38-38))*2),0)))),0)+IF(입력!B105="OD",IF(AND(입력!H105="W",입력!H105="W"),(((입력!D105-입력!J105-입력!J109-38-38)+(입력!F105-38-38))*2),IF(입력!H105="W",(((입력!D105-입력!J105-38-38)+(입력!F105-38-38))*2),IF(AND(입력!H105="H",입력!H109="H"),(((입력!F105-입력!J105-입력!J109-38-38)+(입력!D105-38-38))*2),IF(입력!H105="H",(((입력!F105-입력!J105-38-38)+(입력!D105-38-38))*2),0)))),0)),0),0)</f>
        <v>0</v>
      </c>
      <c r="BX105" s="358"/>
      <c r="BY105" s="357">
        <f>IF(OR(입력!B105="85mm단열",입력!B105="85mm방화"),IF(입력!B109="48T",(IF(OR(입력!B107="T/T",입력!B107="T/O",입력!B107="T/S"),(IF(입력!H105="W",입력!D105-(입력!D105-입력!J105)-38-19+12-56-56,입력!D105-38-38+12-56-56)+IF(입력!H105="H",입력!F105-(입력!F105-입력!J105)-38-19+12-56-56,입력!F105-38-38+12-56-56))*2,0)+IF(입력!B107="OD",(IF(입력!H105="W",입력!D105-(입력!D105-입력!J105)-38-38+12-56-56,입력!D105-38-38+12-56-56)+IF(입력!H105="H",입력!F105-(입력!F105-입력!J105)-38-38+12-56-56,입력!F105-38-38+12-56-56))*2,0)+IF(입력!B107="ID",(IF(입력!H105="W",입력!D105-(입력!D105-입력!J105)-38-19+12-56-56,입력!D105-38-38+12-56-56)+IF(입력!H105="H",입력!F105-(입력!F105-입력!J105)-38-19+12-56-56,입력!F105-38-38+12-56-56))*2,0)+IF(OR(입력!B107="T/T",입력!B107="T/O",입력!B107="T/S"),(IF(입력!H109="W",입력!D105-(입력!D105-입력!J109)-38-19+12-56-56,0)+IF(입력!H109="H",입력!F105-(입력!F105-입력!J109)-38-19+12-56-56,0))*2,0)+IF(입력!B105="OD",(IF(입력!H109="W",입력!D105-(입력!D105-입력!J109)-38-38+12-56-56,0)+IF(입력!H109="H",입력!F105-(입력!F105-입력!J109)-38-38+12-56-56,0))*2,0)+IF(입력!B105="ID",(IF(입력!H109="W",입력!D105-(입력!D105-입력!J109)-38-19+12-56-56,0)+IF(입력!H109="H",입력!F105-(입력!F105-입력!J109)-38-19+12-56-56,0))*2,0)),0),0)</f>
        <v>0</v>
      </c>
      <c r="BZ105" s="358"/>
      <c r="CA105" s="357">
        <f>IF(OR(입력!B105="85mm단열",입력!B105="85mm방화"),IF(입력!B109="51T",(IF(입력!B107="FIX",IF(AND(입력!H105="W",입력!H109="W"),((입력!D105-(입력!D105-입력!J105)-38-19)*2)+((입력!D105-(입력!D105-입력!J109)-38-19)*2)+((입력!D105-입력!J105-입력!J108-19-19)*2)+((입력!F105-38-38)*6),IF(AND(입력!H105="H",입력!H109="H"),((입력!F105-(입력!F105-입력!J105)-38-19)*2)+((입력!F105-(입력!F105-입력!J109)-38-19)*2)+((입력!F105-입력!J105-입력!J109-19-19)*2)+((입력!D105-38-38)*6),IF(입력!H105="W",((입력!D105-(입력!D105-입력!J105)-38-19)*2)+((입력!D105-입력!J105-38-19)*2)+((입력!F105-38-38)*4),IF(입력!H105="H",((입력!F105-(입력!F105-입력!J105)-38-19)*2)+((입력!F105-입력!J105-38-19)*2)+((입력!D105-38-38)*4),(((입력!D105-38-38)+(입력!F105-38-38))*2))))),0)+IF(OR(입력!B107="T/T",입력!B107="T/O",입력!B107="ID",입력!B107="T/S"),IF(AND(입력!H105="W",입력!H109="W"),(((입력!D105-입력!J105-입력!J109-19-19)+(입력!F105-38-38))*2),IF(입력!H105="W",(((입력!D105-입력!J105-38-19)+(입력!F105-38-38))*2),IF(AND(입력!H105="H",입력!H109="H"),(((입력!F105-입력!J105-입력!J109-19-19)+(입력!D105-38-38))*2),IF(입력!H105="H",(((입력!F105-입력!J105-38-19)+(입력!D105-38-38))*2),0)))),0)+IF(입력!B105="OD",IF(AND(입력!H105="W",입력!H105="W"),(((입력!D105-입력!J105-입력!J109-38-38)+(입력!F105-38-38))*2),IF(입력!H105="W",(((입력!D105-입력!J105-38-38)+(입력!F105-38-38))*2),IF(AND(입력!H105="H",입력!H109="H"),(((입력!F105-입력!J105-입력!J109-38-38)+(입력!D105-38-38))*2),IF(입력!H105="H",(((입력!F105-입력!J105-38-38)+(입력!D105-38-38))*2),0)))),0)),0),0)</f>
        <v>0</v>
      </c>
      <c r="CB105" s="358"/>
      <c r="CC105" s="357">
        <f>IF(OR(입력!B105="85mm단열",입력!B105="85mm방화"),IF(입력!B109="51T",(IF(OR(입력!B107="T/T",입력!B107="T/O",입력!B107="T/S"),(IF(입력!H105="W",입력!D105-(입력!D105-입력!J105)-38-19+12-56-56,입력!D105-38-38+12-56-56)+IF(입력!H105="H",입력!F105-(입력!F105-입력!J105)-38-19+12-56-56,입력!F105-38-38+12-56-56))*2,0)+IF(입력!B107="OD",(IF(입력!H105="W",입력!D105-(입력!D105-입력!J105)-38-38+12-56-56,입력!D105-38-38+12-56-56)+IF(입력!H105="H",입력!F105-(입력!F105-입력!J105)-38-38+12-56-56,입력!F105-38-38+12-56-56))*2,0)+IF(입력!B107="ID",(IF(입력!H105="W",입력!D105-(입력!D105-입력!J105)-38-19+12-56-56,입력!D105-38-38+12-56-56)+IF(입력!H105="H",입력!F105-(입력!F105-입력!J105)-38-19+12-56-56,입력!F105-38-38+12-56-56))*2,0)+IF(OR(입력!B107="T/T",입력!B107="T/O",입력!B107="T/S"),(IF(입력!H109="W",입력!D105-(입력!D105-입력!J109)-38-19+12-56-56,0)+IF(입력!H109="H",입력!F105-(입력!F105-입력!J109)-38-19+12-56-56,0))*2,0)+IF(입력!B105="OD",(IF(입력!H109="W",입력!D105-(입력!D105-입력!J109)-38-38+12-56-56,0)+IF(입력!H109="H",입력!F105-(입력!F105-입력!J109)-38-38+12-56-56,0))*2,0)+IF(입력!B105="ID",(IF(입력!H109="W",입력!D105-(입력!D105-입력!J109)-38-19+12-56-56,0)+IF(입력!H109="H",입력!F105-(입력!F105-입력!J109)-38-19+12-56-56,0))*2,0)),0),0)</f>
        <v>0</v>
      </c>
      <c r="CD105" s="358"/>
      <c r="CE105" s="357">
        <f>IF(OR(입력!B105="85mm단열",입력!B105="85mm방화"),(4),0)</f>
        <v>0</v>
      </c>
      <c r="CF105" s="358"/>
      <c r="CG105" s="357">
        <f>IF(OR(입력!B105="85mm단열",입력!B105="85mm방화"),(4),0)</f>
        <v>0</v>
      </c>
      <c r="CH105" s="358"/>
      <c r="CI105" s="381">
        <f>IF(OR(입력!B105="85mm단열",입력!B105="85mm방화"),IF(OR(입력!B107="T/T",입력!B107="T/O",입력!B107="T/S"),IF(OR(입력!H109="w",입력!H109="h"),8,4),0),0)</f>
        <v>0</v>
      </c>
      <c r="CJ105" s="382"/>
      <c r="CK105" s="375">
        <f>IF(OR(입력!B105="85mm단열",입력!B105="85mm방화"),IF(OR(입력!B107="T/T",입력!B107="T/O",입력!B107="T/S"),IF(OR(입력!H109="w",입력!H109="h"),8,4),0),0)</f>
        <v>0</v>
      </c>
      <c r="CL105" s="376"/>
      <c r="CM105" s="375">
        <f>IF(OR(입력!B105="85mm단열",입력!B105="85mm방화"),IF(OR(입력!B107="T/T",입력!B107="T/O",입력!B107="T/S",입력!B107="FIX",입력!B107="ID"),IF(입력!H105="W",2,IF(입력!H105="H",2,0)),0)*IF(OR(입력!H108="W",입력!H108="H"),2,1),0)</f>
        <v>0</v>
      </c>
      <c r="CN105" s="376"/>
      <c r="CO105" s="375">
        <f>IF(OR(입력!B105="85mm단열",입력!B105="85mm방화"),IF(OR(입력!B107="T/T",입력!B107="T/O",입력!B107="T/S",입력!B107="FIX",입력!B107="ID"),IF(입력!H105="W",2,IF(입력!H105="H",2,0)),0)*IF(OR(입력!H108="W",입력!H108="H"),2,1),0)</f>
        <v>0</v>
      </c>
      <c r="CP105" s="376"/>
      <c r="CQ105" s="375">
        <f>IF(OR(입력!B105="85mm단열",입력!B105="85mm방화"),IF(OR(입력!B107="T/T",입력!B107="T/O",입력!B107="T/S",입력!B107="FIX",입력!B107="ID"),IF(입력!H105="W",2,IF(입력!H105="H",2,0)),0)*IF(OR(입력!H108="W",입력!H108="H"),2,1),0)</f>
        <v>0</v>
      </c>
      <c r="CR105" s="376"/>
      <c r="CS105" s="357">
        <f>IF(OR(입력!B105="85mm단열",입력!B105="85mm방화"),(32),0)</f>
        <v>0</v>
      </c>
      <c r="CT105" s="358"/>
      <c r="CU105" s="369">
        <f>IF((입력!B105="85mm단열"),((CA105+CC105+BW105+BY105)/1000),0)</f>
        <v>0</v>
      </c>
      <c r="CV105" s="370"/>
      <c r="CW105" s="369">
        <f>IF((입력!B105="85mm단열"),((CA105+CC105+BW105+BY105)/1000),0)</f>
        <v>0</v>
      </c>
      <c r="CX105" s="370"/>
      <c r="CY105" s="369">
        <f>IF((입력!B105="85mm단열"),((BS105/1000)),0)</f>
        <v>0</v>
      </c>
      <c r="CZ105" s="370"/>
      <c r="DA105" s="357">
        <f>IF((입력!B105="85mm단열"),(4),0)</f>
        <v>0</v>
      </c>
      <c r="DB105" s="358"/>
      <c r="DC105" s="369">
        <f>IF((입력!B105="85mm단열"),(BS105*2)/1000,0)</f>
        <v>0</v>
      </c>
      <c r="DD105" s="370"/>
      <c r="DE105" s="357">
        <f>IF((입력!B105="85mm방화"),((CA105+CC105+BW105+BY105)/1000),0)</f>
        <v>0</v>
      </c>
      <c r="DF105" s="358"/>
      <c r="DG105" s="357">
        <f>IF((입력!B105="85mm방화"),((CA105+CC105+BW105+BY105)/1000),0)</f>
        <v>0</v>
      </c>
      <c r="DH105" s="358"/>
      <c r="DI105" s="357">
        <f>IF((입력!B105="85mm방화"),((BS105/1000)),0)</f>
        <v>0</v>
      </c>
      <c r="DJ105" s="358"/>
      <c r="DK105" s="357">
        <f>IF((입력!B105="85mm방화"),(4),0)</f>
        <v>0</v>
      </c>
      <c r="DL105" s="358"/>
      <c r="DM105" s="357">
        <f>IF((입력!B105="85mm방화"),(BS105*2)/1000,0)</f>
        <v>0</v>
      </c>
      <c r="DN105" s="358"/>
      <c r="DO105" s="357">
        <f>IF((입력!B105="85mm방화"),((BQ105/1000)),0)</f>
        <v>0</v>
      </c>
      <c r="DP105" s="358"/>
      <c r="DQ105" s="357">
        <f>IF((입력!B105="85mm방화"),((BW105/1000)),0)</f>
        <v>0</v>
      </c>
      <c r="DR105" s="358"/>
      <c r="DS105" s="357">
        <f>IF((입력!B105="85mm방화"),((BY105/1000)),0)</f>
        <v>0</v>
      </c>
      <c r="DT105" s="358"/>
      <c r="DU105" s="357">
        <f>IF(OR(입력!B105="85mm단열",입력!B105="85mm방화"),(IF(OR(입력!B107="T/T",입력!B107="T/O",입력!B107="T/S"),(IF(입력!H105="W",입력!D105-(입력!D105-입력!J105)-432,입력!D105-432)+IF(입력!H105="H",입력!F105-((((입력!F105-입력!J105)/2)-246)*2),(((입력!F105/2)-246)*2))),0))+(IF(OR(입력!B107="T/T",입력!B107="T/O",입력!B107="T/S"),(IF(입력!H109="W",입력!D105-(입력!D109-입력!J109)-432,0)+IF(입력!H109="H",입력!F109-((((입력!F109-입력!J109)/2)-246)*2),0)),0)),0)</f>
        <v>0</v>
      </c>
      <c r="DV105" s="358"/>
      <c r="DW105" s="357">
        <f>IF(OR(입력!B105="85mm단열",입력!B105="85mm방화",입력!B105="60mm단열",입력!B105="60mm방화"),IF(OR(입력!B107="T/T",입력!B107="T/O",입력!B107="T/S",입력!B107="FIX"),IF(OR(입력!H105="w",입력!H105="h"),4,2),0),0)</f>
        <v>0</v>
      </c>
      <c r="DX105" s="358"/>
      <c r="DY105" s="357">
        <f>IF(OR(입력!B105="85mm단열",입력!B105="85mm방화",입력!B105="60mm단열",입력!B105="60mm방화"),IF(OR(입력!B107="T/T",입력!B107="T/O",입력!B107="T/S"),1,0),0)</f>
        <v>0</v>
      </c>
      <c r="DZ105" s="358"/>
      <c r="EA105" s="357">
        <f>IF(OR(입력!B105="85mm단열",입력!B105="85mm방화",입력!B105="60mm단열",입력!B105="60mm방화"),IF(OR(입력!B107="T/T",입력!B107="T/O",입력!B107="T/S"),1,0),0)</f>
        <v>0</v>
      </c>
      <c r="EB105" s="358"/>
      <c r="EC105" s="357">
        <f>IF(OR(입력!B105="145mm단열",입력!B105="145mm방화"),IF(입력!B107="ES",((입력!D105)+(입력!F105))*2,0),0)</f>
        <v>0</v>
      </c>
      <c r="ED105" s="358"/>
      <c r="EE105" s="357">
        <f>IF(OR(입력!B105="145mm단열",입력!B105="145mm방화"),IF(입력!B107="ES",(((입력!D105-(입력!D105-입력!J105)+6)+(입력!F105-52-57))*2),0)+IF(입력!B107="ES",IF(입력!H109="W",(((입력!D105-(입력!D105-입력!J109)+6)+(입력!F105-52-57))*2),0),0),0)</f>
        <v>0</v>
      </c>
      <c r="EF105" s="358"/>
      <c r="EG105" s="357">
        <f>IF(OR(입력!B105="145mm단열",입력!B105="145mm방화"),IF(입력!B107="ES",입력!F105-36-36+10,0)*IF(입력!H109="W",2,1),0)</f>
        <v>0</v>
      </c>
      <c r="EH105" s="358"/>
      <c r="EI105" s="357">
        <f>IF(OR(입력!B105="145mm단열",입력!B105="145mm방화"),IF(입력!B107="ES",입력!D105-36-36,0),0)</f>
        <v>0</v>
      </c>
      <c r="EJ105" s="358"/>
      <c r="EK105" s="357">
        <f>IF(OR(입력!B105="145mm단열",입력!B105="145mm방화"),IF(입력!B107="ES",입력!F105-36-36,0)+IF(AND(입력!B107="ES",입력!H109="W"),입력!F105-36-36,0),0)</f>
        <v>0</v>
      </c>
      <c r="EL105" s="358"/>
      <c r="EM105" s="357">
        <f>IF(OR(입력!B105="145mm단열",입력!B105="145mm방화"),IF(입력!B107="ES",입력!D105-36-36,0),0)</f>
        <v>0</v>
      </c>
      <c r="EN105" s="358"/>
      <c r="EO105" s="357">
        <f>IF(OR(입력!B105="145mm단열",입력!B105="145mm방화"),IF(입력!B107="ES",입력!D105-36-36,0),0)</f>
        <v>0</v>
      </c>
      <c r="EP105" s="358"/>
      <c r="EQ105" s="357">
        <f>IF(OR(입력!B105="145mm단열",입력!B105="145mm방화"),IF(입력!B107="ES",입력!F105-36-36,0)+IF(AND(입력!B107="ES",입력!H109="W"),입력!F105-36-36,0),0)</f>
        <v>0</v>
      </c>
      <c r="ER105" s="358"/>
      <c r="ES105" s="357">
        <f>IF(OR(입력!B105="145mm단열",입력!B105="145mm방화"),IF(입력!B109="39T",IF(입력!B107="ES",((입력!D105-(입력!D105-입력!J105)+6-73-73)+(입력!F105-36-36-73-73))*2,0)+IF(AND(입력!B105="ES",입력!H108="W"),((입력!D105-(입력!D105-입력!J108)+6-73-73)+(입력!F105-36-36-73-73))*2,0)+IF(AND(입력!B105="ES",입력!H105="W",입력!H108="W"),((입력!D105-입력!J105-입력!J108-19-19)+(입력!F105-36-36))*2,IF(AND(입력!B105="ES",입력!H105="W",NOT(입력!H108="W")),((입력!D105-입력!J105-36-19)+(입력!F105-36-36))*2,0)),0),0)</f>
        <v>0</v>
      </c>
      <c r="ET105" s="358"/>
      <c r="EU105" s="357">
        <f>IF(OR(입력!B105="145mm단열",입력!B105="145mm방화"),IF(입력!B109="24T",IF(입력!B107="ES",((입력!D105-(입력!D105-입력!J105)+6-73-73)+(입력!F105-36-36-73-73))*2,0)+IF(AND(입력!B105="ES",입력!H108="W"),((입력!D105-(입력!D105-입력!J108)+6-73-73)+(입력!F105-36-36-73-73))*2,0)+IF(AND(입력!B105="ES",입력!H105="W",입력!H108="W"),((입력!D105-입력!J105-입력!J108-19-19)+(입력!F105-36-36))*2,IF(AND(입력!B105="ES",입력!H105="W",NOT(입력!H108="W")),((입력!D105-입력!J105-36-19)+(입력!F105-36-36))*2,0)),0),0)</f>
        <v>0</v>
      </c>
      <c r="EV105" s="358"/>
      <c r="EW105" s="357">
        <f>IF(OR(입력!B105="145mm단열",입력!B105="145mm방화"),IF(입력!B107="ES",(입력!D105-(입력!D105-입력!J105)-40-21+입력!F105-36-36)*2,0)+IF(AND(입력!B107="ES",입력!H109="W"),(입력!D105-(입력!D105-입력!J108)-36-19+입력!F105-36-36)*2,0),0)</f>
        <v>0</v>
      </c>
      <c r="EX105" s="358"/>
      <c r="EY105" s="357">
        <f>IF(OR(입력!B105="145mm단열",입력!B105="145mm방화"),(4),0)</f>
        <v>0</v>
      </c>
      <c r="EZ105" s="358"/>
      <c r="FA105" s="357">
        <f>IF(OR(입력!B105="145mm단열",입력!B105="145mm방화"),(4),0)</f>
        <v>0</v>
      </c>
      <c r="FB105" s="358"/>
      <c r="FC105" s="381">
        <f>IF(OR(입력!B105="145mm단열",입력!B105="145mm방화"),IF(OR(입력!B107="ES"),IF(OR(입력!H105="W",입력!H109="h"),4,8),0),0)</f>
        <v>0</v>
      </c>
      <c r="FD105" s="382"/>
      <c r="FE105" s="375">
        <f>IF(OR(입력!B105="145mm단열",입력!B105="145mm방화"),IF(OR(입력!B107="ES"),IF(OR(입력!H105="W",입력!H109="h"),4,8),0),0)</f>
        <v>0</v>
      </c>
      <c r="FF105" s="376"/>
      <c r="FG105" s="375">
        <f>IF(OR(입력!B105="145mm단열",입력!B105="145mm방화"),IF(OR(입력!B107="ES"),IF(입력!H105="W",2,IF(입력!H105="H",2,0)),0)*IF(OR(입력!H108="W",입력!H108="H"),2,1),0)</f>
        <v>0</v>
      </c>
      <c r="FH105" s="376"/>
      <c r="FI105" s="375">
        <f>IF(OR(입력!B105="145mm단열",입력!B105="145mm방화"),IF(OR(입력!B107="ES"),IF(입력!H105="W",2,IF(입력!H105="H",2,0)),0)*IF(OR(입력!H108="W",입력!H108="H"),2,1),0)</f>
        <v>0</v>
      </c>
      <c r="FJ105" s="376"/>
      <c r="FK105" s="375">
        <f>IF(OR(입력!B105="145mm단열",입력!B105="145mm방화"),IF(OR(입력!B107="ES"),IF(입력!H105="W",2,IF(입력!H105="H",2,0)),0)*IF(OR(입력!H108="W",입력!H108="H"),2,1),0)</f>
        <v>0</v>
      </c>
      <c r="FL105" s="376"/>
      <c r="FM105" s="357">
        <f>IF(OR(입력!B105="145mm단열",입력!B105="145mm방화"),(32),0)</f>
        <v>0</v>
      </c>
      <c r="FN105" s="358"/>
      <c r="FO105" s="369">
        <f>IF((입력!B105="145mm단열"),((EU105+EW105+EQ105+ES105)/1000),0)</f>
        <v>0</v>
      </c>
      <c r="FP105" s="370"/>
      <c r="FQ105" s="369">
        <f>IF((입력!B105="145mm단열"),((EU105+EW105+EQ105+ES105)/1000),0)</f>
        <v>0</v>
      </c>
      <c r="FR105" s="370"/>
      <c r="FS105" s="369">
        <f>IF((입력!B105="145mm단열"),((EM105/1000)),0)</f>
        <v>0</v>
      </c>
      <c r="FT105" s="370"/>
      <c r="FU105" s="357">
        <f>IF((입력!B105="145mm단열"),(4),0)</f>
        <v>0</v>
      </c>
      <c r="FV105" s="358"/>
      <c r="FW105" s="369">
        <f>IF((입력!B105="145mm단열"),(EM105*2)/1000,0)</f>
        <v>0</v>
      </c>
      <c r="FX105" s="370"/>
      <c r="FY105" s="357">
        <f>IF((입력!B105="145mm방화"),((EU105+EW105+EQ105+ES105)/1000),0)</f>
        <v>0</v>
      </c>
      <c r="FZ105" s="358"/>
      <c r="GA105" s="357">
        <f>IF((입력!B105="145mm방화"),((EU105+EW105+EQ105+ES105)/1000),0)</f>
        <v>0</v>
      </c>
      <c r="GB105" s="358"/>
      <c r="GC105" s="357">
        <f>IF((입력!B105="145mm방화"),((EM105/1000)),0)</f>
        <v>0</v>
      </c>
      <c r="GD105" s="358"/>
      <c r="GE105" s="357">
        <f>IF((입력!B105="145mm방화"),(4),0)</f>
        <v>0</v>
      </c>
      <c r="GF105" s="358"/>
      <c r="GG105" s="357">
        <f>IF((입력!B105="145mm방화"),(EM105*2)/1000,0)</f>
        <v>0</v>
      </c>
      <c r="GH105" s="358"/>
      <c r="GI105" s="357">
        <f>IF((입력!B105="145mm방화"),((EK105/1000)),0)</f>
        <v>0</v>
      </c>
      <c r="GJ105" s="358"/>
      <c r="GK105" s="357">
        <f>IF((입력!B105="145mm방화"),((EQ105/1000)),0)</f>
        <v>0</v>
      </c>
      <c r="GL105" s="358"/>
      <c r="GM105" s="357">
        <f>IF((입력!B105="145mm방화"),((ES105/1000)),0)</f>
        <v>0</v>
      </c>
      <c r="GN105" s="358"/>
      <c r="GO105" s="357">
        <f>IF(OR(입력!B105="145mm단열",입력!B105="145mm방화"),(1),0)</f>
        <v>0</v>
      </c>
      <c r="GP105" s="358"/>
      <c r="GQ105" s="357">
        <f>IF(OR(입력!B105="145mm단열",입력!B105="145mm방화"),(1),0)</f>
        <v>0</v>
      </c>
      <c r="GR105" s="358"/>
    </row>
    <row r="106" spans="1:200" ht="17.100000000000001" customHeight="1" x14ac:dyDescent="0.3">
      <c r="A106" s="402"/>
      <c r="B106" s="412"/>
      <c r="C106" s="397"/>
      <c r="D106" s="398"/>
      <c r="E106" s="359"/>
      <c r="F106" s="360"/>
      <c r="G106" s="377"/>
      <c r="H106" s="378"/>
      <c r="I106" s="359"/>
      <c r="J106" s="360"/>
      <c r="K106" s="359"/>
      <c r="L106" s="360"/>
      <c r="M106" s="359"/>
      <c r="N106" s="360"/>
      <c r="O106" s="359"/>
      <c r="P106" s="360"/>
      <c r="Q106" s="359"/>
      <c r="R106" s="360"/>
      <c r="S106" s="359"/>
      <c r="T106" s="360"/>
      <c r="U106" s="359"/>
      <c r="V106" s="360"/>
      <c r="W106" s="359"/>
      <c r="X106" s="360"/>
      <c r="Y106" s="359"/>
      <c r="Z106" s="360"/>
      <c r="AA106" s="359"/>
      <c r="AB106" s="360"/>
      <c r="AC106" s="377"/>
      <c r="AD106" s="378"/>
      <c r="AE106" s="377"/>
      <c r="AF106" s="378"/>
      <c r="AG106" s="377"/>
      <c r="AH106" s="378"/>
      <c r="AI106" s="377"/>
      <c r="AJ106" s="378"/>
      <c r="AK106" s="377"/>
      <c r="AL106" s="378"/>
      <c r="AM106" s="359"/>
      <c r="AN106" s="360"/>
      <c r="AO106" s="359"/>
      <c r="AP106" s="360"/>
      <c r="AQ106" s="359"/>
      <c r="AR106" s="360"/>
      <c r="AS106" s="359"/>
      <c r="AT106" s="360"/>
      <c r="AU106" s="359"/>
      <c r="AV106" s="360"/>
      <c r="AW106" s="359"/>
      <c r="AX106" s="360"/>
      <c r="AY106" s="359"/>
      <c r="AZ106" s="360"/>
      <c r="BA106" s="359"/>
      <c r="BB106" s="360"/>
      <c r="BC106" s="359"/>
      <c r="BD106" s="360"/>
      <c r="BE106" s="359"/>
      <c r="BF106" s="360"/>
      <c r="BG106" s="359"/>
      <c r="BH106" s="360"/>
      <c r="BI106" s="359"/>
      <c r="BJ106" s="360"/>
      <c r="BK106" s="359"/>
      <c r="BL106" s="360"/>
      <c r="BM106" s="359"/>
      <c r="BN106" s="360"/>
      <c r="BO106" s="359"/>
      <c r="BP106" s="360"/>
      <c r="BQ106" s="359"/>
      <c r="BR106" s="360"/>
      <c r="BS106" s="359"/>
      <c r="BT106" s="360"/>
      <c r="BU106" s="359"/>
      <c r="BV106" s="360"/>
      <c r="BW106" s="359"/>
      <c r="BX106" s="360"/>
      <c r="BY106" s="359"/>
      <c r="BZ106" s="360"/>
      <c r="CA106" s="359"/>
      <c r="CB106" s="360"/>
      <c r="CC106" s="359"/>
      <c r="CD106" s="360"/>
      <c r="CE106" s="359"/>
      <c r="CF106" s="360"/>
      <c r="CG106" s="359"/>
      <c r="CH106" s="360"/>
      <c r="CI106" s="383"/>
      <c r="CJ106" s="384"/>
      <c r="CK106" s="377"/>
      <c r="CL106" s="378"/>
      <c r="CM106" s="377"/>
      <c r="CN106" s="378"/>
      <c r="CO106" s="377"/>
      <c r="CP106" s="378"/>
      <c r="CQ106" s="377"/>
      <c r="CR106" s="378"/>
      <c r="CS106" s="359"/>
      <c r="CT106" s="360"/>
      <c r="CU106" s="371"/>
      <c r="CV106" s="372"/>
      <c r="CW106" s="371"/>
      <c r="CX106" s="372"/>
      <c r="CY106" s="371"/>
      <c r="CZ106" s="372"/>
      <c r="DA106" s="359"/>
      <c r="DB106" s="360"/>
      <c r="DC106" s="371"/>
      <c r="DD106" s="372"/>
      <c r="DE106" s="359"/>
      <c r="DF106" s="360"/>
      <c r="DG106" s="359"/>
      <c r="DH106" s="360"/>
      <c r="DI106" s="359"/>
      <c r="DJ106" s="360"/>
      <c r="DK106" s="359"/>
      <c r="DL106" s="360"/>
      <c r="DM106" s="359"/>
      <c r="DN106" s="360"/>
      <c r="DO106" s="359"/>
      <c r="DP106" s="360"/>
      <c r="DQ106" s="359"/>
      <c r="DR106" s="360"/>
      <c r="DS106" s="359"/>
      <c r="DT106" s="360"/>
      <c r="DU106" s="359"/>
      <c r="DV106" s="360"/>
      <c r="DW106" s="359"/>
      <c r="DX106" s="360"/>
      <c r="DY106" s="359"/>
      <c r="DZ106" s="360"/>
      <c r="EA106" s="359"/>
      <c r="EB106" s="360"/>
      <c r="EC106" s="359"/>
      <c r="ED106" s="360"/>
      <c r="EE106" s="359"/>
      <c r="EF106" s="360"/>
      <c r="EG106" s="359"/>
      <c r="EH106" s="360"/>
      <c r="EI106" s="359"/>
      <c r="EJ106" s="360"/>
      <c r="EK106" s="359"/>
      <c r="EL106" s="360"/>
      <c r="EM106" s="359"/>
      <c r="EN106" s="360"/>
      <c r="EO106" s="359"/>
      <c r="EP106" s="360"/>
      <c r="EQ106" s="359"/>
      <c r="ER106" s="360"/>
      <c r="ES106" s="359"/>
      <c r="ET106" s="360"/>
      <c r="EU106" s="359"/>
      <c r="EV106" s="360"/>
      <c r="EW106" s="359"/>
      <c r="EX106" s="360"/>
      <c r="EY106" s="359"/>
      <c r="EZ106" s="360"/>
      <c r="FA106" s="359"/>
      <c r="FB106" s="360"/>
      <c r="FC106" s="383"/>
      <c r="FD106" s="384"/>
      <c r="FE106" s="377"/>
      <c r="FF106" s="378"/>
      <c r="FG106" s="377"/>
      <c r="FH106" s="378"/>
      <c r="FI106" s="377"/>
      <c r="FJ106" s="378"/>
      <c r="FK106" s="377"/>
      <c r="FL106" s="378"/>
      <c r="FM106" s="359"/>
      <c r="FN106" s="360"/>
      <c r="FO106" s="371"/>
      <c r="FP106" s="372"/>
      <c r="FQ106" s="371"/>
      <c r="FR106" s="372"/>
      <c r="FS106" s="371"/>
      <c r="FT106" s="372"/>
      <c r="FU106" s="359"/>
      <c r="FV106" s="360"/>
      <c r="FW106" s="371"/>
      <c r="FX106" s="372"/>
      <c r="FY106" s="359"/>
      <c r="FZ106" s="360"/>
      <c r="GA106" s="359"/>
      <c r="GB106" s="360"/>
      <c r="GC106" s="359"/>
      <c r="GD106" s="360"/>
      <c r="GE106" s="359"/>
      <c r="GF106" s="360"/>
      <c r="GG106" s="359"/>
      <c r="GH106" s="360"/>
      <c r="GI106" s="359"/>
      <c r="GJ106" s="360"/>
      <c r="GK106" s="359"/>
      <c r="GL106" s="360"/>
      <c r="GM106" s="359"/>
      <c r="GN106" s="360"/>
      <c r="GO106" s="359"/>
      <c r="GP106" s="360"/>
      <c r="GQ106" s="359"/>
      <c r="GR106" s="360"/>
    </row>
    <row r="107" spans="1:200" ht="16.5" customHeight="1" x14ac:dyDescent="0.3">
      <c r="A107" s="402"/>
      <c r="B107" s="412"/>
      <c r="C107" s="397"/>
      <c r="D107" s="398"/>
      <c r="E107" s="359"/>
      <c r="F107" s="360"/>
      <c r="G107" s="377"/>
      <c r="H107" s="378"/>
      <c r="I107" s="359"/>
      <c r="J107" s="360"/>
      <c r="K107" s="359"/>
      <c r="L107" s="360"/>
      <c r="M107" s="359"/>
      <c r="N107" s="360"/>
      <c r="O107" s="359"/>
      <c r="P107" s="360"/>
      <c r="Q107" s="359"/>
      <c r="R107" s="360"/>
      <c r="S107" s="359"/>
      <c r="T107" s="360"/>
      <c r="U107" s="359"/>
      <c r="V107" s="360"/>
      <c r="W107" s="359"/>
      <c r="X107" s="360"/>
      <c r="Y107" s="359"/>
      <c r="Z107" s="360"/>
      <c r="AA107" s="359"/>
      <c r="AB107" s="360"/>
      <c r="AC107" s="377"/>
      <c r="AD107" s="378"/>
      <c r="AE107" s="377"/>
      <c r="AF107" s="378"/>
      <c r="AG107" s="377"/>
      <c r="AH107" s="378"/>
      <c r="AI107" s="377"/>
      <c r="AJ107" s="378"/>
      <c r="AK107" s="377"/>
      <c r="AL107" s="378"/>
      <c r="AM107" s="359"/>
      <c r="AN107" s="360"/>
      <c r="AO107" s="359"/>
      <c r="AP107" s="360"/>
      <c r="AQ107" s="359"/>
      <c r="AR107" s="360"/>
      <c r="AS107" s="359"/>
      <c r="AT107" s="360"/>
      <c r="AU107" s="359"/>
      <c r="AV107" s="360"/>
      <c r="AW107" s="359"/>
      <c r="AX107" s="360"/>
      <c r="AY107" s="359"/>
      <c r="AZ107" s="360"/>
      <c r="BA107" s="359"/>
      <c r="BB107" s="360"/>
      <c r="BC107" s="359"/>
      <c r="BD107" s="360"/>
      <c r="BE107" s="359"/>
      <c r="BF107" s="360"/>
      <c r="BG107" s="359"/>
      <c r="BH107" s="360"/>
      <c r="BI107" s="359"/>
      <c r="BJ107" s="360"/>
      <c r="BK107" s="359"/>
      <c r="BL107" s="360"/>
      <c r="BM107" s="359"/>
      <c r="BN107" s="360"/>
      <c r="BO107" s="359"/>
      <c r="BP107" s="360"/>
      <c r="BQ107" s="359"/>
      <c r="BR107" s="360"/>
      <c r="BS107" s="359"/>
      <c r="BT107" s="360"/>
      <c r="BU107" s="359"/>
      <c r="BV107" s="360"/>
      <c r="BW107" s="359"/>
      <c r="BX107" s="360"/>
      <c r="BY107" s="359"/>
      <c r="BZ107" s="360"/>
      <c r="CA107" s="359"/>
      <c r="CB107" s="360"/>
      <c r="CC107" s="359"/>
      <c r="CD107" s="360"/>
      <c r="CE107" s="359"/>
      <c r="CF107" s="360"/>
      <c r="CG107" s="359"/>
      <c r="CH107" s="360"/>
      <c r="CI107" s="383"/>
      <c r="CJ107" s="384"/>
      <c r="CK107" s="377"/>
      <c r="CL107" s="378"/>
      <c r="CM107" s="377"/>
      <c r="CN107" s="378"/>
      <c r="CO107" s="377"/>
      <c r="CP107" s="378"/>
      <c r="CQ107" s="377"/>
      <c r="CR107" s="378"/>
      <c r="CS107" s="359"/>
      <c r="CT107" s="360"/>
      <c r="CU107" s="371"/>
      <c r="CV107" s="372"/>
      <c r="CW107" s="371"/>
      <c r="CX107" s="372"/>
      <c r="CY107" s="371"/>
      <c r="CZ107" s="372"/>
      <c r="DA107" s="359"/>
      <c r="DB107" s="360"/>
      <c r="DC107" s="371"/>
      <c r="DD107" s="372"/>
      <c r="DE107" s="359"/>
      <c r="DF107" s="360"/>
      <c r="DG107" s="359"/>
      <c r="DH107" s="360"/>
      <c r="DI107" s="359"/>
      <c r="DJ107" s="360"/>
      <c r="DK107" s="359"/>
      <c r="DL107" s="360"/>
      <c r="DM107" s="359"/>
      <c r="DN107" s="360"/>
      <c r="DO107" s="359"/>
      <c r="DP107" s="360"/>
      <c r="DQ107" s="359"/>
      <c r="DR107" s="360"/>
      <c r="DS107" s="359"/>
      <c r="DT107" s="360"/>
      <c r="DU107" s="359"/>
      <c r="DV107" s="360"/>
      <c r="DW107" s="359"/>
      <c r="DX107" s="360"/>
      <c r="DY107" s="359"/>
      <c r="DZ107" s="360"/>
      <c r="EA107" s="359"/>
      <c r="EB107" s="360"/>
      <c r="EC107" s="359"/>
      <c r="ED107" s="360"/>
      <c r="EE107" s="359"/>
      <c r="EF107" s="360"/>
      <c r="EG107" s="359"/>
      <c r="EH107" s="360"/>
      <c r="EI107" s="359"/>
      <c r="EJ107" s="360"/>
      <c r="EK107" s="359"/>
      <c r="EL107" s="360"/>
      <c r="EM107" s="359"/>
      <c r="EN107" s="360"/>
      <c r="EO107" s="359"/>
      <c r="EP107" s="360"/>
      <c r="EQ107" s="359"/>
      <c r="ER107" s="360"/>
      <c r="ES107" s="359"/>
      <c r="ET107" s="360"/>
      <c r="EU107" s="359"/>
      <c r="EV107" s="360"/>
      <c r="EW107" s="359"/>
      <c r="EX107" s="360"/>
      <c r="EY107" s="359"/>
      <c r="EZ107" s="360"/>
      <c r="FA107" s="359"/>
      <c r="FB107" s="360"/>
      <c r="FC107" s="383"/>
      <c r="FD107" s="384"/>
      <c r="FE107" s="377"/>
      <c r="FF107" s="378"/>
      <c r="FG107" s="377"/>
      <c r="FH107" s="378"/>
      <c r="FI107" s="377"/>
      <c r="FJ107" s="378"/>
      <c r="FK107" s="377"/>
      <c r="FL107" s="378"/>
      <c r="FM107" s="359"/>
      <c r="FN107" s="360"/>
      <c r="FO107" s="371"/>
      <c r="FP107" s="372"/>
      <c r="FQ107" s="371"/>
      <c r="FR107" s="372"/>
      <c r="FS107" s="371"/>
      <c r="FT107" s="372"/>
      <c r="FU107" s="359"/>
      <c r="FV107" s="360"/>
      <c r="FW107" s="371"/>
      <c r="FX107" s="372"/>
      <c r="FY107" s="359"/>
      <c r="FZ107" s="360"/>
      <c r="GA107" s="359"/>
      <c r="GB107" s="360"/>
      <c r="GC107" s="359"/>
      <c r="GD107" s="360"/>
      <c r="GE107" s="359"/>
      <c r="GF107" s="360"/>
      <c r="GG107" s="359"/>
      <c r="GH107" s="360"/>
      <c r="GI107" s="359"/>
      <c r="GJ107" s="360"/>
      <c r="GK107" s="359"/>
      <c r="GL107" s="360"/>
      <c r="GM107" s="359"/>
      <c r="GN107" s="360"/>
      <c r="GO107" s="359"/>
      <c r="GP107" s="360"/>
      <c r="GQ107" s="359"/>
      <c r="GR107" s="360"/>
    </row>
    <row r="108" spans="1:200" ht="16.5" customHeight="1" x14ac:dyDescent="0.3">
      <c r="A108" s="402"/>
      <c r="B108" s="412"/>
      <c r="C108" s="409"/>
      <c r="D108" s="410"/>
      <c r="E108" s="361"/>
      <c r="F108" s="362"/>
      <c r="G108" s="379"/>
      <c r="H108" s="380"/>
      <c r="I108" s="361"/>
      <c r="J108" s="362"/>
      <c r="K108" s="361"/>
      <c r="L108" s="362"/>
      <c r="M108" s="361"/>
      <c r="N108" s="362"/>
      <c r="O108" s="361"/>
      <c r="P108" s="362"/>
      <c r="Q108" s="361"/>
      <c r="R108" s="362"/>
      <c r="S108" s="361"/>
      <c r="T108" s="362"/>
      <c r="U108" s="361"/>
      <c r="V108" s="362"/>
      <c r="W108" s="361"/>
      <c r="X108" s="362"/>
      <c r="Y108" s="361"/>
      <c r="Z108" s="362"/>
      <c r="AA108" s="361"/>
      <c r="AB108" s="362"/>
      <c r="AC108" s="379"/>
      <c r="AD108" s="380"/>
      <c r="AE108" s="379"/>
      <c r="AF108" s="380"/>
      <c r="AG108" s="379"/>
      <c r="AH108" s="380"/>
      <c r="AI108" s="379"/>
      <c r="AJ108" s="380"/>
      <c r="AK108" s="379"/>
      <c r="AL108" s="380"/>
      <c r="AM108" s="361"/>
      <c r="AN108" s="362"/>
      <c r="AO108" s="361"/>
      <c r="AP108" s="362"/>
      <c r="AQ108" s="361"/>
      <c r="AR108" s="362"/>
      <c r="AS108" s="361"/>
      <c r="AT108" s="362"/>
      <c r="AU108" s="361"/>
      <c r="AV108" s="362"/>
      <c r="AW108" s="361"/>
      <c r="AX108" s="362"/>
      <c r="AY108" s="361"/>
      <c r="AZ108" s="362"/>
      <c r="BA108" s="361"/>
      <c r="BB108" s="362"/>
      <c r="BC108" s="361"/>
      <c r="BD108" s="362"/>
      <c r="BE108" s="361"/>
      <c r="BF108" s="362"/>
      <c r="BG108" s="361"/>
      <c r="BH108" s="362"/>
      <c r="BI108" s="361"/>
      <c r="BJ108" s="362"/>
      <c r="BK108" s="361"/>
      <c r="BL108" s="362"/>
      <c r="BM108" s="361"/>
      <c r="BN108" s="362"/>
      <c r="BO108" s="361"/>
      <c r="BP108" s="362"/>
      <c r="BQ108" s="361"/>
      <c r="BR108" s="362"/>
      <c r="BS108" s="361"/>
      <c r="BT108" s="362"/>
      <c r="BU108" s="361"/>
      <c r="BV108" s="362"/>
      <c r="BW108" s="361"/>
      <c r="BX108" s="362"/>
      <c r="BY108" s="361"/>
      <c r="BZ108" s="362"/>
      <c r="CA108" s="361"/>
      <c r="CB108" s="362"/>
      <c r="CC108" s="361"/>
      <c r="CD108" s="362"/>
      <c r="CE108" s="361"/>
      <c r="CF108" s="362"/>
      <c r="CG108" s="361"/>
      <c r="CH108" s="362"/>
      <c r="CI108" s="385"/>
      <c r="CJ108" s="386"/>
      <c r="CK108" s="379"/>
      <c r="CL108" s="380"/>
      <c r="CM108" s="379"/>
      <c r="CN108" s="380"/>
      <c r="CO108" s="379"/>
      <c r="CP108" s="380"/>
      <c r="CQ108" s="379"/>
      <c r="CR108" s="380"/>
      <c r="CS108" s="361"/>
      <c r="CT108" s="362"/>
      <c r="CU108" s="373"/>
      <c r="CV108" s="374"/>
      <c r="CW108" s="373"/>
      <c r="CX108" s="374"/>
      <c r="CY108" s="373"/>
      <c r="CZ108" s="374"/>
      <c r="DA108" s="361"/>
      <c r="DB108" s="362"/>
      <c r="DC108" s="373"/>
      <c r="DD108" s="374"/>
      <c r="DE108" s="361"/>
      <c r="DF108" s="362"/>
      <c r="DG108" s="361"/>
      <c r="DH108" s="362"/>
      <c r="DI108" s="361"/>
      <c r="DJ108" s="362"/>
      <c r="DK108" s="361"/>
      <c r="DL108" s="362"/>
      <c r="DM108" s="361"/>
      <c r="DN108" s="362"/>
      <c r="DO108" s="361"/>
      <c r="DP108" s="362"/>
      <c r="DQ108" s="361"/>
      <c r="DR108" s="362"/>
      <c r="DS108" s="361"/>
      <c r="DT108" s="362"/>
      <c r="DU108" s="361"/>
      <c r="DV108" s="362"/>
      <c r="DW108" s="361"/>
      <c r="DX108" s="362"/>
      <c r="DY108" s="361"/>
      <c r="DZ108" s="362"/>
      <c r="EA108" s="361"/>
      <c r="EB108" s="362"/>
      <c r="EC108" s="361"/>
      <c r="ED108" s="362"/>
      <c r="EE108" s="361"/>
      <c r="EF108" s="362"/>
      <c r="EG108" s="361"/>
      <c r="EH108" s="362"/>
      <c r="EI108" s="361"/>
      <c r="EJ108" s="362"/>
      <c r="EK108" s="361"/>
      <c r="EL108" s="362"/>
      <c r="EM108" s="361"/>
      <c r="EN108" s="362"/>
      <c r="EO108" s="361"/>
      <c r="EP108" s="362"/>
      <c r="EQ108" s="361"/>
      <c r="ER108" s="362"/>
      <c r="ES108" s="361"/>
      <c r="ET108" s="362"/>
      <c r="EU108" s="361"/>
      <c r="EV108" s="362"/>
      <c r="EW108" s="361"/>
      <c r="EX108" s="362"/>
      <c r="EY108" s="361"/>
      <c r="EZ108" s="362"/>
      <c r="FA108" s="361"/>
      <c r="FB108" s="362"/>
      <c r="FC108" s="385"/>
      <c r="FD108" s="386"/>
      <c r="FE108" s="379"/>
      <c r="FF108" s="380"/>
      <c r="FG108" s="379"/>
      <c r="FH108" s="380"/>
      <c r="FI108" s="379"/>
      <c r="FJ108" s="380"/>
      <c r="FK108" s="379"/>
      <c r="FL108" s="380"/>
      <c r="FM108" s="361"/>
      <c r="FN108" s="362"/>
      <c r="FO108" s="373"/>
      <c r="FP108" s="374"/>
      <c r="FQ108" s="373"/>
      <c r="FR108" s="374"/>
      <c r="FS108" s="373"/>
      <c r="FT108" s="374"/>
      <c r="FU108" s="361"/>
      <c r="FV108" s="362"/>
      <c r="FW108" s="373"/>
      <c r="FX108" s="374"/>
      <c r="FY108" s="361"/>
      <c r="FZ108" s="362"/>
      <c r="GA108" s="361"/>
      <c r="GB108" s="362"/>
      <c r="GC108" s="361"/>
      <c r="GD108" s="362"/>
      <c r="GE108" s="361"/>
      <c r="GF108" s="362"/>
      <c r="GG108" s="361"/>
      <c r="GH108" s="362"/>
      <c r="GI108" s="361"/>
      <c r="GJ108" s="362"/>
      <c r="GK108" s="361"/>
      <c r="GL108" s="362"/>
      <c r="GM108" s="361"/>
      <c r="GN108" s="362"/>
      <c r="GO108" s="361"/>
      <c r="GP108" s="362"/>
      <c r="GQ108" s="361"/>
      <c r="GR108" s="362"/>
    </row>
    <row r="109" spans="1:200" ht="16.5" customHeight="1" x14ac:dyDescent="0.3">
      <c r="A109" s="402"/>
      <c r="B109" s="412"/>
      <c r="C109" s="395" t="s">
        <v>20</v>
      </c>
      <c r="D109" s="396"/>
      <c r="E109" s="351">
        <f>ROUNDUP((E105/1000)*VLOOKUP(E$8,'프로파일 단가 DB'!$A$2:$H$107,7,FALSE)+(E105/1000*($U$3/100))*VLOOKUP(E$8,'프로파일 단가 DB'!$A$2:$H$107,7,FALSE),2)</f>
        <v>0</v>
      </c>
      <c r="F109" s="352"/>
      <c r="G109" s="351">
        <f>ROUNDUP((G105/1000)*VLOOKUP(G$8,'프로파일 단가 DB'!$A$2:$H$107,7,FALSE)+(G105/1000*($U$3/100))*VLOOKUP(G$8,'프로파일 단가 DB'!$A$2:$H$107,7,FALSE),2)</f>
        <v>0</v>
      </c>
      <c r="H109" s="352"/>
      <c r="I109" s="351">
        <f>ROUNDUP((I105/1000)*VLOOKUP(I$8,'프로파일 단가 DB'!$A$2:$H$107,7,FALSE)+(I105/1000*($U$3/100))*VLOOKUP(I$8,'프로파일 단가 DB'!$A$2:$H$107,7,FALSE),2)</f>
        <v>0</v>
      </c>
      <c r="J109" s="352"/>
      <c r="K109" s="351">
        <f>ROUNDUP((K105/1000)*VLOOKUP(K$8,'프로파일 단가 DB'!$A$2:$H$107,7,FALSE)+(K105/1000*($U$3/100))*VLOOKUP(K$8,'프로파일 단가 DB'!$A$2:$H$107,7,FALSE),2)</f>
        <v>0</v>
      </c>
      <c r="L109" s="352"/>
      <c r="M109" s="351">
        <f>ROUNDUP((M105/1000)*VLOOKUP(M$8,'프로파일 단가 DB'!$A$2:$H$107,7,FALSE)+(M105/1000*($U$3/100))*VLOOKUP(M$8,'프로파일 단가 DB'!$A$2:$H$107,7,FALSE),2)</f>
        <v>0</v>
      </c>
      <c r="N109" s="352"/>
      <c r="O109" s="351">
        <f>ROUNDUP((O105/1000)*VLOOKUP(O$8,'프로파일 단가 DB'!$A$2:$H$107,7,FALSE)+(O105/1000*($U$3/100))*VLOOKUP(O$8,'프로파일 단가 DB'!$A$2:$H$107,7,FALSE),2)</f>
        <v>0</v>
      </c>
      <c r="P109" s="352"/>
      <c r="Q109" s="351">
        <f>ROUNDUP((Q105/1000)*VLOOKUP(Q$8,'프로파일 단가 DB'!$A$2:$H$107,7,FALSE)+(Q105/1000*($U$3/100))*VLOOKUP(Q$8,'프로파일 단가 DB'!$A$2:$H$107,7,FALSE),2)</f>
        <v>0</v>
      </c>
      <c r="R109" s="352"/>
      <c r="S109" s="351">
        <f>ROUNDUP((S105/1000)*VLOOKUP(S$8,'프로파일 단가 DB'!$A$2:$H$107,7,FALSE)+(S105/1000*($U$3/100))*VLOOKUP(S$8,'프로파일 단가 DB'!$A$2:$H$107,7,FALSE),2)</f>
        <v>0</v>
      </c>
      <c r="T109" s="352"/>
      <c r="U109" s="351">
        <f>ROUNDUP((U105/1000)*VLOOKUP(U$8,'프로파일 단가 DB'!$A$2:$H$107,7,FALSE)+(U105/1000*($U$3/100))*VLOOKUP(U$8,'프로파일 단가 DB'!$A$2:$H$107,7,FALSE),2)</f>
        <v>0</v>
      </c>
      <c r="V109" s="352"/>
      <c r="W109" s="351">
        <f>ROUNDUP((W105/1000)*VLOOKUP(W$8,'프로파일 단가 DB'!$A$2:$H$107,7,FALSE)+(W105/1000*($U$3/100))*VLOOKUP(W$8,'프로파일 단가 DB'!$A$2:$H$107,7,FALSE),2)</f>
        <v>0</v>
      </c>
      <c r="X109" s="352"/>
      <c r="Y109" s="351">
        <f>ROUNDUP((Y105)*VLOOKUP(Y$8,'프로파일 단가 DB'!$A$2:$H$107,7,FALSE)+(Y105*($U$3/100))*VLOOKUP(Y$8,'프로파일 단가 DB'!$A$2:$H$107,7,FALSE),2)</f>
        <v>0</v>
      </c>
      <c r="Z109" s="352"/>
      <c r="AA109" s="351">
        <f>ROUNDUP((AA105)*VLOOKUP(AA$8,'프로파일 단가 DB'!$A$2:$H$107,7,FALSE)+(AA105*($U$3/100))*VLOOKUP(AA$8,'프로파일 단가 DB'!$A$2:$H$107,7,FALSE),2)</f>
        <v>0</v>
      </c>
      <c r="AB109" s="352"/>
      <c r="AC109" s="351">
        <f>ROUNDUP((AC105)*VLOOKUP(AC$8,'프로파일 단가 DB'!$A$2:$H$107,7,FALSE)+(AC105*($U$3/100))*VLOOKUP(AC$8,'프로파일 단가 DB'!$A$2:$H$107,7,FALSE),2)</f>
        <v>0</v>
      </c>
      <c r="AD109" s="352"/>
      <c r="AE109" s="351">
        <f>ROUNDUP((AE105)*VLOOKUP(AE$8,'프로파일 단가 DB'!$A$2:$H$107,7,FALSE)+(AE105*($U$3/100))*VLOOKUP(AE$8,'프로파일 단가 DB'!$A$2:$H$107,7,FALSE),2)</f>
        <v>0</v>
      </c>
      <c r="AF109" s="352"/>
      <c r="AG109" s="351">
        <f>ROUNDUP((AG105)*VLOOKUP(AG$8,'프로파일 단가 DB'!$A$2:$H$107,7,FALSE)+(AG105*($U$3/100))*VLOOKUP(AG$8,'프로파일 단가 DB'!$A$2:$H$107,7,FALSE),2)</f>
        <v>0</v>
      </c>
      <c r="AH109" s="352"/>
      <c r="AI109" s="351">
        <f>ROUNDUP((AI105)*VLOOKUP(AI$8,'프로파일 단가 DB'!$A$2:$H$107,7,FALSE)+(AI105*($U$3/100))*VLOOKUP(AI$8,'프로파일 단가 DB'!$A$2:$H$107,7,FALSE),2)</f>
        <v>0</v>
      </c>
      <c r="AJ109" s="352"/>
      <c r="AK109" s="351">
        <f>ROUNDUP((AK105)*VLOOKUP(AK$8,'프로파일 단가 DB'!$A$2:$H$107,7,FALSE)+(AK105*($U$3/100))*VLOOKUP(AK$8,'프로파일 단가 DB'!$A$2:$H$107,7,FALSE),2)</f>
        <v>0</v>
      </c>
      <c r="AL109" s="352"/>
      <c r="AM109" s="351">
        <f>ROUNDUP((AM105)*VLOOKUP(AM$8,'프로파일 단가 DB'!$A$2:$H$107,7,FALSE)+(AM105*($U$3/100))*VLOOKUP(AM$8,'프로파일 단가 DB'!$A$2:$H$107,7,FALSE),2)</f>
        <v>0</v>
      </c>
      <c r="AN109" s="352"/>
      <c r="AO109" s="351">
        <f>ROUNDUP((AO105)*VLOOKUP(AO$8,'프로파일 단가 DB'!$A$2:$H$107,7,FALSE)+(AO105*($U$3/100))*VLOOKUP(AO$8,'프로파일 단가 DB'!$A$2:$H$107,7,FALSE),2)</f>
        <v>0</v>
      </c>
      <c r="AP109" s="352"/>
      <c r="AQ109" s="351">
        <f>ROUNDUP((AQ105)*VLOOKUP(AQ$8,'프로파일 단가 DB'!$A$2:$H$107,7,FALSE)+(AQ105*($U$3/100))*VLOOKUP(AQ$8,'프로파일 단가 DB'!$A$2:$H$107,7,FALSE),2)</f>
        <v>0</v>
      </c>
      <c r="AR109" s="352"/>
      <c r="AS109" s="351">
        <f>ROUNDUP((AS105)*VLOOKUP(AS$8,'프로파일 단가 DB'!$A$2:$H$107,7,FALSE)+(AS105*($U$3/100))*VLOOKUP(AS$8,'프로파일 단가 DB'!$A$2:$H$107,7,FALSE),2)</f>
        <v>0</v>
      </c>
      <c r="AT109" s="352"/>
      <c r="AU109" s="351">
        <f>ROUNDUP((AU105)*VLOOKUP(AU$8,'프로파일 단가 DB'!$A$2:$H$107,7,FALSE)+(AU105*($U$3/100))*VLOOKUP(AU$8,'프로파일 단가 DB'!$A$2:$H$107,7,FALSE),2)</f>
        <v>0</v>
      </c>
      <c r="AV109" s="352"/>
      <c r="AW109" s="351">
        <f>ROUNDUP((AW105)*VLOOKUP(AW$8,'프로파일 단가 DB'!$A$2:$H$107,7,FALSE)+(AW105*($U$3/100))*VLOOKUP(AW$8,'프로파일 단가 DB'!$A$2:$H$107,7,FALSE),2)</f>
        <v>0</v>
      </c>
      <c r="AX109" s="352"/>
      <c r="AY109" s="351">
        <f>ROUNDUP((AY105)*VLOOKUP(AY$8,'프로파일 단가 DB'!$A$2:$H$107,7,FALSE)+(AY105*($U$3/100))*VLOOKUP(AY$8,'프로파일 단가 DB'!$A$2:$H$107,7,FALSE),2)</f>
        <v>0</v>
      </c>
      <c r="AZ109" s="352"/>
      <c r="BA109" s="351">
        <f>ROUNDUP((BA105)*VLOOKUP(BA$8,'프로파일 단가 DB'!$A$2:$H$107,7,FALSE)+(BA105*($U$3/100))*VLOOKUP(BA$8,'프로파일 단가 DB'!$A$2:$H$107,7,FALSE),2)</f>
        <v>0</v>
      </c>
      <c r="BB109" s="352"/>
      <c r="BC109" s="351">
        <f>ROUNDUP((BC105)*VLOOKUP(BC$8,'프로파일 단가 DB'!$A$2:$H$107,7,FALSE)+(BC105*($U$3/100))*VLOOKUP(BC$8,'프로파일 단가 DB'!$A$2:$H$107,7,FALSE),2)</f>
        <v>0</v>
      </c>
      <c r="BD109" s="352"/>
      <c r="BE109" s="351">
        <f>ROUNDUP((BE105)*VLOOKUP(BE$8,'프로파일 단가 DB'!$A$2:$H$107,7,FALSE)+(BE105*($U$3/100))*VLOOKUP(BE$8,'프로파일 단가 DB'!$A$2:$H$107,7,FALSE),2)</f>
        <v>0</v>
      </c>
      <c r="BF109" s="352"/>
      <c r="BG109" s="351">
        <f>ROUNDUP((BG105)*VLOOKUP(BG$8,'프로파일 단가 DB'!$A$2:$H$107,7,FALSE)+(BG105*($U$3/100))*VLOOKUP(BG$8,'프로파일 단가 DB'!$A$2:$H$107,7,FALSE),2)</f>
        <v>0</v>
      </c>
      <c r="BH109" s="352"/>
      <c r="BI109" s="351">
        <f>ROUNDUP((BI105)*VLOOKUP(BI$8,'프로파일 단가 DB'!$A$2:$H$107,7,FALSE)+(BI105*($U$3/100))*VLOOKUP(BI$8,'프로파일 단가 DB'!$A$2:$H$107,7,FALSE),2)</f>
        <v>0</v>
      </c>
      <c r="BJ109" s="352"/>
      <c r="BK109" s="351">
        <f>ROUNDUP((BK105)*VLOOKUP(BK$8,'프로파일 단가 DB'!$A$2:$H$107,7,FALSE)+(BK105*($U$3/100))*VLOOKUP(BK$8,'프로파일 단가 DB'!$A$2:$H$107,7,FALSE),2)</f>
        <v>0</v>
      </c>
      <c r="BL109" s="352"/>
      <c r="BM109" s="351">
        <f>ROUNDUP((BM105)*VLOOKUP(BM$8,'프로파일 단가 DB'!$A$2:$H$107,7,FALSE)+(BM105*($U$3/100))*VLOOKUP(BM$8,'프로파일 단가 DB'!$A$2:$H$107,7,FALSE),2)</f>
        <v>0</v>
      </c>
      <c r="BN109" s="352"/>
      <c r="BO109" s="351">
        <f>ROUNDUP((BO105/1000)*VLOOKUP(BO$8,'프로파일 단가 DB'!$A$2:$H$107,7,FALSE)+(BO105/1000*($U$3/100))*VLOOKUP(BO$8,'프로파일 단가 DB'!$A$2:$H$107,7,FALSE),2)</f>
        <v>0</v>
      </c>
      <c r="BP109" s="352"/>
      <c r="BQ109" s="351">
        <f>ROUNDUP((BQ105/1000)*VLOOKUP(BQ$8,'프로파일 단가 DB'!$A$2:$H$107,7,FALSE)+(BQ105/1000*($U$3/100))*VLOOKUP(BQ$8,'프로파일 단가 DB'!$A$2:$H$107,7,FALSE),2)</f>
        <v>0</v>
      </c>
      <c r="BR109" s="352"/>
      <c r="BS109" s="351">
        <f>ROUNDUP((BS105/1000)*VLOOKUP(BS$8,'프로파일 단가 DB'!$A$2:$H$107,7,FALSE)+(BS105/1000*($U$3/100))*VLOOKUP(BS$8,'프로파일 단가 DB'!$A$2:$H$107,7,FALSE),2)</f>
        <v>0</v>
      </c>
      <c r="BT109" s="352"/>
      <c r="BU109" s="351">
        <f>ROUNDUP((BU105/1000)*VLOOKUP(BU$8,'프로파일 단가 DB'!$A$2:$H$107,7,FALSE)+(BU105/1000*($U$3/100))*VLOOKUP(BU$8,'프로파일 단가 DB'!$A$2:$H$107,7,FALSE),2)</f>
        <v>0</v>
      </c>
      <c r="BV109" s="352"/>
      <c r="BW109" s="351">
        <f>ROUNDUP((BW105/1000)*VLOOKUP(BW$8,'프로파일 단가 DB'!$A$2:$H$107,7,FALSE)+(BW105/1000*($U$3/100))*VLOOKUP(BW$8,'프로파일 단가 DB'!$A$2:$H$107,7,FALSE),2)</f>
        <v>0</v>
      </c>
      <c r="BX109" s="352"/>
      <c r="BY109" s="351">
        <f>ROUNDUP((BY105/1000)*VLOOKUP(BY$8,'프로파일 단가 DB'!$A$2:$H$107,7,FALSE)+(BY105/1000*($U$3/100))*VLOOKUP(BY$8,'프로파일 단가 DB'!$A$2:$H$107,7,FALSE),2)</f>
        <v>0</v>
      </c>
      <c r="BZ109" s="352"/>
      <c r="CA109" s="351">
        <f>ROUNDUP((CA105/1000)*VLOOKUP(CA$8,'프로파일 단가 DB'!$A$2:$H$107,7,FALSE)+(CA105/1000*($U$3/100))*VLOOKUP(CA$8,'프로파일 단가 DB'!$A$2:$H$107,7,FALSE),2)</f>
        <v>0</v>
      </c>
      <c r="CB109" s="352"/>
      <c r="CC109" s="351">
        <f>ROUNDUP((CC105/1000)*VLOOKUP(CC$8,'프로파일 단가 DB'!$A$2:$H$107,7,FALSE)+(CC105/1000*($U$3/100))*VLOOKUP(CC$8,'프로파일 단가 DB'!$A$2:$H$107,7,FALSE),2)</f>
        <v>0</v>
      </c>
      <c r="CD109" s="352"/>
      <c r="CE109" s="389">
        <f>ROUNDUP((CE105)*VLOOKUP(CE$8,'프로파일 단가 DB'!$A$2:$H$107,7,FALSE)+(CE105*($U$3/100))*VLOOKUP(CE$8,'프로파일 단가 DB'!$A$2:$H$107,7,FALSE),2)</f>
        <v>0</v>
      </c>
      <c r="CF109" s="390"/>
      <c r="CG109" s="389">
        <f>ROUNDUP((CG105)*VLOOKUP(CG$8,'프로파일 단가 DB'!$A$2:$H$107,7,FALSE)+(CG105*($U$3/100))*VLOOKUP(CG$8,'프로파일 단가 DB'!$A$2:$H$107,7,FALSE),2)</f>
        <v>0</v>
      </c>
      <c r="CH109" s="390"/>
      <c r="CI109" s="389">
        <f>ROUNDUP((CI105)*VLOOKUP(CI$8,'프로파일 단가 DB'!$A$2:$H$107,7,FALSE)+(CI105*($U$3/100))*VLOOKUP(CI$8,'프로파일 단가 DB'!$A$2:$H$107,7,FALSE),2)</f>
        <v>0</v>
      </c>
      <c r="CJ109" s="390"/>
      <c r="CK109" s="389">
        <f>ROUNDUP((CK105)*VLOOKUP(CK$8,'프로파일 단가 DB'!$A$2:$H$107,7,FALSE)+(CK105*($U$3/100))*VLOOKUP(CK$8,'프로파일 단가 DB'!$A$2:$H$107,7,FALSE),2)</f>
        <v>0</v>
      </c>
      <c r="CL109" s="390"/>
      <c r="CM109" s="389">
        <f>ROUNDUP((CM105)*VLOOKUP(CM$8,'프로파일 단가 DB'!$A$2:$H$107,7,FALSE)+(CM105*($U$3/100))*VLOOKUP(CM$8,'프로파일 단가 DB'!$A$2:$H$107,7,FALSE),2)</f>
        <v>0</v>
      </c>
      <c r="CN109" s="390"/>
      <c r="CO109" s="389">
        <f>ROUNDUP((CO105)*VLOOKUP(CO$8,'프로파일 단가 DB'!$A$2:$H$107,7,FALSE)+(CO105*($U$3/100))*VLOOKUP(CO$8,'프로파일 단가 DB'!$A$2:$H$107,7,FALSE),2)</f>
        <v>0</v>
      </c>
      <c r="CP109" s="390"/>
      <c r="CQ109" s="389">
        <f>ROUNDUP((CQ105)*VLOOKUP(CQ$8,'프로파일 단가 DB'!$A$2:$H$107,7,FALSE)+(CQ105*($U$3/100))*VLOOKUP(CQ$8,'프로파일 단가 DB'!$A$2:$H$107,7,FALSE),2)</f>
        <v>0</v>
      </c>
      <c r="CR109" s="390"/>
      <c r="CS109" s="389">
        <f>ROUNDUP((CS105)*VLOOKUP(CS$8,'프로파일 단가 DB'!$A$2:$H$107,7,FALSE)+(CS105*($U$3/100))*VLOOKUP(CS$8,'프로파일 단가 DB'!$A$2:$H$107,7,FALSE),2)</f>
        <v>0</v>
      </c>
      <c r="CT109" s="390"/>
      <c r="CU109" s="351">
        <f>ROUNDUP((CU105)*VLOOKUP(CU$8,'프로파일 단가 DB'!$A$2:$H$107,7,FALSE)+(CU105*($U$3/100))*VLOOKUP(CU$8,'프로파일 단가 DB'!$A$2:$H$107,7,FALSE),2)</f>
        <v>0</v>
      </c>
      <c r="CV109" s="352"/>
      <c r="CW109" s="351">
        <f>ROUNDUP((CW105)*VLOOKUP(CW$8,'프로파일 단가 DB'!$A$2:$H$107,7,FALSE)+(CW105*($U$3/100))*VLOOKUP(CW$8,'프로파일 단가 DB'!$A$2:$H$107,7,FALSE),2)</f>
        <v>0</v>
      </c>
      <c r="CX109" s="352"/>
      <c r="CY109" s="351">
        <f>ROUNDUP((CY105)*VLOOKUP(CY$8,'프로파일 단가 DB'!$A$2:$H$107,7,FALSE)+(CY105*($U$3/100))*VLOOKUP(CY$8,'프로파일 단가 DB'!$A$2:$H$107,7,FALSE),2)</f>
        <v>0</v>
      </c>
      <c r="CZ109" s="352"/>
      <c r="DA109" s="351">
        <f>ROUNDUP((DA105)*VLOOKUP(DA$8,'프로파일 단가 DB'!$A$2:$H$107,7,FALSE)+(DA105*($U$3/100))*VLOOKUP(DA$8,'프로파일 단가 DB'!$A$2:$H$107,7,FALSE),2)</f>
        <v>0</v>
      </c>
      <c r="DB109" s="352"/>
      <c r="DC109" s="351">
        <f>ROUNDUP((DC105)*VLOOKUP(DC$8,'프로파일 단가 DB'!$A$2:$H$107,7,FALSE)+(DC105*($U$3/100))*VLOOKUP(DC$8,'프로파일 단가 DB'!$A$2:$H$107,7,FALSE),2)</f>
        <v>0</v>
      </c>
      <c r="DD109" s="352"/>
      <c r="DE109" s="351">
        <f>ROUNDUP((DE105)*VLOOKUP(DE$8,'프로파일 단가 DB'!$A$2:$H$107,7,FALSE)+(DE105*($U$3/100))*VLOOKUP(DE$8,'프로파일 단가 DB'!$A$2:$H$107,7,FALSE),2)</f>
        <v>0</v>
      </c>
      <c r="DF109" s="352"/>
      <c r="DG109" s="351">
        <f>ROUNDUP((DG105)*VLOOKUP(DG$8,'프로파일 단가 DB'!$A$2:$H$107,7,FALSE)+(DG105*($U$3/100))*VLOOKUP(DG$8,'프로파일 단가 DB'!$A$2:$H$107,7,FALSE),2)</f>
        <v>0</v>
      </c>
      <c r="DH109" s="352"/>
      <c r="DI109" s="351">
        <f>ROUNDUP((DI105)*VLOOKUP(DI$8,'프로파일 단가 DB'!$A$2:$H$107,7,FALSE)+(DI105*($U$3/100))*VLOOKUP(DI$8,'프로파일 단가 DB'!$A$2:$H$107,7,FALSE),2)</f>
        <v>0</v>
      </c>
      <c r="DJ109" s="352"/>
      <c r="DK109" s="351">
        <f>ROUNDUP((DK105)*VLOOKUP(DK$8,'프로파일 단가 DB'!$A$2:$H$107,7,FALSE)+(DK105*($U$3/100))*VLOOKUP(DK$8,'프로파일 단가 DB'!$A$2:$H$107,7,FALSE),2)</f>
        <v>0</v>
      </c>
      <c r="DL109" s="352"/>
      <c r="DM109" s="351">
        <f>ROUNDUP((DM105)*VLOOKUP(DM$8,'프로파일 단가 DB'!$A$2:$H$107,7,FALSE)+(DM105*($U$3/100))*VLOOKUP(DM$8,'프로파일 단가 DB'!$A$2:$H$107,7,FALSE),2)</f>
        <v>0</v>
      </c>
      <c r="DN109" s="352"/>
      <c r="DO109" s="351">
        <f>ROUNDUP((DO105)*VLOOKUP(DO$8,'프로파일 단가 DB'!$A$2:$H$107,7,FALSE)+(DO105*($U$3/100))*VLOOKUP(DO$8,'프로파일 단가 DB'!$A$2:$H$107,7,FALSE),2)</f>
        <v>0</v>
      </c>
      <c r="DP109" s="352"/>
      <c r="DQ109" s="351">
        <f>ROUNDUP((DQ105)*VLOOKUP(DQ$8,'프로파일 단가 DB'!$A$2:$H$107,7,FALSE)+(DQ105*($U$3/100))*VLOOKUP(DQ$8,'프로파일 단가 DB'!$A$2:$H$107,7,FALSE),2)</f>
        <v>0</v>
      </c>
      <c r="DR109" s="352"/>
      <c r="DS109" s="351">
        <f>ROUNDUP((DS105)*VLOOKUP(DS$8,'프로파일 단가 DB'!$A$2:$H$107,7,FALSE)+(DS105*($U$3/100))*VLOOKUP(DS$8,'프로파일 단가 DB'!$A$2:$H$107,7,FALSE),2)</f>
        <v>0</v>
      </c>
      <c r="DT109" s="352"/>
      <c r="DU109" s="351">
        <f>ROUNDUP((DU105/1000)*VLOOKUP(DU$8,'프로파일 단가 DB'!$A$2:$H$107,7,FALSE)+(DU105/1000*($U$3/100))*VLOOKUP(DU$8,'프로파일 단가 DB'!$A$2:$H$107,7,FALSE),2)</f>
        <v>0</v>
      </c>
      <c r="DV109" s="352"/>
      <c r="DW109" s="351">
        <f>ROUNDUP((DW105)*VLOOKUP(DW$8,'프로파일 단가 DB'!$A$2:$H$107,7,FALSE)+(DW105*($U$3/100))*VLOOKUP(DW$8,'프로파일 단가 DB'!$A$2:$H$107,7,FALSE),2)</f>
        <v>0</v>
      </c>
      <c r="DX109" s="352"/>
      <c r="DY109" s="351">
        <f>ROUNDUP((DY105)*VLOOKUP(DY$8,'프로파일 단가 DB'!$A$2:$H$107,7,FALSE)+(DY105*($U$3/100))*VLOOKUP(DY$8,'프로파일 단가 DB'!$A$2:$H$107,7,FALSE),2)</f>
        <v>0</v>
      </c>
      <c r="DZ109" s="352"/>
      <c r="EA109" s="351">
        <f>ROUNDUP((EA105)*VLOOKUP(EA$8,'프로파일 단가 DB'!$A$2:$H$107,7,FALSE)+(EA105*($U$3/100))*VLOOKUP(EA$8,'프로파일 단가 DB'!$A$2:$H$107,7,FALSE),2)</f>
        <v>0</v>
      </c>
      <c r="EB109" s="352"/>
      <c r="EC109" s="351">
        <f>ROUNDUP((EC105/1000)*VLOOKUP(EC$8,'프로파일 단가 DB'!$A$2:$H$107,7,FALSE)+(EC105/1000*($U$3/100))*VLOOKUP(EC$8,'프로파일 단가 DB'!$A$2:$H$107,7,FALSE),2)</f>
        <v>0</v>
      </c>
      <c r="ED109" s="352"/>
      <c r="EE109" s="351">
        <f>ROUNDUP((EE105/1000)*VLOOKUP(EE$8,'프로파일 단가 DB'!$A$2:$H$107,7,FALSE)+(EE105/1000*($U$3/100))*VLOOKUP(EE$8,'프로파일 단가 DB'!$A$2:$H$107,7,FALSE),2)</f>
        <v>0</v>
      </c>
      <c r="EF109" s="352"/>
      <c r="EG109" s="351">
        <f>ROUNDUP((EG105/1000)*VLOOKUP(EG$8,'프로파일 단가 DB'!$A$2:$H$107,7,FALSE)+(EG105/1000*($U$3/100))*VLOOKUP(EG$8,'프로파일 단가 DB'!$A$2:$H$107,7,FALSE),2)</f>
        <v>0</v>
      </c>
      <c r="EH109" s="352"/>
      <c r="EI109" s="351">
        <f>ROUNDUP((EI105/1000)*VLOOKUP(EI$8,'프로파일 단가 DB'!$A$2:$H$107,7,FALSE)+(EI105/1000*($U$3/100))*VLOOKUP(EI$8,'프로파일 단가 DB'!$A$2:$H$107,7,FALSE),2)</f>
        <v>0</v>
      </c>
      <c r="EJ109" s="352"/>
      <c r="EK109" s="351">
        <f>ROUNDUP((EK105/1000)*VLOOKUP(EK$8,'프로파일 단가 DB'!$A$2:$H$107,7,FALSE)+(EK105/1000*($U$3/100))*VLOOKUP(EK$8,'프로파일 단가 DB'!$A$2:$H$107,7,FALSE),2)</f>
        <v>0</v>
      </c>
      <c r="EL109" s="352"/>
      <c r="EM109" s="351">
        <f>ROUNDUP((EM105/1000)*VLOOKUP(EM$8,'프로파일 단가 DB'!$A$2:$H$107,7,FALSE)+(EM105/1000*($U$3/100))*VLOOKUP(EM$8,'프로파일 단가 DB'!$A$2:$H$107,7,FALSE),2)</f>
        <v>0</v>
      </c>
      <c r="EN109" s="352"/>
      <c r="EO109" s="351">
        <f>ROUNDUP((EO105/1000)*VLOOKUP(EO$8,'프로파일 단가 DB'!$A$2:$H$107,7,FALSE)+(EO105/1000*($U$3/100))*VLOOKUP(EO$8,'프로파일 단가 DB'!$A$2:$H$107,7,FALSE),2)</f>
        <v>0</v>
      </c>
      <c r="EP109" s="352"/>
      <c r="EQ109" s="351">
        <f>ROUNDUP((EQ105/1000)*VLOOKUP(EQ$8,'프로파일 단가 DB'!$A$2:$H$107,7,FALSE)+(EQ105/1000*($U$3/100))*VLOOKUP(EQ$8,'프로파일 단가 DB'!$A$2:$H$107,7,FALSE),2)</f>
        <v>0</v>
      </c>
      <c r="ER109" s="352"/>
      <c r="ES109" s="351">
        <f>ROUNDUP((ES105/1000)*VLOOKUP(ES$8,'프로파일 단가 DB'!$A$2:$H$107,7,FALSE)+(ES105/1000*($U$3/100))*VLOOKUP(ES$8,'프로파일 단가 DB'!$A$2:$H$107,7,FALSE),2)</f>
        <v>0</v>
      </c>
      <c r="ET109" s="352"/>
      <c r="EU109" s="351">
        <f>ROUNDUP((EU105/1000)*VLOOKUP(EU$8,'프로파일 단가 DB'!$A$2:$H$107,7,FALSE)+(EU105/1000*($U$3/100))*VLOOKUP(EU$8,'프로파일 단가 DB'!$A$2:$H$107,7,FALSE),2)</f>
        <v>0</v>
      </c>
      <c r="EV109" s="352"/>
      <c r="EW109" s="351">
        <f>ROUNDUP((EW105/1000)*VLOOKUP(EW$8,'프로파일 단가 DB'!$A$2:$H$107,7,FALSE)+(EW105/1000*($U$3/100))*VLOOKUP(EW$8,'프로파일 단가 DB'!$A$2:$H$107,7,FALSE),2)</f>
        <v>0</v>
      </c>
      <c r="EX109" s="352"/>
      <c r="EY109" s="351">
        <f>ROUNDUP((EY105)*VLOOKUP(EY$8,'프로파일 단가 DB'!$A$2:$H$107,7,FALSE)+(EY105*($U$3/100))*VLOOKUP(EY$8,'프로파일 단가 DB'!$A$2:$H$107,7,FALSE),2)</f>
        <v>0</v>
      </c>
      <c r="EZ109" s="352"/>
      <c r="FA109" s="351">
        <f>ROUNDUP((FA105)*VLOOKUP(FA$8,'프로파일 단가 DB'!$A$2:$H$107,7,FALSE)+(FA105*($U$3/100))*VLOOKUP(FA$8,'프로파일 단가 DB'!$A$2:$H$107,7,FALSE),2)</f>
        <v>0</v>
      </c>
      <c r="FB109" s="352"/>
      <c r="FC109" s="351">
        <f>ROUNDUP((FC105)*VLOOKUP(FC$8,'프로파일 단가 DB'!$A$2:$H$107,7,FALSE)+(FC105*($U$3/100))*VLOOKUP(FC$8,'프로파일 단가 DB'!$A$2:$H$107,7,FALSE),2)</f>
        <v>0</v>
      </c>
      <c r="FD109" s="352"/>
      <c r="FE109" s="351">
        <f>ROUNDUP((FE105)*VLOOKUP(FE$8,'프로파일 단가 DB'!$A$2:$H$107,7,FALSE)+(FE105/1000*($U$3/100))*VLOOKUP(FE$8,'프로파일 단가 DB'!$A$2:$H$107,7,FALSE),2)</f>
        <v>0</v>
      </c>
      <c r="FF109" s="352"/>
      <c r="FG109" s="351">
        <f>ROUNDUP((FG105)*VLOOKUP(FG$8,'프로파일 단가 DB'!$A$2:$H$107,7,FALSE)+(FG105/1000*($U$3/100))*VLOOKUP(FG$8,'프로파일 단가 DB'!$A$2:$H$107,7,FALSE),2)</f>
        <v>0</v>
      </c>
      <c r="FH109" s="352"/>
      <c r="FI109" s="351">
        <f>ROUNDUP((FI105)*VLOOKUP(FI$8,'프로파일 단가 DB'!$A$2:$H$107,7,FALSE)+(FI105*($U$3/100))*VLOOKUP(FI$8,'프로파일 단가 DB'!$A$2:$H$107,7,FALSE),2)</f>
        <v>0</v>
      </c>
      <c r="FJ109" s="352"/>
      <c r="FK109" s="351">
        <f>ROUNDUP((FK105)*VLOOKUP(FK$8,'프로파일 단가 DB'!$A$2:$H$107,7,FALSE)+(FK105*($U$3/100))*VLOOKUP(FK$8,'프로파일 단가 DB'!$A$2:$H$107,7,FALSE),2)</f>
        <v>0</v>
      </c>
      <c r="FL109" s="352"/>
      <c r="FM109" s="351">
        <f>ROUNDUP((FM105)*VLOOKUP(FM$8,'프로파일 단가 DB'!$A$2:$H$107,7,FALSE)+(FM105*($U$3/100))*VLOOKUP(FM$8,'프로파일 단가 DB'!$A$2:$H$107,7,FALSE),2)</f>
        <v>0</v>
      </c>
      <c r="FN109" s="352"/>
      <c r="FO109" s="351">
        <f>ROUNDUP((FO105)*VLOOKUP(FO$8,'프로파일 단가 DB'!$A$2:$H$107,7,FALSE)+(FO105*($U$3/100))*VLOOKUP(FO$8,'프로파일 단가 DB'!$A$2:$H$107,7,FALSE),2)</f>
        <v>0</v>
      </c>
      <c r="FP109" s="352"/>
      <c r="FQ109" s="351">
        <f>ROUNDUP((FQ105)*VLOOKUP(FQ$8,'프로파일 단가 DB'!$A$2:$H$107,7,FALSE)+(FQ105*($U$3/100))*VLOOKUP(FQ$8,'프로파일 단가 DB'!$A$2:$H$107,7,FALSE),2)</f>
        <v>0</v>
      </c>
      <c r="FR109" s="352"/>
      <c r="FS109" s="351">
        <f>ROUNDUP((FS105)*VLOOKUP(FS$8,'프로파일 단가 DB'!$A$2:$H$107,7,FALSE)+(FS105*($U$3/100))*VLOOKUP(FS$8,'프로파일 단가 DB'!$A$2:$H$107,7,FALSE),2)</f>
        <v>0</v>
      </c>
      <c r="FT109" s="352"/>
      <c r="FU109" s="351">
        <f>ROUNDUP((FU105)*VLOOKUP(FU$8,'프로파일 단가 DB'!$A$2:$H$107,7,FALSE)+(FU105*($U$3/100))*VLOOKUP(FU$8,'프로파일 단가 DB'!$A$2:$H$107,7,FALSE),2)</f>
        <v>0</v>
      </c>
      <c r="FV109" s="352"/>
      <c r="FW109" s="351">
        <f>ROUNDUP((FW105)*VLOOKUP(FW$8,'프로파일 단가 DB'!$A$2:$H$107,7,FALSE)+(FW105*($U$3/100))*VLOOKUP(FW$8,'프로파일 단가 DB'!$A$2:$H$107,7,FALSE),2)</f>
        <v>0</v>
      </c>
      <c r="FX109" s="352"/>
      <c r="FY109" s="351">
        <f>ROUNDUP((FY105)*VLOOKUP(FY$8,'프로파일 단가 DB'!$A$2:$H$107,7,FALSE)+(FY105*($U$3/100))*VLOOKUP(FY$8,'프로파일 단가 DB'!$A$2:$H$107,7,FALSE),2)</f>
        <v>0</v>
      </c>
      <c r="FZ109" s="352"/>
      <c r="GA109" s="351">
        <f>ROUNDUP((GA105)*VLOOKUP(GA$8,'프로파일 단가 DB'!$A$2:$H$107,7,FALSE)+(GA105*($U$3/100))*VLOOKUP(GA$8,'프로파일 단가 DB'!$A$2:$H$107,7,FALSE),2)</f>
        <v>0</v>
      </c>
      <c r="GB109" s="352"/>
      <c r="GC109" s="351">
        <f>ROUNDUP((GC105)*VLOOKUP(GC$8,'프로파일 단가 DB'!$A$2:$H$107,7,FALSE)+(GC105*($U$3/100))*VLOOKUP(GC$8,'프로파일 단가 DB'!$A$2:$H$107,7,FALSE),2)</f>
        <v>0</v>
      </c>
      <c r="GD109" s="352"/>
      <c r="GE109" s="351">
        <f>ROUNDUP((GE105)*VLOOKUP(GE$8,'프로파일 단가 DB'!$A$2:$H$107,7,FALSE)+(GE105*($U$3/100))*VLOOKUP(GE$8,'프로파일 단가 DB'!$A$2:$H$107,7,FALSE),2)</f>
        <v>0</v>
      </c>
      <c r="GF109" s="352"/>
      <c r="GG109" s="351">
        <f>ROUNDUP((GG105)*VLOOKUP(GG$8,'프로파일 단가 DB'!$A$2:$H$107,7,FALSE)+(GG105*($U$3/100))*VLOOKUP(GG$8,'프로파일 단가 DB'!$A$2:$H$107,7,FALSE),2)</f>
        <v>0</v>
      </c>
      <c r="GH109" s="352"/>
      <c r="GI109" s="351">
        <f>ROUNDUP((GI105)*VLOOKUP(GI$8,'프로파일 단가 DB'!$A$2:$H$107,7,FALSE)+(GI105*($U$3/100))*VLOOKUP(GI$8,'프로파일 단가 DB'!$A$2:$H$107,7,FALSE),2)</f>
        <v>0</v>
      </c>
      <c r="GJ109" s="352"/>
      <c r="GK109" s="351">
        <f>ROUNDUP((GK105)*VLOOKUP(GK$8,'프로파일 단가 DB'!$A$2:$H$107,7,FALSE)+(GK105*($U$3/100))*VLOOKUP(GK$8,'프로파일 단가 DB'!$A$2:$H$107,7,FALSE),2)</f>
        <v>0</v>
      </c>
      <c r="GL109" s="352"/>
      <c r="GM109" s="351">
        <f>ROUNDUP((GM105)*VLOOKUP(GM$8,'프로파일 단가 DB'!$A$2:$H$107,7,FALSE)+(GM105*($U$3/100))*VLOOKUP(GM$8,'프로파일 단가 DB'!$A$2:$H$107,7,FALSE),2)</f>
        <v>0</v>
      </c>
      <c r="GN109" s="352"/>
      <c r="GO109" s="351">
        <f>ROUNDUP((GO105)*VLOOKUP(GO$8,'프로파일 단가 DB'!$A$2:$H$107,7,FALSE)+(GO105*($U$3/100))*VLOOKUP(GO$8,'프로파일 단가 DB'!$A$2:$H$107,7,FALSE),2)</f>
        <v>0</v>
      </c>
      <c r="GP109" s="352"/>
      <c r="GQ109" s="351">
        <f>ROUNDUP((GQ105)*VLOOKUP(GQ$8,'프로파일 단가 DB'!$A$2:$H$107,7,FALSE)+(GQ105*($U$3/100))*VLOOKUP(GQ$8,'프로파일 단가 DB'!$A$2:$H$107,7,FALSE),2)</f>
        <v>0</v>
      </c>
      <c r="GR109" s="352"/>
    </row>
    <row r="110" spans="1:200" ht="16.5" customHeight="1" x14ac:dyDescent="0.3">
      <c r="A110" s="402"/>
      <c r="B110" s="412"/>
      <c r="C110" s="397"/>
      <c r="D110" s="398"/>
      <c r="E110" s="353"/>
      <c r="F110" s="354"/>
      <c r="G110" s="353"/>
      <c r="H110" s="354"/>
      <c r="I110" s="353"/>
      <c r="J110" s="354"/>
      <c r="K110" s="353"/>
      <c r="L110" s="354"/>
      <c r="M110" s="353"/>
      <c r="N110" s="354"/>
      <c r="O110" s="353"/>
      <c r="P110" s="354"/>
      <c r="Q110" s="353"/>
      <c r="R110" s="354"/>
      <c r="S110" s="353"/>
      <c r="T110" s="354"/>
      <c r="U110" s="353"/>
      <c r="V110" s="354"/>
      <c r="W110" s="353"/>
      <c r="X110" s="354"/>
      <c r="Y110" s="353"/>
      <c r="Z110" s="354"/>
      <c r="AA110" s="353"/>
      <c r="AB110" s="354"/>
      <c r="AC110" s="353"/>
      <c r="AD110" s="354"/>
      <c r="AE110" s="353"/>
      <c r="AF110" s="354"/>
      <c r="AG110" s="353"/>
      <c r="AH110" s="354"/>
      <c r="AI110" s="353"/>
      <c r="AJ110" s="354"/>
      <c r="AK110" s="353"/>
      <c r="AL110" s="354"/>
      <c r="AM110" s="353"/>
      <c r="AN110" s="354"/>
      <c r="AO110" s="353"/>
      <c r="AP110" s="354"/>
      <c r="AQ110" s="353"/>
      <c r="AR110" s="354"/>
      <c r="AS110" s="353"/>
      <c r="AT110" s="354"/>
      <c r="AU110" s="353"/>
      <c r="AV110" s="354"/>
      <c r="AW110" s="353"/>
      <c r="AX110" s="354"/>
      <c r="AY110" s="353"/>
      <c r="AZ110" s="354"/>
      <c r="BA110" s="353"/>
      <c r="BB110" s="354"/>
      <c r="BC110" s="353"/>
      <c r="BD110" s="354"/>
      <c r="BE110" s="353"/>
      <c r="BF110" s="354"/>
      <c r="BG110" s="353"/>
      <c r="BH110" s="354"/>
      <c r="BI110" s="353"/>
      <c r="BJ110" s="354"/>
      <c r="BK110" s="353"/>
      <c r="BL110" s="354"/>
      <c r="BM110" s="353"/>
      <c r="BN110" s="354"/>
      <c r="BO110" s="353"/>
      <c r="BP110" s="354"/>
      <c r="BQ110" s="353"/>
      <c r="BR110" s="354"/>
      <c r="BS110" s="353"/>
      <c r="BT110" s="354"/>
      <c r="BU110" s="353"/>
      <c r="BV110" s="354"/>
      <c r="BW110" s="353"/>
      <c r="BX110" s="354"/>
      <c r="BY110" s="353"/>
      <c r="BZ110" s="354"/>
      <c r="CA110" s="353"/>
      <c r="CB110" s="354"/>
      <c r="CC110" s="353"/>
      <c r="CD110" s="354"/>
      <c r="CE110" s="391"/>
      <c r="CF110" s="392"/>
      <c r="CG110" s="391"/>
      <c r="CH110" s="392"/>
      <c r="CI110" s="391"/>
      <c r="CJ110" s="392"/>
      <c r="CK110" s="391"/>
      <c r="CL110" s="392"/>
      <c r="CM110" s="391"/>
      <c r="CN110" s="392"/>
      <c r="CO110" s="391"/>
      <c r="CP110" s="392"/>
      <c r="CQ110" s="391"/>
      <c r="CR110" s="392"/>
      <c r="CS110" s="391"/>
      <c r="CT110" s="392"/>
      <c r="CU110" s="353"/>
      <c r="CV110" s="354"/>
      <c r="CW110" s="353"/>
      <c r="CX110" s="354"/>
      <c r="CY110" s="353"/>
      <c r="CZ110" s="354"/>
      <c r="DA110" s="353"/>
      <c r="DB110" s="354"/>
      <c r="DC110" s="353"/>
      <c r="DD110" s="354"/>
      <c r="DE110" s="353"/>
      <c r="DF110" s="354"/>
      <c r="DG110" s="353"/>
      <c r="DH110" s="354"/>
      <c r="DI110" s="353"/>
      <c r="DJ110" s="354"/>
      <c r="DK110" s="353"/>
      <c r="DL110" s="354"/>
      <c r="DM110" s="353"/>
      <c r="DN110" s="354"/>
      <c r="DO110" s="353"/>
      <c r="DP110" s="354"/>
      <c r="DQ110" s="353"/>
      <c r="DR110" s="354"/>
      <c r="DS110" s="353"/>
      <c r="DT110" s="354"/>
      <c r="DU110" s="353"/>
      <c r="DV110" s="354"/>
      <c r="DW110" s="353"/>
      <c r="DX110" s="354"/>
      <c r="DY110" s="353"/>
      <c r="DZ110" s="354"/>
      <c r="EA110" s="353"/>
      <c r="EB110" s="354"/>
      <c r="EC110" s="353"/>
      <c r="ED110" s="354"/>
      <c r="EE110" s="353"/>
      <c r="EF110" s="354"/>
      <c r="EG110" s="353"/>
      <c r="EH110" s="354"/>
      <c r="EI110" s="353"/>
      <c r="EJ110" s="354"/>
      <c r="EK110" s="353"/>
      <c r="EL110" s="354"/>
      <c r="EM110" s="353"/>
      <c r="EN110" s="354"/>
      <c r="EO110" s="353"/>
      <c r="EP110" s="354"/>
      <c r="EQ110" s="353"/>
      <c r="ER110" s="354"/>
      <c r="ES110" s="353"/>
      <c r="ET110" s="354"/>
      <c r="EU110" s="353"/>
      <c r="EV110" s="354"/>
      <c r="EW110" s="353"/>
      <c r="EX110" s="354"/>
      <c r="EY110" s="353"/>
      <c r="EZ110" s="354"/>
      <c r="FA110" s="353"/>
      <c r="FB110" s="354"/>
      <c r="FC110" s="353"/>
      <c r="FD110" s="354"/>
      <c r="FE110" s="353"/>
      <c r="FF110" s="354"/>
      <c r="FG110" s="353"/>
      <c r="FH110" s="354"/>
      <c r="FI110" s="353"/>
      <c r="FJ110" s="354"/>
      <c r="FK110" s="353"/>
      <c r="FL110" s="354"/>
      <c r="FM110" s="353"/>
      <c r="FN110" s="354"/>
      <c r="FO110" s="353"/>
      <c r="FP110" s="354"/>
      <c r="FQ110" s="353"/>
      <c r="FR110" s="354"/>
      <c r="FS110" s="353"/>
      <c r="FT110" s="354"/>
      <c r="FU110" s="353"/>
      <c r="FV110" s="354"/>
      <c r="FW110" s="353"/>
      <c r="FX110" s="354"/>
      <c r="FY110" s="353"/>
      <c r="FZ110" s="354"/>
      <c r="GA110" s="353"/>
      <c r="GB110" s="354"/>
      <c r="GC110" s="353"/>
      <c r="GD110" s="354"/>
      <c r="GE110" s="353"/>
      <c r="GF110" s="354"/>
      <c r="GG110" s="353"/>
      <c r="GH110" s="354"/>
      <c r="GI110" s="353"/>
      <c r="GJ110" s="354"/>
      <c r="GK110" s="353"/>
      <c r="GL110" s="354"/>
      <c r="GM110" s="353"/>
      <c r="GN110" s="354"/>
      <c r="GO110" s="353"/>
      <c r="GP110" s="354"/>
      <c r="GQ110" s="353"/>
      <c r="GR110" s="354"/>
    </row>
    <row r="111" spans="1:200" ht="16.5" customHeight="1" x14ac:dyDescent="0.3">
      <c r="A111" s="402"/>
      <c r="B111" s="412"/>
      <c r="C111" s="397"/>
      <c r="D111" s="398"/>
      <c r="E111" s="353"/>
      <c r="F111" s="354"/>
      <c r="G111" s="353"/>
      <c r="H111" s="354"/>
      <c r="I111" s="353"/>
      <c r="J111" s="354"/>
      <c r="K111" s="353"/>
      <c r="L111" s="354"/>
      <c r="M111" s="353"/>
      <c r="N111" s="354"/>
      <c r="O111" s="353"/>
      <c r="P111" s="354"/>
      <c r="Q111" s="353"/>
      <c r="R111" s="354"/>
      <c r="S111" s="353"/>
      <c r="T111" s="354"/>
      <c r="U111" s="353"/>
      <c r="V111" s="354"/>
      <c r="W111" s="353"/>
      <c r="X111" s="354"/>
      <c r="Y111" s="353"/>
      <c r="Z111" s="354"/>
      <c r="AA111" s="353"/>
      <c r="AB111" s="354"/>
      <c r="AC111" s="353"/>
      <c r="AD111" s="354"/>
      <c r="AE111" s="353"/>
      <c r="AF111" s="354"/>
      <c r="AG111" s="353"/>
      <c r="AH111" s="354"/>
      <c r="AI111" s="353"/>
      <c r="AJ111" s="354"/>
      <c r="AK111" s="353"/>
      <c r="AL111" s="354"/>
      <c r="AM111" s="353"/>
      <c r="AN111" s="354"/>
      <c r="AO111" s="353"/>
      <c r="AP111" s="354"/>
      <c r="AQ111" s="353"/>
      <c r="AR111" s="354"/>
      <c r="AS111" s="353"/>
      <c r="AT111" s="354"/>
      <c r="AU111" s="353"/>
      <c r="AV111" s="354"/>
      <c r="AW111" s="353"/>
      <c r="AX111" s="354"/>
      <c r="AY111" s="353"/>
      <c r="AZ111" s="354"/>
      <c r="BA111" s="353"/>
      <c r="BB111" s="354"/>
      <c r="BC111" s="353"/>
      <c r="BD111" s="354"/>
      <c r="BE111" s="353"/>
      <c r="BF111" s="354"/>
      <c r="BG111" s="353"/>
      <c r="BH111" s="354"/>
      <c r="BI111" s="353"/>
      <c r="BJ111" s="354"/>
      <c r="BK111" s="353"/>
      <c r="BL111" s="354"/>
      <c r="BM111" s="353"/>
      <c r="BN111" s="354"/>
      <c r="BO111" s="353"/>
      <c r="BP111" s="354"/>
      <c r="BQ111" s="353"/>
      <c r="BR111" s="354"/>
      <c r="BS111" s="353"/>
      <c r="BT111" s="354"/>
      <c r="BU111" s="353"/>
      <c r="BV111" s="354"/>
      <c r="BW111" s="353"/>
      <c r="BX111" s="354"/>
      <c r="BY111" s="353"/>
      <c r="BZ111" s="354"/>
      <c r="CA111" s="353"/>
      <c r="CB111" s="354"/>
      <c r="CC111" s="353"/>
      <c r="CD111" s="354"/>
      <c r="CE111" s="391"/>
      <c r="CF111" s="392"/>
      <c r="CG111" s="391"/>
      <c r="CH111" s="392"/>
      <c r="CI111" s="391"/>
      <c r="CJ111" s="392"/>
      <c r="CK111" s="391"/>
      <c r="CL111" s="392"/>
      <c r="CM111" s="391"/>
      <c r="CN111" s="392"/>
      <c r="CO111" s="391"/>
      <c r="CP111" s="392"/>
      <c r="CQ111" s="391"/>
      <c r="CR111" s="392"/>
      <c r="CS111" s="391"/>
      <c r="CT111" s="392"/>
      <c r="CU111" s="353"/>
      <c r="CV111" s="354"/>
      <c r="CW111" s="353"/>
      <c r="CX111" s="354"/>
      <c r="CY111" s="353"/>
      <c r="CZ111" s="354"/>
      <c r="DA111" s="353"/>
      <c r="DB111" s="354"/>
      <c r="DC111" s="353"/>
      <c r="DD111" s="354"/>
      <c r="DE111" s="353"/>
      <c r="DF111" s="354"/>
      <c r="DG111" s="353"/>
      <c r="DH111" s="354"/>
      <c r="DI111" s="353"/>
      <c r="DJ111" s="354"/>
      <c r="DK111" s="353"/>
      <c r="DL111" s="354"/>
      <c r="DM111" s="353"/>
      <c r="DN111" s="354"/>
      <c r="DO111" s="353"/>
      <c r="DP111" s="354"/>
      <c r="DQ111" s="353"/>
      <c r="DR111" s="354"/>
      <c r="DS111" s="353"/>
      <c r="DT111" s="354"/>
      <c r="DU111" s="353"/>
      <c r="DV111" s="354"/>
      <c r="DW111" s="353"/>
      <c r="DX111" s="354"/>
      <c r="DY111" s="353"/>
      <c r="DZ111" s="354"/>
      <c r="EA111" s="353"/>
      <c r="EB111" s="354"/>
      <c r="EC111" s="353"/>
      <c r="ED111" s="354"/>
      <c r="EE111" s="353"/>
      <c r="EF111" s="354"/>
      <c r="EG111" s="353"/>
      <c r="EH111" s="354"/>
      <c r="EI111" s="353"/>
      <c r="EJ111" s="354"/>
      <c r="EK111" s="353"/>
      <c r="EL111" s="354"/>
      <c r="EM111" s="353"/>
      <c r="EN111" s="354"/>
      <c r="EO111" s="353"/>
      <c r="EP111" s="354"/>
      <c r="EQ111" s="353"/>
      <c r="ER111" s="354"/>
      <c r="ES111" s="353"/>
      <c r="ET111" s="354"/>
      <c r="EU111" s="353"/>
      <c r="EV111" s="354"/>
      <c r="EW111" s="353"/>
      <c r="EX111" s="354"/>
      <c r="EY111" s="353"/>
      <c r="EZ111" s="354"/>
      <c r="FA111" s="353"/>
      <c r="FB111" s="354"/>
      <c r="FC111" s="353"/>
      <c r="FD111" s="354"/>
      <c r="FE111" s="353"/>
      <c r="FF111" s="354"/>
      <c r="FG111" s="353"/>
      <c r="FH111" s="354"/>
      <c r="FI111" s="353"/>
      <c r="FJ111" s="354"/>
      <c r="FK111" s="353"/>
      <c r="FL111" s="354"/>
      <c r="FM111" s="353"/>
      <c r="FN111" s="354"/>
      <c r="FO111" s="353"/>
      <c r="FP111" s="354"/>
      <c r="FQ111" s="353"/>
      <c r="FR111" s="354"/>
      <c r="FS111" s="353"/>
      <c r="FT111" s="354"/>
      <c r="FU111" s="353"/>
      <c r="FV111" s="354"/>
      <c r="FW111" s="353"/>
      <c r="FX111" s="354"/>
      <c r="FY111" s="353"/>
      <c r="FZ111" s="354"/>
      <c r="GA111" s="353"/>
      <c r="GB111" s="354"/>
      <c r="GC111" s="353"/>
      <c r="GD111" s="354"/>
      <c r="GE111" s="353"/>
      <c r="GF111" s="354"/>
      <c r="GG111" s="353"/>
      <c r="GH111" s="354"/>
      <c r="GI111" s="353"/>
      <c r="GJ111" s="354"/>
      <c r="GK111" s="353"/>
      <c r="GL111" s="354"/>
      <c r="GM111" s="353"/>
      <c r="GN111" s="354"/>
      <c r="GO111" s="353"/>
      <c r="GP111" s="354"/>
      <c r="GQ111" s="353"/>
      <c r="GR111" s="354"/>
    </row>
    <row r="112" spans="1:200" ht="17.100000000000001" customHeight="1" thickBot="1" x14ac:dyDescent="0.35">
      <c r="A112" s="403"/>
      <c r="B112" s="413"/>
      <c r="C112" s="399"/>
      <c r="D112" s="400"/>
      <c r="E112" s="355"/>
      <c r="F112" s="356"/>
      <c r="G112" s="355"/>
      <c r="H112" s="356"/>
      <c r="I112" s="355"/>
      <c r="J112" s="356"/>
      <c r="K112" s="355"/>
      <c r="L112" s="356"/>
      <c r="M112" s="355"/>
      <c r="N112" s="356"/>
      <c r="O112" s="355"/>
      <c r="P112" s="356"/>
      <c r="Q112" s="355"/>
      <c r="R112" s="356"/>
      <c r="S112" s="355"/>
      <c r="T112" s="356"/>
      <c r="U112" s="355"/>
      <c r="V112" s="356"/>
      <c r="W112" s="355"/>
      <c r="X112" s="356"/>
      <c r="Y112" s="355"/>
      <c r="Z112" s="356"/>
      <c r="AA112" s="355"/>
      <c r="AB112" s="356"/>
      <c r="AC112" s="355"/>
      <c r="AD112" s="356"/>
      <c r="AE112" s="355"/>
      <c r="AF112" s="356"/>
      <c r="AG112" s="355"/>
      <c r="AH112" s="356"/>
      <c r="AI112" s="355"/>
      <c r="AJ112" s="356"/>
      <c r="AK112" s="355"/>
      <c r="AL112" s="356"/>
      <c r="AM112" s="355"/>
      <c r="AN112" s="356"/>
      <c r="AO112" s="355"/>
      <c r="AP112" s="356"/>
      <c r="AQ112" s="355"/>
      <c r="AR112" s="356"/>
      <c r="AS112" s="355"/>
      <c r="AT112" s="356"/>
      <c r="AU112" s="355"/>
      <c r="AV112" s="356"/>
      <c r="AW112" s="355"/>
      <c r="AX112" s="356"/>
      <c r="AY112" s="355"/>
      <c r="AZ112" s="356"/>
      <c r="BA112" s="355"/>
      <c r="BB112" s="356"/>
      <c r="BC112" s="355"/>
      <c r="BD112" s="356"/>
      <c r="BE112" s="355"/>
      <c r="BF112" s="356"/>
      <c r="BG112" s="355"/>
      <c r="BH112" s="356"/>
      <c r="BI112" s="355"/>
      <c r="BJ112" s="356"/>
      <c r="BK112" s="355"/>
      <c r="BL112" s="356"/>
      <c r="BM112" s="355"/>
      <c r="BN112" s="356"/>
      <c r="BO112" s="355"/>
      <c r="BP112" s="356"/>
      <c r="BQ112" s="355"/>
      <c r="BR112" s="356"/>
      <c r="BS112" s="355"/>
      <c r="BT112" s="356"/>
      <c r="BU112" s="355"/>
      <c r="BV112" s="356"/>
      <c r="BW112" s="355"/>
      <c r="BX112" s="356"/>
      <c r="BY112" s="355"/>
      <c r="BZ112" s="356"/>
      <c r="CA112" s="355"/>
      <c r="CB112" s="356"/>
      <c r="CC112" s="355"/>
      <c r="CD112" s="356"/>
      <c r="CE112" s="393"/>
      <c r="CF112" s="394"/>
      <c r="CG112" s="393"/>
      <c r="CH112" s="394"/>
      <c r="CI112" s="393"/>
      <c r="CJ112" s="394"/>
      <c r="CK112" s="393"/>
      <c r="CL112" s="394"/>
      <c r="CM112" s="393"/>
      <c r="CN112" s="394"/>
      <c r="CO112" s="393"/>
      <c r="CP112" s="394"/>
      <c r="CQ112" s="393"/>
      <c r="CR112" s="394"/>
      <c r="CS112" s="393"/>
      <c r="CT112" s="394"/>
      <c r="CU112" s="355"/>
      <c r="CV112" s="356"/>
      <c r="CW112" s="355"/>
      <c r="CX112" s="356"/>
      <c r="CY112" s="355"/>
      <c r="CZ112" s="356"/>
      <c r="DA112" s="355"/>
      <c r="DB112" s="356"/>
      <c r="DC112" s="355"/>
      <c r="DD112" s="356"/>
      <c r="DE112" s="355"/>
      <c r="DF112" s="356"/>
      <c r="DG112" s="355"/>
      <c r="DH112" s="356"/>
      <c r="DI112" s="355"/>
      <c r="DJ112" s="356"/>
      <c r="DK112" s="355"/>
      <c r="DL112" s="356"/>
      <c r="DM112" s="355"/>
      <c r="DN112" s="356"/>
      <c r="DO112" s="355"/>
      <c r="DP112" s="356"/>
      <c r="DQ112" s="355"/>
      <c r="DR112" s="356"/>
      <c r="DS112" s="355"/>
      <c r="DT112" s="356"/>
      <c r="DU112" s="355"/>
      <c r="DV112" s="356"/>
      <c r="DW112" s="355"/>
      <c r="DX112" s="356"/>
      <c r="DY112" s="355"/>
      <c r="DZ112" s="356"/>
      <c r="EA112" s="355"/>
      <c r="EB112" s="356"/>
      <c r="EC112" s="355"/>
      <c r="ED112" s="356"/>
      <c r="EE112" s="355"/>
      <c r="EF112" s="356"/>
      <c r="EG112" s="355"/>
      <c r="EH112" s="356"/>
      <c r="EI112" s="355"/>
      <c r="EJ112" s="356"/>
      <c r="EK112" s="355"/>
      <c r="EL112" s="356"/>
      <c r="EM112" s="355"/>
      <c r="EN112" s="356"/>
      <c r="EO112" s="355"/>
      <c r="EP112" s="356"/>
      <c r="EQ112" s="355"/>
      <c r="ER112" s="356"/>
      <c r="ES112" s="355"/>
      <c r="ET112" s="356"/>
      <c r="EU112" s="355"/>
      <c r="EV112" s="356"/>
      <c r="EW112" s="355"/>
      <c r="EX112" s="356"/>
      <c r="EY112" s="355"/>
      <c r="EZ112" s="356"/>
      <c r="FA112" s="355"/>
      <c r="FB112" s="356"/>
      <c r="FC112" s="355"/>
      <c r="FD112" s="356"/>
      <c r="FE112" s="355"/>
      <c r="FF112" s="356"/>
      <c r="FG112" s="355"/>
      <c r="FH112" s="356"/>
      <c r="FI112" s="355"/>
      <c r="FJ112" s="356"/>
      <c r="FK112" s="355"/>
      <c r="FL112" s="356"/>
      <c r="FM112" s="355"/>
      <c r="FN112" s="356"/>
      <c r="FO112" s="355"/>
      <c r="FP112" s="356"/>
      <c r="FQ112" s="355"/>
      <c r="FR112" s="356"/>
      <c r="FS112" s="355"/>
      <c r="FT112" s="356"/>
      <c r="FU112" s="355"/>
      <c r="FV112" s="356"/>
      <c r="FW112" s="355"/>
      <c r="FX112" s="356"/>
      <c r="FY112" s="355"/>
      <c r="FZ112" s="356"/>
      <c r="GA112" s="355"/>
      <c r="GB112" s="356"/>
      <c r="GC112" s="355"/>
      <c r="GD112" s="356"/>
      <c r="GE112" s="355"/>
      <c r="GF112" s="356"/>
      <c r="GG112" s="355"/>
      <c r="GH112" s="356"/>
      <c r="GI112" s="355"/>
      <c r="GJ112" s="356"/>
      <c r="GK112" s="355"/>
      <c r="GL112" s="356"/>
      <c r="GM112" s="355"/>
      <c r="GN112" s="356"/>
      <c r="GO112" s="355"/>
      <c r="GP112" s="356"/>
      <c r="GQ112" s="355"/>
      <c r="GR112" s="356"/>
    </row>
    <row r="113" spans="1:200" ht="17.100000000000001" customHeight="1" x14ac:dyDescent="0.3">
      <c r="A113" s="401">
        <f>IF(입력!A113="","",입력!A113)</f>
        <v>14</v>
      </c>
      <c r="B113" s="411">
        <f>SUM(E117:GR120)</f>
        <v>0</v>
      </c>
      <c r="C113" s="407" t="s">
        <v>22</v>
      </c>
      <c r="D113" s="408"/>
      <c r="E113" s="357">
        <f>IF(OR(입력!B113="60mm단열",입력!B113="60mm방화"),IF(입력!B115="OD",IF(AND(입력!H113="W",입력!H117="W"),((입력!D113-(입력!D113-입력!J113))*2)+((입력!D113-(입력!D113-입력!J117))*2)+((입력!D113-입력!J113-입력!J117)*2)+((입력!F113)*6),0),0)+IF(입력!B115="OD",IF(AND(입력!H113="H",입력!H117="H"),((입력!F113-(입력!F113-입력!J113))*2)+((입력!F113-(입력!F113-입력!J117))*2)+((입력!F113-입력!J113-입력!J117)*2)+((입력!D113)*6),0),0)+IF(입력!B115="OD",IF(입력!H113="W",((입력!D113-(입력!D113-입력!J113))*2)+((입력!D113-입력!J113)*2)+((입력!F113)*4),IF(입력!H113="H",((입력!F113-(입력!F113-입력!J113))*2)+((입력!F113-입력!J113)*2)+((입력!D113)*4),0)),0)+IF(OR(입력!B115="PJ",입력!B115="T/T",입력!B115="T/O",입력!B115="T/S",입력!B115="FIX",입력!B113="ID",AND(입력!B115="OD",NOT(입력!H113="W"),NOT(입력!H113="H"))),((입력!D113)+(입력!F113))*2,0),0)</f>
        <v>0</v>
      </c>
      <c r="F113" s="358"/>
      <c r="G113" s="375">
        <f>IF(OR(입력!B113="60mm단열",입력!B113="60mm방화"),(IF(OR(입력!B115="T/T",입력!B115="T/O",입력!B115="T/S"),(IF(입력!H113="W",입력!J113-34-19+12,입력!D113-34-34+12)+IF(입력!H113="H",입력!J113-34-19+12,입력!F113-34-34+12))*2,0))+(IF(OR(입력!B115="T/T",입력!B115="T/O",입력!B115="T/S"),(IF(입력!H117="W",입력!J117-34-19+12+입력!F113-34-34+12,0)+IF(입력!H117="H",입력!J117-34-19+12+입력!D113-34-34+12,0))*2,0)),0)</f>
        <v>0</v>
      </c>
      <c r="H113" s="376"/>
      <c r="I113" s="357">
        <f>IF(OR(입력!B113="60mm단열",입력!B113="60mm방화"),IF(OR(입력!B115="T/T",입력!B115="T/O",입력!B115="T/S",입력!B115="FIX",입력!B115="PJ"),IF(입력!H113="W",입력!F113-34-34+10,IF(입력!H113="H",입력!D113-34-34+10,0)),0)*IF(OR(입력!H117="W",입력!H117="H"),2,1),0)</f>
        <v>0</v>
      </c>
      <c r="J113" s="358"/>
      <c r="K113" s="357">
        <f>IF(OR(입력!B113="60mm단열",입력!B113="60mm방화"),IF(입력!B115="OD",(IF(입력!H113="W",입력!D113-(입력!D113-입력!J113)-34-34+12,입력!D113-34-34+12)+IF(입력!H113="H",입력!F113-(입력!F113-입력!J113)-34-34+12,입력!F113-34-34+12))*2,0),0)</f>
        <v>0</v>
      </c>
      <c r="L113" s="358"/>
      <c r="M113" s="357">
        <f>IF(OR(입력!B113="60mm단열",입력!B113="60mm방화"),IF(입력!B115="PJ",(IF(입력!H113="W",입력!D113-(입력!D113-입력!J113)-34-34+12,입력!D113-34-34+12)+IF(입력!H113="H",입력!F113-(입력!F113-입력!J113)-34-34+12,입력!F113-34-34+12))*2,0),0)</f>
        <v>0</v>
      </c>
      <c r="N113" s="358"/>
      <c r="O113" s="357">
        <f>IF(OR(입력!B113="60mm단열",입력!B113="60mm방화"),IF(입력!B115="페러럴",(IF(입력!H113="W",입력!D113-(입력!D113-입력!J113)-34-34+12,입력!D113-34-34+12)+IF(입력!H113="H",입력!F113-(입력!F113-입력!J113)-34-34+12,입력!F113-34-34+12))*2,0),0)</f>
        <v>0</v>
      </c>
      <c r="P113" s="358"/>
      <c r="Q113" s="357">
        <f>IF(OR(입력!B113="60mm단열",입력!B113="60mm방화"),IF(입력!B117="24T",(IF(입력!B115="FIX",IF(AND(입력!H113="W",입력!H117="W"),((입력!D113-(입력!D113-입력!J113)-34-19)*2)+((입력!D113-(입력!D113-입력!J117)-34-19)*2)+((입력!D113-입력!J113-입력!J116-19-19)*2)+((입력!F113-34-34)*6),IF(AND(입력!H113="H",입력!H117="H"),((입력!F113-(입력!F113-입력!J113)-34-19)*2)+((입력!F113-(입력!F113-입력!J117)-34-19)*2)+((입력!F113-입력!J113-입력!J117-19-19)*2)+((입력!D113-34-34)*6),IF(입력!H113="W",((입력!D113-(입력!D113-입력!J113)-34-19)*2)+((입력!D113-입력!J113-34-19)*2)+((입력!F113-34-34)*4),IF(입력!H113="H",((입력!F113-(입력!F113-입력!J113)-34-19)*2)+((입력!F113-입력!J113-34-19)*2)+((입력!D113-34-34)*4),(((입력!D113-34-34)+(입력!F113-34-34))*2))))),0)+IF(OR(입력!B115="T/T",입력!B115="T/O",입력!B115="PJ",입력!B115="T/S"),IF(AND(입력!H113="W",입력!H117="W"),(((입력!D113-입력!J113-입력!J117-19-19)+(입력!F113-34-34))*2),IF(입력!H113="W",(((입력!D113-입력!J113-34-19)+(입력!F113-34-34))*2),IF(AND(입력!H113="H",입력!H117="H"),(((입력!F113-입력!J113-입력!J117-19-19)+(입력!D113-34-34))*2),IF(입력!H113="H",(((입력!F113-입력!J113-34-19)+(입력!D113-34-34))*2),0)))),0)+IF(입력!B113="OD",IF(AND(입력!H113="W",입력!H113="W"),(((입력!D113-입력!J113-입력!J117-34-34)+(입력!F113-34-34))*2),IF(입력!H113="W",(((입력!D113-입력!J113-34-34)+(입력!F113-34-34))*2),IF(AND(입력!H113="H",입력!H117="H"),(((입력!F113-입력!J113-입력!J117-34-34)+(입력!D113-34-34))*2),IF(입력!H113="H",(((입력!F113-입력!J113-34-34)+(입력!D113-34-34))*2),0)))),0)),0),0)</f>
        <v>0</v>
      </c>
      <c r="R113" s="358"/>
      <c r="S113" s="357">
        <f>IF(OR(입력!B113="60mm단열",입력!B113="60mm방화"),IF(입력!B117="24T",(IF(OR(입력!B115="T/T",입력!B115="T/O",입력!B115="T/S"),(IF(입력!H113="W",입력!D113-(입력!D113-입력!J113)-34-19+12-53-53,입력!D113-34-34+12-53-53)+IF(입력!H113="H",입력!F113-(입력!F113-입력!J113)-34-19+12-53-53,입력!F113-34-34+12-53-53))*2,0)+IF(입력!B115="OD",(IF(입력!H113="W",입력!D113-(입력!D113-입력!J113)-34-34+12-53-53,입력!D113-34-34+12-53-53)+IF(입력!H113="H",입력!F113-(입력!F113-입력!J113)-34-34+12-53-53,입력!F113-34-34+12-53-53))*2,0)+IF(입력!B115="PJ",(IF(입력!H113="W",입력!D113-(입력!D113-입력!J113)-34-19+12-53-53,입력!D113-34-34+12-53-53)+IF(입력!H113="H",입력!F113-(입력!F113-입력!J113)-34-19+12-53-53,입력!F113-34-34+12-53-53))*2,0)+IF(OR(입력!B115="T/T",입력!B115="T/O",입력!B115="T/S"),(IF(입력!H117="W",입력!D113-(입력!D113-입력!J117)-34-19+12-53-53,0)+IF(입력!H117="H",입력!F113-(입력!F113-입력!J117)-34-19+12-53-53,0))*2,0)+IF(입력!B113="OD",(IF(입력!H117="W",입력!D113-(입력!D113-입력!J117)-34-34+12-53-53,0)+IF(입력!H117="H",입력!F113-(입력!F113-입력!J117)-34-34+12-53-53,0))*2,0)+IF(입력!B115="PJ",(IF(입력!H117="W",입력!D113-(입력!D113-입력!J117)-34-19+12-53-53,0)+IF(입력!H117="H",입력!F113-(입력!F113-입력!J117)-34-19+12-53-53,0))*2,0)),0),0)</f>
        <v>0</v>
      </c>
      <c r="T113" s="358"/>
      <c r="U113" s="357">
        <f>IF(OR(입력!B113="60mm단열",입력!B113="60mm방화"),IF(입력!B117="39T",(IF(입력!B115="FIX",IF(AND(입력!H113="W",입력!H117="W"),((입력!D113-(입력!D113-입력!J113)-34-19)*2)+((입력!D113-(입력!D113-입력!J117)-34-19)*2)+((입력!D113-입력!J113-입력!J116-19-19)*2)+((입력!F113-34-34)*6),IF(AND(입력!H113="H",입력!H117="H"),((입력!F113-(입력!F113-입력!J113)-34-19)*2)+((입력!F113-(입력!F113-입력!J117)-34-19)*2)+((입력!F113-입력!J113-입력!J117-19-19)*2)+((입력!D113-34-34)*6),IF(입력!H113="W",((입력!D113-(입력!D113-입력!J113)-34-19)*2)+((입력!D113-입력!J113-34-19)*2)+((입력!F113-34-34)*4),IF(입력!H113="H",((입력!F113-(입력!F113-입력!J113)-34-19)*2)+((입력!F113-입력!J113-34-19)*2)+((입력!D113-34-34)*4),(((입력!D113-34-34)+(입력!F113-34-34))*2))))),0)+IF(OR(입력!B115="T/T",입력!B115="T/O",입력!B115="PJ",입력!B115="T/S"),IF(AND(입력!H113="W",입력!H117="W"),(((입력!D113-입력!J113-입력!J117-19-19)+(입력!F113-34-34))*2),IF(입력!H113="W",(((입력!D113-입력!J113-34-19)+(입력!F113-34-34))*2),IF(AND(입력!H113="H",입력!H117="H"),(((입력!F113-입력!J113-입력!J117-19-19)+(입력!D113-34-34))*2),IF(입력!H113="H",(((입력!F113-입력!J113-34-19)+(입력!D113-34-34))*2),0)))),0)+IF(입력!B115="OD",IF(AND(입력!H113="W",입력!H113="W"),(((입력!D113-입력!J113-입력!J117-34-34)+(입력!F113-34-34))*2),IF(입력!H113="W",(((입력!D113-입력!J113-34-34)+(입력!F113-34-34))*2),IF(AND(입력!H113="H",입력!H117="H"),(((입력!F113-입력!J113-입력!J117-34-34)+(입력!D113-34-34))*2),IF(입력!H113="H",(((입력!F113-입력!J113-34-34)+(입력!D113-34-34))*2),0)))),0)),0),0)</f>
        <v>0</v>
      </c>
      <c r="V113" s="358"/>
      <c r="W113" s="357">
        <f>IF(OR(입력!B113="60mm단열",입력!B113="60mm방화"),IF(입력!B117="39T",(IF(OR(입력!B115="T/T",입력!B115="T/O",입력!B115="T/S"),(IF(입력!H113="W",입력!D113-(입력!D113-입력!J113)-34-19+12-53-53,입력!D113-34-34+12-53-53)+IF(입력!H113="H",입력!F113-(입력!F113-입력!J113)-34-19+12-53-53,입력!F113-34-34+12-53-53))*2,0)+IF(입력!B115="OD",(IF(입력!H113="W",입력!D113-(입력!D113-입력!J113)-34-34+12-53-53,입력!D113-34-34+12-53-53)+IF(입력!H113="H",입력!F113-(입력!F113-입력!J113)-34-34+12-53-53,입력!F113-34-34+12-53-53))*2,0)+IF(입력!B115="PJ",(IF(입력!H113="W",입력!D113-(입력!D113-입력!J113)-34-19+12-53-53,입력!D113-34-34+12-53-53)+IF(입력!H113="H",입력!F113-(입력!F113-입력!J113)-34-19+12-53-53,입력!F113-34-34+12-53-53))*2,0)+IF(OR(입력!B115="T/T",입력!B115="T/O",입력!B115="T/S"),(IF(입력!H117="W",입력!D113-(입력!D113-입력!J117)-34-19+12-53-53,0)+IF(입력!H117="H",입력!F113-(입력!F113-입력!J117)-34-19+12-53-53,0))*2,0)+IF(입력!B113="OD",(IF(입력!H117="W",입력!D113-(입력!D113-입력!J117)-34-34+12-53-53,0)+IF(입력!H117="H",입력!F113-(입력!F113-입력!J117)-34-34+12-53-53,0))*2,0)+IF(입력!B113="ID",(IF(입력!H117="W",입력!D113-(입력!D113-입력!J117)-34-19+12-53-53,0)+IF(입력!H117="H",입력!F113-(입력!F113-입력!J117)-34-19+12-53-53,0))*2,0)),0),0)</f>
        <v>0</v>
      </c>
      <c r="X113" s="358"/>
      <c r="Y113" s="357">
        <f>IF(OR(입력!B113="60mm단열",입력!B113="60mm방화"),(4),0)</f>
        <v>0</v>
      </c>
      <c r="Z113" s="358"/>
      <c r="AA113" s="357">
        <f>IF(OR(입력!B113="60mm단열",입력!B113="60mm방화"),(4),0)</f>
        <v>0</v>
      </c>
      <c r="AB113" s="358"/>
      <c r="AC113" s="375">
        <f>IF(OR(입력!B113="60mm단열",입력!B113="60mm방화"),IF(OR(입력!B115="T/T",입력!B115="T/O",입력!B115="T/S",입력!B115="PJ"),IF(OR(입력!H117="w",입력!H117="h"),8,4),0),0)</f>
        <v>0</v>
      </c>
      <c r="AD113" s="376"/>
      <c r="AE113" s="375">
        <f>IF(OR(입력!B113="60mm단열",입력!B113="60mm방화"),IF(OR(입력!B115="T/T",입력!B115="T/O",입력!B115="T/S",입력!B115="PJ"),IF(OR(입력!H117="w",입력!H117="h"),8,4),0),0)</f>
        <v>0</v>
      </c>
      <c r="AF113" s="376"/>
      <c r="AG113" s="375">
        <f>IF(OR(입력!B113="60mm단열",입력!B113="60mm방화"),IF(OR(입력!B115="T/T",입력!B115="T/O",입력!B115="T/S",입력!B115="FIX",입력!B115="PJ"),IF(입력!H113="W",4,IF(입력!H113="H",4,0)),0)*IF(OR(입력!H116="W",입력!H116="H"),2,1),0)</f>
        <v>0</v>
      </c>
      <c r="AH113" s="376"/>
      <c r="AI113" s="375">
        <f>IF(OR(입력!B113="60mm단열",입력!B113="60mm방화"),IF(OR(입력!B115="T/T",입력!B115="T/O",입력!B115="T/S",입력!B115="FIX",입력!B115="PJ"),IF(입력!H113="W",4,IF(입력!H113="H",4,0)),0)*IF(OR(입력!H116="W",입력!H116="H"),2,1),0)</f>
        <v>0</v>
      </c>
      <c r="AJ113" s="376"/>
      <c r="AK113" s="375">
        <f>IF(OR(입력!B113="60mm단열",입력!B113="60mm방화"),IF(OR(입력!B115="T/T",입력!B115="T/O",입력!B115="T/S",입력!B115="FIX",입력!B115="PJ"),IF(입력!H113="W",4,IF(입력!H113="H",4,0)),0)*IF(OR(입력!H116="W",입력!H116="H"),2,1),0)</f>
        <v>0</v>
      </c>
      <c r="AL113" s="376"/>
      <c r="AM113" s="357">
        <f>IF(OR(입력!B113="60mm단열",입력!B113="60mm방화"),(32),0)</f>
        <v>0</v>
      </c>
      <c r="AN113" s="358"/>
      <c r="AO113" s="357">
        <f>IF((입력!B113="60mm단열"),(Q113+S113+U113+W113)/1000,0)</f>
        <v>0</v>
      </c>
      <c r="AP113" s="358"/>
      <c r="AQ113" s="357">
        <f>IF((입력!B113="60mm단열"),(Q113+S113+U113+W113)/1000,0)</f>
        <v>0</v>
      </c>
      <c r="AR113" s="358"/>
      <c r="AS113" s="357">
        <f>IF((입력!B113="60mm단열"),(G113+M113+K113+O113))/1000</f>
        <v>0</v>
      </c>
      <c r="AT113" s="358"/>
      <c r="AU113" s="357">
        <f>IF((입력!B113="60mm단열"),(4),0)</f>
        <v>0</v>
      </c>
      <c r="AV113" s="358"/>
      <c r="AW113" s="357">
        <f>IF((입력!B113="60mm단열"),(G113*2)/1000,0)</f>
        <v>0</v>
      </c>
      <c r="AX113" s="358"/>
      <c r="AY113" s="357">
        <f>IF((입력!B113="60mm방화"),(Q113+S113+U113+W113)/1000,0)</f>
        <v>0</v>
      </c>
      <c r="AZ113" s="358"/>
      <c r="BA113" s="357">
        <f>IF((입력!B113="60mm방화"),(Q113+S113+U113+W113)/1000,0)</f>
        <v>0</v>
      </c>
      <c r="BB113" s="358"/>
      <c r="BC113" s="357">
        <f>IF((입력!B113="60mm방화"),(G113+K113+M113+O113)/1000,0)</f>
        <v>0</v>
      </c>
      <c r="BD113" s="358"/>
      <c r="BE113" s="357">
        <f>IF((입력!B113="60mm방화"),(4),0)</f>
        <v>0</v>
      </c>
      <c r="BF113" s="358"/>
      <c r="BG113" s="357">
        <f>IF((입력!B113="60mm방화"),((G113+K113+M113+O113)/1000),0)</f>
        <v>0</v>
      </c>
      <c r="BH113" s="358"/>
      <c r="BI113" s="357">
        <f>IF((입력!B113="60mm방화"),((E113/1000)),0)</f>
        <v>0</v>
      </c>
      <c r="BJ113" s="358"/>
      <c r="BK113" s="357">
        <f>IF((입력!B113="60mm방화"),IF(입력!B117="24T",Q113/1000,U113/1000),0)</f>
        <v>0</v>
      </c>
      <c r="BL113" s="358"/>
      <c r="BM113" s="357">
        <f>IF((입력!B113="60mm방화"),IF(입력!B117="24T",S113/1000,W113/1000),0)</f>
        <v>0</v>
      </c>
      <c r="BN113" s="358"/>
      <c r="BO113" s="357">
        <f>IF(OR(입력!B113="60mm단열",입력!B113="60mm방화"),(IF(OR(입력!B115="T/T",입력!B115="T/O",입력!B115="T/S",입력!B115="PJ"),(IF(입력!H113="W",입력!D113-(입력!D113-입력!J113)-432,입력!D113-432)+IF(입력!H113="H",입력!F113-((((입력!F113-입력!J113)/2)-246)*2),(((입력!F113/2)-246)*2))),0))+(IF(OR(입력!B115="T/T",입력!B115="T/O",입력!B115="T/S"),(IF(입력!H117="W",입력!D113-(입력!D117-입력!J117)-432,0)+IF(입력!H117="H",입력!F117-((((입력!F117-입력!J117)/2)-246)*2),0)),0)),0)</f>
        <v>0</v>
      </c>
      <c r="BP113" s="358"/>
      <c r="BQ113" s="357">
        <f>IF(OR(입력!B113="85mm단열",입력!B113="85mm방화"),IF(입력!B115="OD",IF(AND(입력!H113="W",입력!H117="W"),((입력!D113-(입력!D113-입력!J113))*2)+((입력!D113-(입력!D113-입력!J117))*2)+((입력!D113-입력!J113-입력!J117)*2)+((입력!F113)*6),0),0)+IF(입력!B115="OD",IF(AND(입력!H113="H",입력!H117="H"),((입력!BJ113-(입력!F113-입력!J113))*2)+((입력!F113-(입력!F113-입력!J117))*2)+((입력!F113-입력!BN113-입력!J117)*2)+((입력!D113)*6),0),0)+IF(입력!B115="OD",IF(입력!H113="W",((입력!D113-(입력!D113-입력!J113))*2)+((입력!D113-입력!J113)*2)+((입력!F113)*4),IF(입력!H113="H",((입력!F113-(입력!F113-입력!J113))*2)+((입력!F113-입력!J113)*2)+((입력!D113)*4),0)),0)+IF(OR(입력!B115="T/T",입력!B115="T/O",입력!B115="T/S",입력!B115="FIX",입력!B113="ID",AND(입력!B115="OD",NOT(입력!H113="W"),NOT(입력!H113="H"))),((입력!D113)+(입력!F113))*2,0),0)</f>
        <v>0</v>
      </c>
      <c r="BR113" s="358"/>
      <c r="BS113" s="357">
        <f>IF(OR(입력!B113="85mm단열",입력!B113="85mm방화"),(IF(OR(입력!B115="T/T",입력!B115="T/O",입력!B115="T/S"),(IF(입력!H113="W",입력!D113-(입력!D113-입력!J113)-38-19+12,입력!D113-38-38+12)+IF(입력!H113="H",입력!F113-(입력!F113-입력!J113)-38-19+12,입력!F113-38-38+12))*2,0))+(IF(OR(입력!B115="T/T",입력!B115="T/O",입력!B115="T/S"),(IF(입력!H117="W",입력!D113-(입력!D117-입력!J117)-38-19+12,0)+IF(입력!H117="H",입력!F117-(입력!F117-입력!J117)-38-19+12,0))*2,0)),0)</f>
        <v>0</v>
      </c>
      <c r="BT113" s="358"/>
      <c r="BU113" s="357">
        <f>IF(OR(입력!B113="85mm단열",입력!B113="85mm방화"),IF(OR(입력!B115="T/T",입력!B115="T/O",입력!B115="T/S",입력!B115="FIX",입력!B115="ID"),IF(입력!H113="W",입력!F113-38-38+10,IF(입력!H113="H",입력!D113-38-38+10,0)),0)*IF(OR(입력!H117="W",입력!H116="H"),2,1),0)</f>
        <v>0</v>
      </c>
      <c r="BV113" s="358"/>
      <c r="BW113" s="357">
        <f>IF(OR(입력!B113="85mm단열",입력!B113="85mm방화"),IF(입력!B117="48T",(IF(입력!B115="FIX",IF(AND(입력!H113="W",입력!H117="W"),((입력!D113-(입력!D113-입력!J113)-38-19)*2)+((입력!D113-(입력!D113-입력!J117)-38-19)*2)+((입력!D113-입력!J113-입력!J116-19-19)*2)+((입력!F113-38-38)*6),IF(AND(입력!H113="H",입력!H117="H"),((입력!F113-(입력!F113-입력!J113)-38-19)*2)+((입력!F113-(입력!F113-입력!J117)-38-19)*2)+((입력!F113-입력!J113-입력!J117-19-19)*2)+((입력!D113-38-38)*6),IF(입력!H113="W",((입력!D113-(입력!D113-입력!J113)-38-19)*2)+((입력!D113-입력!J113-38-19)*2)+((입력!F113-38-38)*4),IF(입력!H113="H",((입력!F113-(입력!F113-입력!J113)-38-19)*2)+((입력!F113-입력!J113-38-19)*2)+((입력!D113-38-38)*4),(((입력!D113-38-38)+(입력!F113-38-38))*2))))),0)+IF(OR(입력!B115="T/T",입력!B115="T/O",입력!B115="ID",입력!B115="T/S"),IF(AND(입력!H113="W",입력!H117="W"),(((입력!D113-입력!J113-입력!J117-19-19)+(입력!F113-38-38))*2),IF(입력!H113="W",(((입력!D113-입력!J113-38-19)+(입력!F113-38-38))*2),IF(AND(입력!H113="H",입력!H117="H"),(((입력!F113-입력!J113-입력!J117-19-19)+(입력!D113-38-38))*2),IF(입력!H113="H",(((입력!F113-입력!J113-38-19)+(입력!D113-38-38))*2),0)))),0)+IF(입력!B113="OD",IF(AND(입력!H113="W",입력!H113="W"),(((입력!D113-입력!J113-입력!J117-38-38)+(입력!F113-38-38))*2),IF(입력!H113="W",(((입력!D113-입력!J113-38-38)+(입력!F113-38-38))*2),IF(AND(입력!H113="H",입력!H117="H"),(((입력!F113-입력!J113-입력!J117-38-38)+(입력!D113-38-38))*2),IF(입력!H113="H",(((입력!F113-입력!J113-38-38)+(입력!D113-38-38))*2),0)))),0)),0),0)</f>
        <v>0</v>
      </c>
      <c r="BX113" s="358"/>
      <c r="BY113" s="357">
        <f>IF(OR(입력!B113="85mm단열",입력!B113="85mm방화"),IF(입력!B117="48T",(IF(OR(입력!B115="T/T",입력!B115="T/O",입력!B115="T/S"),(IF(입력!H113="W",입력!D113-(입력!D113-입력!J113)-38-19+12-56-56,입력!D113-38-38+12-56-56)+IF(입력!H113="H",입력!F113-(입력!F113-입력!J113)-38-19+12-56-56,입력!F113-38-38+12-56-56))*2,0)+IF(입력!B115="OD",(IF(입력!H113="W",입력!D113-(입력!D113-입력!J113)-38-38+12-56-56,입력!D113-38-38+12-56-56)+IF(입력!H113="H",입력!F113-(입력!F113-입력!J113)-38-38+12-56-56,입력!F113-38-38+12-56-56))*2,0)+IF(입력!B115="ID",(IF(입력!H113="W",입력!D113-(입력!D113-입력!J113)-38-19+12-56-56,입력!D113-38-38+12-56-56)+IF(입력!H113="H",입력!F113-(입력!F113-입력!J113)-38-19+12-56-56,입력!F113-38-38+12-56-56))*2,0)+IF(OR(입력!B115="T/T",입력!B115="T/O",입력!B115="T/S"),(IF(입력!H117="W",입력!D113-(입력!D113-입력!J117)-38-19+12-56-56,0)+IF(입력!H117="H",입력!F113-(입력!F113-입력!J117)-38-19+12-56-56,0))*2,0)+IF(입력!B113="OD",(IF(입력!H117="W",입력!D113-(입력!D113-입력!J117)-38-38+12-56-56,0)+IF(입력!H117="H",입력!F113-(입력!F113-입력!J117)-38-38+12-56-56,0))*2,0)+IF(입력!B113="ID",(IF(입력!H117="W",입력!D113-(입력!D113-입력!J117)-38-19+12-56-56,0)+IF(입력!H117="H",입력!F113-(입력!F113-입력!J117)-38-19+12-56-56,0))*2,0)),0),0)</f>
        <v>0</v>
      </c>
      <c r="BZ113" s="358"/>
      <c r="CA113" s="357">
        <f>IF(OR(입력!B113="85mm단열",입력!B113="85mm방화"),IF(입력!B117="51T",(IF(입력!B115="FIX",IF(AND(입력!H113="W",입력!H117="W"),((입력!D113-(입력!D113-입력!J113)-38-19)*2)+((입력!D113-(입력!D113-입력!J117)-38-19)*2)+((입력!D113-입력!J113-입력!J116-19-19)*2)+((입력!F113-38-38)*6),IF(AND(입력!H113="H",입력!H117="H"),((입력!F113-(입력!F113-입력!J113)-38-19)*2)+((입력!F113-(입력!F113-입력!J117)-38-19)*2)+((입력!F113-입력!J113-입력!J117-19-19)*2)+((입력!D113-38-38)*6),IF(입력!H113="W",((입력!D113-(입력!D113-입력!J113)-38-19)*2)+((입력!D113-입력!J113-38-19)*2)+((입력!F113-38-38)*4),IF(입력!H113="H",((입력!F113-(입력!F113-입력!J113)-38-19)*2)+((입력!F113-입력!J113-38-19)*2)+((입력!D113-38-38)*4),(((입력!D113-38-38)+(입력!F113-38-38))*2))))),0)+IF(OR(입력!B115="T/T",입력!B115="T/O",입력!B115="ID",입력!B115="T/S"),IF(AND(입력!H113="W",입력!H117="W"),(((입력!D113-입력!J113-입력!J117-19-19)+(입력!F113-38-38))*2),IF(입력!H113="W",(((입력!D113-입력!J113-38-19)+(입력!F113-38-38))*2),IF(AND(입력!H113="H",입력!H117="H"),(((입력!F113-입력!J113-입력!J117-19-19)+(입력!D113-38-38))*2),IF(입력!H113="H",(((입력!F113-입력!J113-38-19)+(입력!D113-38-38))*2),0)))),0)+IF(입력!B113="OD",IF(AND(입력!H113="W",입력!H113="W"),(((입력!D113-입력!J113-입력!J117-38-38)+(입력!F113-38-38))*2),IF(입력!H113="W",(((입력!D113-입력!J113-38-38)+(입력!F113-38-38))*2),IF(AND(입력!H113="H",입력!H117="H"),(((입력!F113-입력!J113-입력!J117-38-38)+(입력!D113-38-38))*2),IF(입력!H113="H",(((입력!F113-입력!J113-38-38)+(입력!D113-38-38))*2),0)))),0)),0),0)</f>
        <v>0</v>
      </c>
      <c r="CB113" s="358"/>
      <c r="CC113" s="357">
        <f>IF(OR(입력!B113="85mm단열",입력!B113="85mm방화"),IF(입력!B117="51T",(IF(OR(입력!B115="T/T",입력!B115="T/O",입력!B115="T/S"),(IF(입력!H113="W",입력!D113-(입력!D113-입력!J113)-38-19+12-56-56,입력!D113-38-38+12-56-56)+IF(입력!H113="H",입력!F113-(입력!F113-입력!J113)-38-19+12-56-56,입력!F113-38-38+12-56-56))*2,0)+IF(입력!B115="OD",(IF(입력!H113="W",입력!D113-(입력!D113-입력!J113)-38-38+12-56-56,입력!D113-38-38+12-56-56)+IF(입력!H113="H",입력!F113-(입력!F113-입력!J113)-38-38+12-56-56,입력!F113-38-38+12-56-56))*2,0)+IF(입력!B115="ID",(IF(입력!H113="W",입력!D113-(입력!D113-입력!J113)-38-19+12-56-56,입력!D113-38-38+12-56-56)+IF(입력!H113="H",입력!F113-(입력!F113-입력!J113)-38-19+12-56-56,입력!F113-38-38+12-56-56))*2,0)+IF(OR(입력!B115="T/T",입력!B115="T/O",입력!B115="T/S"),(IF(입력!H117="W",입력!D113-(입력!D113-입력!J117)-38-19+12-56-56,0)+IF(입력!H117="H",입력!F113-(입력!F113-입력!J117)-38-19+12-56-56,0))*2,0)+IF(입력!B113="OD",(IF(입력!H117="W",입력!D113-(입력!D113-입력!J117)-38-38+12-56-56,0)+IF(입력!H117="H",입력!F113-(입력!F113-입력!J117)-38-38+12-56-56,0))*2,0)+IF(입력!B113="ID",(IF(입력!H117="W",입력!D113-(입력!D113-입력!J117)-38-19+12-56-56,0)+IF(입력!H117="H",입력!F113-(입력!F113-입력!J117)-38-19+12-56-56,0))*2,0)),0),0)</f>
        <v>0</v>
      </c>
      <c r="CD113" s="358"/>
      <c r="CE113" s="357">
        <f>IF(OR(입력!B113="85mm단열",입력!B113="85mm방화"),(4),0)</f>
        <v>0</v>
      </c>
      <c r="CF113" s="358"/>
      <c r="CG113" s="357">
        <f>IF(OR(입력!B113="85mm단열",입력!B113="85mm방화"),(4),0)</f>
        <v>0</v>
      </c>
      <c r="CH113" s="358"/>
      <c r="CI113" s="381">
        <f>IF(OR(입력!B113="85mm단열",입력!B113="85mm방화"),IF(OR(입력!B115="T/T",입력!B115="T/O",입력!B115="T/S"),IF(OR(입력!H117="w",입력!H117="h"),8,4),0),0)</f>
        <v>0</v>
      </c>
      <c r="CJ113" s="382"/>
      <c r="CK113" s="375">
        <f>IF(OR(입력!B113="85mm단열",입력!B113="85mm방화"),IF(OR(입력!B115="T/T",입력!B115="T/O",입력!B115="T/S"),IF(OR(입력!H117="w",입력!H117="h"),8,4),0),0)</f>
        <v>0</v>
      </c>
      <c r="CL113" s="376"/>
      <c r="CM113" s="375">
        <f>IF(OR(입력!B113="85mm단열",입력!B113="85mm방화"),IF(OR(입력!B115="T/T",입력!B115="T/O",입력!B115="T/S",입력!B115="FIX",입력!B115="ID"),IF(입력!H113="W",2,IF(입력!H113="H",2,0)),0)*IF(OR(입력!H116="W",입력!H116="H"),2,1),0)</f>
        <v>0</v>
      </c>
      <c r="CN113" s="376"/>
      <c r="CO113" s="375">
        <f>IF(OR(입력!B113="85mm단열",입력!B113="85mm방화"),IF(OR(입력!B115="T/T",입력!B115="T/O",입력!B115="T/S",입력!B115="FIX",입력!B115="ID"),IF(입력!H113="W",2,IF(입력!H113="H",2,0)),0)*IF(OR(입력!H116="W",입력!H116="H"),2,1),0)</f>
        <v>0</v>
      </c>
      <c r="CP113" s="376"/>
      <c r="CQ113" s="375">
        <f>IF(OR(입력!B113="85mm단열",입력!B113="85mm방화"),IF(OR(입력!B115="T/T",입력!B115="T/O",입력!B115="T/S",입력!B115="FIX",입력!B115="ID"),IF(입력!H113="W",2,IF(입력!H113="H",2,0)),0)*IF(OR(입력!H116="W",입력!H116="H"),2,1),0)</f>
        <v>0</v>
      </c>
      <c r="CR113" s="376"/>
      <c r="CS113" s="357">
        <f>IF(OR(입력!B113="85mm단열",입력!B113="85mm방화"),(32),0)</f>
        <v>0</v>
      </c>
      <c r="CT113" s="358"/>
      <c r="CU113" s="369">
        <f>IF((입력!B113="85mm단열"),((CA113+CC113+BW113+BY113)/1000),0)</f>
        <v>0</v>
      </c>
      <c r="CV113" s="370"/>
      <c r="CW113" s="369">
        <f>IF((입력!B113="85mm단열"),((CA113+CC113+BW113+BY113)/1000),0)</f>
        <v>0</v>
      </c>
      <c r="CX113" s="370"/>
      <c r="CY113" s="369">
        <f>IF((입력!B113="85mm단열"),((BS113/1000)),0)</f>
        <v>0</v>
      </c>
      <c r="CZ113" s="370"/>
      <c r="DA113" s="357">
        <f>IF((입력!B113="85mm단열"),(4),0)</f>
        <v>0</v>
      </c>
      <c r="DB113" s="358"/>
      <c r="DC113" s="369">
        <f>IF((입력!B113="85mm단열"),(BS113*2)/1000,0)</f>
        <v>0</v>
      </c>
      <c r="DD113" s="370"/>
      <c r="DE113" s="357">
        <f>IF((입력!B113="85mm방화"),((CA113+CC113+BW113+BY113)/1000),0)</f>
        <v>0</v>
      </c>
      <c r="DF113" s="358"/>
      <c r="DG113" s="357">
        <f>IF((입력!B113="85mm방화"),((CA113+CC113+BW113+BY113)/1000),0)</f>
        <v>0</v>
      </c>
      <c r="DH113" s="358"/>
      <c r="DI113" s="357">
        <f>IF((입력!B113="85mm방화"),((BS113/1000)),0)</f>
        <v>0</v>
      </c>
      <c r="DJ113" s="358"/>
      <c r="DK113" s="357">
        <f>IF((입력!B113="85mm방화"),(4),0)</f>
        <v>0</v>
      </c>
      <c r="DL113" s="358"/>
      <c r="DM113" s="357">
        <f>IF((입력!B113="85mm방화"),(BS113*2)/1000,0)</f>
        <v>0</v>
      </c>
      <c r="DN113" s="358"/>
      <c r="DO113" s="357">
        <f>IF((입력!B113="85mm방화"),((BQ113/1000)),0)</f>
        <v>0</v>
      </c>
      <c r="DP113" s="358"/>
      <c r="DQ113" s="357">
        <f>IF((입력!B113="85mm방화"),((BW113/1000)),0)</f>
        <v>0</v>
      </c>
      <c r="DR113" s="358"/>
      <c r="DS113" s="357">
        <f>IF((입력!B113="85mm방화"),((BY113/1000)),0)</f>
        <v>0</v>
      </c>
      <c r="DT113" s="358"/>
      <c r="DU113" s="357">
        <f>IF(OR(입력!B113="85mm단열",입력!B113="85mm방화"),(IF(OR(입력!B115="T/T",입력!B115="T/O",입력!B115="T/S"),(IF(입력!H113="W",입력!D113-(입력!D113-입력!J113)-432,입력!D113-432)+IF(입력!H113="H",입력!F113-((((입력!F113-입력!J113)/2)-246)*2),(((입력!F113/2)-246)*2))),0))+(IF(OR(입력!B115="T/T",입력!B115="T/O",입력!B115="T/S"),(IF(입력!H117="W",입력!D113-(입력!D117-입력!J117)-432,0)+IF(입력!H117="H",입력!F117-((((입력!F117-입력!J117)/2)-246)*2),0)),0)),0)</f>
        <v>0</v>
      </c>
      <c r="DV113" s="358"/>
      <c r="DW113" s="357">
        <f>IF(OR(입력!B113="85mm단열",입력!B113="85mm방화",입력!B113="60mm단열",입력!B113="60mm방화"),IF(OR(입력!B115="T/T",입력!B115="T/O",입력!B115="T/S",입력!B115="FIX"),IF(OR(입력!H113="w",입력!H113="h"),4,2),0),0)</f>
        <v>0</v>
      </c>
      <c r="DX113" s="358"/>
      <c r="DY113" s="357">
        <f>IF(OR(입력!B113="85mm단열",입력!B113="85mm방화",입력!B113="60mm단열",입력!B113="60mm방화"),IF(OR(입력!B115="T/T",입력!B115="T/O",입력!B115="T/S"),1,0),0)</f>
        <v>0</v>
      </c>
      <c r="DZ113" s="358"/>
      <c r="EA113" s="357">
        <f>IF(OR(입력!B113="85mm단열",입력!B113="85mm방화",입력!B113="60mm단열",입력!B113="60mm방화"),IF(OR(입력!B115="T/T",입력!B115="T/O",입력!B115="T/S"),1,0),0)</f>
        <v>0</v>
      </c>
      <c r="EB113" s="358"/>
      <c r="EC113" s="357">
        <f>IF(OR(입력!B113="145mm단열",입력!B113="145mm방화"),IF(입력!B115="ES",((입력!D113)+(입력!F113))*2,0),0)</f>
        <v>0</v>
      </c>
      <c r="ED113" s="358"/>
      <c r="EE113" s="357">
        <f>IF(OR(입력!B113="145mm단열",입력!B113="145mm방화"),IF(입력!B115="ES",(((입력!D113-(입력!D113-입력!J113)+6)+(입력!F113-52-57))*2),0)+IF(입력!B115="ES",IF(입력!H117="W",(((입력!D113-(입력!D113-입력!J117)+6)+(입력!F113-52-57))*2),0),0),0)</f>
        <v>0</v>
      </c>
      <c r="EF113" s="358"/>
      <c r="EG113" s="357">
        <f>IF(OR(입력!B113="145mm단열",입력!B113="145mm방화"),IF(입력!B115="ES",입력!F113-36-36+10,0)*IF(입력!H117="W",2,1),0)</f>
        <v>0</v>
      </c>
      <c r="EH113" s="358"/>
      <c r="EI113" s="357">
        <f>IF(OR(입력!B113="145mm단열",입력!B113="145mm방화"),IF(입력!B115="ES",입력!D113-36-36,0),0)</f>
        <v>0</v>
      </c>
      <c r="EJ113" s="358"/>
      <c r="EK113" s="357">
        <f>IF(OR(입력!B113="145mm단열",입력!B113="145mm방화"),IF(입력!B115="ES",입력!F113-36-36,0)+IF(AND(입력!B115="ES",입력!H117="W"),입력!F113-36-36,0),0)</f>
        <v>0</v>
      </c>
      <c r="EL113" s="358"/>
      <c r="EM113" s="357">
        <f>IF(OR(입력!B113="145mm단열",입력!B113="145mm방화"),IF(입력!B115="ES",입력!D113-36-36,0),0)</f>
        <v>0</v>
      </c>
      <c r="EN113" s="358"/>
      <c r="EO113" s="357">
        <f>IF(OR(입력!B113="145mm단열",입력!B113="145mm방화"),IF(입력!B115="ES",입력!D113-36-36,0),0)</f>
        <v>0</v>
      </c>
      <c r="EP113" s="358"/>
      <c r="EQ113" s="357">
        <f>IF(OR(입력!B113="145mm단열",입력!B113="145mm방화"),IF(입력!B115="ES",입력!F113-36-36,0)+IF(AND(입력!B115="ES",입력!H117="W"),입력!F113-36-36,0),0)</f>
        <v>0</v>
      </c>
      <c r="ER113" s="358"/>
      <c r="ES113" s="357">
        <f>IF(OR(입력!B113="145mm단열",입력!B113="145mm방화"),IF(입력!B117="39T",IF(입력!B115="ES",((입력!D113-(입력!D113-입력!J113)+6-73-73)+(입력!F113-36-36-73-73))*2,0)+IF(AND(입력!B113="ES",입력!H116="W"),((입력!D113-(입력!D113-입력!J116)+6-73-73)+(입력!F113-36-36-73-73))*2,0)+IF(AND(입력!B113="ES",입력!H113="W",입력!H116="W"),((입력!D113-입력!J113-입력!J116-19-19)+(입력!F113-36-36))*2,IF(AND(입력!B113="ES",입력!H113="W",NOT(입력!H116="W")),((입력!D113-입력!J113-36-19)+(입력!F113-36-36))*2,0)),0),0)</f>
        <v>0</v>
      </c>
      <c r="ET113" s="358"/>
      <c r="EU113" s="357">
        <f>IF(OR(입력!B113="145mm단열",입력!B113="145mm방화"),IF(입력!B117="24T",IF(입력!B115="ES",((입력!D113-(입력!D113-입력!J113)+6-73-73)+(입력!F113-36-36-73-73))*2,0)+IF(AND(입력!B113="ES",입력!H116="W"),((입력!D113-(입력!D113-입력!J116)+6-73-73)+(입력!F113-36-36-73-73))*2,0)+IF(AND(입력!B113="ES",입력!H113="W",입력!H116="W"),((입력!D113-입력!J113-입력!J116-19-19)+(입력!F113-36-36))*2,IF(AND(입력!B113="ES",입력!H113="W",NOT(입력!H116="W")),((입력!D113-입력!J113-36-19)+(입력!F113-36-36))*2,0)),0),0)</f>
        <v>0</v>
      </c>
      <c r="EV113" s="358"/>
      <c r="EW113" s="357">
        <f>IF(OR(입력!B113="145mm단열",입력!B113="145mm방화"),IF(입력!B115="ES",(입력!D113-(입력!D113-입력!J113)-40-21+입력!F113-36-36)*2,0)+IF(AND(입력!B115="ES",입력!H117="W"),(입력!D113-(입력!D113-입력!J116)-36-19+입력!F113-36-36)*2,0),0)</f>
        <v>0</v>
      </c>
      <c r="EX113" s="358"/>
      <c r="EY113" s="357">
        <f>IF(OR(입력!B113="145mm단열",입력!B113="145mm방화"),(4),0)</f>
        <v>0</v>
      </c>
      <c r="EZ113" s="358"/>
      <c r="FA113" s="357">
        <f>IF(OR(입력!B113="145mm단열",입력!B113="145mm방화"),(4),0)</f>
        <v>0</v>
      </c>
      <c r="FB113" s="358"/>
      <c r="FC113" s="381">
        <f>IF(OR(입력!B113="145mm단열",입력!B113="145mm방화"),IF(OR(입력!B115="ES"),IF(OR(입력!H113="W",입력!H117="h"),4,8),0),0)</f>
        <v>0</v>
      </c>
      <c r="FD113" s="382"/>
      <c r="FE113" s="375">
        <f>IF(OR(입력!B113="145mm단열",입력!B113="145mm방화"),IF(OR(입력!B115="ES"),IF(OR(입력!H113="W",입력!H117="h"),4,8),0),0)</f>
        <v>0</v>
      </c>
      <c r="FF113" s="376"/>
      <c r="FG113" s="375">
        <f>IF(OR(입력!B113="145mm단열",입력!B113="145mm방화"),IF(OR(입력!B115="ES"),IF(입력!H113="W",2,IF(입력!H113="H",2,0)),0)*IF(OR(입력!H116="W",입력!H116="H"),2,1),0)</f>
        <v>0</v>
      </c>
      <c r="FH113" s="376"/>
      <c r="FI113" s="375">
        <f>IF(OR(입력!B113="145mm단열",입력!B113="145mm방화"),IF(OR(입력!B115="ES"),IF(입력!H113="W",2,IF(입력!H113="H",2,0)),0)*IF(OR(입력!H116="W",입력!H116="H"),2,1),0)</f>
        <v>0</v>
      </c>
      <c r="FJ113" s="376"/>
      <c r="FK113" s="375">
        <f>IF(OR(입력!B113="145mm단열",입력!B113="145mm방화"),IF(OR(입력!B115="ES"),IF(입력!H113="W",2,IF(입력!H113="H",2,0)),0)*IF(OR(입력!H116="W",입력!H116="H"),2,1),0)</f>
        <v>0</v>
      </c>
      <c r="FL113" s="376"/>
      <c r="FM113" s="357">
        <f>IF(OR(입력!B113="145mm단열",입력!B113="145mm방화"),(32),0)</f>
        <v>0</v>
      </c>
      <c r="FN113" s="358"/>
      <c r="FO113" s="369">
        <f>IF((입력!B113="145mm단열"),((EU113+EW113+EQ113+ES113)/1000),0)</f>
        <v>0</v>
      </c>
      <c r="FP113" s="370"/>
      <c r="FQ113" s="369">
        <f>IF((입력!B113="145mm단열"),((EU113+EW113+EQ113+ES113)/1000),0)</f>
        <v>0</v>
      </c>
      <c r="FR113" s="370"/>
      <c r="FS113" s="369">
        <f>IF((입력!B113="145mm단열"),((EM113/1000)),0)</f>
        <v>0</v>
      </c>
      <c r="FT113" s="370"/>
      <c r="FU113" s="357">
        <f>IF((입력!B113="145mm단열"),(4),0)</f>
        <v>0</v>
      </c>
      <c r="FV113" s="358"/>
      <c r="FW113" s="369">
        <f>IF((입력!B113="145mm단열"),(EM113*2)/1000,0)</f>
        <v>0</v>
      </c>
      <c r="FX113" s="370"/>
      <c r="FY113" s="357">
        <f>IF((입력!B113="145mm방화"),((EU113+EW113+EQ113+ES113)/1000),0)</f>
        <v>0</v>
      </c>
      <c r="FZ113" s="358"/>
      <c r="GA113" s="357">
        <f>IF((입력!B113="145mm방화"),((EU113+EW113+EQ113+ES113)/1000),0)</f>
        <v>0</v>
      </c>
      <c r="GB113" s="358"/>
      <c r="GC113" s="357">
        <f>IF((입력!B113="145mm방화"),((EM113/1000)),0)</f>
        <v>0</v>
      </c>
      <c r="GD113" s="358"/>
      <c r="GE113" s="357">
        <f>IF((입력!B113="145mm방화"),(4),0)</f>
        <v>0</v>
      </c>
      <c r="GF113" s="358"/>
      <c r="GG113" s="357">
        <f>IF((입력!B113="145mm방화"),(EM113*2)/1000,0)</f>
        <v>0</v>
      </c>
      <c r="GH113" s="358"/>
      <c r="GI113" s="357">
        <f>IF((입력!B113="145mm방화"),((EK113/1000)),0)</f>
        <v>0</v>
      </c>
      <c r="GJ113" s="358"/>
      <c r="GK113" s="357">
        <f>IF((입력!B113="145mm방화"),((EQ113/1000)),0)</f>
        <v>0</v>
      </c>
      <c r="GL113" s="358"/>
      <c r="GM113" s="357">
        <f>IF((입력!B113="145mm방화"),((ES113/1000)),0)</f>
        <v>0</v>
      </c>
      <c r="GN113" s="358"/>
      <c r="GO113" s="357">
        <f>IF(OR(입력!B113="145mm단열",입력!B113="145mm방화"),(1),0)</f>
        <v>0</v>
      </c>
      <c r="GP113" s="358"/>
      <c r="GQ113" s="357">
        <f>IF(OR(입력!B113="145mm단열",입력!B113="145mm방화"),(1),0)</f>
        <v>0</v>
      </c>
      <c r="GR113" s="358"/>
    </row>
    <row r="114" spans="1:200" ht="17.100000000000001" customHeight="1" x14ac:dyDescent="0.3">
      <c r="A114" s="402"/>
      <c r="B114" s="412"/>
      <c r="C114" s="397"/>
      <c r="D114" s="398"/>
      <c r="E114" s="359"/>
      <c r="F114" s="360"/>
      <c r="G114" s="377"/>
      <c r="H114" s="378"/>
      <c r="I114" s="359"/>
      <c r="J114" s="360"/>
      <c r="K114" s="359"/>
      <c r="L114" s="360"/>
      <c r="M114" s="359"/>
      <c r="N114" s="360"/>
      <c r="O114" s="359"/>
      <c r="P114" s="360"/>
      <c r="Q114" s="359"/>
      <c r="R114" s="360"/>
      <c r="S114" s="359"/>
      <c r="T114" s="360"/>
      <c r="U114" s="359"/>
      <c r="V114" s="360"/>
      <c r="W114" s="359"/>
      <c r="X114" s="360"/>
      <c r="Y114" s="359"/>
      <c r="Z114" s="360"/>
      <c r="AA114" s="359"/>
      <c r="AB114" s="360"/>
      <c r="AC114" s="377"/>
      <c r="AD114" s="378"/>
      <c r="AE114" s="377"/>
      <c r="AF114" s="378"/>
      <c r="AG114" s="377"/>
      <c r="AH114" s="378"/>
      <c r="AI114" s="377"/>
      <c r="AJ114" s="378"/>
      <c r="AK114" s="377"/>
      <c r="AL114" s="378"/>
      <c r="AM114" s="359"/>
      <c r="AN114" s="360"/>
      <c r="AO114" s="359"/>
      <c r="AP114" s="360"/>
      <c r="AQ114" s="359"/>
      <c r="AR114" s="360"/>
      <c r="AS114" s="359"/>
      <c r="AT114" s="360"/>
      <c r="AU114" s="359"/>
      <c r="AV114" s="360"/>
      <c r="AW114" s="359"/>
      <c r="AX114" s="360"/>
      <c r="AY114" s="359"/>
      <c r="AZ114" s="360"/>
      <c r="BA114" s="359"/>
      <c r="BB114" s="360"/>
      <c r="BC114" s="359"/>
      <c r="BD114" s="360"/>
      <c r="BE114" s="359"/>
      <c r="BF114" s="360"/>
      <c r="BG114" s="359"/>
      <c r="BH114" s="360"/>
      <c r="BI114" s="359"/>
      <c r="BJ114" s="360"/>
      <c r="BK114" s="359"/>
      <c r="BL114" s="360"/>
      <c r="BM114" s="359"/>
      <c r="BN114" s="360"/>
      <c r="BO114" s="359"/>
      <c r="BP114" s="360"/>
      <c r="BQ114" s="359"/>
      <c r="BR114" s="360"/>
      <c r="BS114" s="359"/>
      <c r="BT114" s="360"/>
      <c r="BU114" s="359"/>
      <c r="BV114" s="360"/>
      <c r="BW114" s="359"/>
      <c r="BX114" s="360"/>
      <c r="BY114" s="359"/>
      <c r="BZ114" s="360"/>
      <c r="CA114" s="359"/>
      <c r="CB114" s="360"/>
      <c r="CC114" s="359"/>
      <c r="CD114" s="360"/>
      <c r="CE114" s="359"/>
      <c r="CF114" s="360"/>
      <c r="CG114" s="359"/>
      <c r="CH114" s="360"/>
      <c r="CI114" s="383"/>
      <c r="CJ114" s="384"/>
      <c r="CK114" s="377"/>
      <c r="CL114" s="378"/>
      <c r="CM114" s="377"/>
      <c r="CN114" s="378"/>
      <c r="CO114" s="377"/>
      <c r="CP114" s="378"/>
      <c r="CQ114" s="377"/>
      <c r="CR114" s="378"/>
      <c r="CS114" s="359"/>
      <c r="CT114" s="360"/>
      <c r="CU114" s="371"/>
      <c r="CV114" s="372"/>
      <c r="CW114" s="371"/>
      <c r="CX114" s="372"/>
      <c r="CY114" s="371"/>
      <c r="CZ114" s="372"/>
      <c r="DA114" s="359"/>
      <c r="DB114" s="360"/>
      <c r="DC114" s="371"/>
      <c r="DD114" s="372"/>
      <c r="DE114" s="359"/>
      <c r="DF114" s="360"/>
      <c r="DG114" s="359"/>
      <c r="DH114" s="360"/>
      <c r="DI114" s="359"/>
      <c r="DJ114" s="360"/>
      <c r="DK114" s="359"/>
      <c r="DL114" s="360"/>
      <c r="DM114" s="359"/>
      <c r="DN114" s="360"/>
      <c r="DO114" s="359"/>
      <c r="DP114" s="360"/>
      <c r="DQ114" s="359"/>
      <c r="DR114" s="360"/>
      <c r="DS114" s="359"/>
      <c r="DT114" s="360"/>
      <c r="DU114" s="359"/>
      <c r="DV114" s="360"/>
      <c r="DW114" s="359"/>
      <c r="DX114" s="360"/>
      <c r="DY114" s="359"/>
      <c r="DZ114" s="360"/>
      <c r="EA114" s="359"/>
      <c r="EB114" s="360"/>
      <c r="EC114" s="359"/>
      <c r="ED114" s="360"/>
      <c r="EE114" s="359"/>
      <c r="EF114" s="360"/>
      <c r="EG114" s="359"/>
      <c r="EH114" s="360"/>
      <c r="EI114" s="359"/>
      <c r="EJ114" s="360"/>
      <c r="EK114" s="359"/>
      <c r="EL114" s="360"/>
      <c r="EM114" s="359"/>
      <c r="EN114" s="360"/>
      <c r="EO114" s="359"/>
      <c r="EP114" s="360"/>
      <c r="EQ114" s="359"/>
      <c r="ER114" s="360"/>
      <c r="ES114" s="359"/>
      <c r="ET114" s="360"/>
      <c r="EU114" s="359"/>
      <c r="EV114" s="360"/>
      <c r="EW114" s="359"/>
      <c r="EX114" s="360"/>
      <c r="EY114" s="359"/>
      <c r="EZ114" s="360"/>
      <c r="FA114" s="359"/>
      <c r="FB114" s="360"/>
      <c r="FC114" s="383"/>
      <c r="FD114" s="384"/>
      <c r="FE114" s="377"/>
      <c r="FF114" s="378"/>
      <c r="FG114" s="377"/>
      <c r="FH114" s="378"/>
      <c r="FI114" s="377"/>
      <c r="FJ114" s="378"/>
      <c r="FK114" s="377"/>
      <c r="FL114" s="378"/>
      <c r="FM114" s="359"/>
      <c r="FN114" s="360"/>
      <c r="FO114" s="371"/>
      <c r="FP114" s="372"/>
      <c r="FQ114" s="371"/>
      <c r="FR114" s="372"/>
      <c r="FS114" s="371"/>
      <c r="FT114" s="372"/>
      <c r="FU114" s="359"/>
      <c r="FV114" s="360"/>
      <c r="FW114" s="371"/>
      <c r="FX114" s="372"/>
      <c r="FY114" s="359"/>
      <c r="FZ114" s="360"/>
      <c r="GA114" s="359"/>
      <c r="GB114" s="360"/>
      <c r="GC114" s="359"/>
      <c r="GD114" s="360"/>
      <c r="GE114" s="359"/>
      <c r="GF114" s="360"/>
      <c r="GG114" s="359"/>
      <c r="GH114" s="360"/>
      <c r="GI114" s="359"/>
      <c r="GJ114" s="360"/>
      <c r="GK114" s="359"/>
      <c r="GL114" s="360"/>
      <c r="GM114" s="359"/>
      <c r="GN114" s="360"/>
      <c r="GO114" s="359"/>
      <c r="GP114" s="360"/>
      <c r="GQ114" s="359"/>
      <c r="GR114" s="360"/>
    </row>
    <row r="115" spans="1:200" ht="17.100000000000001" customHeight="1" x14ac:dyDescent="0.3">
      <c r="A115" s="402"/>
      <c r="B115" s="412"/>
      <c r="C115" s="397"/>
      <c r="D115" s="398"/>
      <c r="E115" s="359"/>
      <c r="F115" s="360"/>
      <c r="G115" s="377"/>
      <c r="H115" s="378"/>
      <c r="I115" s="359"/>
      <c r="J115" s="360"/>
      <c r="K115" s="359"/>
      <c r="L115" s="360"/>
      <c r="M115" s="359"/>
      <c r="N115" s="360"/>
      <c r="O115" s="359"/>
      <c r="P115" s="360"/>
      <c r="Q115" s="359"/>
      <c r="R115" s="360"/>
      <c r="S115" s="359"/>
      <c r="T115" s="360"/>
      <c r="U115" s="359"/>
      <c r="V115" s="360"/>
      <c r="W115" s="359"/>
      <c r="X115" s="360"/>
      <c r="Y115" s="359"/>
      <c r="Z115" s="360"/>
      <c r="AA115" s="359"/>
      <c r="AB115" s="360"/>
      <c r="AC115" s="377"/>
      <c r="AD115" s="378"/>
      <c r="AE115" s="377"/>
      <c r="AF115" s="378"/>
      <c r="AG115" s="377"/>
      <c r="AH115" s="378"/>
      <c r="AI115" s="377"/>
      <c r="AJ115" s="378"/>
      <c r="AK115" s="377"/>
      <c r="AL115" s="378"/>
      <c r="AM115" s="359"/>
      <c r="AN115" s="360"/>
      <c r="AO115" s="359"/>
      <c r="AP115" s="360"/>
      <c r="AQ115" s="359"/>
      <c r="AR115" s="360"/>
      <c r="AS115" s="359"/>
      <c r="AT115" s="360"/>
      <c r="AU115" s="359"/>
      <c r="AV115" s="360"/>
      <c r="AW115" s="359"/>
      <c r="AX115" s="360"/>
      <c r="AY115" s="359"/>
      <c r="AZ115" s="360"/>
      <c r="BA115" s="359"/>
      <c r="BB115" s="360"/>
      <c r="BC115" s="359"/>
      <c r="BD115" s="360"/>
      <c r="BE115" s="359"/>
      <c r="BF115" s="360"/>
      <c r="BG115" s="359"/>
      <c r="BH115" s="360"/>
      <c r="BI115" s="359"/>
      <c r="BJ115" s="360"/>
      <c r="BK115" s="359"/>
      <c r="BL115" s="360"/>
      <c r="BM115" s="359"/>
      <c r="BN115" s="360"/>
      <c r="BO115" s="359"/>
      <c r="BP115" s="360"/>
      <c r="BQ115" s="359"/>
      <c r="BR115" s="360"/>
      <c r="BS115" s="359"/>
      <c r="BT115" s="360"/>
      <c r="BU115" s="359"/>
      <c r="BV115" s="360"/>
      <c r="BW115" s="359"/>
      <c r="BX115" s="360"/>
      <c r="BY115" s="359"/>
      <c r="BZ115" s="360"/>
      <c r="CA115" s="359"/>
      <c r="CB115" s="360"/>
      <c r="CC115" s="359"/>
      <c r="CD115" s="360"/>
      <c r="CE115" s="359"/>
      <c r="CF115" s="360"/>
      <c r="CG115" s="359"/>
      <c r="CH115" s="360"/>
      <c r="CI115" s="383"/>
      <c r="CJ115" s="384"/>
      <c r="CK115" s="377"/>
      <c r="CL115" s="378"/>
      <c r="CM115" s="377"/>
      <c r="CN115" s="378"/>
      <c r="CO115" s="377"/>
      <c r="CP115" s="378"/>
      <c r="CQ115" s="377"/>
      <c r="CR115" s="378"/>
      <c r="CS115" s="359"/>
      <c r="CT115" s="360"/>
      <c r="CU115" s="371"/>
      <c r="CV115" s="372"/>
      <c r="CW115" s="371"/>
      <c r="CX115" s="372"/>
      <c r="CY115" s="371"/>
      <c r="CZ115" s="372"/>
      <c r="DA115" s="359"/>
      <c r="DB115" s="360"/>
      <c r="DC115" s="371"/>
      <c r="DD115" s="372"/>
      <c r="DE115" s="359"/>
      <c r="DF115" s="360"/>
      <c r="DG115" s="359"/>
      <c r="DH115" s="360"/>
      <c r="DI115" s="359"/>
      <c r="DJ115" s="360"/>
      <c r="DK115" s="359"/>
      <c r="DL115" s="360"/>
      <c r="DM115" s="359"/>
      <c r="DN115" s="360"/>
      <c r="DO115" s="359"/>
      <c r="DP115" s="360"/>
      <c r="DQ115" s="359"/>
      <c r="DR115" s="360"/>
      <c r="DS115" s="359"/>
      <c r="DT115" s="360"/>
      <c r="DU115" s="359"/>
      <c r="DV115" s="360"/>
      <c r="DW115" s="359"/>
      <c r="DX115" s="360"/>
      <c r="DY115" s="359"/>
      <c r="DZ115" s="360"/>
      <c r="EA115" s="359"/>
      <c r="EB115" s="360"/>
      <c r="EC115" s="359"/>
      <c r="ED115" s="360"/>
      <c r="EE115" s="359"/>
      <c r="EF115" s="360"/>
      <c r="EG115" s="359"/>
      <c r="EH115" s="360"/>
      <c r="EI115" s="359"/>
      <c r="EJ115" s="360"/>
      <c r="EK115" s="359"/>
      <c r="EL115" s="360"/>
      <c r="EM115" s="359"/>
      <c r="EN115" s="360"/>
      <c r="EO115" s="359"/>
      <c r="EP115" s="360"/>
      <c r="EQ115" s="359"/>
      <c r="ER115" s="360"/>
      <c r="ES115" s="359"/>
      <c r="ET115" s="360"/>
      <c r="EU115" s="359"/>
      <c r="EV115" s="360"/>
      <c r="EW115" s="359"/>
      <c r="EX115" s="360"/>
      <c r="EY115" s="359"/>
      <c r="EZ115" s="360"/>
      <c r="FA115" s="359"/>
      <c r="FB115" s="360"/>
      <c r="FC115" s="383"/>
      <c r="FD115" s="384"/>
      <c r="FE115" s="377"/>
      <c r="FF115" s="378"/>
      <c r="FG115" s="377"/>
      <c r="FH115" s="378"/>
      <c r="FI115" s="377"/>
      <c r="FJ115" s="378"/>
      <c r="FK115" s="377"/>
      <c r="FL115" s="378"/>
      <c r="FM115" s="359"/>
      <c r="FN115" s="360"/>
      <c r="FO115" s="371"/>
      <c r="FP115" s="372"/>
      <c r="FQ115" s="371"/>
      <c r="FR115" s="372"/>
      <c r="FS115" s="371"/>
      <c r="FT115" s="372"/>
      <c r="FU115" s="359"/>
      <c r="FV115" s="360"/>
      <c r="FW115" s="371"/>
      <c r="FX115" s="372"/>
      <c r="FY115" s="359"/>
      <c r="FZ115" s="360"/>
      <c r="GA115" s="359"/>
      <c r="GB115" s="360"/>
      <c r="GC115" s="359"/>
      <c r="GD115" s="360"/>
      <c r="GE115" s="359"/>
      <c r="GF115" s="360"/>
      <c r="GG115" s="359"/>
      <c r="GH115" s="360"/>
      <c r="GI115" s="359"/>
      <c r="GJ115" s="360"/>
      <c r="GK115" s="359"/>
      <c r="GL115" s="360"/>
      <c r="GM115" s="359"/>
      <c r="GN115" s="360"/>
      <c r="GO115" s="359"/>
      <c r="GP115" s="360"/>
      <c r="GQ115" s="359"/>
      <c r="GR115" s="360"/>
    </row>
    <row r="116" spans="1:200" ht="17.100000000000001" customHeight="1" x14ac:dyDescent="0.3">
      <c r="A116" s="402"/>
      <c r="B116" s="412"/>
      <c r="C116" s="409"/>
      <c r="D116" s="410"/>
      <c r="E116" s="361"/>
      <c r="F116" s="362"/>
      <c r="G116" s="379"/>
      <c r="H116" s="380"/>
      <c r="I116" s="361"/>
      <c r="J116" s="362"/>
      <c r="K116" s="361"/>
      <c r="L116" s="362"/>
      <c r="M116" s="361"/>
      <c r="N116" s="362"/>
      <c r="O116" s="361"/>
      <c r="P116" s="362"/>
      <c r="Q116" s="361"/>
      <c r="R116" s="362"/>
      <c r="S116" s="361"/>
      <c r="T116" s="362"/>
      <c r="U116" s="361"/>
      <c r="V116" s="362"/>
      <c r="W116" s="361"/>
      <c r="X116" s="362"/>
      <c r="Y116" s="361"/>
      <c r="Z116" s="362"/>
      <c r="AA116" s="361"/>
      <c r="AB116" s="362"/>
      <c r="AC116" s="379"/>
      <c r="AD116" s="380"/>
      <c r="AE116" s="379"/>
      <c r="AF116" s="380"/>
      <c r="AG116" s="379"/>
      <c r="AH116" s="380"/>
      <c r="AI116" s="379"/>
      <c r="AJ116" s="380"/>
      <c r="AK116" s="379"/>
      <c r="AL116" s="380"/>
      <c r="AM116" s="361"/>
      <c r="AN116" s="362"/>
      <c r="AO116" s="361"/>
      <c r="AP116" s="362"/>
      <c r="AQ116" s="361"/>
      <c r="AR116" s="362"/>
      <c r="AS116" s="361"/>
      <c r="AT116" s="362"/>
      <c r="AU116" s="361"/>
      <c r="AV116" s="362"/>
      <c r="AW116" s="361"/>
      <c r="AX116" s="362"/>
      <c r="AY116" s="361"/>
      <c r="AZ116" s="362"/>
      <c r="BA116" s="361"/>
      <c r="BB116" s="362"/>
      <c r="BC116" s="361"/>
      <c r="BD116" s="362"/>
      <c r="BE116" s="361"/>
      <c r="BF116" s="362"/>
      <c r="BG116" s="361"/>
      <c r="BH116" s="362"/>
      <c r="BI116" s="361"/>
      <c r="BJ116" s="362"/>
      <c r="BK116" s="361"/>
      <c r="BL116" s="362"/>
      <c r="BM116" s="361"/>
      <c r="BN116" s="362"/>
      <c r="BO116" s="361"/>
      <c r="BP116" s="362"/>
      <c r="BQ116" s="361"/>
      <c r="BR116" s="362"/>
      <c r="BS116" s="361"/>
      <c r="BT116" s="362"/>
      <c r="BU116" s="361"/>
      <c r="BV116" s="362"/>
      <c r="BW116" s="361"/>
      <c r="BX116" s="362"/>
      <c r="BY116" s="361"/>
      <c r="BZ116" s="362"/>
      <c r="CA116" s="361"/>
      <c r="CB116" s="362"/>
      <c r="CC116" s="361"/>
      <c r="CD116" s="362"/>
      <c r="CE116" s="361"/>
      <c r="CF116" s="362"/>
      <c r="CG116" s="361"/>
      <c r="CH116" s="362"/>
      <c r="CI116" s="385"/>
      <c r="CJ116" s="386"/>
      <c r="CK116" s="379"/>
      <c r="CL116" s="380"/>
      <c r="CM116" s="379"/>
      <c r="CN116" s="380"/>
      <c r="CO116" s="379"/>
      <c r="CP116" s="380"/>
      <c r="CQ116" s="379"/>
      <c r="CR116" s="380"/>
      <c r="CS116" s="361"/>
      <c r="CT116" s="362"/>
      <c r="CU116" s="373"/>
      <c r="CV116" s="374"/>
      <c r="CW116" s="373"/>
      <c r="CX116" s="374"/>
      <c r="CY116" s="373"/>
      <c r="CZ116" s="374"/>
      <c r="DA116" s="361"/>
      <c r="DB116" s="362"/>
      <c r="DC116" s="373"/>
      <c r="DD116" s="374"/>
      <c r="DE116" s="361"/>
      <c r="DF116" s="362"/>
      <c r="DG116" s="361"/>
      <c r="DH116" s="362"/>
      <c r="DI116" s="361"/>
      <c r="DJ116" s="362"/>
      <c r="DK116" s="361"/>
      <c r="DL116" s="362"/>
      <c r="DM116" s="361"/>
      <c r="DN116" s="362"/>
      <c r="DO116" s="361"/>
      <c r="DP116" s="362"/>
      <c r="DQ116" s="361"/>
      <c r="DR116" s="362"/>
      <c r="DS116" s="361"/>
      <c r="DT116" s="362"/>
      <c r="DU116" s="361"/>
      <c r="DV116" s="362"/>
      <c r="DW116" s="361"/>
      <c r="DX116" s="362"/>
      <c r="DY116" s="361"/>
      <c r="DZ116" s="362"/>
      <c r="EA116" s="361"/>
      <c r="EB116" s="362"/>
      <c r="EC116" s="361"/>
      <c r="ED116" s="362"/>
      <c r="EE116" s="361"/>
      <c r="EF116" s="362"/>
      <c r="EG116" s="361"/>
      <c r="EH116" s="362"/>
      <c r="EI116" s="361"/>
      <c r="EJ116" s="362"/>
      <c r="EK116" s="361"/>
      <c r="EL116" s="362"/>
      <c r="EM116" s="361"/>
      <c r="EN116" s="362"/>
      <c r="EO116" s="361"/>
      <c r="EP116" s="362"/>
      <c r="EQ116" s="361"/>
      <c r="ER116" s="362"/>
      <c r="ES116" s="361"/>
      <c r="ET116" s="362"/>
      <c r="EU116" s="361"/>
      <c r="EV116" s="362"/>
      <c r="EW116" s="361"/>
      <c r="EX116" s="362"/>
      <c r="EY116" s="361"/>
      <c r="EZ116" s="362"/>
      <c r="FA116" s="361"/>
      <c r="FB116" s="362"/>
      <c r="FC116" s="385"/>
      <c r="FD116" s="386"/>
      <c r="FE116" s="379"/>
      <c r="FF116" s="380"/>
      <c r="FG116" s="379"/>
      <c r="FH116" s="380"/>
      <c r="FI116" s="379"/>
      <c r="FJ116" s="380"/>
      <c r="FK116" s="379"/>
      <c r="FL116" s="380"/>
      <c r="FM116" s="361"/>
      <c r="FN116" s="362"/>
      <c r="FO116" s="373"/>
      <c r="FP116" s="374"/>
      <c r="FQ116" s="373"/>
      <c r="FR116" s="374"/>
      <c r="FS116" s="373"/>
      <c r="FT116" s="374"/>
      <c r="FU116" s="361"/>
      <c r="FV116" s="362"/>
      <c r="FW116" s="373"/>
      <c r="FX116" s="374"/>
      <c r="FY116" s="361"/>
      <c r="FZ116" s="362"/>
      <c r="GA116" s="361"/>
      <c r="GB116" s="362"/>
      <c r="GC116" s="361"/>
      <c r="GD116" s="362"/>
      <c r="GE116" s="361"/>
      <c r="GF116" s="362"/>
      <c r="GG116" s="361"/>
      <c r="GH116" s="362"/>
      <c r="GI116" s="361"/>
      <c r="GJ116" s="362"/>
      <c r="GK116" s="361"/>
      <c r="GL116" s="362"/>
      <c r="GM116" s="361"/>
      <c r="GN116" s="362"/>
      <c r="GO116" s="361"/>
      <c r="GP116" s="362"/>
      <c r="GQ116" s="361"/>
      <c r="GR116" s="362"/>
    </row>
    <row r="117" spans="1:200" ht="16.5" customHeight="1" x14ac:dyDescent="0.3">
      <c r="A117" s="402"/>
      <c r="B117" s="412"/>
      <c r="C117" s="395" t="s">
        <v>20</v>
      </c>
      <c r="D117" s="396"/>
      <c r="E117" s="351">
        <f>ROUNDUP((E113/1000)*VLOOKUP(E$8,'프로파일 단가 DB'!$A$2:$H$107,7,FALSE)+(E113/1000*($U$3/100))*VLOOKUP(E$8,'프로파일 단가 DB'!$A$2:$H$107,7,FALSE),2)</f>
        <v>0</v>
      </c>
      <c r="F117" s="352"/>
      <c r="G117" s="351">
        <f>ROUNDUP((G113/1000)*VLOOKUP(G$8,'프로파일 단가 DB'!$A$2:$H$107,7,FALSE)+(G113/1000*($U$3/100))*VLOOKUP(G$8,'프로파일 단가 DB'!$A$2:$H$107,7,FALSE),2)</f>
        <v>0</v>
      </c>
      <c r="H117" s="352"/>
      <c r="I117" s="351">
        <f>ROUNDUP((I113/1000)*VLOOKUP(I$8,'프로파일 단가 DB'!$A$2:$H$107,7,FALSE)+(I113/1000*($U$3/100))*VLOOKUP(I$8,'프로파일 단가 DB'!$A$2:$H$107,7,FALSE),2)</f>
        <v>0</v>
      </c>
      <c r="J117" s="352"/>
      <c r="K117" s="351">
        <f>ROUNDUP((K113/1000)*VLOOKUP(K$8,'프로파일 단가 DB'!$A$2:$H$107,7,FALSE)+(K113/1000*($U$3/100))*VLOOKUP(K$8,'프로파일 단가 DB'!$A$2:$H$107,7,FALSE),2)</f>
        <v>0</v>
      </c>
      <c r="L117" s="352"/>
      <c r="M117" s="351">
        <f>ROUNDUP((M113/1000)*VLOOKUP(M$8,'프로파일 단가 DB'!$A$2:$H$107,7,FALSE)+(M113/1000*($U$3/100))*VLOOKUP(M$8,'프로파일 단가 DB'!$A$2:$H$107,7,FALSE),2)</f>
        <v>0</v>
      </c>
      <c r="N117" s="352"/>
      <c r="O117" s="351">
        <f>ROUNDUP((O113/1000)*VLOOKUP(O$8,'프로파일 단가 DB'!$A$2:$H$107,7,FALSE)+(O113/1000*($U$3/100))*VLOOKUP(O$8,'프로파일 단가 DB'!$A$2:$H$107,7,FALSE),2)</f>
        <v>0</v>
      </c>
      <c r="P117" s="352"/>
      <c r="Q117" s="351">
        <f>ROUNDUP((Q113/1000)*VLOOKUP(Q$8,'프로파일 단가 DB'!$A$2:$H$107,7,FALSE)+(Q113/1000*($U$3/100))*VLOOKUP(Q$8,'프로파일 단가 DB'!$A$2:$H$107,7,FALSE),2)</f>
        <v>0</v>
      </c>
      <c r="R117" s="352"/>
      <c r="S117" s="351">
        <f>ROUNDUP((S113/1000)*VLOOKUP(S$8,'프로파일 단가 DB'!$A$2:$H$107,7,FALSE)+(S113/1000*($U$3/100))*VLOOKUP(S$8,'프로파일 단가 DB'!$A$2:$H$107,7,FALSE),2)</f>
        <v>0</v>
      </c>
      <c r="T117" s="352"/>
      <c r="U117" s="351">
        <f>ROUNDUP((U113/1000)*VLOOKUP(U$8,'프로파일 단가 DB'!$A$2:$H$107,7,FALSE)+(U113/1000*($U$3/100))*VLOOKUP(U$8,'프로파일 단가 DB'!$A$2:$H$107,7,FALSE),2)</f>
        <v>0</v>
      </c>
      <c r="V117" s="352"/>
      <c r="W117" s="351">
        <f>ROUNDUP((W113/1000)*VLOOKUP(W$8,'프로파일 단가 DB'!$A$2:$H$107,7,FALSE)+(W113/1000*($U$3/100))*VLOOKUP(W$8,'프로파일 단가 DB'!$A$2:$H$107,7,FALSE),2)</f>
        <v>0</v>
      </c>
      <c r="X117" s="352"/>
      <c r="Y117" s="351">
        <f>ROUNDUP((Y113)*VLOOKUP(Y$8,'프로파일 단가 DB'!$A$2:$H$107,7,FALSE)+(Y113*($U$3/100))*VLOOKUP(Y$8,'프로파일 단가 DB'!$A$2:$H$107,7,FALSE),2)</f>
        <v>0</v>
      </c>
      <c r="Z117" s="352"/>
      <c r="AA117" s="351">
        <f>ROUNDUP((AA113)*VLOOKUP(AA$8,'프로파일 단가 DB'!$A$2:$H$107,7,FALSE)+(AA113*($U$3/100))*VLOOKUP(AA$8,'프로파일 단가 DB'!$A$2:$H$107,7,FALSE),2)</f>
        <v>0</v>
      </c>
      <c r="AB117" s="352"/>
      <c r="AC117" s="351">
        <f>ROUNDUP((AC113)*VLOOKUP(AC$8,'프로파일 단가 DB'!$A$2:$H$107,7,FALSE)+(AC113*($U$3/100))*VLOOKUP(AC$8,'프로파일 단가 DB'!$A$2:$H$107,7,FALSE),2)</f>
        <v>0</v>
      </c>
      <c r="AD117" s="352"/>
      <c r="AE117" s="351">
        <f>ROUNDUP((AE113)*VLOOKUP(AE$8,'프로파일 단가 DB'!$A$2:$H$107,7,FALSE)+(AE113*($U$3/100))*VLOOKUP(AE$8,'프로파일 단가 DB'!$A$2:$H$107,7,FALSE),2)</f>
        <v>0</v>
      </c>
      <c r="AF117" s="352"/>
      <c r="AG117" s="351">
        <f>ROUNDUP((AG113)*VLOOKUP(AG$8,'프로파일 단가 DB'!$A$2:$H$107,7,FALSE)+(AG113*($U$3/100))*VLOOKUP(AG$8,'프로파일 단가 DB'!$A$2:$H$107,7,FALSE),2)</f>
        <v>0</v>
      </c>
      <c r="AH117" s="352"/>
      <c r="AI117" s="351">
        <f>ROUNDUP((AI113)*VLOOKUP(AI$8,'프로파일 단가 DB'!$A$2:$H$107,7,FALSE)+(AI113*($U$3/100))*VLOOKUP(AI$8,'프로파일 단가 DB'!$A$2:$H$107,7,FALSE),2)</f>
        <v>0</v>
      </c>
      <c r="AJ117" s="352"/>
      <c r="AK117" s="351">
        <f>ROUNDUP((AK113)*VLOOKUP(AK$8,'프로파일 단가 DB'!$A$2:$H$107,7,FALSE)+(AK113*($U$3/100))*VLOOKUP(AK$8,'프로파일 단가 DB'!$A$2:$H$107,7,FALSE),2)</f>
        <v>0</v>
      </c>
      <c r="AL117" s="352"/>
      <c r="AM117" s="351">
        <f>ROUNDUP((AM113)*VLOOKUP(AM$8,'프로파일 단가 DB'!$A$2:$H$107,7,FALSE)+(AM113*($U$3/100))*VLOOKUP(AM$8,'프로파일 단가 DB'!$A$2:$H$107,7,FALSE),2)</f>
        <v>0</v>
      </c>
      <c r="AN117" s="352"/>
      <c r="AO117" s="351">
        <f>ROUNDUP((AO113)*VLOOKUP(AO$8,'프로파일 단가 DB'!$A$2:$H$107,7,FALSE)+(AO113*($U$3/100))*VLOOKUP(AO$8,'프로파일 단가 DB'!$A$2:$H$107,7,FALSE),2)</f>
        <v>0</v>
      </c>
      <c r="AP117" s="352"/>
      <c r="AQ117" s="351">
        <f>ROUNDUP((AQ113)*VLOOKUP(AQ$8,'프로파일 단가 DB'!$A$2:$H$107,7,FALSE)+(AQ113*($U$3/100))*VLOOKUP(AQ$8,'프로파일 단가 DB'!$A$2:$H$107,7,FALSE),2)</f>
        <v>0</v>
      </c>
      <c r="AR117" s="352"/>
      <c r="AS117" s="351">
        <f>ROUNDUP((AS113)*VLOOKUP(AS$8,'프로파일 단가 DB'!$A$2:$H$107,7,FALSE)+(AS113*($U$3/100))*VLOOKUP(AS$8,'프로파일 단가 DB'!$A$2:$H$107,7,FALSE),2)</f>
        <v>0</v>
      </c>
      <c r="AT117" s="352"/>
      <c r="AU117" s="351">
        <f>ROUNDUP((AU113)*VLOOKUP(AU$8,'프로파일 단가 DB'!$A$2:$H$107,7,FALSE)+(AU113*($U$3/100))*VLOOKUP(AU$8,'프로파일 단가 DB'!$A$2:$H$107,7,FALSE),2)</f>
        <v>0</v>
      </c>
      <c r="AV117" s="352"/>
      <c r="AW117" s="351">
        <f>ROUNDUP((AW113)*VLOOKUP(AW$8,'프로파일 단가 DB'!$A$2:$H$107,7,FALSE)+(AW113*($U$3/100))*VLOOKUP(AW$8,'프로파일 단가 DB'!$A$2:$H$107,7,FALSE),2)</f>
        <v>0</v>
      </c>
      <c r="AX117" s="352"/>
      <c r="AY117" s="351">
        <f>ROUNDUP((AY113)*VLOOKUP(AY$8,'프로파일 단가 DB'!$A$2:$H$107,7,FALSE)+(AY113*($U$3/100))*VLOOKUP(AY$8,'프로파일 단가 DB'!$A$2:$H$107,7,FALSE),2)</f>
        <v>0</v>
      </c>
      <c r="AZ117" s="352"/>
      <c r="BA117" s="351">
        <f>ROUNDUP((BA113)*VLOOKUP(BA$8,'프로파일 단가 DB'!$A$2:$H$107,7,FALSE)+(BA113*($U$3/100))*VLOOKUP(BA$8,'프로파일 단가 DB'!$A$2:$H$107,7,FALSE),2)</f>
        <v>0</v>
      </c>
      <c r="BB117" s="352"/>
      <c r="BC117" s="351">
        <f>ROUNDUP((BC113)*VLOOKUP(BC$8,'프로파일 단가 DB'!$A$2:$H$107,7,FALSE)+(BC113*($U$3/100))*VLOOKUP(BC$8,'프로파일 단가 DB'!$A$2:$H$107,7,FALSE),2)</f>
        <v>0</v>
      </c>
      <c r="BD117" s="352"/>
      <c r="BE117" s="351">
        <f>ROUNDUP((BE113)*VLOOKUP(BE$8,'프로파일 단가 DB'!$A$2:$H$107,7,FALSE)+(BE113*($U$3/100))*VLOOKUP(BE$8,'프로파일 단가 DB'!$A$2:$H$107,7,FALSE),2)</f>
        <v>0</v>
      </c>
      <c r="BF117" s="352"/>
      <c r="BG117" s="351">
        <f>ROUNDUP((BG113)*VLOOKUP(BG$8,'프로파일 단가 DB'!$A$2:$H$107,7,FALSE)+(BG113*($U$3/100))*VLOOKUP(BG$8,'프로파일 단가 DB'!$A$2:$H$107,7,FALSE),2)</f>
        <v>0</v>
      </c>
      <c r="BH117" s="352"/>
      <c r="BI117" s="351">
        <f>ROUNDUP((BI113)*VLOOKUP(BI$8,'프로파일 단가 DB'!$A$2:$H$107,7,FALSE)+(BI113*($U$3/100))*VLOOKUP(BI$8,'프로파일 단가 DB'!$A$2:$H$107,7,FALSE),2)</f>
        <v>0</v>
      </c>
      <c r="BJ117" s="352"/>
      <c r="BK117" s="351">
        <f>ROUNDUP((BK113)*VLOOKUP(BK$8,'프로파일 단가 DB'!$A$2:$H$107,7,FALSE)+(BK113*($U$3/100))*VLOOKUP(BK$8,'프로파일 단가 DB'!$A$2:$H$107,7,FALSE),2)</f>
        <v>0</v>
      </c>
      <c r="BL117" s="352"/>
      <c r="BM117" s="351">
        <f>ROUNDUP((BM113)*VLOOKUP(BM$8,'프로파일 단가 DB'!$A$2:$H$107,7,FALSE)+(BM113*($U$3/100))*VLOOKUP(BM$8,'프로파일 단가 DB'!$A$2:$H$107,7,FALSE),2)</f>
        <v>0</v>
      </c>
      <c r="BN117" s="352"/>
      <c r="BO117" s="351">
        <f>ROUNDUP((BO113/1000)*VLOOKUP(BO$8,'프로파일 단가 DB'!$A$2:$H$107,7,FALSE)+(BO113/1000*($U$3/100))*VLOOKUP(BO$8,'프로파일 단가 DB'!$A$2:$H$107,7,FALSE),2)</f>
        <v>0</v>
      </c>
      <c r="BP117" s="352"/>
      <c r="BQ117" s="351">
        <f>ROUNDUP((BQ113/1000)*VLOOKUP(BQ$8,'프로파일 단가 DB'!$A$2:$H$107,7,FALSE)+(BQ113/1000*($U$3/100))*VLOOKUP(BQ$8,'프로파일 단가 DB'!$A$2:$H$107,7,FALSE),2)</f>
        <v>0</v>
      </c>
      <c r="BR117" s="352"/>
      <c r="BS117" s="351">
        <f>ROUNDUP((BS113/1000)*VLOOKUP(BS$8,'프로파일 단가 DB'!$A$2:$H$107,7,FALSE)+(BS113/1000*($U$3/100))*VLOOKUP(BS$8,'프로파일 단가 DB'!$A$2:$H$107,7,FALSE),2)</f>
        <v>0</v>
      </c>
      <c r="BT117" s="352"/>
      <c r="BU117" s="351">
        <f>ROUNDUP((BU113/1000)*VLOOKUP(BU$8,'프로파일 단가 DB'!$A$2:$H$107,7,FALSE)+(BU113/1000*($U$3/100))*VLOOKUP(BU$8,'프로파일 단가 DB'!$A$2:$H$107,7,FALSE),2)</f>
        <v>0</v>
      </c>
      <c r="BV117" s="352"/>
      <c r="BW117" s="351">
        <f>ROUNDUP((BW113/1000)*VLOOKUP(BW$8,'프로파일 단가 DB'!$A$2:$H$107,7,FALSE)+(BW113/1000*($U$3/100))*VLOOKUP(BW$8,'프로파일 단가 DB'!$A$2:$H$107,7,FALSE),2)</f>
        <v>0</v>
      </c>
      <c r="BX117" s="352"/>
      <c r="BY117" s="351">
        <f>ROUNDUP((BY113/1000)*VLOOKUP(BY$8,'프로파일 단가 DB'!$A$2:$H$107,7,FALSE)+(BY113/1000*($U$3/100))*VLOOKUP(BY$8,'프로파일 단가 DB'!$A$2:$H$107,7,FALSE),2)</f>
        <v>0</v>
      </c>
      <c r="BZ117" s="352"/>
      <c r="CA117" s="351">
        <f>ROUNDUP((CA113/1000)*VLOOKUP(CA$8,'프로파일 단가 DB'!$A$2:$H$107,7,FALSE)+(CA113/1000*($U$3/100))*VLOOKUP(CA$8,'프로파일 단가 DB'!$A$2:$H$107,7,FALSE),2)</f>
        <v>0</v>
      </c>
      <c r="CB117" s="352"/>
      <c r="CC117" s="351">
        <f>ROUNDUP((CC113/1000)*VLOOKUP(CC$8,'프로파일 단가 DB'!$A$2:$H$107,7,FALSE)+(CC113/1000*($U$3/100))*VLOOKUP(CC$8,'프로파일 단가 DB'!$A$2:$H$107,7,FALSE),2)</f>
        <v>0</v>
      </c>
      <c r="CD117" s="352"/>
      <c r="CE117" s="389">
        <f>ROUNDUP((CE113)*VLOOKUP(CE$8,'프로파일 단가 DB'!$A$2:$H$107,7,FALSE)+(CE113*($U$3/100))*VLOOKUP(CE$8,'프로파일 단가 DB'!$A$2:$H$107,7,FALSE),2)</f>
        <v>0</v>
      </c>
      <c r="CF117" s="390"/>
      <c r="CG117" s="389">
        <f>ROUNDUP((CG113)*VLOOKUP(CG$8,'프로파일 단가 DB'!$A$2:$H$107,7,FALSE)+(CG113*($U$3/100))*VLOOKUP(CG$8,'프로파일 단가 DB'!$A$2:$H$107,7,FALSE),2)</f>
        <v>0</v>
      </c>
      <c r="CH117" s="390"/>
      <c r="CI117" s="389">
        <f>ROUNDUP((CI113)*VLOOKUP(CI$8,'프로파일 단가 DB'!$A$2:$H$107,7,FALSE)+(CI113*($U$3/100))*VLOOKUP(CI$8,'프로파일 단가 DB'!$A$2:$H$107,7,FALSE),2)</f>
        <v>0</v>
      </c>
      <c r="CJ117" s="390"/>
      <c r="CK117" s="389">
        <f>ROUNDUP((CK113)*VLOOKUP(CK$8,'프로파일 단가 DB'!$A$2:$H$107,7,FALSE)+(CK113*($U$3/100))*VLOOKUP(CK$8,'프로파일 단가 DB'!$A$2:$H$107,7,FALSE),2)</f>
        <v>0</v>
      </c>
      <c r="CL117" s="390"/>
      <c r="CM117" s="389">
        <f>ROUNDUP((CM113)*VLOOKUP(CM$8,'프로파일 단가 DB'!$A$2:$H$107,7,FALSE)+(CM113*($U$3/100))*VLOOKUP(CM$8,'프로파일 단가 DB'!$A$2:$H$107,7,FALSE),2)</f>
        <v>0</v>
      </c>
      <c r="CN117" s="390"/>
      <c r="CO117" s="389">
        <f>ROUNDUP((CO113)*VLOOKUP(CO$8,'프로파일 단가 DB'!$A$2:$H$107,7,FALSE)+(CO113*($U$3/100))*VLOOKUP(CO$8,'프로파일 단가 DB'!$A$2:$H$107,7,FALSE),2)</f>
        <v>0</v>
      </c>
      <c r="CP117" s="390"/>
      <c r="CQ117" s="389">
        <f>ROUNDUP((CQ113)*VLOOKUP(CQ$8,'프로파일 단가 DB'!$A$2:$H$107,7,FALSE)+(CQ113*($U$3/100))*VLOOKUP(CQ$8,'프로파일 단가 DB'!$A$2:$H$107,7,FALSE),2)</f>
        <v>0</v>
      </c>
      <c r="CR117" s="390"/>
      <c r="CS117" s="389">
        <f>ROUNDUP((CS113)*VLOOKUP(CS$8,'프로파일 단가 DB'!$A$2:$H$107,7,FALSE)+(CS113*($U$3/100))*VLOOKUP(CS$8,'프로파일 단가 DB'!$A$2:$H$107,7,FALSE),2)</f>
        <v>0</v>
      </c>
      <c r="CT117" s="390"/>
      <c r="CU117" s="351">
        <f>ROUNDUP((CU113)*VLOOKUP(CU$8,'프로파일 단가 DB'!$A$2:$H$107,7,FALSE)+(CU113*($U$3/100))*VLOOKUP(CU$8,'프로파일 단가 DB'!$A$2:$H$107,7,FALSE),2)</f>
        <v>0</v>
      </c>
      <c r="CV117" s="352"/>
      <c r="CW117" s="351">
        <f>ROUNDUP((CW113)*VLOOKUP(CW$8,'프로파일 단가 DB'!$A$2:$H$107,7,FALSE)+(CW113*($U$3/100))*VLOOKUP(CW$8,'프로파일 단가 DB'!$A$2:$H$107,7,FALSE),2)</f>
        <v>0</v>
      </c>
      <c r="CX117" s="352"/>
      <c r="CY117" s="351">
        <f>ROUNDUP((CY113)*VLOOKUP(CY$8,'프로파일 단가 DB'!$A$2:$H$107,7,FALSE)+(CY113*($U$3/100))*VLOOKUP(CY$8,'프로파일 단가 DB'!$A$2:$H$107,7,FALSE),2)</f>
        <v>0</v>
      </c>
      <c r="CZ117" s="352"/>
      <c r="DA117" s="351">
        <f>ROUNDUP((DA113)*VLOOKUP(DA$8,'프로파일 단가 DB'!$A$2:$H$107,7,FALSE)+(DA113*($U$3/100))*VLOOKUP(DA$8,'프로파일 단가 DB'!$A$2:$H$107,7,FALSE),2)</f>
        <v>0</v>
      </c>
      <c r="DB117" s="352"/>
      <c r="DC117" s="351">
        <f>ROUNDUP((DC113)*VLOOKUP(DC$8,'프로파일 단가 DB'!$A$2:$H$107,7,FALSE)+(DC113*($U$3/100))*VLOOKUP(DC$8,'프로파일 단가 DB'!$A$2:$H$107,7,FALSE),2)</f>
        <v>0</v>
      </c>
      <c r="DD117" s="352"/>
      <c r="DE117" s="351">
        <f>ROUNDUP((DE113)*VLOOKUP(DE$8,'프로파일 단가 DB'!$A$2:$H$107,7,FALSE)+(DE113*($U$3/100))*VLOOKUP(DE$8,'프로파일 단가 DB'!$A$2:$H$107,7,FALSE),2)</f>
        <v>0</v>
      </c>
      <c r="DF117" s="352"/>
      <c r="DG117" s="351">
        <f>ROUNDUP((DG113)*VLOOKUP(DG$8,'프로파일 단가 DB'!$A$2:$H$107,7,FALSE)+(DG113*($U$3/100))*VLOOKUP(DG$8,'프로파일 단가 DB'!$A$2:$H$107,7,FALSE),2)</f>
        <v>0</v>
      </c>
      <c r="DH117" s="352"/>
      <c r="DI117" s="351">
        <f>ROUNDUP((DI113)*VLOOKUP(DI$8,'프로파일 단가 DB'!$A$2:$H$107,7,FALSE)+(DI113*($U$3/100))*VLOOKUP(DI$8,'프로파일 단가 DB'!$A$2:$H$107,7,FALSE),2)</f>
        <v>0</v>
      </c>
      <c r="DJ117" s="352"/>
      <c r="DK117" s="351">
        <f>ROUNDUP((DK113)*VLOOKUP(DK$8,'프로파일 단가 DB'!$A$2:$H$107,7,FALSE)+(DK113*($U$3/100))*VLOOKUP(DK$8,'프로파일 단가 DB'!$A$2:$H$107,7,FALSE),2)</f>
        <v>0</v>
      </c>
      <c r="DL117" s="352"/>
      <c r="DM117" s="351">
        <f>ROUNDUP((DM113)*VLOOKUP(DM$8,'프로파일 단가 DB'!$A$2:$H$107,7,FALSE)+(DM113*($U$3/100))*VLOOKUP(DM$8,'프로파일 단가 DB'!$A$2:$H$107,7,FALSE),2)</f>
        <v>0</v>
      </c>
      <c r="DN117" s="352"/>
      <c r="DO117" s="351">
        <f>ROUNDUP((DO113)*VLOOKUP(DO$8,'프로파일 단가 DB'!$A$2:$H$107,7,FALSE)+(DO113*($U$3/100))*VLOOKUP(DO$8,'프로파일 단가 DB'!$A$2:$H$107,7,FALSE),2)</f>
        <v>0</v>
      </c>
      <c r="DP117" s="352"/>
      <c r="DQ117" s="351">
        <f>ROUNDUP((DQ113)*VLOOKUP(DQ$8,'프로파일 단가 DB'!$A$2:$H$107,7,FALSE)+(DQ113*($U$3/100))*VLOOKUP(DQ$8,'프로파일 단가 DB'!$A$2:$H$107,7,FALSE),2)</f>
        <v>0</v>
      </c>
      <c r="DR117" s="352"/>
      <c r="DS117" s="351">
        <f>ROUNDUP((DS113)*VLOOKUP(DS$8,'프로파일 단가 DB'!$A$2:$H$107,7,FALSE)+(DS113*($U$3/100))*VLOOKUP(DS$8,'프로파일 단가 DB'!$A$2:$H$107,7,FALSE),2)</f>
        <v>0</v>
      </c>
      <c r="DT117" s="352"/>
      <c r="DU117" s="351">
        <f>ROUNDUP((DU113/1000)*VLOOKUP(DU$8,'프로파일 단가 DB'!$A$2:$H$107,7,FALSE)+(DU113/1000*($U$3/100))*VLOOKUP(DU$8,'프로파일 단가 DB'!$A$2:$H$107,7,FALSE),2)</f>
        <v>0</v>
      </c>
      <c r="DV117" s="352"/>
      <c r="DW117" s="351">
        <f>ROUNDUP((DW113)*VLOOKUP(DW$8,'프로파일 단가 DB'!$A$2:$H$107,7,FALSE)+(DW113*($U$3/100))*VLOOKUP(DW$8,'프로파일 단가 DB'!$A$2:$H$107,7,FALSE),2)</f>
        <v>0</v>
      </c>
      <c r="DX117" s="352"/>
      <c r="DY117" s="351">
        <f>ROUNDUP((DY113)*VLOOKUP(DY$8,'프로파일 단가 DB'!$A$2:$H$107,7,FALSE)+(DY113*($U$3/100))*VLOOKUP(DY$8,'프로파일 단가 DB'!$A$2:$H$107,7,FALSE),2)</f>
        <v>0</v>
      </c>
      <c r="DZ117" s="352"/>
      <c r="EA117" s="351">
        <f>ROUNDUP((EA113)*VLOOKUP(EA$8,'프로파일 단가 DB'!$A$2:$H$107,7,FALSE)+(EA113*($U$3/100))*VLOOKUP(EA$8,'프로파일 단가 DB'!$A$2:$H$107,7,FALSE),2)</f>
        <v>0</v>
      </c>
      <c r="EB117" s="352"/>
      <c r="EC117" s="351">
        <f>ROUNDUP((EC113/1000)*VLOOKUP(EC$8,'프로파일 단가 DB'!$A$2:$H$107,7,FALSE)+(EC113/1000*($U$3/100))*VLOOKUP(EC$8,'프로파일 단가 DB'!$A$2:$H$107,7,FALSE),2)</f>
        <v>0</v>
      </c>
      <c r="ED117" s="352"/>
      <c r="EE117" s="351">
        <f>ROUNDUP((EE113/1000)*VLOOKUP(EE$8,'프로파일 단가 DB'!$A$2:$H$107,7,FALSE)+(EE113/1000*($U$3/100))*VLOOKUP(EE$8,'프로파일 단가 DB'!$A$2:$H$107,7,FALSE),2)</f>
        <v>0</v>
      </c>
      <c r="EF117" s="352"/>
      <c r="EG117" s="351">
        <f>ROUNDUP((EG113/1000)*VLOOKUP(EG$8,'프로파일 단가 DB'!$A$2:$H$107,7,FALSE)+(EG113/1000*($U$3/100))*VLOOKUP(EG$8,'프로파일 단가 DB'!$A$2:$H$107,7,FALSE),2)</f>
        <v>0</v>
      </c>
      <c r="EH117" s="352"/>
      <c r="EI117" s="351">
        <f>ROUNDUP((EI113/1000)*VLOOKUP(EI$8,'프로파일 단가 DB'!$A$2:$H$107,7,FALSE)+(EI113/1000*($U$3/100))*VLOOKUP(EI$8,'프로파일 단가 DB'!$A$2:$H$107,7,FALSE),2)</f>
        <v>0</v>
      </c>
      <c r="EJ117" s="352"/>
      <c r="EK117" s="351">
        <f>ROUNDUP((EK113/1000)*VLOOKUP(EK$8,'프로파일 단가 DB'!$A$2:$H$107,7,FALSE)+(EK113/1000*($U$3/100))*VLOOKUP(EK$8,'프로파일 단가 DB'!$A$2:$H$107,7,FALSE),2)</f>
        <v>0</v>
      </c>
      <c r="EL117" s="352"/>
      <c r="EM117" s="351">
        <f>ROUNDUP((EM113/1000)*VLOOKUP(EM$8,'프로파일 단가 DB'!$A$2:$H$107,7,FALSE)+(EM113/1000*($U$3/100))*VLOOKUP(EM$8,'프로파일 단가 DB'!$A$2:$H$107,7,FALSE),2)</f>
        <v>0</v>
      </c>
      <c r="EN117" s="352"/>
      <c r="EO117" s="351">
        <f>ROUNDUP((EO113/1000)*VLOOKUP(EO$8,'프로파일 단가 DB'!$A$2:$H$107,7,FALSE)+(EO113/1000*($U$3/100))*VLOOKUP(EO$8,'프로파일 단가 DB'!$A$2:$H$107,7,FALSE),2)</f>
        <v>0</v>
      </c>
      <c r="EP117" s="352"/>
      <c r="EQ117" s="351">
        <f>ROUNDUP((EQ113/1000)*VLOOKUP(EQ$8,'프로파일 단가 DB'!$A$2:$H$107,7,FALSE)+(EQ113/1000*($U$3/100))*VLOOKUP(EQ$8,'프로파일 단가 DB'!$A$2:$H$107,7,FALSE),2)</f>
        <v>0</v>
      </c>
      <c r="ER117" s="352"/>
      <c r="ES117" s="351">
        <f>ROUNDUP((ES113/1000)*VLOOKUP(ES$8,'프로파일 단가 DB'!$A$2:$H$107,7,FALSE)+(ES113/1000*($U$3/100))*VLOOKUP(ES$8,'프로파일 단가 DB'!$A$2:$H$107,7,FALSE),2)</f>
        <v>0</v>
      </c>
      <c r="ET117" s="352"/>
      <c r="EU117" s="351">
        <f>ROUNDUP((EU113/1000)*VLOOKUP(EU$8,'프로파일 단가 DB'!$A$2:$H$107,7,FALSE)+(EU113/1000*($U$3/100))*VLOOKUP(EU$8,'프로파일 단가 DB'!$A$2:$H$107,7,FALSE),2)</f>
        <v>0</v>
      </c>
      <c r="EV117" s="352"/>
      <c r="EW117" s="351">
        <f>ROUNDUP((EW113/1000)*VLOOKUP(EW$8,'프로파일 단가 DB'!$A$2:$H$107,7,FALSE)+(EW113/1000*($U$3/100))*VLOOKUP(EW$8,'프로파일 단가 DB'!$A$2:$H$107,7,FALSE),2)</f>
        <v>0</v>
      </c>
      <c r="EX117" s="352"/>
      <c r="EY117" s="351">
        <f>ROUNDUP((EY113)*VLOOKUP(EY$8,'프로파일 단가 DB'!$A$2:$H$107,7,FALSE)+(EY113*($U$3/100))*VLOOKUP(EY$8,'프로파일 단가 DB'!$A$2:$H$107,7,FALSE),2)</f>
        <v>0</v>
      </c>
      <c r="EZ117" s="352"/>
      <c r="FA117" s="351">
        <f>ROUNDUP((FA113)*VLOOKUP(FA$8,'프로파일 단가 DB'!$A$2:$H$107,7,FALSE)+(FA113*($U$3/100))*VLOOKUP(FA$8,'프로파일 단가 DB'!$A$2:$H$107,7,FALSE),2)</f>
        <v>0</v>
      </c>
      <c r="FB117" s="352"/>
      <c r="FC117" s="351">
        <f>ROUNDUP((FC113)*VLOOKUP(FC$8,'프로파일 단가 DB'!$A$2:$H$107,7,FALSE)+(FC113*($U$3/100))*VLOOKUP(FC$8,'프로파일 단가 DB'!$A$2:$H$107,7,FALSE),2)</f>
        <v>0</v>
      </c>
      <c r="FD117" s="352"/>
      <c r="FE117" s="351">
        <f>ROUNDUP((FE113)*VLOOKUP(FE$8,'프로파일 단가 DB'!$A$2:$H$107,7,FALSE)+(FE113/1000*($U$3/100))*VLOOKUP(FE$8,'프로파일 단가 DB'!$A$2:$H$107,7,FALSE),2)</f>
        <v>0</v>
      </c>
      <c r="FF117" s="352"/>
      <c r="FG117" s="351">
        <f>ROUNDUP((FG113)*VLOOKUP(FG$8,'프로파일 단가 DB'!$A$2:$H$107,7,FALSE)+(FG113/1000*($U$3/100))*VLOOKUP(FG$8,'프로파일 단가 DB'!$A$2:$H$107,7,FALSE),2)</f>
        <v>0</v>
      </c>
      <c r="FH117" s="352"/>
      <c r="FI117" s="351">
        <f>ROUNDUP((FI113)*VLOOKUP(FI$8,'프로파일 단가 DB'!$A$2:$H$107,7,FALSE)+(FI113*($U$3/100))*VLOOKUP(FI$8,'프로파일 단가 DB'!$A$2:$H$107,7,FALSE),2)</f>
        <v>0</v>
      </c>
      <c r="FJ117" s="352"/>
      <c r="FK117" s="351">
        <f>ROUNDUP((FK113)*VLOOKUP(FK$8,'프로파일 단가 DB'!$A$2:$H$107,7,FALSE)+(FK113*($U$3/100))*VLOOKUP(FK$8,'프로파일 단가 DB'!$A$2:$H$107,7,FALSE),2)</f>
        <v>0</v>
      </c>
      <c r="FL117" s="352"/>
      <c r="FM117" s="351">
        <f>ROUNDUP((FM113)*VLOOKUP(FM$8,'프로파일 단가 DB'!$A$2:$H$107,7,FALSE)+(FM113*($U$3/100))*VLOOKUP(FM$8,'프로파일 단가 DB'!$A$2:$H$107,7,FALSE),2)</f>
        <v>0</v>
      </c>
      <c r="FN117" s="352"/>
      <c r="FO117" s="351">
        <f>ROUNDUP((FO113)*VLOOKUP(FO$8,'프로파일 단가 DB'!$A$2:$H$107,7,FALSE)+(FO113*($U$3/100))*VLOOKUP(FO$8,'프로파일 단가 DB'!$A$2:$H$107,7,FALSE),2)</f>
        <v>0</v>
      </c>
      <c r="FP117" s="352"/>
      <c r="FQ117" s="351">
        <f>ROUNDUP((FQ113)*VLOOKUP(FQ$8,'프로파일 단가 DB'!$A$2:$H$107,7,FALSE)+(FQ113*($U$3/100))*VLOOKUP(FQ$8,'프로파일 단가 DB'!$A$2:$H$107,7,FALSE),2)</f>
        <v>0</v>
      </c>
      <c r="FR117" s="352"/>
      <c r="FS117" s="351">
        <f>ROUNDUP((FS113)*VLOOKUP(FS$8,'프로파일 단가 DB'!$A$2:$H$107,7,FALSE)+(FS113*($U$3/100))*VLOOKUP(FS$8,'프로파일 단가 DB'!$A$2:$H$107,7,FALSE),2)</f>
        <v>0</v>
      </c>
      <c r="FT117" s="352"/>
      <c r="FU117" s="351">
        <f>ROUNDUP((FU113)*VLOOKUP(FU$8,'프로파일 단가 DB'!$A$2:$H$107,7,FALSE)+(FU113*($U$3/100))*VLOOKUP(FU$8,'프로파일 단가 DB'!$A$2:$H$107,7,FALSE),2)</f>
        <v>0</v>
      </c>
      <c r="FV117" s="352"/>
      <c r="FW117" s="351">
        <f>ROUNDUP((FW113)*VLOOKUP(FW$8,'프로파일 단가 DB'!$A$2:$H$107,7,FALSE)+(FW113*($U$3/100))*VLOOKUP(FW$8,'프로파일 단가 DB'!$A$2:$H$107,7,FALSE),2)</f>
        <v>0</v>
      </c>
      <c r="FX117" s="352"/>
      <c r="FY117" s="351">
        <f>ROUNDUP((FY113)*VLOOKUP(FY$8,'프로파일 단가 DB'!$A$2:$H$107,7,FALSE)+(FY113*($U$3/100))*VLOOKUP(FY$8,'프로파일 단가 DB'!$A$2:$H$107,7,FALSE),2)</f>
        <v>0</v>
      </c>
      <c r="FZ117" s="352"/>
      <c r="GA117" s="351">
        <f>ROUNDUP((GA113)*VLOOKUP(GA$8,'프로파일 단가 DB'!$A$2:$H$107,7,FALSE)+(GA113*($U$3/100))*VLOOKUP(GA$8,'프로파일 단가 DB'!$A$2:$H$107,7,FALSE),2)</f>
        <v>0</v>
      </c>
      <c r="GB117" s="352"/>
      <c r="GC117" s="351">
        <f>ROUNDUP((GC113)*VLOOKUP(GC$8,'프로파일 단가 DB'!$A$2:$H$107,7,FALSE)+(GC113*($U$3/100))*VLOOKUP(GC$8,'프로파일 단가 DB'!$A$2:$H$107,7,FALSE),2)</f>
        <v>0</v>
      </c>
      <c r="GD117" s="352"/>
      <c r="GE117" s="351">
        <f>ROUNDUP((GE113)*VLOOKUP(GE$8,'프로파일 단가 DB'!$A$2:$H$107,7,FALSE)+(GE113*($U$3/100))*VLOOKUP(GE$8,'프로파일 단가 DB'!$A$2:$H$107,7,FALSE),2)</f>
        <v>0</v>
      </c>
      <c r="GF117" s="352"/>
      <c r="GG117" s="351">
        <f>ROUNDUP((GG113)*VLOOKUP(GG$8,'프로파일 단가 DB'!$A$2:$H$107,7,FALSE)+(GG113*($U$3/100))*VLOOKUP(GG$8,'프로파일 단가 DB'!$A$2:$H$107,7,FALSE),2)</f>
        <v>0</v>
      </c>
      <c r="GH117" s="352"/>
      <c r="GI117" s="351">
        <f>ROUNDUP((GI113)*VLOOKUP(GI$8,'프로파일 단가 DB'!$A$2:$H$107,7,FALSE)+(GI113*($U$3/100))*VLOOKUP(GI$8,'프로파일 단가 DB'!$A$2:$H$107,7,FALSE),2)</f>
        <v>0</v>
      </c>
      <c r="GJ117" s="352"/>
      <c r="GK117" s="351">
        <f>ROUNDUP((GK113)*VLOOKUP(GK$8,'프로파일 단가 DB'!$A$2:$H$107,7,FALSE)+(GK113*($U$3/100))*VLOOKUP(GK$8,'프로파일 단가 DB'!$A$2:$H$107,7,FALSE),2)</f>
        <v>0</v>
      </c>
      <c r="GL117" s="352"/>
      <c r="GM117" s="351">
        <f>ROUNDUP((GM113)*VLOOKUP(GM$8,'프로파일 단가 DB'!$A$2:$H$107,7,FALSE)+(GM113*($U$3/100))*VLOOKUP(GM$8,'프로파일 단가 DB'!$A$2:$H$107,7,FALSE),2)</f>
        <v>0</v>
      </c>
      <c r="GN117" s="352"/>
      <c r="GO117" s="351">
        <f>ROUNDUP((GO113)*VLOOKUP(GO$8,'프로파일 단가 DB'!$A$2:$H$107,7,FALSE)+(GO113*($U$3/100))*VLOOKUP(GO$8,'프로파일 단가 DB'!$A$2:$H$107,7,FALSE),2)</f>
        <v>0</v>
      </c>
      <c r="GP117" s="352"/>
      <c r="GQ117" s="351">
        <f>ROUNDUP((GQ113)*VLOOKUP(GQ$8,'프로파일 단가 DB'!$A$2:$H$107,7,FALSE)+(GQ113*($U$3/100))*VLOOKUP(GQ$8,'프로파일 단가 DB'!$A$2:$H$107,7,FALSE),2)</f>
        <v>0</v>
      </c>
      <c r="GR117" s="352"/>
    </row>
    <row r="118" spans="1:200" ht="16.5" customHeight="1" x14ac:dyDescent="0.3">
      <c r="A118" s="402"/>
      <c r="B118" s="412"/>
      <c r="C118" s="397"/>
      <c r="D118" s="398"/>
      <c r="E118" s="353"/>
      <c r="F118" s="354"/>
      <c r="G118" s="353"/>
      <c r="H118" s="354"/>
      <c r="I118" s="353"/>
      <c r="J118" s="354"/>
      <c r="K118" s="353"/>
      <c r="L118" s="354"/>
      <c r="M118" s="353"/>
      <c r="N118" s="354"/>
      <c r="O118" s="353"/>
      <c r="P118" s="354"/>
      <c r="Q118" s="353"/>
      <c r="R118" s="354"/>
      <c r="S118" s="353"/>
      <c r="T118" s="354"/>
      <c r="U118" s="353"/>
      <c r="V118" s="354"/>
      <c r="W118" s="353"/>
      <c r="X118" s="354"/>
      <c r="Y118" s="353"/>
      <c r="Z118" s="354"/>
      <c r="AA118" s="353"/>
      <c r="AB118" s="354"/>
      <c r="AC118" s="353"/>
      <c r="AD118" s="354"/>
      <c r="AE118" s="353"/>
      <c r="AF118" s="354"/>
      <c r="AG118" s="353"/>
      <c r="AH118" s="354"/>
      <c r="AI118" s="353"/>
      <c r="AJ118" s="354"/>
      <c r="AK118" s="353"/>
      <c r="AL118" s="354"/>
      <c r="AM118" s="353"/>
      <c r="AN118" s="354"/>
      <c r="AO118" s="353"/>
      <c r="AP118" s="354"/>
      <c r="AQ118" s="353"/>
      <c r="AR118" s="354"/>
      <c r="AS118" s="353"/>
      <c r="AT118" s="354"/>
      <c r="AU118" s="353"/>
      <c r="AV118" s="354"/>
      <c r="AW118" s="353"/>
      <c r="AX118" s="354"/>
      <c r="AY118" s="353"/>
      <c r="AZ118" s="354"/>
      <c r="BA118" s="353"/>
      <c r="BB118" s="354"/>
      <c r="BC118" s="353"/>
      <c r="BD118" s="354"/>
      <c r="BE118" s="353"/>
      <c r="BF118" s="354"/>
      <c r="BG118" s="353"/>
      <c r="BH118" s="354"/>
      <c r="BI118" s="353"/>
      <c r="BJ118" s="354"/>
      <c r="BK118" s="353"/>
      <c r="BL118" s="354"/>
      <c r="BM118" s="353"/>
      <c r="BN118" s="354"/>
      <c r="BO118" s="353"/>
      <c r="BP118" s="354"/>
      <c r="BQ118" s="353"/>
      <c r="BR118" s="354"/>
      <c r="BS118" s="353"/>
      <c r="BT118" s="354"/>
      <c r="BU118" s="353"/>
      <c r="BV118" s="354"/>
      <c r="BW118" s="353"/>
      <c r="BX118" s="354"/>
      <c r="BY118" s="353"/>
      <c r="BZ118" s="354"/>
      <c r="CA118" s="353"/>
      <c r="CB118" s="354"/>
      <c r="CC118" s="353"/>
      <c r="CD118" s="354"/>
      <c r="CE118" s="391"/>
      <c r="CF118" s="392"/>
      <c r="CG118" s="391"/>
      <c r="CH118" s="392"/>
      <c r="CI118" s="391"/>
      <c r="CJ118" s="392"/>
      <c r="CK118" s="391"/>
      <c r="CL118" s="392"/>
      <c r="CM118" s="391"/>
      <c r="CN118" s="392"/>
      <c r="CO118" s="391"/>
      <c r="CP118" s="392"/>
      <c r="CQ118" s="391"/>
      <c r="CR118" s="392"/>
      <c r="CS118" s="391"/>
      <c r="CT118" s="392"/>
      <c r="CU118" s="353"/>
      <c r="CV118" s="354"/>
      <c r="CW118" s="353"/>
      <c r="CX118" s="354"/>
      <c r="CY118" s="353"/>
      <c r="CZ118" s="354"/>
      <c r="DA118" s="353"/>
      <c r="DB118" s="354"/>
      <c r="DC118" s="353"/>
      <c r="DD118" s="354"/>
      <c r="DE118" s="353"/>
      <c r="DF118" s="354"/>
      <c r="DG118" s="353"/>
      <c r="DH118" s="354"/>
      <c r="DI118" s="353"/>
      <c r="DJ118" s="354"/>
      <c r="DK118" s="353"/>
      <c r="DL118" s="354"/>
      <c r="DM118" s="353"/>
      <c r="DN118" s="354"/>
      <c r="DO118" s="353"/>
      <c r="DP118" s="354"/>
      <c r="DQ118" s="353"/>
      <c r="DR118" s="354"/>
      <c r="DS118" s="353"/>
      <c r="DT118" s="354"/>
      <c r="DU118" s="353"/>
      <c r="DV118" s="354"/>
      <c r="DW118" s="353"/>
      <c r="DX118" s="354"/>
      <c r="DY118" s="353"/>
      <c r="DZ118" s="354"/>
      <c r="EA118" s="353"/>
      <c r="EB118" s="354"/>
      <c r="EC118" s="353"/>
      <c r="ED118" s="354"/>
      <c r="EE118" s="353"/>
      <c r="EF118" s="354"/>
      <c r="EG118" s="353"/>
      <c r="EH118" s="354"/>
      <c r="EI118" s="353"/>
      <c r="EJ118" s="354"/>
      <c r="EK118" s="353"/>
      <c r="EL118" s="354"/>
      <c r="EM118" s="353"/>
      <c r="EN118" s="354"/>
      <c r="EO118" s="353"/>
      <c r="EP118" s="354"/>
      <c r="EQ118" s="353"/>
      <c r="ER118" s="354"/>
      <c r="ES118" s="353"/>
      <c r="ET118" s="354"/>
      <c r="EU118" s="353"/>
      <c r="EV118" s="354"/>
      <c r="EW118" s="353"/>
      <c r="EX118" s="354"/>
      <c r="EY118" s="353"/>
      <c r="EZ118" s="354"/>
      <c r="FA118" s="353"/>
      <c r="FB118" s="354"/>
      <c r="FC118" s="353"/>
      <c r="FD118" s="354"/>
      <c r="FE118" s="353"/>
      <c r="FF118" s="354"/>
      <c r="FG118" s="353"/>
      <c r="FH118" s="354"/>
      <c r="FI118" s="353"/>
      <c r="FJ118" s="354"/>
      <c r="FK118" s="353"/>
      <c r="FL118" s="354"/>
      <c r="FM118" s="353"/>
      <c r="FN118" s="354"/>
      <c r="FO118" s="353"/>
      <c r="FP118" s="354"/>
      <c r="FQ118" s="353"/>
      <c r="FR118" s="354"/>
      <c r="FS118" s="353"/>
      <c r="FT118" s="354"/>
      <c r="FU118" s="353"/>
      <c r="FV118" s="354"/>
      <c r="FW118" s="353"/>
      <c r="FX118" s="354"/>
      <c r="FY118" s="353"/>
      <c r="FZ118" s="354"/>
      <c r="GA118" s="353"/>
      <c r="GB118" s="354"/>
      <c r="GC118" s="353"/>
      <c r="GD118" s="354"/>
      <c r="GE118" s="353"/>
      <c r="GF118" s="354"/>
      <c r="GG118" s="353"/>
      <c r="GH118" s="354"/>
      <c r="GI118" s="353"/>
      <c r="GJ118" s="354"/>
      <c r="GK118" s="353"/>
      <c r="GL118" s="354"/>
      <c r="GM118" s="353"/>
      <c r="GN118" s="354"/>
      <c r="GO118" s="353"/>
      <c r="GP118" s="354"/>
      <c r="GQ118" s="353"/>
      <c r="GR118" s="354"/>
    </row>
    <row r="119" spans="1:200" ht="16.5" customHeight="1" x14ac:dyDescent="0.3">
      <c r="A119" s="402"/>
      <c r="B119" s="412"/>
      <c r="C119" s="397"/>
      <c r="D119" s="398"/>
      <c r="E119" s="353"/>
      <c r="F119" s="354"/>
      <c r="G119" s="353"/>
      <c r="H119" s="354"/>
      <c r="I119" s="353"/>
      <c r="J119" s="354"/>
      <c r="K119" s="353"/>
      <c r="L119" s="354"/>
      <c r="M119" s="353"/>
      <c r="N119" s="354"/>
      <c r="O119" s="353"/>
      <c r="P119" s="354"/>
      <c r="Q119" s="353"/>
      <c r="R119" s="354"/>
      <c r="S119" s="353"/>
      <c r="T119" s="354"/>
      <c r="U119" s="353"/>
      <c r="V119" s="354"/>
      <c r="W119" s="353"/>
      <c r="X119" s="354"/>
      <c r="Y119" s="353"/>
      <c r="Z119" s="354"/>
      <c r="AA119" s="353"/>
      <c r="AB119" s="354"/>
      <c r="AC119" s="353"/>
      <c r="AD119" s="354"/>
      <c r="AE119" s="353"/>
      <c r="AF119" s="354"/>
      <c r="AG119" s="353"/>
      <c r="AH119" s="354"/>
      <c r="AI119" s="353"/>
      <c r="AJ119" s="354"/>
      <c r="AK119" s="353"/>
      <c r="AL119" s="354"/>
      <c r="AM119" s="353"/>
      <c r="AN119" s="354"/>
      <c r="AO119" s="353"/>
      <c r="AP119" s="354"/>
      <c r="AQ119" s="353"/>
      <c r="AR119" s="354"/>
      <c r="AS119" s="353"/>
      <c r="AT119" s="354"/>
      <c r="AU119" s="353"/>
      <c r="AV119" s="354"/>
      <c r="AW119" s="353"/>
      <c r="AX119" s="354"/>
      <c r="AY119" s="353"/>
      <c r="AZ119" s="354"/>
      <c r="BA119" s="353"/>
      <c r="BB119" s="354"/>
      <c r="BC119" s="353"/>
      <c r="BD119" s="354"/>
      <c r="BE119" s="353"/>
      <c r="BF119" s="354"/>
      <c r="BG119" s="353"/>
      <c r="BH119" s="354"/>
      <c r="BI119" s="353"/>
      <c r="BJ119" s="354"/>
      <c r="BK119" s="353"/>
      <c r="BL119" s="354"/>
      <c r="BM119" s="353"/>
      <c r="BN119" s="354"/>
      <c r="BO119" s="353"/>
      <c r="BP119" s="354"/>
      <c r="BQ119" s="353"/>
      <c r="BR119" s="354"/>
      <c r="BS119" s="353"/>
      <c r="BT119" s="354"/>
      <c r="BU119" s="353"/>
      <c r="BV119" s="354"/>
      <c r="BW119" s="353"/>
      <c r="BX119" s="354"/>
      <c r="BY119" s="353"/>
      <c r="BZ119" s="354"/>
      <c r="CA119" s="353"/>
      <c r="CB119" s="354"/>
      <c r="CC119" s="353"/>
      <c r="CD119" s="354"/>
      <c r="CE119" s="391"/>
      <c r="CF119" s="392"/>
      <c r="CG119" s="391"/>
      <c r="CH119" s="392"/>
      <c r="CI119" s="391"/>
      <c r="CJ119" s="392"/>
      <c r="CK119" s="391"/>
      <c r="CL119" s="392"/>
      <c r="CM119" s="391"/>
      <c r="CN119" s="392"/>
      <c r="CO119" s="391"/>
      <c r="CP119" s="392"/>
      <c r="CQ119" s="391"/>
      <c r="CR119" s="392"/>
      <c r="CS119" s="391"/>
      <c r="CT119" s="392"/>
      <c r="CU119" s="353"/>
      <c r="CV119" s="354"/>
      <c r="CW119" s="353"/>
      <c r="CX119" s="354"/>
      <c r="CY119" s="353"/>
      <c r="CZ119" s="354"/>
      <c r="DA119" s="353"/>
      <c r="DB119" s="354"/>
      <c r="DC119" s="353"/>
      <c r="DD119" s="354"/>
      <c r="DE119" s="353"/>
      <c r="DF119" s="354"/>
      <c r="DG119" s="353"/>
      <c r="DH119" s="354"/>
      <c r="DI119" s="353"/>
      <c r="DJ119" s="354"/>
      <c r="DK119" s="353"/>
      <c r="DL119" s="354"/>
      <c r="DM119" s="353"/>
      <c r="DN119" s="354"/>
      <c r="DO119" s="353"/>
      <c r="DP119" s="354"/>
      <c r="DQ119" s="353"/>
      <c r="DR119" s="354"/>
      <c r="DS119" s="353"/>
      <c r="DT119" s="354"/>
      <c r="DU119" s="353"/>
      <c r="DV119" s="354"/>
      <c r="DW119" s="353"/>
      <c r="DX119" s="354"/>
      <c r="DY119" s="353"/>
      <c r="DZ119" s="354"/>
      <c r="EA119" s="353"/>
      <c r="EB119" s="354"/>
      <c r="EC119" s="353"/>
      <c r="ED119" s="354"/>
      <c r="EE119" s="353"/>
      <c r="EF119" s="354"/>
      <c r="EG119" s="353"/>
      <c r="EH119" s="354"/>
      <c r="EI119" s="353"/>
      <c r="EJ119" s="354"/>
      <c r="EK119" s="353"/>
      <c r="EL119" s="354"/>
      <c r="EM119" s="353"/>
      <c r="EN119" s="354"/>
      <c r="EO119" s="353"/>
      <c r="EP119" s="354"/>
      <c r="EQ119" s="353"/>
      <c r="ER119" s="354"/>
      <c r="ES119" s="353"/>
      <c r="ET119" s="354"/>
      <c r="EU119" s="353"/>
      <c r="EV119" s="354"/>
      <c r="EW119" s="353"/>
      <c r="EX119" s="354"/>
      <c r="EY119" s="353"/>
      <c r="EZ119" s="354"/>
      <c r="FA119" s="353"/>
      <c r="FB119" s="354"/>
      <c r="FC119" s="353"/>
      <c r="FD119" s="354"/>
      <c r="FE119" s="353"/>
      <c r="FF119" s="354"/>
      <c r="FG119" s="353"/>
      <c r="FH119" s="354"/>
      <c r="FI119" s="353"/>
      <c r="FJ119" s="354"/>
      <c r="FK119" s="353"/>
      <c r="FL119" s="354"/>
      <c r="FM119" s="353"/>
      <c r="FN119" s="354"/>
      <c r="FO119" s="353"/>
      <c r="FP119" s="354"/>
      <c r="FQ119" s="353"/>
      <c r="FR119" s="354"/>
      <c r="FS119" s="353"/>
      <c r="FT119" s="354"/>
      <c r="FU119" s="353"/>
      <c r="FV119" s="354"/>
      <c r="FW119" s="353"/>
      <c r="FX119" s="354"/>
      <c r="FY119" s="353"/>
      <c r="FZ119" s="354"/>
      <c r="GA119" s="353"/>
      <c r="GB119" s="354"/>
      <c r="GC119" s="353"/>
      <c r="GD119" s="354"/>
      <c r="GE119" s="353"/>
      <c r="GF119" s="354"/>
      <c r="GG119" s="353"/>
      <c r="GH119" s="354"/>
      <c r="GI119" s="353"/>
      <c r="GJ119" s="354"/>
      <c r="GK119" s="353"/>
      <c r="GL119" s="354"/>
      <c r="GM119" s="353"/>
      <c r="GN119" s="354"/>
      <c r="GO119" s="353"/>
      <c r="GP119" s="354"/>
      <c r="GQ119" s="353"/>
      <c r="GR119" s="354"/>
    </row>
    <row r="120" spans="1:200" ht="17.100000000000001" customHeight="1" thickBot="1" x14ac:dyDescent="0.35">
      <c r="A120" s="403"/>
      <c r="B120" s="413"/>
      <c r="C120" s="399"/>
      <c r="D120" s="400"/>
      <c r="E120" s="355"/>
      <c r="F120" s="356"/>
      <c r="G120" s="355"/>
      <c r="H120" s="356"/>
      <c r="I120" s="355"/>
      <c r="J120" s="356"/>
      <c r="K120" s="355"/>
      <c r="L120" s="356"/>
      <c r="M120" s="355"/>
      <c r="N120" s="356"/>
      <c r="O120" s="355"/>
      <c r="P120" s="356"/>
      <c r="Q120" s="355"/>
      <c r="R120" s="356"/>
      <c r="S120" s="355"/>
      <c r="T120" s="356"/>
      <c r="U120" s="355"/>
      <c r="V120" s="356"/>
      <c r="W120" s="355"/>
      <c r="X120" s="356"/>
      <c r="Y120" s="355"/>
      <c r="Z120" s="356"/>
      <c r="AA120" s="355"/>
      <c r="AB120" s="356"/>
      <c r="AC120" s="355"/>
      <c r="AD120" s="356"/>
      <c r="AE120" s="355"/>
      <c r="AF120" s="356"/>
      <c r="AG120" s="355"/>
      <c r="AH120" s="356"/>
      <c r="AI120" s="355"/>
      <c r="AJ120" s="356"/>
      <c r="AK120" s="355"/>
      <c r="AL120" s="356"/>
      <c r="AM120" s="355"/>
      <c r="AN120" s="356"/>
      <c r="AO120" s="355"/>
      <c r="AP120" s="356"/>
      <c r="AQ120" s="355"/>
      <c r="AR120" s="356"/>
      <c r="AS120" s="355"/>
      <c r="AT120" s="356"/>
      <c r="AU120" s="355"/>
      <c r="AV120" s="356"/>
      <c r="AW120" s="355"/>
      <c r="AX120" s="356"/>
      <c r="AY120" s="355"/>
      <c r="AZ120" s="356"/>
      <c r="BA120" s="355"/>
      <c r="BB120" s="356"/>
      <c r="BC120" s="355"/>
      <c r="BD120" s="356"/>
      <c r="BE120" s="355"/>
      <c r="BF120" s="356"/>
      <c r="BG120" s="355"/>
      <c r="BH120" s="356"/>
      <c r="BI120" s="355"/>
      <c r="BJ120" s="356"/>
      <c r="BK120" s="355"/>
      <c r="BL120" s="356"/>
      <c r="BM120" s="355"/>
      <c r="BN120" s="356"/>
      <c r="BO120" s="355"/>
      <c r="BP120" s="356"/>
      <c r="BQ120" s="355"/>
      <c r="BR120" s="356"/>
      <c r="BS120" s="355"/>
      <c r="BT120" s="356"/>
      <c r="BU120" s="355"/>
      <c r="BV120" s="356"/>
      <c r="BW120" s="355"/>
      <c r="BX120" s="356"/>
      <c r="BY120" s="355"/>
      <c r="BZ120" s="356"/>
      <c r="CA120" s="355"/>
      <c r="CB120" s="356"/>
      <c r="CC120" s="355"/>
      <c r="CD120" s="356"/>
      <c r="CE120" s="393"/>
      <c r="CF120" s="394"/>
      <c r="CG120" s="393"/>
      <c r="CH120" s="394"/>
      <c r="CI120" s="393"/>
      <c r="CJ120" s="394"/>
      <c r="CK120" s="393"/>
      <c r="CL120" s="394"/>
      <c r="CM120" s="393"/>
      <c r="CN120" s="394"/>
      <c r="CO120" s="393"/>
      <c r="CP120" s="394"/>
      <c r="CQ120" s="393"/>
      <c r="CR120" s="394"/>
      <c r="CS120" s="393"/>
      <c r="CT120" s="394"/>
      <c r="CU120" s="355"/>
      <c r="CV120" s="356"/>
      <c r="CW120" s="355"/>
      <c r="CX120" s="356"/>
      <c r="CY120" s="355"/>
      <c r="CZ120" s="356"/>
      <c r="DA120" s="355"/>
      <c r="DB120" s="356"/>
      <c r="DC120" s="355"/>
      <c r="DD120" s="356"/>
      <c r="DE120" s="355"/>
      <c r="DF120" s="356"/>
      <c r="DG120" s="355"/>
      <c r="DH120" s="356"/>
      <c r="DI120" s="355"/>
      <c r="DJ120" s="356"/>
      <c r="DK120" s="355"/>
      <c r="DL120" s="356"/>
      <c r="DM120" s="355"/>
      <c r="DN120" s="356"/>
      <c r="DO120" s="355"/>
      <c r="DP120" s="356"/>
      <c r="DQ120" s="355"/>
      <c r="DR120" s="356"/>
      <c r="DS120" s="355"/>
      <c r="DT120" s="356"/>
      <c r="DU120" s="355"/>
      <c r="DV120" s="356"/>
      <c r="DW120" s="355"/>
      <c r="DX120" s="356"/>
      <c r="DY120" s="355"/>
      <c r="DZ120" s="356"/>
      <c r="EA120" s="355"/>
      <c r="EB120" s="356"/>
      <c r="EC120" s="355"/>
      <c r="ED120" s="356"/>
      <c r="EE120" s="355"/>
      <c r="EF120" s="356"/>
      <c r="EG120" s="355"/>
      <c r="EH120" s="356"/>
      <c r="EI120" s="355"/>
      <c r="EJ120" s="356"/>
      <c r="EK120" s="355"/>
      <c r="EL120" s="356"/>
      <c r="EM120" s="355"/>
      <c r="EN120" s="356"/>
      <c r="EO120" s="355"/>
      <c r="EP120" s="356"/>
      <c r="EQ120" s="355"/>
      <c r="ER120" s="356"/>
      <c r="ES120" s="355"/>
      <c r="ET120" s="356"/>
      <c r="EU120" s="355"/>
      <c r="EV120" s="356"/>
      <c r="EW120" s="355"/>
      <c r="EX120" s="356"/>
      <c r="EY120" s="355"/>
      <c r="EZ120" s="356"/>
      <c r="FA120" s="355"/>
      <c r="FB120" s="356"/>
      <c r="FC120" s="355"/>
      <c r="FD120" s="356"/>
      <c r="FE120" s="355"/>
      <c r="FF120" s="356"/>
      <c r="FG120" s="355"/>
      <c r="FH120" s="356"/>
      <c r="FI120" s="355"/>
      <c r="FJ120" s="356"/>
      <c r="FK120" s="355"/>
      <c r="FL120" s="356"/>
      <c r="FM120" s="355"/>
      <c r="FN120" s="356"/>
      <c r="FO120" s="355"/>
      <c r="FP120" s="356"/>
      <c r="FQ120" s="355"/>
      <c r="FR120" s="356"/>
      <c r="FS120" s="355"/>
      <c r="FT120" s="356"/>
      <c r="FU120" s="355"/>
      <c r="FV120" s="356"/>
      <c r="FW120" s="355"/>
      <c r="FX120" s="356"/>
      <c r="FY120" s="355"/>
      <c r="FZ120" s="356"/>
      <c r="GA120" s="355"/>
      <c r="GB120" s="356"/>
      <c r="GC120" s="355"/>
      <c r="GD120" s="356"/>
      <c r="GE120" s="355"/>
      <c r="GF120" s="356"/>
      <c r="GG120" s="355"/>
      <c r="GH120" s="356"/>
      <c r="GI120" s="355"/>
      <c r="GJ120" s="356"/>
      <c r="GK120" s="355"/>
      <c r="GL120" s="356"/>
      <c r="GM120" s="355"/>
      <c r="GN120" s="356"/>
      <c r="GO120" s="355"/>
      <c r="GP120" s="356"/>
      <c r="GQ120" s="355"/>
      <c r="GR120" s="356"/>
    </row>
    <row r="121" spans="1:200" ht="15.75" customHeight="1" x14ac:dyDescent="0.3">
      <c r="A121" s="401">
        <f>IF(입력!A121="","",입력!A121)</f>
        <v>15</v>
      </c>
      <c r="B121" s="411">
        <f>SUM(E125:GR128)</f>
        <v>0</v>
      </c>
      <c r="C121" s="407" t="s">
        <v>22</v>
      </c>
      <c r="D121" s="408"/>
      <c r="E121" s="357">
        <f>IF(OR(입력!B121="60mm단열",입력!B121="60mm방화"),IF(입력!B123="OD",IF(AND(입력!H121="W",입력!H125="W"),((입력!D121-(입력!D121-입력!J121))*2)+((입력!D121-(입력!D121-입력!J125))*2)+((입력!D121-입력!J121-입력!J125)*2)+((입력!F121)*6),0),0)+IF(입력!B123="OD",IF(AND(입력!H121="H",입력!H125="H"),((입력!F121-(입력!F121-입력!J121))*2)+((입력!F121-(입력!F121-입력!J125))*2)+((입력!F121-입력!J121-입력!J125)*2)+((입력!D121)*6),0),0)+IF(입력!B123="OD",IF(입력!H121="W",((입력!D121-(입력!D121-입력!J121))*2)+((입력!D121-입력!J121)*2)+((입력!F121)*4),IF(입력!H121="H",((입력!F121-(입력!F121-입력!J121))*2)+((입력!F121-입력!J121)*2)+((입력!D121)*4),0)),0)+IF(OR(입력!B123="PJ",입력!B123="T/T",입력!B123="T/O",입력!B123="T/S",입력!B123="FIX",입력!B121="ID",AND(입력!B123="OD",NOT(입력!H121="W"),NOT(입력!H121="H"))),((입력!D121)+(입력!F121))*2,0),0)</f>
        <v>0</v>
      </c>
      <c r="F121" s="358"/>
      <c r="G121" s="375">
        <f>IF(OR(입력!B121="60mm단열",입력!B121="60mm방화"),(IF(OR(입력!B123="T/T",입력!B123="T/O",입력!B123="T/S"),(IF(입력!H121="W",입력!J121-34-19+12,입력!D121-34-34+12)+IF(입력!H121="H",입력!J121-34-19+12,입력!F121-34-34+12))*2,0))+(IF(OR(입력!B123="T/T",입력!B123="T/O",입력!B123="T/S"),(IF(입력!H125="W",입력!J125-34-19+12+입력!F121-34-34+12,0)+IF(입력!H125="H",입력!J125-34-19+12+입력!D121-34-34+12,0))*2,0)),0)</f>
        <v>0</v>
      </c>
      <c r="H121" s="376"/>
      <c r="I121" s="357">
        <f>IF(OR(입력!B121="60mm단열",입력!B121="60mm방화"),IF(OR(입력!B123="T/T",입력!B123="T/O",입력!B123="T/S",입력!B123="FIX",입력!B123="PJ"),IF(입력!H121="W",입력!F121-34-34+10,IF(입력!H121="H",입력!D121-34-34+10,0)),0)*IF(OR(입력!H125="W",입력!H125="H"),2,1),0)</f>
        <v>0</v>
      </c>
      <c r="J121" s="358"/>
      <c r="K121" s="357">
        <f>IF(OR(입력!B121="60mm단열",입력!B121="60mm방화"),IF(입력!B123="OD",(IF(입력!H121="W",입력!D121-(입력!D121-입력!J121)-34-34+12,입력!D121-34-34+12)+IF(입력!H121="H",입력!F121-(입력!F121-입력!J121)-34-34+12,입력!F121-34-34+12))*2,0),0)</f>
        <v>0</v>
      </c>
      <c r="L121" s="358"/>
      <c r="M121" s="357">
        <f>IF(OR(입력!B121="60mm단열",입력!B121="60mm방화"),IF(입력!B123="PJ",(IF(입력!H121="W",입력!D121-(입력!D121-입력!J121)-34-34+12,입력!D121-34-34+12)+IF(입력!H121="H",입력!F121-(입력!F121-입력!J121)-34-34+12,입력!F121-34-34+12))*2,0),0)</f>
        <v>0</v>
      </c>
      <c r="N121" s="358"/>
      <c r="O121" s="357">
        <f>IF(OR(입력!B121="60mm단열",입력!B121="60mm방화"),IF(입력!B123="페러럴",(IF(입력!H121="W",입력!D121-(입력!D121-입력!J121)-34-34+12,입력!D121-34-34+12)+IF(입력!H121="H",입력!F121-(입력!F121-입력!J121)-34-34+12,입력!F121-34-34+12))*2,0),0)</f>
        <v>0</v>
      </c>
      <c r="P121" s="358"/>
      <c r="Q121" s="357">
        <f>IF(OR(입력!B121="60mm단열",입력!B121="60mm방화"),IF(입력!B125="24T",(IF(입력!B123="FIX",IF(AND(입력!H121="W",입력!H125="W"),((입력!D121-(입력!D121-입력!J121)-34-19)*2)+((입력!D121-(입력!D121-입력!J125)-34-19)*2)+((입력!D121-입력!J121-입력!J124-19-19)*2)+((입력!F121-34-34)*6),IF(AND(입력!H121="H",입력!H125="H"),((입력!F121-(입력!F121-입력!J121)-34-19)*2)+((입력!F121-(입력!F121-입력!J125)-34-19)*2)+((입력!F121-입력!J121-입력!J125-19-19)*2)+((입력!D121-34-34)*6),IF(입력!H121="W",((입력!D121-(입력!D121-입력!J121)-34-19)*2)+((입력!D121-입력!J121-34-19)*2)+((입력!F121-34-34)*4),IF(입력!H121="H",((입력!F121-(입력!F121-입력!J121)-34-19)*2)+((입력!F121-입력!J121-34-19)*2)+((입력!D121-34-34)*4),(((입력!D121-34-34)+(입력!F121-34-34))*2))))),0)+IF(OR(입력!B123="T/T",입력!B123="T/O",입력!B123="PJ",입력!B123="T/S"),IF(AND(입력!H121="W",입력!H125="W"),(((입력!D121-입력!J121-입력!J125-19-19)+(입력!F121-34-34))*2),IF(입력!H121="W",(((입력!D121-입력!J121-34-19)+(입력!F121-34-34))*2),IF(AND(입력!H121="H",입력!H125="H"),(((입력!F121-입력!J121-입력!J125-19-19)+(입력!D121-34-34))*2),IF(입력!H121="H",(((입력!F121-입력!J121-34-19)+(입력!D121-34-34))*2),0)))),0)+IF(입력!B121="OD",IF(AND(입력!H121="W",입력!H121="W"),(((입력!D121-입력!J121-입력!J125-34-34)+(입력!F121-34-34))*2),IF(입력!H121="W",(((입력!D121-입력!J121-34-34)+(입력!F121-34-34))*2),IF(AND(입력!H121="H",입력!H125="H"),(((입력!F121-입력!J121-입력!J125-34-34)+(입력!D121-34-34))*2),IF(입력!H121="H",(((입력!F121-입력!J121-34-34)+(입력!D121-34-34))*2),0)))),0)),0),0)</f>
        <v>0</v>
      </c>
      <c r="R121" s="358"/>
      <c r="S121" s="357">
        <f>IF(OR(입력!B121="60mm단열",입력!B121="60mm방화"),IF(입력!B125="24T",(IF(OR(입력!B123="T/T",입력!B123="T/O",입력!B123="T/S"),(IF(입력!H121="W",입력!D121-(입력!D121-입력!J121)-34-19+12-53-53,입력!D121-34-34+12-53-53)+IF(입력!H121="H",입력!F121-(입력!F121-입력!J121)-34-19+12-53-53,입력!F121-34-34+12-53-53))*2,0)+IF(입력!B123="OD",(IF(입력!H121="W",입력!D121-(입력!D121-입력!J121)-34-34+12-53-53,입력!D121-34-34+12-53-53)+IF(입력!H121="H",입력!F121-(입력!F121-입력!J121)-34-34+12-53-53,입력!F121-34-34+12-53-53))*2,0)+IF(입력!B123="PJ",(IF(입력!H121="W",입력!D121-(입력!D121-입력!J121)-34-19+12-53-53,입력!D121-34-34+12-53-53)+IF(입력!H121="H",입력!F121-(입력!F121-입력!J121)-34-19+12-53-53,입력!F121-34-34+12-53-53))*2,0)+IF(OR(입력!B123="T/T",입력!B123="T/O",입력!B123="T/S"),(IF(입력!H125="W",입력!D121-(입력!D121-입력!J125)-34-19+12-53-53,0)+IF(입력!H125="H",입력!F121-(입력!F121-입력!J125)-34-19+12-53-53,0))*2,0)+IF(입력!B121="OD",(IF(입력!H125="W",입력!D121-(입력!D121-입력!J125)-34-34+12-53-53,0)+IF(입력!H125="H",입력!F121-(입력!F121-입력!J125)-34-34+12-53-53,0))*2,0)+IF(입력!B123="PJ",(IF(입력!H125="W",입력!D121-(입력!D121-입력!J125)-34-19+12-53-53,0)+IF(입력!H125="H",입력!F121-(입력!F121-입력!J125)-34-19+12-53-53,0))*2,0)),0),0)</f>
        <v>0</v>
      </c>
      <c r="T121" s="358"/>
      <c r="U121" s="357">
        <f>IF(OR(입력!B121="60mm단열",입력!B121="60mm방화"),IF(입력!B125="39T",(IF(입력!B123="FIX",IF(AND(입력!H121="W",입력!H125="W"),((입력!D121-(입력!D121-입력!J121)-34-19)*2)+((입력!D121-(입력!D121-입력!J125)-34-19)*2)+((입력!D121-입력!J121-입력!J124-19-19)*2)+((입력!F121-34-34)*6),IF(AND(입력!H121="H",입력!H125="H"),((입력!F121-(입력!F121-입력!J121)-34-19)*2)+((입력!F121-(입력!F121-입력!J125)-34-19)*2)+((입력!F121-입력!J121-입력!J125-19-19)*2)+((입력!D121-34-34)*6),IF(입력!H121="W",((입력!D121-(입력!D121-입력!J121)-34-19)*2)+((입력!D121-입력!J121-34-19)*2)+((입력!F121-34-34)*4),IF(입력!H121="H",((입력!F121-(입력!F121-입력!J121)-34-19)*2)+((입력!F121-입력!J121-34-19)*2)+((입력!D121-34-34)*4),(((입력!D121-34-34)+(입력!F121-34-34))*2))))),0)+IF(OR(입력!B123="T/T",입력!B123="T/O",입력!B123="PJ",입력!B123="T/S"),IF(AND(입력!H121="W",입력!H125="W"),(((입력!D121-입력!J121-입력!J125-19-19)+(입력!F121-34-34))*2),IF(입력!H121="W",(((입력!D121-입력!J121-34-19)+(입력!F121-34-34))*2),IF(AND(입력!H121="H",입력!H125="H"),(((입력!F121-입력!J121-입력!J125-19-19)+(입력!D121-34-34))*2),IF(입력!H121="H",(((입력!F121-입력!J121-34-19)+(입력!D121-34-34))*2),0)))),0)+IF(입력!B123="OD",IF(AND(입력!H121="W",입력!H121="W"),(((입력!D121-입력!J121-입력!J125-34-34)+(입력!F121-34-34))*2),IF(입력!H121="W",(((입력!D121-입력!J121-34-34)+(입력!F121-34-34))*2),IF(AND(입력!H121="H",입력!H125="H"),(((입력!F121-입력!J121-입력!J125-34-34)+(입력!D121-34-34))*2),IF(입력!H121="H",(((입력!F121-입력!J121-34-34)+(입력!D121-34-34))*2),0)))),0)),0),0)</f>
        <v>0</v>
      </c>
      <c r="V121" s="358"/>
      <c r="W121" s="357">
        <f>IF(OR(입력!B121="60mm단열",입력!B121="60mm방화"),IF(입력!B125="39T",(IF(OR(입력!B123="T/T",입력!B123="T/O",입력!B123="T/S"),(IF(입력!H121="W",입력!D121-(입력!D121-입력!J121)-34-19+12-53-53,입력!D121-34-34+12-53-53)+IF(입력!H121="H",입력!F121-(입력!F121-입력!J121)-34-19+12-53-53,입력!F121-34-34+12-53-53))*2,0)+IF(입력!B123="OD",(IF(입력!H121="W",입력!D121-(입력!D121-입력!J121)-34-34+12-53-53,입력!D121-34-34+12-53-53)+IF(입력!H121="H",입력!F121-(입력!F121-입력!J121)-34-34+12-53-53,입력!F121-34-34+12-53-53))*2,0)+IF(입력!B123="PJ",(IF(입력!H121="W",입력!D121-(입력!D121-입력!J121)-34-19+12-53-53,입력!D121-34-34+12-53-53)+IF(입력!H121="H",입력!F121-(입력!F121-입력!J121)-34-19+12-53-53,입력!F121-34-34+12-53-53))*2,0)+IF(OR(입력!B123="T/T",입력!B123="T/O",입력!B123="T/S"),(IF(입력!H125="W",입력!D121-(입력!D121-입력!J125)-34-19+12-53-53,0)+IF(입력!H125="H",입력!F121-(입력!F121-입력!J125)-34-19+12-53-53,0))*2,0)+IF(입력!B121="OD",(IF(입력!H125="W",입력!D121-(입력!D121-입력!J125)-34-34+12-53-53,0)+IF(입력!H125="H",입력!F121-(입력!F121-입력!J125)-34-34+12-53-53,0))*2,0)+IF(입력!B121="ID",(IF(입력!H125="W",입력!D121-(입력!D121-입력!J125)-34-19+12-53-53,0)+IF(입력!H125="H",입력!F121-(입력!F121-입력!J125)-34-19+12-53-53,0))*2,0)),0),0)</f>
        <v>0</v>
      </c>
      <c r="X121" s="358"/>
      <c r="Y121" s="357">
        <f>IF(OR(입력!B121="60mm단열",입력!B121="60mm방화"),(4),0)</f>
        <v>0</v>
      </c>
      <c r="Z121" s="358"/>
      <c r="AA121" s="357">
        <f>IF(OR(입력!B121="60mm단열",입력!B121="60mm방화"),(4),0)</f>
        <v>0</v>
      </c>
      <c r="AB121" s="358"/>
      <c r="AC121" s="375">
        <f>IF(OR(입력!B121="60mm단열",입력!B121="60mm방화"),IF(OR(입력!B123="T/T",입력!B123="T/O",입력!B123="T/S",입력!B123="PJ"),IF(OR(입력!H125="w",입력!H125="h"),8,4),0),0)</f>
        <v>0</v>
      </c>
      <c r="AD121" s="376"/>
      <c r="AE121" s="375">
        <f>IF(OR(입력!B121="60mm단열",입력!B121="60mm방화"),IF(OR(입력!B123="T/T",입력!B123="T/O",입력!B123="T/S",입력!B123="PJ"),IF(OR(입력!H125="w",입력!H125="h"),8,4),0),0)</f>
        <v>0</v>
      </c>
      <c r="AF121" s="376"/>
      <c r="AG121" s="375">
        <f>IF(OR(입력!B121="60mm단열",입력!B121="60mm방화"),IF(OR(입력!B123="T/T",입력!B123="T/O",입력!B123="T/S",입력!B123="FIX",입력!B123="PJ"),IF(입력!H121="W",4,IF(입력!H121="H",4,0)),0)*IF(OR(입력!H124="W",입력!H124="H"),2,1),0)</f>
        <v>0</v>
      </c>
      <c r="AH121" s="376"/>
      <c r="AI121" s="375">
        <f>IF(OR(입력!B121="60mm단열",입력!B121="60mm방화"),IF(OR(입력!B123="T/T",입력!B123="T/O",입력!B123="T/S",입력!B123="FIX",입력!B123="PJ"),IF(입력!H121="W",4,IF(입력!H121="H",4,0)),0)*IF(OR(입력!H124="W",입력!H124="H"),2,1),0)</f>
        <v>0</v>
      </c>
      <c r="AJ121" s="376"/>
      <c r="AK121" s="375">
        <f>IF(OR(입력!B121="60mm단열",입력!B121="60mm방화"),IF(OR(입력!B123="T/T",입력!B123="T/O",입력!B123="T/S",입력!B123="FIX",입력!B123="PJ"),IF(입력!H121="W",4,IF(입력!H121="H",4,0)),0)*IF(OR(입력!H124="W",입력!H124="H"),2,1),0)</f>
        <v>0</v>
      </c>
      <c r="AL121" s="376"/>
      <c r="AM121" s="357">
        <f>IF(OR(입력!B121="60mm단열",입력!B121="60mm방화"),(32),0)</f>
        <v>0</v>
      </c>
      <c r="AN121" s="358"/>
      <c r="AO121" s="357">
        <f>IF((입력!B121="60mm단열"),(Q121+S121+U121+W121)/1000,0)</f>
        <v>0</v>
      </c>
      <c r="AP121" s="358"/>
      <c r="AQ121" s="357">
        <f>IF((입력!B121="60mm단열"),(Q121+S121+U121+W121)/1000,0)</f>
        <v>0</v>
      </c>
      <c r="AR121" s="358"/>
      <c r="AS121" s="357">
        <f>IF((입력!B121="60mm단열"),(G121+M121+K121+O121))/1000</f>
        <v>0</v>
      </c>
      <c r="AT121" s="358"/>
      <c r="AU121" s="357">
        <f>IF((입력!B121="60mm단열"),(4),0)</f>
        <v>0</v>
      </c>
      <c r="AV121" s="358"/>
      <c r="AW121" s="357">
        <f>IF((입력!B121="60mm단열"),(G121*2)/1000,0)</f>
        <v>0</v>
      </c>
      <c r="AX121" s="358"/>
      <c r="AY121" s="357">
        <f>IF((입력!B121="60mm방화"),(Q121+S121+U121+W121)/1000,0)</f>
        <v>0</v>
      </c>
      <c r="AZ121" s="358"/>
      <c r="BA121" s="357">
        <f>IF((입력!B121="60mm방화"),(Q121+S121+U121+W121)/1000,0)</f>
        <v>0</v>
      </c>
      <c r="BB121" s="358"/>
      <c r="BC121" s="357">
        <f>IF((입력!B121="60mm방화"),(G121+K121+M121+O121)/1000,0)</f>
        <v>0</v>
      </c>
      <c r="BD121" s="358"/>
      <c r="BE121" s="357">
        <f>IF((입력!B121="60mm방화"),(4),0)</f>
        <v>0</v>
      </c>
      <c r="BF121" s="358"/>
      <c r="BG121" s="357">
        <f>IF((입력!B121="60mm방화"),((G121+K121+M121+O121)/1000),0)</f>
        <v>0</v>
      </c>
      <c r="BH121" s="358"/>
      <c r="BI121" s="357">
        <f>IF((입력!B121="60mm방화"),((E121/1000)),0)</f>
        <v>0</v>
      </c>
      <c r="BJ121" s="358"/>
      <c r="BK121" s="357">
        <f>IF((입력!B121="60mm방화"),IF(입력!B125="24T",Q121/1000,U121/1000),0)</f>
        <v>0</v>
      </c>
      <c r="BL121" s="358"/>
      <c r="BM121" s="357">
        <f>IF((입력!B121="60mm방화"),IF(입력!B125="24T",S121/1000,W121/1000),0)</f>
        <v>0</v>
      </c>
      <c r="BN121" s="358"/>
      <c r="BO121" s="357">
        <f>IF(OR(입력!B121="60mm단열",입력!B121="60mm방화"),(IF(OR(입력!B123="T/T",입력!B123="T/O",입력!B123="T/S",입력!B123="PJ"),(IF(입력!H121="W",입력!D121-(입력!D121-입력!J121)-432,입력!D121-432)+IF(입력!H121="H",입력!F121-((((입력!F121-입력!J121)/2)-246)*2),(((입력!F121/2)-246)*2))),0))+(IF(OR(입력!B123="T/T",입력!B123="T/O",입력!B123="T/S"),(IF(입력!H125="W",입력!D121-(입력!D125-입력!J125)-432,0)+IF(입력!H125="H",입력!F125-((((입력!F125-입력!J125)/2)-246)*2),0)),0)),0)</f>
        <v>0</v>
      </c>
      <c r="BP121" s="358"/>
      <c r="BQ121" s="357">
        <f>IF(OR(입력!B121="85mm단열",입력!B121="85mm방화"),IF(입력!B123="OD",IF(AND(입력!H121="W",입력!H125="W"),((입력!D121-(입력!D121-입력!J121))*2)+((입력!D121-(입력!D121-입력!J125))*2)+((입력!D121-입력!J121-입력!J125)*2)+((입력!F121)*6),0),0)+IF(입력!B123="OD",IF(AND(입력!H121="H",입력!H125="H"),((입력!BJ121-(입력!F121-입력!J121))*2)+((입력!F121-(입력!F121-입력!J125))*2)+((입력!F121-입력!BN121-입력!J125)*2)+((입력!D121)*6),0),0)+IF(입력!B123="OD",IF(입력!H121="W",((입력!D121-(입력!D121-입력!J121))*2)+((입력!D121-입력!J121)*2)+((입력!F121)*4),IF(입력!H121="H",((입력!F121-(입력!F121-입력!J121))*2)+((입력!F121-입력!J121)*2)+((입력!D121)*4),0)),0)+IF(OR(입력!B123="T/T",입력!B123="T/O",입력!B123="T/S",입력!B123="FIX",입력!B121="ID",AND(입력!B123="OD",NOT(입력!H121="W"),NOT(입력!H121="H"))),((입력!D121)+(입력!F121))*2,0),0)</f>
        <v>0</v>
      </c>
      <c r="BR121" s="358"/>
      <c r="BS121" s="357">
        <f>IF(OR(입력!B121="85mm단열",입력!B121="85mm방화"),(IF(OR(입력!B123="T/T",입력!B123="T/O",입력!B123="T/S"),(IF(입력!H121="W",입력!D121-(입력!D121-입력!J121)-38-19+12,입력!D121-38-38+12)+IF(입력!H121="H",입력!F121-(입력!F121-입력!J121)-38-19+12,입력!F121-38-38+12))*2,0))+(IF(OR(입력!B123="T/T",입력!B123="T/O",입력!B123="T/S"),(IF(입력!H125="W",입력!D121-(입력!D125-입력!J125)-38-19+12,0)+IF(입력!H125="H",입력!F125-(입력!F125-입력!J125)-38-19+12,0))*2,0)),0)</f>
        <v>0</v>
      </c>
      <c r="BT121" s="358"/>
      <c r="BU121" s="357">
        <f>IF(OR(입력!B121="85mm단열",입력!B121="85mm방화"),IF(OR(입력!B123="T/T",입력!B123="T/O",입력!B123="T/S",입력!B123="FIX",입력!B123="ID"),IF(입력!H121="W",입력!F121-38-38+10,IF(입력!H121="H",입력!D121-38-38+10,0)),0)*IF(OR(입력!H125="W",입력!H124="H"),2,1),0)</f>
        <v>0</v>
      </c>
      <c r="BV121" s="358"/>
      <c r="BW121" s="357">
        <f>IF(OR(입력!B121="85mm단열",입력!B121="85mm방화"),IF(입력!B125="48T",(IF(입력!B123="FIX",IF(AND(입력!H121="W",입력!H125="W"),((입력!D121-(입력!D121-입력!J121)-38-19)*2)+((입력!D121-(입력!D121-입력!J125)-38-19)*2)+((입력!D121-입력!J121-입력!J124-19-19)*2)+((입력!F121-38-38)*6),IF(AND(입력!H121="H",입력!H125="H"),((입력!F121-(입력!F121-입력!J121)-38-19)*2)+((입력!F121-(입력!F121-입력!J125)-38-19)*2)+((입력!F121-입력!J121-입력!J125-19-19)*2)+((입력!D121-38-38)*6),IF(입력!H121="W",((입력!D121-(입력!D121-입력!J121)-38-19)*2)+((입력!D121-입력!J121-38-19)*2)+((입력!F121-38-38)*4),IF(입력!H121="H",((입력!F121-(입력!F121-입력!J121)-38-19)*2)+((입력!F121-입력!J121-38-19)*2)+((입력!D121-38-38)*4),(((입력!D121-38-38)+(입력!F121-38-38))*2))))),0)+IF(OR(입력!B123="T/T",입력!B123="T/O",입력!B123="ID",입력!B123="T/S"),IF(AND(입력!H121="W",입력!H125="W"),(((입력!D121-입력!J121-입력!J125-19-19)+(입력!F121-38-38))*2),IF(입력!H121="W",(((입력!D121-입력!J121-38-19)+(입력!F121-38-38))*2),IF(AND(입력!H121="H",입력!H125="H"),(((입력!F121-입력!J121-입력!J125-19-19)+(입력!D121-38-38))*2),IF(입력!H121="H",(((입력!F121-입력!J121-38-19)+(입력!D121-38-38))*2),0)))),0)+IF(입력!B121="OD",IF(AND(입력!H121="W",입력!H121="W"),(((입력!D121-입력!J121-입력!J125-38-38)+(입력!F121-38-38))*2),IF(입력!H121="W",(((입력!D121-입력!J121-38-38)+(입력!F121-38-38))*2),IF(AND(입력!H121="H",입력!H125="H"),(((입력!F121-입력!J121-입력!J125-38-38)+(입력!D121-38-38))*2),IF(입력!H121="H",(((입력!F121-입력!J121-38-38)+(입력!D121-38-38))*2),0)))),0)),0),0)</f>
        <v>0</v>
      </c>
      <c r="BX121" s="358"/>
      <c r="BY121" s="357">
        <f>IF(OR(입력!B121="85mm단열",입력!B121="85mm방화"),IF(입력!B125="48T",(IF(OR(입력!B123="T/T",입력!B123="T/O",입력!B123="T/S"),(IF(입력!H121="W",입력!D121-(입력!D121-입력!J121)-38-19+12-56-56,입력!D121-38-38+12-56-56)+IF(입력!H121="H",입력!F121-(입력!F121-입력!J121)-38-19+12-56-56,입력!F121-38-38+12-56-56))*2,0)+IF(입력!B123="OD",(IF(입력!H121="W",입력!D121-(입력!D121-입력!J121)-38-38+12-56-56,입력!D121-38-38+12-56-56)+IF(입력!H121="H",입력!F121-(입력!F121-입력!J121)-38-38+12-56-56,입력!F121-38-38+12-56-56))*2,0)+IF(입력!B123="ID",(IF(입력!H121="W",입력!D121-(입력!D121-입력!J121)-38-19+12-56-56,입력!D121-38-38+12-56-56)+IF(입력!H121="H",입력!F121-(입력!F121-입력!J121)-38-19+12-56-56,입력!F121-38-38+12-56-56))*2,0)+IF(OR(입력!B123="T/T",입력!B123="T/O",입력!B123="T/S"),(IF(입력!H125="W",입력!D121-(입력!D121-입력!J125)-38-19+12-56-56,0)+IF(입력!H125="H",입력!F121-(입력!F121-입력!J125)-38-19+12-56-56,0))*2,0)+IF(입력!B121="OD",(IF(입력!H125="W",입력!D121-(입력!D121-입력!J125)-38-38+12-56-56,0)+IF(입력!H125="H",입력!F121-(입력!F121-입력!J125)-38-38+12-56-56,0))*2,0)+IF(입력!B121="ID",(IF(입력!H125="W",입력!D121-(입력!D121-입력!J125)-38-19+12-56-56,0)+IF(입력!H125="H",입력!F121-(입력!F121-입력!J125)-38-19+12-56-56,0))*2,0)),0),0)</f>
        <v>0</v>
      </c>
      <c r="BZ121" s="358"/>
      <c r="CA121" s="357">
        <f>IF(OR(입력!B121="85mm단열",입력!B121="85mm방화"),IF(입력!B125="51T",(IF(입력!B123="FIX",IF(AND(입력!H121="W",입력!H125="W"),((입력!D121-(입력!D121-입력!J121)-38-19)*2)+((입력!D121-(입력!D121-입력!J125)-38-19)*2)+((입력!D121-입력!J121-입력!J124-19-19)*2)+((입력!F121-38-38)*6),IF(AND(입력!H121="H",입력!H125="H"),((입력!F121-(입력!F121-입력!J121)-38-19)*2)+((입력!F121-(입력!F121-입력!J125)-38-19)*2)+((입력!F121-입력!J121-입력!J125-19-19)*2)+((입력!D121-38-38)*6),IF(입력!H121="W",((입력!D121-(입력!D121-입력!J121)-38-19)*2)+((입력!D121-입력!J121-38-19)*2)+((입력!F121-38-38)*4),IF(입력!H121="H",((입력!F121-(입력!F121-입력!J121)-38-19)*2)+((입력!F121-입력!J121-38-19)*2)+((입력!D121-38-38)*4),(((입력!D121-38-38)+(입력!F121-38-38))*2))))),0)+IF(OR(입력!B123="T/T",입력!B123="T/O",입력!B123="ID",입력!B123="T/S"),IF(AND(입력!H121="W",입력!H125="W"),(((입력!D121-입력!J121-입력!J125-19-19)+(입력!F121-38-38))*2),IF(입력!H121="W",(((입력!D121-입력!J121-38-19)+(입력!F121-38-38))*2),IF(AND(입력!H121="H",입력!H125="H"),(((입력!F121-입력!J121-입력!J125-19-19)+(입력!D121-38-38))*2),IF(입력!H121="H",(((입력!F121-입력!J121-38-19)+(입력!D121-38-38))*2),0)))),0)+IF(입력!B121="OD",IF(AND(입력!H121="W",입력!H121="W"),(((입력!D121-입력!J121-입력!J125-38-38)+(입력!F121-38-38))*2),IF(입력!H121="W",(((입력!D121-입력!J121-38-38)+(입력!F121-38-38))*2),IF(AND(입력!H121="H",입력!H125="H"),(((입력!F121-입력!J121-입력!J125-38-38)+(입력!D121-38-38))*2),IF(입력!H121="H",(((입력!F121-입력!J121-38-38)+(입력!D121-38-38))*2),0)))),0)),0),0)</f>
        <v>0</v>
      </c>
      <c r="CB121" s="358"/>
      <c r="CC121" s="357">
        <f>IF(OR(입력!B121="85mm단열",입력!B121="85mm방화"),IF(입력!B125="51T",(IF(OR(입력!B123="T/T",입력!B123="T/O",입력!B123="T/S"),(IF(입력!H121="W",입력!D121-(입력!D121-입력!J121)-38-19+12-56-56,입력!D121-38-38+12-56-56)+IF(입력!H121="H",입력!F121-(입력!F121-입력!J121)-38-19+12-56-56,입력!F121-38-38+12-56-56))*2,0)+IF(입력!B123="OD",(IF(입력!H121="W",입력!D121-(입력!D121-입력!J121)-38-38+12-56-56,입력!D121-38-38+12-56-56)+IF(입력!H121="H",입력!F121-(입력!F121-입력!J121)-38-38+12-56-56,입력!F121-38-38+12-56-56))*2,0)+IF(입력!B123="ID",(IF(입력!H121="W",입력!D121-(입력!D121-입력!J121)-38-19+12-56-56,입력!D121-38-38+12-56-56)+IF(입력!H121="H",입력!F121-(입력!F121-입력!J121)-38-19+12-56-56,입력!F121-38-38+12-56-56))*2,0)+IF(OR(입력!B123="T/T",입력!B123="T/O",입력!B123="T/S"),(IF(입력!H125="W",입력!D121-(입력!D121-입력!J125)-38-19+12-56-56,0)+IF(입력!H125="H",입력!F121-(입력!F121-입력!J125)-38-19+12-56-56,0))*2,0)+IF(입력!B121="OD",(IF(입력!H125="W",입력!D121-(입력!D121-입력!J125)-38-38+12-56-56,0)+IF(입력!H125="H",입력!F121-(입력!F121-입력!J125)-38-38+12-56-56,0))*2,0)+IF(입력!B121="ID",(IF(입력!H125="W",입력!D121-(입력!D121-입력!J125)-38-19+12-56-56,0)+IF(입력!H125="H",입력!F121-(입력!F121-입력!J125)-38-19+12-56-56,0))*2,0)),0),0)</f>
        <v>0</v>
      </c>
      <c r="CD121" s="358"/>
      <c r="CE121" s="357">
        <f>IF(OR(입력!B121="85mm단열",입력!B121="85mm방화"),(4),0)</f>
        <v>0</v>
      </c>
      <c r="CF121" s="358"/>
      <c r="CG121" s="357">
        <f>IF(OR(입력!B121="85mm단열",입력!B121="85mm방화"),(4),0)</f>
        <v>0</v>
      </c>
      <c r="CH121" s="358"/>
      <c r="CI121" s="381">
        <f>IF(OR(입력!B121="85mm단열",입력!B121="85mm방화"),IF(OR(입력!B123="T/T",입력!B123="T/O",입력!B123="T/S"),IF(OR(입력!H125="w",입력!H125="h"),8,4),0),0)</f>
        <v>0</v>
      </c>
      <c r="CJ121" s="382"/>
      <c r="CK121" s="375">
        <f>IF(OR(입력!B121="85mm단열",입력!B121="85mm방화"),IF(OR(입력!B123="T/T",입력!B123="T/O",입력!B123="T/S"),IF(OR(입력!H125="w",입력!H125="h"),8,4),0),0)</f>
        <v>0</v>
      </c>
      <c r="CL121" s="376"/>
      <c r="CM121" s="375">
        <f>IF(OR(입력!B121="85mm단열",입력!B121="85mm방화"),IF(OR(입력!B123="T/T",입력!B123="T/O",입력!B123="T/S",입력!B123="FIX",입력!B123="ID"),IF(입력!H121="W",2,IF(입력!H121="H",2,0)),0)*IF(OR(입력!H124="W",입력!H124="H"),2,1),0)</f>
        <v>0</v>
      </c>
      <c r="CN121" s="376"/>
      <c r="CO121" s="375">
        <f>IF(OR(입력!B121="85mm단열",입력!B121="85mm방화"),IF(OR(입력!B123="T/T",입력!B123="T/O",입력!B123="T/S",입력!B123="FIX",입력!B123="ID"),IF(입력!H121="W",2,IF(입력!H121="H",2,0)),0)*IF(OR(입력!H124="W",입력!H124="H"),2,1),0)</f>
        <v>0</v>
      </c>
      <c r="CP121" s="376"/>
      <c r="CQ121" s="375">
        <f>IF(OR(입력!B121="85mm단열",입력!B121="85mm방화"),IF(OR(입력!B123="T/T",입력!B123="T/O",입력!B123="T/S",입력!B123="FIX",입력!B123="ID"),IF(입력!H121="W",2,IF(입력!H121="H",2,0)),0)*IF(OR(입력!H124="W",입력!H124="H"),2,1),0)</f>
        <v>0</v>
      </c>
      <c r="CR121" s="376"/>
      <c r="CS121" s="357">
        <f>IF(OR(입력!B121="85mm단열",입력!B121="85mm방화"),(32),0)</f>
        <v>0</v>
      </c>
      <c r="CT121" s="358"/>
      <c r="CU121" s="369">
        <f>IF((입력!B121="85mm단열"),((CA121+CC121+BW121+BY121)/1000),0)</f>
        <v>0</v>
      </c>
      <c r="CV121" s="370"/>
      <c r="CW121" s="369">
        <f>IF((입력!B121="85mm단열"),((CA121+CC121+BW121+BY121)/1000),0)</f>
        <v>0</v>
      </c>
      <c r="CX121" s="370"/>
      <c r="CY121" s="369">
        <f>IF((입력!B121="85mm단열"),((BS121/1000)),0)</f>
        <v>0</v>
      </c>
      <c r="CZ121" s="370"/>
      <c r="DA121" s="357">
        <f>IF((입력!B121="85mm단열"),(4),0)</f>
        <v>0</v>
      </c>
      <c r="DB121" s="358"/>
      <c r="DC121" s="369">
        <f>IF((입력!B121="85mm단열"),(BS121*2)/1000,0)</f>
        <v>0</v>
      </c>
      <c r="DD121" s="370"/>
      <c r="DE121" s="357">
        <f>IF((입력!B121="85mm방화"),((CA121+CC121+BW121+BY121)/1000),0)</f>
        <v>0</v>
      </c>
      <c r="DF121" s="358"/>
      <c r="DG121" s="357">
        <f>IF((입력!B121="85mm방화"),((CA121+CC121+BW121+BY121)/1000),0)</f>
        <v>0</v>
      </c>
      <c r="DH121" s="358"/>
      <c r="DI121" s="357">
        <f>IF((입력!B121="85mm방화"),((BS121/1000)),0)</f>
        <v>0</v>
      </c>
      <c r="DJ121" s="358"/>
      <c r="DK121" s="357">
        <f>IF((입력!B121="85mm방화"),(4),0)</f>
        <v>0</v>
      </c>
      <c r="DL121" s="358"/>
      <c r="DM121" s="357">
        <f>IF((입력!B121="85mm방화"),(BS121*2)/1000,0)</f>
        <v>0</v>
      </c>
      <c r="DN121" s="358"/>
      <c r="DO121" s="357">
        <f>IF((입력!B121="85mm방화"),((BQ121/1000)),0)</f>
        <v>0</v>
      </c>
      <c r="DP121" s="358"/>
      <c r="DQ121" s="357">
        <f>IF((입력!B121="85mm방화"),((BW121/1000)),0)</f>
        <v>0</v>
      </c>
      <c r="DR121" s="358"/>
      <c r="DS121" s="357">
        <f>IF((입력!B121="85mm방화"),((BY121/1000)),0)</f>
        <v>0</v>
      </c>
      <c r="DT121" s="358"/>
      <c r="DU121" s="357">
        <f>IF(OR(입력!B121="85mm단열",입력!B121="85mm방화"),(IF(OR(입력!B123="T/T",입력!B123="T/O",입력!B123="T/S"),(IF(입력!H121="W",입력!D121-(입력!D121-입력!J121)-432,입력!D121-432)+IF(입력!H121="H",입력!F121-((((입력!F121-입력!J121)/2)-246)*2),(((입력!F121/2)-246)*2))),0))+(IF(OR(입력!B123="T/T",입력!B123="T/O",입력!B123="T/S"),(IF(입력!H125="W",입력!D121-(입력!D125-입력!J125)-432,0)+IF(입력!H125="H",입력!F125-((((입력!F125-입력!J125)/2)-246)*2),0)),0)),0)</f>
        <v>0</v>
      </c>
      <c r="DV121" s="358"/>
      <c r="DW121" s="357">
        <f>IF(OR(입력!B121="85mm단열",입력!B121="85mm방화",입력!B121="60mm단열",입력!B121="60mm방화"),IF(OR(입력!B123="T/T",입력!B123="T/O",입력!B123="T/S",입력!B123="FIX"),IF(OR(입력!H121="w",입력!H121="h"),4,2),0),0)</f>
        <v>0</v>
      </c>
      <c r="DX121" s="358"/>
      <c r="DY121" s="357">
        <f>IF(OR(입력!B121="85mm단열",입력!B121="85mm방화",입력!B121="60mm단열",입력!B121="60mm방화"),IF(OR(입력!B123="T/T",입력!B123="T/O",입력!B123="T/S"),1,0),0)</f>
        <v>0</v>
      </c>
      <c r="DZ121" s="358"/>
      <c r="EA121" s="357">
        <f>IF(OR(입력!B121="85mm단열",입력!B121="85mm방화",입력!B121="60mm단열",입력!B121="60mm방화"),IF(OR(입력!B123="T/T",입력!B123="T/O",입력!B123="T/S"),1,0),0)</f>
        <v>0</v>
      </c>
      <c r="EB121" s="358"/>
      <c r="EC121" s="357">
        <f>IF(OR(입력!B121="145mm단열",입력!B121="145mm방화"),IF(입력!B123="ES",((입력!D121)+(입력!F121))*2,0),0)</f>
        <v>0</v>
      </c>
      <c r="ED121" s="358"/>
      <c r="EE121" s="357">
        <f>IF(OR(입력!B121="145mm단열",입력!B121="145mm방화"),IF(입력!B123="ES",(((입력!D121-(입력!D121-입력!J121)+6)+(입력!F121-52-57))*2),0)+IF(입력!B123="ES",IF(입력!H125="W",(((입력!D121-(입력!D121-입력!J125)+6)+(입력!F121-52-57))*2),0),0),0)</f>
        <v>0</v>
      </c>
      <c r="EF121" s="358"/>
      <c r="EG121" s="357">
        <f>IF(OR(입력!B121="145mm단열",입력!B121="145mm방화"),IF(입력!B123="ES",입력!F121-36-36+10,0)*IF(입력!H125="W",2,1),0)</f>
        <v>0</v>
      </c>
      <c r="EH121" s="358"/>
      <c r="EI121" s="357">
        <f>IF(OR(입력!B121="145mm단열",입력!B121="145mm방화"),IF(입력!B123="ES",입력!D121-36-36,0),0)</f>
        <v>0</v>
      </c>
      <c r="EJ121" s="358"/>
      <c r="EK121" s="357">
        <f>IF(OR(입력!B121="145mm단열",입력!B121="145mm방화"),IF(입력!B123="ES",입력!F121-36-36,0)+IF(AND(입력!B123="ES",입력!H125="W"),입력!F121-36-36,0),0)</f>
        <v>0</v>
      </c>
      <c r="EL121" s="358"/>
      <c r="EM121" s="357">
        <f>IF(OR(입력!B121="145mm단열",입력!B121="145mm방화"),IF(입력!B123="ES",입력!D121-36-36,0),0)</f>
        <v>0</v>
      </c>
      <c r="EN121" s="358"/>
      <c r="EO121" s="357">
        <f>IF(OR(입력!B121="145mm단열",입력!B121="145mm방화"),IF(입력!B123="ES",입력!D121-36-36,0),0)</f>
        <v>0</v>
      </c>
      <c r="EP121" s="358"/>
      <c r="EQ121" s="357">
        <f>IF(OR(입력!B121="145mm단열",입력!B121="145mm방화"),IF(입력!B123="ES",입력!F121-36-36,0)+IF(AND(입력!B123="ES",입력!H125="W"),입력!F121-36-36,0),0)</f>
        <v>0</v>
      </c>
      <c r="ER121" s="358"/>
      <c r="ES121" s="357">
        <f>IF(OR(입력!B121="145mm단열",입력!B121="145mm방화"),IF(입력!B125="39T",IF(입력!B123="ES",((입력!D121-(입력!D121-입력!J121)+6-73-73)+(입력!F121-36-36-73-73))*2,0)+IF(AND(입력!B121="ES",입력!H124="W"),((입력!D121-(입력!D121-입력!J124)+6-73-73)+(입력!F121-36-36-73-73))*2,0)+IF(AND(입력!B121="ES",입력!H121="W",입력!H124="W"),((입력!D121-입력!J121-입력!J124-19-19)+(입력!F121-36-36))*2,IF(AND(입력!B121="ES",입력!H121="W",NOT(입력!H124="W")),((입력!D121-입력!J121-36-19)+(입력!F121-36-36))*2,0)),0),0)</f>
        <v>0</v>
      </c>
      <c r="ET121" s="358"/>
      <c r="EU121" s="357">
        <f>IF(OR(입력!B121="145mm단열",입력!B121="145mm방화"),IF(입력!B125="24T",IF(입력!B123="ES",((입력!D121-(입력!D121-입력!J121)+6-73-73)+(입력!F121-36-36-73-73))*2,0)+IF(AND(입력!B121="ES",입력!H124="W"),((입력!D121-(입력!D121-입력!J124)+6-73-73)+(입력!F121-36-36-73-73))*2,0)+IF(AND(입력!B121="ES",입력!H121="W",입력!H124="W"),((입력!D121-입력!J121-입력!J124-19-19)+(입력!F121-36-36))*2,IF(AND(입력!B121="ES",입력!H121="W",NOT(입력!H124="W")),((입력!D121-입력!J121-36-19)+(입력!F121-36-36))*2,0)),0),0)</f>
        <v>0</v>
      </c>
      <c r="EV121" s="358"/>
      <c r="EW121" s="357">
        <f>IF(OR(입력!B121="145mm단열",입력!B121="145mm방화"),IF(입력!B123="ES",(입력!D121-(입력!D121-입력!J121)-40-21+입력!F121-36-36)*2,0)+IF(AND(입력!B123="ES",입력!H125="W"),(입력!D121-(입력!D121-입력!J124)-36-19+입력!F121-36-36)*2,0),0)</f>
        <v>0</v>
      </c>
      <c r="EX121" s="358"/>
      <c r="EY121" s="357">
        <f>IF(OR(입력!B121="145mm단열",입력!B121="145mm방화"),(4),0)</f>
        <v>0</v>
      </c>
      <c r="EZ121" s="358"/>
      <c r="FA121" s="357">
        <f>IF(OR(입력!B121="145mm단열",입력!B121="145mm방화"),(4),0)</f>
        <v>0</v>
      </c>
      <c r="FB121" s="358"/>
      <c r="FC121" s="381">
        <f>IF(OR(입력!B121="145mm단열",입력!B121="145mm방화"),IF(OR(입력!B123="ES"),IF(OR(입력!H121="W",입력!H125="h"),4,8),0),0)</f>
        <v>0</v>
      </c>
      <c r="FD121" s="382"/>
      <c r="FE121" s="375">
        <f>IF(OR(입력!B121="145mm단열",입력!B121="145mm방화"),IF(OR(입력!B123="ES"),IF(OR(입력!H121="W",입력!H125="h"),4,8),0),0)</f>
        <v>0</v>
      </c>
      <c r="FF121" s="376"/>
      <c r="FG121" s="375">
        <f>IF(OR(입력!B121="145mm단열",입력!B121="145mm방화"),IF(OR(입력!B123="ES"),IF(입력!H121="W",2,IF(입력!H121="H",2,0)),0)*IF(OR(입력!H124="W",입력!H124="H"),2,1),0)</f>
        <v>0</v>
      </c>
      <c r="FH121" s="376"/>
      <c r="FI121" s="375">
        <f>IF(OR(입력!B121="145mm단열",입력!B121="145mm방화"),IF(OR(입력!B123="ES"),IF(입력!H121="W",2,IF(입력!H121="H",2,0)),0)*IF(OR(입력!H124="W",입력!H124="H"),2,1),0)</f>
        <v>0</v>
      </c>
      <c r="FJ121" s="376"/>
      <c r="FK121" s="375">
        <f>IF(OR(입력!B121="145mm단열",입력!B121="145mm방화"),IF(OR(입력!B123="ES"),IF(입력!H121="W",2,IF(입력!H121="H",2,0)),0)*IF(OR(입력!H124="W",입력!H124="H"),2,1),0)</f>
        <v>0</v>
      </c>
      <c r="FL121" s="376"/>
      <c r="FM121" s="357">
        <f>IF(OR(입력!B121="145mm단열",입력!B121="145mm방화"),(32),0)</f>
        <v>0</v>
      </c>
      <c r="FN121" s="358"/>
      <c r="FO121" s="369">
        <f>IF((입력!B121="145mm단열"),((EU121+EW121+EQ121+ES121)/1000),0)</f>
        <v>0</v>
      </c>
      <c r="FP121" s="370"/>
      <c r="FQ121" s="369">
        <f>IF((입력!B121="145mm단열"),((EU121+EW121+EQ121+ES121)/1000),0)</f>
        <v>0</v>
      </c>
      <c r="FR121" s="370"/>
      <c r="FS121" s="369">
        <f>IF((입력!B121="145mm단열"),((EM121/1000)),0)</f>
        <v>0</v>
      </c>
      <c r="FT121" s="370"/>
      <c r="FU121" s="357">
        <f>IF((입력!B121="145mm단열"),(4),0)</f>
        <v>0</v>
      </c>
      <c r="FV121" s="358"/>
      <c r="FW121" s="369">
        <f>IF((입력!B121="145mm단열"),(EM121*2)/1000,0)</f>
        <v>0</v>
      </c>
      <c r="FX121" s="370"/>
      <c r="FY121" s="357">
        <f>IF((입력!B121="145mm방화"),((EU121+EW121+EQ121+ES121)/1000),0)</f>
        <v>0</v>
      </c>
      <c r="FZ121" s="358"/>
      <c r="GA121" s="357">
        <f>IF((입력!B121="145mm방화"),((EU121+EW121+EQ121+ES121)/1000),0)</f>
        <v>0</v>
      </c>
      <c r="GB121" s="358"/>
      <c r="GC121" s="357">
        <f>IF((입력!B121="145mm방화"),((EM121/1000)),0)</f>
        <v>0</v>
      </c>
      <c r="GD121" s="358"/>
      <c r="GE121" s="357">
        <f>IF((입력!B121="145mm방화"),(4),0)</f>
        <v>0</v>
      </c>
      <c r="GF121" s="358"/>
      <c r="GG121" s="357">
        <f>IF((입력!B121="145mm방화"),(EM121*2)/1000,0)</f>
        <v>0</v>
      </c>
      <c r="GH121" s="358"/>
      <c r="GI121" s="357">
        <f>IF((입력!B121="145mm방화"),((EK121/1000)),0)</f>
        <v>0</v>
      </c>
      <c r="GJ121" s="358"/>
      <c r="GK121" s="357">
        <f>IF((입력!B121="145mm방화"),((EQ121/1000)),0)</f>
        <v>0</v>
      </c>
      <c r="GL121" s="358"/>
      <c r="GM121" s="357">
        <f>IF((입력!B121="145mm방화"),((ES121/1000)),0)</f>
        <v>0</v>
      </c>
      <c r="GN121" s="358"/>
      <c r="GO121" s="357">
        <f>IF(OR(입력!B121="145mm단열",입력!B121="145mm방화"),(1),0)</f>
        <v>0</v>
      </c>
      <c r="GP121" s="358"/>
      <c r="GQ121" s="357">
        <f>IF(OR(입력!B121="145mm단열",입력!B121="145mm방화"),(1),0)</f>
        <v>0</v>
      </c>
      <c r="GR121" s="358"/>
    </row>
    <row r="122" spans="1:200" ht="17.100000000000001" customHeight="1" x14ac:dyDescent="0.3">
      <c r="A122" s="402"/>
      <c r="B122" s="412"/>
      <c r="C122" s="397"/>
      <c r="D122" s="398"/>
      <c r="E122" s="359"/>
      <c r="F122" s="360"/>
      <c r="G122" s="377"/>
      <c r="H122" s="378"/>
      <c r="I122" s="359"/>
      <c r="J122" s="360"/>
      <c r="K122" s="359"/>
      <c r="L122" s="360"/>
      <c r="M122" s="359"/>
      <c r="N122" s="360"/>
      <c r="O122" s="359"/>
      <c r="P122" s="360"/>
      <c r="Q122" s="359"/>
      <c r="R122" s="360"/>
      <c r="S122" s="359"/>
      <c r="T122" s="360"/>
      <c r="U122" s="359"/>
      <c r="V122" s="360"/>
      <c r="W122" s="359"/>
      <c r="X122" s="360"/>
      <c r="Y122" s="359"/>
      <c r="Z122" s="360"/>
      <c r="AA122" s="359"/>
      <c r="AB122" s="360"/>
      <c r="AC122" s="377"/>
      <c r="AD122" s="378"/>
      <c r="AE122" s="377"/>
      <c r="AF122" s="378"/>
      <c r="AG122" s="377"/>
      <c r="AH122" s="378"/>
      <c r="AI122" s="377"/>
      <c r="AJ122" s="378"/>
      <c r="AK122" s="377"/>
      <c r="AL122" s="378"/>
      <c r="AM122" s="359"/>
      <c r="AN122" s="360"/>
      <c r="AO122" s="359"/>
      <c r="AP122" s="360"/>
      <c r="AQ122" s="359"/>
      <c r="AR122" s="360"/>
      <c r="AS122" s="359"/>
      <c r="AT122" s="360"/>
      <c r="AU122" s="359"/>
      <c r="AV122" s="360"/>
      <c r="AW122" s="359"/>
      <c r="AX122" s="360"/>
      <c r="AY122" s="359"/>
      <c r="AZ122" s="360"/>
      <c r="BA122" s="359"/>
      <c r="BB122" s="360"/>
      <c r="BC122" s="359"/>
      <c r="BD122" s="360"/>
      <c r="BE122" s="359"/>
      <c r="BF122" s="360"/>
      <c r="BG122" s="359"/>
      <c r="BH122" s="360"/>
      <c r="BI122" s="359"/>
      <c r="BJ122" s="360"/>
      <c r="BK122" s="359"/>
      <c r="BL122" s="360"/>
      <c r="BM122" s="359"/>
      <c r="BN122" s="360"/>
      <c r="BO122" s="359"/>
      <c r="BP122" s="360"/>
      <c r="BQ122" s="359"/>
      <c r="BR122" s="360"/>
      <c r="BS122" s="359"/>
      <c r="BT122" s="360"/>
      <c r="BU122" s="359"/>
      <c r="BV122" s="360"/>
      <c r="BW122" s="359"/>
      <c r="BX122" s="360"/>
      <c r="BY122" s="359"/>
      <c r="BZ122" s="360"/>
      <c r="CA122" s="359"/>
      <c r="CB122" s="360"/>
      <c r="CC122" s="359"/>
      <c r="CD122" s="360"/>
      <c r="CE122" s="359"/>
      <c r="CF122" s="360"/>
      <c r="CG122" s="359"/>
      <c r="CH122" s="360"/>
      <c r="CI122" s="383"/>
      <c r="CJ122" s="384"/>
      <c r="CK122" s="377"/>
      <c r="CL122" s="378"/>
      <c r="CM122" s="377"/>
      <c r="CN122" s="378"/>
      <c r="CO122" s="377"/>
      <c r="CP122" s="378"/>
      <c r="CQ122" s="377"/>
      <c r="CR122" s="378"/>
      <c r="CS122" s="359"/>
      <c r="CT122" s="360"/>
      <c r="CU122" s="371"/>
      <c r="CV122" s="372"/>
      <c r="CW122" s="371"/>
      <c r="CX122" s="372"/>
      <c r="CY122" s="371"/>
      <c r="CZ122" s="372"/>
      <c r="DA122" s="359"/>
      <c r="DB122" s="360"/>
      <c r="DC122" s="371"/>
      <c r="DD122" s="372"/>
      <c r="DE122" s="359"/>
      <c r="DF122" s="360"/>
      <c r="DG122" s="359"/>
      <c r="DH122" s="360"/>
      <c r="DI122" s="359"/>
      <c r="DJ122" s="360"/>
      <c r="DK122" s="359"/>
      <c r="DL122" s="360"/>
      <c r="DM122" s="359"/>
      <c r="DN122" s="360"/>
      <c r="DO122" s="359"/>
      <c r="DP122" s="360"/>
      <c r="DQ122" s="359"/>
      <c r="DR122" s="360"/>
      <c r="DS122" s="359"/>
      <c r="DT122" s="360"/>
      <c r="DU122" s="359"/>
      <c r="DV122" s="360"/>
      <c r="DW122" s="359"/>
      <c r="DX122" s="360"/>
      <c r="DY122" s="359"/>
      <c r="DZ122" s="360"/>
      <c r="EA122" s="359"/>
      <c r="EB122" s="360"/>
      <c r="EC122" s="359"/>
      <c r="ED122" s="360"/>
      <c r="EE122" s="359"/>
      <c r="EF122" s="360"/>
      <c r="EG122" s="359"/>
      <c r="EH122" s="360"/>
      <c r="EI122" s="359"/>
      <c r="EJ122" s="360"/>
      <c r="EK122" s="359"/>
      <c r="EL122" s="360"/>
      <c r="EM122" s="359"/>
      <c r="EN122" s="360"/>
      <c r="EO122" s="359"/>
      <c r="EP122" s="360"/>
      <c r="EQ122" s="359"/>
      <c r="ER122" s="360"/>
      <c r="ES122" s="359"/>
      <c r="ET122" s="360"/>
      <c r="EU122" s="359"/>
      <c r="EV122" s="360"/>
      <c r="EW122" s="359"/>
      <c r="EX122" s="360"/>
      <c r="EY122" s="359"/>
      <c r="EZ122" s="360"/>
      <c r="FA122" s="359"/>
      <c r="FB122" s="360"/>
      <c r="FC122" s="383"/>
      <c r="FD122" s="384"/>
      <c r="FE122" s="377"/>
      <c r="FF122" s="378"/>
      <c r="FG122" s="377"/>
      <c r="FH122" s="378"/>
      <c r="FI122" s="377"/>
      <c r="FJ122" s="378"/>
      <c r="FK122" s="377"/>
      <c r="FL122" s="378"/>
      <c r="FM122" s="359"/>
      <c r="FN122" s="360"/>
      <c r="FO122" s="371"/>
      <c r="FP122" s="372"/>
      <c r="FQ122" s="371"/>
      <c r="FR122" s="372"/>
      <c r="FS122" s="371"/>
      <c r="FT122" s="372"/>
      <c r="FU122" s="359"/>
      <c r="FV122" s="360"/>
      <c r="FW122" s="371"/>
      <c r="FX122" s="372"/>
      <c r="FY122" s="359"/>
      <c r="FZ122" s="360"/>
      <c r="GA122" s="359"/>
      <c r="GB122" s="360"/>
      <c r="GC122" s="359"/>
      <c r="GD122" s="360"/>
      <c r="GE122" s="359"/>
      <c r="GF122" s="360"/>
      <c r="GG122" s="359"/>
      <c r="GH122" s="360"/>
      <c r="GI122" s="359"/>
      <c r="GJ122" s="360"/>
      <c r="GK122" s="359"/>
      <c r="GL122" s="360"/>
      <c r="GM122" s="359"/>
      <c r="GN122" s="360"/>
      <c r="GO122" s="359"/>
      <c r="GP122" s="360"/>
      <c r="GQ122" s="359"/>
      <c r="GR122" s="360"/>
    </row>
    <row r="123" spans="1:200" ht="16.5" customHeight="1" x14ac:dyDescent="0.3">
      <c r="A123" s="402"/>
      <c r="B123" s="412"/>
      <c r="C123" s="397"/>
      <c r="D123" s="398"/>
      <c r="E123" s="359"/>
      <c r="F123" s="360"/>
      <c r="G123" s="377"/>
      <c r="H123" s="378"/>
      <c r="I123" s="359"/>
      <c r="J123" s="360"/>
      <c r="K123" s="359"/>
      <c r="L123" s="360"/>
      <c r="M123" s="359"/>
      <c r="N123" s="360"/>
      <c r="O123" s="359"/>
      <c r="P123" s="360"/>
      <c r="Q123" s="359"/>
      <c r="R123" s="360"/>
      <c r="S123" s="359"/>
      <c r="T123" s="360"/>
      <c r="U123" s="359"/>
      <c r="V123" s="360"/>
      <c r="W123" s="359"/>
      <c r="X123" s="360"/>
      <c r="Y123" s="359"/>
      <c r="Z123" s="360"/>
      <c r="AA123" s="359"/>
      <c r="AB123" s="360"/>
      <c r="AC123" s="377"/>
      <c r="AD123" s="378"/>
      <c r="AE123" s="377"/>
      <c r="AF123" s="378"/>
      <c r="AG123" s="377"/>
      <c r="AH123" s="378"/>
      <c r="AI123" s="377"/>
      <c r="AJ123" s="378"/>
      <c r="AK123" s="377"/>
      <c r="AL123" s="378"/>
      <c r="AM123" s="359"/>
      <c r="AN123" s="360"/>
      <c r="AO123" s="359"/>
      <c r="AP123" s="360"/>
      <c r="AQ123" s="359"/>
      <c r="AR123" s="360"/>
      <c r="AS123" s="359"/>
      <c r="AT123" s="360"/>
      <c r="AU123" s="359"/>
      <c r="AV123" s="360"/>
      <c r="AW123" s="359"/>
      <c r="AX123" s="360"/>
      <c r="AY123" s="359"/>
      <c r="AZ123" s="360"/>
      <c r="BA123" s="359"/>
      <c r="BB123" s="360"/>
      <c r="BC123" s="359"/>
      <c r="BD123" s="360"/>
      <c r="BE123" s="359"/>
      <c r="BF123" s="360"/>
      <c r="BG123" s="359"/>
      <c r="BH123" s="360"/>
      <c r="BI123" s="359"/>
      <c r="BJ123" s="360"/>
      <c r="BK123" s="359"/>
      <c r="BL123" s="360"/>
      <c r="BM123" s="359"/>
      <c r="BN123" s="360"/>
      <c r="BO123" s="359"/>
      <c r="BP123" s="360"/>
      <c r="BQ123" s="359"/>
      <c r="BR123" s="360"/>
      <c r="BS123" s="359"/>
      <c r="BT123" s="360"/>
      <c r="BU123" s="359"/>
      <c r="BV123" s="360"/>
      <c r="BW123" s="359"/>
      <c r="BX123" s="360"/>
      <c r="BY123" s="359"/>
      <c r="BZ123" s="360"/>
      <c r="CA123" s="359"/>
      <c r="CB123" s="360"/>
      <c r="CC123" s="359"/>
      <c r="CD123" s="360"/>
      <c r="CE123" s="359"/>
      <c r="CF123" s="360"/>
      <c r="CG123" s="359"/>
      <c r="CH123" s="360"/>
      <c r="CI123" s="383"/>
      <c r="CJ123" s="384"/>
      <c r="CK123" s="377"/>
      <c r="CL123" s="378"/>
      <c r="CM123" s="377"/>
      <c r="CN123" s="378"/>
      <c r="CO123" s="377"/>
      <c r="CP123" s="378"/>
      <c r="CQ123" s="377"/>
      <c r="CR123" s="378"/>
      <c r="CS123" s="359"/>
      <c r="CT123" s="360"/>
      <c r="CU123" s="371"/>
      <c r="CV123" s="372"/>
      <c r="CW123" s="371"/>
      <c r="CX123" s="372"/>
      <c r="CY123" s="371"/>
      <c r="CZ123" s="372"/>
      <c r="DA123" s="359"/>
      <c r="DB123" s="360"/>
      <c r="DC123" s="371"/>
      <c r="DD123" s="372"/>
      <c r="DE123" s="359"/>
      <c r="DF123" s="360"/>
      <c r="DG123" s="359"/>
      <c r="DH123" s="360"/>
      <c r="DI123" s="359"/>
      <c r="DJ123" s="360"/>
      <c r="DK123" s="359"/>
      <c r="DL123" s="360"/>
      <c r="DM123" s="359"/>
      <c r="DN123" s="360"/>
      <c r="DO123" s="359"/>
      <c r="DP123" s="360"/>
      <c r="DQ123" s="359"/>
      <c r="DR123" s="360"/>
      <c r="DS123" s="359"/>
      <c r="DT123" s="360"/>
      <c r="DU123" s="359"/>
      <c r="DV123" s="360"/>
      <c r="DW123" s="359"/>
      <c r="DX123" s="360"/>
      <c r="DY123" s="359"/>
      <c r="DZ123" s="360"/>
      <c r="EA123" s="359"/>
      <c r="EB123" s="360"/>
      <c r="EC123" s="359"/>
      <c r="ED123" s="360"/>
      <c r="EE123" s="359"/>
      <c r="EF123" s="360"/>
      <c r="EG123" s="359"/>
      <c r="EH123" s="360"/>
      <c r="EI123" s="359"/>
      <c r="EJ123" s="360"/>
      <c r="EK123" s="359"/>
      <c r="EL123" s="360"/>
      <c r="EM123" s="359"/>
      <c r="EN123" s="360"/>
      <c r="EO123" s="359"/>
      <c r="EP123" s="360"/>
      <c r="EQ123" s="359"/>
      <c r="ER123" s="360"/>
      <c r="ES123" s="359"/>
      <c r="ET123" s="360"/>
      <c r="EU123" s="359"/>
      <c r="EV123" s="360"/>
      <c r="EW123" s="359"/>
      <c r="EX123" s="360"/>
      <c r="EY123" s="359"/>
      <c r="EZ123" s="360"/>
      <c r="FA123" s="359"/>
      <c r="FB123" s="360"/>
      <c r="FC123" s="383"/>
      <c r="FD123" s="384"/>
      <c r="FE123" s="377"/>
      <c r="FF123" s="378"/>
      <c r="FG123" s="377"/>
      <c r="FH123" s="378"/>
      <c r="FI123" s="377"/>
      <c r="FJ123" s="378"/>
      <c r="FK123" s="377"/>
      <c r="FL123" s="378"/>
      <c r="FM123" s="359"/>
      <c r="FN123" s="360"/>
      <c r="FO123" s="371"/>
      <c r="FP123" s="372"/>
      <c r="FQ123" s="371"/>
      <c r="FR123" s="372"/>
      <c r="FS123" s="371"/>
      <c r="FT123" s="372"/>
      <c r="FU123" s="359"/>
      <c r="FV123" s="360"/>
      <c r="FW123" s="371"/>
      <c r="FX123" s="372"/>
      <c r="FY123" s="359"/>
      <c r="FZ123" s="360"/>
      <c r="GA123" s="359"/>
      <c r="GB123" s="360"/>
      <c r="GC123" s="359"/>
      <c r="GD123" s="360"/>
      <c r="GE123" s="359"/>
      <c r="GF123" s="360"/>
      <c r="GG123" s="359"/>
      <c r="GH123" s="360"/>
      <c r="GI123" s="359"/>
      <c r="GJ123" s="360"/>
      <c r="GK123" s="359"/>
      <c r="GL123" s="360"/>
      <c r="GM123" s="359"/>
      <c r="GN123" s="360"/>
      <c r="GO123" s="359"/>
      <c r="GP123" s="360"/>
      <c r="GQ123" s="359"/>
      <c r="GR123" s="360"/>
    </row>
    <row r="124" spans="1:200" ht="16.5" customHeight="1" x14ac:dyDescent="0.3">
      <c r="A124" s="402"/>
      <c r="B124" s="412"/>
      <c r="C124" s="409"/>
      <c r="D124" s="410"/>
      <c r="E124" s="361"/>
      <c r="F124" s="362"/>
      <c r="G124" s="379"/>
      <c r="H124" s="380"/>
      <c r="I124" s="361"/>
      <c r="J124" s="362"/>
      <c r="K124" s="361"/>
      <c r="L124" s="362"/>
      <c r="M124" s="361"/>
      <c r="N124" s="362"/>
      <c r="O124" s="361"/>
      <c r="P124" s="362"/>
      <c r="Q124" s="361"/>
      <c r="R124" s="362"/>
      <c r="S124" s="361"/>
      <c r="T124" s="362"/>
      <c r="U124" s="361"/>
      <c r="V124" s="362"/>
      <c r="W124" s="361"/>
      <c r="X124" s="362"/>
      <c r="Y124" s="361"/>
      <c r="Z124" s="362"/>
      <c r="AA124" s="361"/>
      <c r="AB124" s="362"/>
      <c r="AC124" s="379"/>
      <c r="AD124" s="380"/>
      <c r="AE124" s="379"/>
      <c r="AF124" s="380"/>
      <c r="AG124" s="379"/>
      <c r="AH124" s="380"/>
      <c r="AI124" s="379"/>
      <c r="AJ124" s="380"/>
      <c r="AK124" s="379"/>
      <c r="AL124" s="380"/>
      <c r="AM124" s="361"/>
      <c r="AN124" s="362"/>
      <c r="AO124" s="361"/>
      <c r="AP124" s="362"/>
      <c r="AQ124" s="361"/>
      <c r="AR124" s="362"/>
      <c r="AS124" s="361"/>
      <c r="AT124" s="362"/>
      <c r="AU124" s="361"/>
      <c r="AV124" s="362"/>
      <c r="AW124" s="361"/>
      <c r="AX124" s="362"/>
      <c r="AY124" s="361"/>
      <c r="AZ124" s="362"/>
      <c r="BA124" s="361"/>
      <c r="BB124" s="362"/>
      <c r="BC124" s="361"/>
      <c r="BD124" s="362"/>
      <c r="BE124" s="361"/>
      <c r="BF124" s="362"/>
      <c r="BG124" s="361"/>
      <c r="BH124" s="362"/>
      <c r="BI124" s="361"/>
      <c r="BJ124" s="362"/>
      <c r="BK124" s="361"/>
      <c r="BL124" s="362"/>
      <c r="BM124" s="361"/>
      <c r="BN124" s="362"/>
      <c r="BO124" s="361"/>
      <c r="BP124" s="362"/>
      <c r="BQ124" s="361"/>
      <c r="BR124" s="362"/>
      <c r="BS124" s="361"/>
      <c r="BT124" s="362"/>
      <c r="BU124" s="361"/>
      <c r="BV124" s="362"/>
      <c r="BW124" s="361"/>
      <c r="BX124" s="362"/>
      <c r="BY124" s="361"/>
      <c r="BZ124" s="362"/>
      <c r="CA124" s="361"/>
      <c r="CB124" s="362"/>
      <c r="CC124" s="361"/>
      <c r="CD124" s="362"/>
      <c r="CE124" s="361"/>
      <c r="CF124" s="362"/>
      <c r="CG124" s="361"/>
      <c r="CH124" s="362"/>
      <c r="CI124" s="385"/>
      <c r="CJ124" s="386"/>
      <c r="CK124" s="379"/>
      <c r="CL124" s="380"/>
      <c r="CM124" s="379"/>
      <c r="CN124" s="380"/>
      <c r="CO124" s="379"/>
      <c r="CP124" s="380"/>
      <c r="CQ124" s="379"/>
      <c r="CR124" s="380"/>
      <c r="CS124" s="361"/>
      <c r="CT124" s="362"/>
      <c r="CU124" s="373"/>
      <c r="CV124" s="374"/>
      <c r="CW124" s="373"/>
      <c r="CX124" s="374"/>
      <c r="CY124" s="373"/>
      <c r="CZ124" s="374"/>
      <c r="DA124" s="361"/>
      <c r="DB124" s="362"/>
      <c r="DC124" s="373"/>
      <c r="DD124" s="374"/>
      <c r="DE124" s="361"/>
      <c r="DF124" s="362"/>
      <c r="DG124" s="361"/>
      <c r="DH124" s="362"/>
      <c r="DI124" s="361"/>
      <c r="DJ124" s="362"/>
      <c r="DK124" s="361"/>
      <c r="DL124" s="362"/>
      <c r="DM124" s="361"/>
      <c r="DN124" s="362"/>
      <c r="DO124" s="361"/>
      <c r="DP124" s="362"/>
      <c r="DQ124" s="361"/>
      <c r="DR124" s="362"/>
      <c r="DS124" s="361"/>
      <c r="DT124" s="362"/>
      <c r="DU124" s="361"/>
      <c r="DV124" s="362"/>
      <c r="DW124" s="361"/>
      <c r="DX124" s="362"/>
      <c r="DY124" s="361"/>
      <c r="DZ124" s="362"/>
      <c r="EA124" s="361"/>
      <c r="EB124" s="362"/>
      <c r="EC124" s="361"/>
      <c r="ED124" s="362"/>
      <c r="EE124" s="361"/>
      <c r="EF124" s="362"/>
      <c r="EG124" s="361"/>
      <c r="EH124" s="362"/>
      <c r="EI124" s="361"/>
      <c r="EJ124" s="362"/>
      <c r="EK124" s="361"/>
      <c r="EL124" s="362"/>
      <c r="EM124" s="361"/>
      <c r="EN124" s="362"/>
      <c r="EO124" s="361"/>
      <c r="EP124" s="362"/>
      <c r="EQ124" s="361"/>
      <c r="ER124" s="362"/>
      <c r="ES124" s="361"/>
      <c r="ET124" s="362"/>
      <c r="EU124" s="361"/>
      <c r="EV124" s="362"/>
      <c r="EW124" s="361"/>
      <c r="EX124" s="362"/>
      <c r="EY124" s="361"/>
      <c r="EZ124" s="362"/>
      <c r="FA124" s="361"/>
      <c r="FB124" s="362"/>
      <c r="FC124" s="385"/>
      <c r="FD124" s="386"/>
      <c r="FE124" s="379"/>
      <c r="FF124" s="380"/>
      <c r="FG124" s="379"/>
      <c r="FH124" s="380"/>
      <c r="FI124" s="379"/>
      <c r="FJ124" s="380"/>
      <c r="FK124" s="379"/>
      <c r="FL124" s="380"/>
      <c r="FM124" s="361"/>
      <c r="FN124" s="362"/>
      <c r="FO124" s="373"/>
      <c r="FP124" s="374"/>
      <c r="FQ124" s="373"/>
      <c r="FR124" s="374"/>
      <c r="FS124" s="373"/>
      <c r="FT124" s="374"/>
      <c r="FU124" s="361"/>
      <c r="FV124" s="362"/>
      <c r="FW124" s="373"/>
      <c r="FX124" s="374"/>
      <c r="FY124" s="361"/>
      <c r="FZ124" s="362"/>
      <c r="GA124" s="361"/>
      <c r="GB124" s="362"/>
      <c r="GC124" s="361"/>
      <c r="GD124" s="362"/>
      <c r="GE124" s="361"/>
      <c r="GF124" s="362"/>
      <c r="GG124" s="361"/>
      <c r="GH124" s="362"/>
      <c r="GI124" s="361"/>
      <c r="GJ124" s="362"/>
      <c r="GK124" s="361"/>
      <c r="GL124" s="362"/>
      <c r="GM124" s="361"/>
      <c r="GN124" s="362"/>
      <c r="GO124" s="361"/>
      <c r="GP124" s="362"/>
      <c r="GQ124" s="361"/>
      <c r="GR124" s="362"/>
    </row>
    <row r="125" spans="1:200" ht="16.5" customHeight="1" x14ac:dyDescent="0.3">
      <c r="A125" s="402"/>
      <c r="B125" s="412"/>
      <c r="C125" s="395" t="s">
        <v>20</v>
      </c>
      <c r="D125" s="396"/>
      <c r="E125" s="351">
        <f>ROUNDUP((E121/1000)*VLOOKUP(E$8,'프로파일 단가 DB'!$A$2:$H$107,7,FALSE)+(E121/1000*($U$3/100))*VLOOKUP(E$8,'프로파일 단가 DB'!$A$2:$H$107,7,FALSE),2)</f>
        <v>0</v>
      </c>
      <c r="F125" s="352"/>
      <c r="G125" s="351">
        <f>ROUNDUP((G121/1000)*VLOOKUP(G$8,'프로파일 단가 DB'!$A$2:$H$107,7,FALSE)+(G121/1000*($U$3/100))*VLOOKUP(G$8,'프로파일 단가 DB'!$A$2:$H$107,7,FALSE),2)</f>
        <v>0</v>
      </c>
      <c r="H125" s="352"/>
      <c r="I125" s="351">
        <f>ROUNDUP((I121/1000)*VLOOKUP(I$8,'프로파일 단가 DB'!$A$2:$H$107,7,FALSE)+(I121/1000*($U$3/100))*VLOOKUP(I$8,'프로파일 단가 DB'!$A$2:$H$107,7,FALSE),2)</f>
        <v>0</v>
      </c>
      <c r="J125" s="352"/>
      <c r="K125" s="351">
        <f>ROUNDUP((K121/1000)*VLOOKUP(K$8,'프로파일 단가 DB'!$A$2:$H$107,7,FALSE)+(K121/1000*($U$3/100))*VLOOKUP(K$8,'프로파일 단가 DB'!$A$2:$H$107,7,FALSE),2)</f>
        <v>0</v>
      </c>
      <c r="L125" s="352"/>
      <c r="M125" s="351">
        <f>ROUNDUP((M121/1000)*VLOOKUP(M$8,'프로파일 단가 DB'!$A$2:$H$107,7,FALSE)+(M121/1000*($U$3/100))*VLOOKUP(M$8,'프로파일 단가 DB'!$A$2:$H$107,7,FALSE),2)</f>
        <v>0</v>
      </c>
      <c r="N125" s="352"/>
      <c r="O125" s="351">
        <f>ROUNDUP((O121/1000)*VLOOKUP(O$8,'프로파일 단가 DB'!$A$2:$H$107,7,FALSE)+(O121/1000*($U$3/100))*VLOOKUP(O$8,'프로파일 단가 DB'!$A$2:$H$107,7,FALSE),2)</f>
        <v>0</v>
      </c>
      <c r="P125" s="352"/>
      <c r="Q125" s="351">
        <f>ROUNDUP((Q121/1000)*VLOOKUP(Q$8,'프로파일 단가 DB'!$A$2:$H$107,7,FALSE)+(Q121/1000*($U$3/100))*VLOOKUP(Q$8,'프로파일 단가 DB'!$A$2:$H$107,7,FALSE),2)</f>
        <v>0</v>
      </c>
      <c r="R125" s="352"/>
      <c r="S125" s="351">
        <f>ROUNDUP((S121/1000)*VLOOKUP(S$8,'프로파일 단가 DB'!$A$2:$H$107,7,FALSE)+(S121/1000*($U$3/100))*VLOOKUP(S$8,'프로파일 단가 DB'!$A$2:$H$107,7,FALSE),2)</f>
        <v>0</v>
      </c>
      <c r="T125" s="352"/>
      <c r="U125" s="351">
        <f>ROUNDUP((U121/1000)*VLOOKUP(U$8,'프로파일 단가 DB'!$A$2:$H$107,7,FALSE)+(U121/1000*($U$3/100))*VLOOKUP(U$8,'프로파일 단가 DB'!$A$2:$H$107,7,FALSE),2)</f>
        <v>0</v>
      </c>
      <c r="V125" s="352"/>
      <c r="W125" s="351">
        <f>ROUNDUP((W121/1000)*VLOOKUP(W$8,'프로파일 단가 DB'!$A$2:$H$107,7,FALSE)+(W121/1000*($U$3/100))*VLOOKUP(W$8,'프로파일 단가 DB'!$A$2:$H$107,7,FALSE),2)</f>
        <v>0</v>
      </c>
      <c r="X125" s="352"/>
      <c r="Y125" s="351">
        <f>ROUNDUP((Y121)*VLOOKUP(Y$8,'프로파일 단가 DB'!$A$2:$H$107,7,FALSE)+(Y121*($U$3/100))*VLOOKUP(Y$8,'프로파일 단가 DB'!$A$2:$H$107,7,FALSE),2)</f>
        <v>0</v>
      </c>
      <c r="Z125" s="352"/>
      <c r="AA125" s="351">
        <f>ROUNDUP((AA121)*VLOOKUP(AA$8,'프로파일 단가 DB'!$A$2:$H$107,7,FALSE)+(AA121*($U$3/100))*VLOOKUP(AA$8,'프로파일 단가 DB'!$A$2:$H$107,7,FALSE),2)</f>
        <v>0</v>
      </c>
      <c r="AB125" s="352"/>
      <c r="AC125" s="351">
        <f>ROUNDUP((AC121)*VLOOKUP(AC$8,'프로파일 단가 DB'!$A$2:$H$107,7,FALSE)+(AC121*($U$3/100))*VLOOKUP(AC$8,'프로파일 단가 DB'!$A$2:$H$107,7,FALSE),2)</f>
        <v>0</v>
      </c>
      <c r="AD125" s="352"/>
      <c r="AE125" s="351">
        <f>ROUNDUP((AE121)*VLOOKUP(AE$8,'프로파일 단가 DB'!$A$2:$H$107,7,FALSE)+(AE121*($U$3/100))*VLOOKUP(AE$8,'프로파일 단가 DB'!$A$2:$H$107,7,FALSE),2)</f>
        <v>0</v>
      </c>
      <c r="AF125" s="352"/>
      <c r="AG125" s="351">
        <f>ROUNDUP((AG121)*VLOOKUP(AG$8,'프로파일 단가 DB'!$A$2:$H$107,7,FALSE)+(AG121*($U$3/100))*VLOOKUP(AG$8,'프로파일 단가 DB'!$A$2:$H$107,7,FALSE),2)</f>
        <v>0</v>
      </c>
      <c r="AH125" s="352"/>
      <c r="AI125" s="351">
        <f>ROUNDUP((AI121)*VLOOKUP(AI$8,'프로파일 단가 DB'!$A$2:$H$107,7,FALSE)+(AI121*($U$3/100))*VLOOKUP(AI$8,'프로파일 단가 DB'!$A$2:$H$107,7,FALSE),2)</f>
        <v>0</v>
      </c>
      <c r="AJ125" s="352"/>
      <c r="AK125" s="351">
        <f>ROUNDUP((AK121)*VLOOKUP(AK$8,'프로파일 단가 DB'!$A$2:$H$107,7,FALSE)+(AK121*($U$3/100))*VLOOKUP(AK$8,'프로파일 단가 DB'!$A$2:$H$107,7,FALSE),2)</f>
        <v>0</v>
      </c>
      <c r="AL125" s="352"/>
      <c r="AM125" s="351">
        <f>ROUNDUP((AM121)*VLOOKUP(AM$8,'프로파일 단가 DB'!$A$2:$H$107,7,FALSE)+(AM121*($U$3/100))*VLOOKUP(AM$8,'프로파일 단가 DB'!$A$2:$H$107,7,FALSE),2)</f>
        <v>0</v>
      </c>
      <c r="AN125" s="352"/>
      <c r="AO125" s="351">
        <f>ROUNDUP((AO121)*VLOOKUP(AO$8,'프로파일 단가 DB'!$A$2:$H$107,7,FALSE)+(AO121*($U$3/100))*VLOOKUP(AO$8,'프로파일 단가 DB'!$A$2:$H$107,7,FALSE),2)</f>
        <v>0</v>
      </c>
      <c r="AP125" s="352"/>
      <c r="AQ125" s="351">
        <f>ROUNDUP((AQ121)*VLOOKUP(AQ$8,'프로파일 단가 DB'!$A$2:$H$107,7,FALSE)+(AQ121*($U$3/100))*VLOOKUP(AQ$8,'프로파일 단가 DB'!$A$2:$H$107,7,FALSE),2)</f>
        <v>0</v>
      </c>
      <c r="AR125" s="352"/>
      <c r="AS125" s="351">
        <f>ROUNDUP((AS121)*VLOOKUP(AS$8,'프로파일 단가 DB'!$A$2:$H$107,7,FALSE)+(AS121*($U$3/100))*VLOOKUP(AS$8,'프로파일 단가 DB'!$A$2:$H$107,7,FALSE),2)</f>
        <v>0</v>
      </c>
      <c r="AT125" s="352"/>
      <c r="AU125" s="351">
        <f>ROUNDUP((AU121)*VLOOKUP(AU$8,'프로파일 단가 DB'!$A$2:$H$107,7,FALSE)+(AU121*($U$3/100))*VLOOKUP(AU$8,'프로파일 단가 DB'!$A$2:$H$107,7,FALSE),2)</f>
        <v>0</v>
      </c>
      <c r="AV125" s="352"/>
      <c r="AW125" s="351">
        <f>ROUNDUP((AW121)*VLOOKUP(AW$8,'프로파일 단가 DB'!$A$2:$H$107,7,FALSE)+(AW121*($U$3/100))*VLOOKUP(AW$8,'프로파일 단가 DB'!$A$2:$H$107,7,FALSE),2)</f>
        <v>0</v>
      </c>
      <c r="AX125" s="352"/>
      <c r="AY125" s="351">
        <f>ROUNDUP((AY121)*VLOOKUP(AY$8,'프로파일 단가 DB'!$A$2:$H$107,7,FALSE)+(AY121*($U$3/100))*VLOOKUP(AY$8,'프로파일 단가 DB'!$A$2:$H$107,7,FALSE),2)</f>
        <v>0</v>
      </c>
      <c r="AZ125" s="352"/>
      <c r="BA125" s="351">
        <f>ROUNDUP((BA121)*VLOOKUP(BA$8,'프로파일 단가 DB'!$A$2:$H$107,7,FALSE)+(BA121*($U$3/100))*VLOOKUP(BA$8,'프로파일 단가 DB'!$A$2:$H$107,7,FALSE),2)</f>
        <v>0</v>
      </c>
      <c r="BB125" s="352"/>
      <c r="BC125" s="351">
        <f>ROUNDUP((BC121)*VLOOKUP(BC$8,'프로파일 단가 DB'!$A$2:$H$107,7,FALSE)+(BC121*($U$3/100))*VLOOKUP(BC$8,'프로파일 단가 DB'!$A$2:$H$107,7,FALSE),2)</f>
        <v>0</v>
      </c>
      <c r="BD125" s="352"/>
      <c r="BE125" s="351">
        <f>ROUNDUP((BE121)*VLOOKUP(BE$8,'프로파일 단가 DB'!$A$2:$H$107,7,FALSE)+(BE121*($U$3/100))*VLOOKUP(BE$8,'프로파일 단가 DB'!$A$2:$H$107,7,FALSE),2)</f>
        <v>0</v>
      </c>
      <c r="BF125" s="352"/>
      <c r="BG125" s="351">
        <f>ROUNDUP((BG121)*VLOOKUP(BG$8,'프로파일 단가 DB'!$A$2:$H$107,7,FALSE)+(BG121*($U$3/100))*VLOOKUP(BG$8,'프로파일 단가 DB'!$A$2:$H$107,7,FALSE),2)</f>
        <v>0</v>
      </c>
      <c r="BH125" s="352"/>
      <c r="BI125" s="351">
        <f>ROUNDUP((BI121)*VLOOKUP(BI$8,'프로파일 단가 DB'!$A$2:$H$107,7,FALSE)+(BI121*($U$3/100))*VLOOKUP(BI$8,'프로파일 단가 DB'!$A$2:$H$107,7,FALSE),2)</f>
        <v>0</v>
      </c>
      <c r="BJ125" s="352"/>
      <c r="BK125" s="351">
        <f>ROUNDUP((BK121)*VLOOKUP(BK$8,'프로파일 단가 DB'!$A$2:$H$107,7,FALSE)+(BK121*($U$3/100))*VLOOKUP(BK$8,'프로파일 단가 DB'!$A$2:$H$107,7,FALSE),2)</f>
        <v>0</v>
      </c>
      <c r="BL125" s="352"/>
      <c r="BM125" s="351">
        <f>ROUNDUP((BM121)*VLOOKUP(BM$8,'프로파일 단가 DB'!$A$2:$H$107,7,FALSE)+(BM121*($U$3/100))*VLOOKUP(BM$8,'프로파일 단가 DB'!$A$2:$H$107,7,FALSE),2)</f>
        <v>0</v>
      </c>
      <c r="BN125" s="352"/>
      <c r="BO125" s="351">
        <f>ROUNDUP((BO121/1000)*VLOOKUP(BO$8,'프로파일 단가 DB'!$A$2:$H$107,7,FALSE)+(BO121/1000*($U$3/100))*VLOOKUP(BO$8,'프로파일 단가 DB'!$A$2:$H$107,7,FALSE),2)</f>
        <v>0</v>
      </c>
      <c r="BP125" s="352"/>
      <c r="BQ125" s="351">
        <f>ROUNDUP((BQ121/1000)*VLOOKUP(BQ$8,'프로파일 단가 DB'!$A$2:$H$107,7,FALSE)+(BQ121/1000*($U$3/100))*VLOOKUP(BQ$8,'프로파일 단가 DB'!$A$2:$H$107,7,FALSE),2)</f>
        <v>0</v>
      </c>
      <c r="BR125" s="352"/>
      <c r="BS125" s="351">
        <f>ROUNDUP((BS121/1000)*VLOOKUP(BS$8,'프로파일 단가 DB'!$A$2:$H$107,7,FALSE)+(BS121/1000*($U$3/100))*VLOOKUP(BS$8,'프로파일 단가 DB'!$A$2:$H$107,7,FALSE),2)</f>
        <v>0</v>
      </c>
      <c r="BT125" s="352"/>
      <c r="BU125" s="351">
        <f>ROUNDUP((BU121/1000)*VLOOKUP(BU$8,'프로파일 단가 DB'!$A$2:$H$107,7,FALSE)+(BU121/1000*($U$3/100))*VLOOKUP(BU$8,'프로파일 단가 DB'!$A$2:$H$107,7,FALSE),2)</f>
        <v>0</v>
      </c>
      <c r="BV125" s="352"/>
      <c r="BW125" s="351">
        <f>ROUNDUP((BW121/1000)*VLOOKUP(BW$8,'프로파일 단가 DB'!$A$2:$H$107,7,FALSE)+(BW121/1000*($U$3/100))*VLOOKUP(BW$8,'프로파일 단가 DB'!$A$2:$H$107,7,FALSE),2)</f>
        <v>0</v>
      </c>
      <c r="BX125" s="352"/>
      <c r="BY125" s="351">
        <f>ROUNDUP((BY121/1000)*VLOOKUP(BY$8,'프로파일 단가 DB'!$A$2:$H$107,7,FALSE)+(BY121/1000*($U$3/100))*VLOOKUP(BY$8,'프로파일 단가 DB'!$A$2:$H$107,7,FALSE),2)</f>
        <v>0</v>
      </c>
      <c r="BZ125" s="352"/>
      <c r="CA125" s="351">
        <f>ROUNDUP((CA121/1000)*VLOOKUP(CA$8,'프로파일 단가 DB'!$A$2:$H$107,7,FALSE)+(CA121/1000*($U$3/100))*VLOOKUP(CA$8,'프로파일 단가 DB'!$A$2:$H$107,7,FALSE),2)</f>
        <v>0</v>
      </c>
      <c r="CB125" s="352"/>
      <c r="CC125" s="351">
        <f>ROUNDUP((CC121/1000)*VLOOKUP(CC$8,'프로파일 단가 DB'!$A$2:$H$107,7,FALSE)+(CC121/1000*($U$3/100))*VLOOKUP(CC$8,'프로파일 단가 DB'!$A$2:$H$107,7,FALSE),2)</f>
        <v>0</v>
      </c>
      <c r="CD125" s="352"/>
      <c r="CE125" s="389">
        <f>ROUNDUP((CE121)*VLOOKUP(CE$8,'프로파일 단가 DB'!$A$2:$H$107,7,FALSE)+(CE121*($U$3/100))*VLOOKUP(CE$8,'프로파일 단가 DB'!$A$2:$H$107,7,FALSE),2)</f>
        <v>0</v>
      </c>
      <c r="CF125" s="390"/>
      <c r="CG125" s="389">
        <f>ROUNDUP((CG121)*VLOOKUP(CG$8,'프로파일 단가 DB'!$A$2:$H$107,7,FALSE)+(CG121*($U$3/100))*VLOOKUP(CG$8,'프로파일 단가 DB'!$A$2:$H$107,7,FALSE),2)</f>
        <v>0</v>
      </c>
      <c r="CH125" s="390"/>
      <c r="CI125" s="389">
        <f>ROUNDUP((CI121)*VLOOKUP(CI$8,'프로파일 단가 DB'!$A$2:$H$107,7,FALSE)+(CI121*($U$3/100))*VLOOKUP(CI$8,'프로파일 단가 DB'!$A$2:$H$107,7,FALSE),2)</f>
        <v>0</v>
      </c>
      <c r="CJ125" s="390"/>
      <c r="CK125" s="389">
        <f>ROUNDUP((CK121)*VLOOKUP(CK$8,'프로파일 단가 DB'!$A$2:$H$107,7,FALSE)+(CK121*($U$3/100))*VLOOKUP(CK$8,'프로파일 단가 DB'!$A$2:$H$107,7,FALSE),2)</f>
        <v>0</v>
      </c>
      <c r="CL125" s="390"/>
      <c r="CM125" s="389">
        <f>ROUNDUP((CM121)*VLOOKUP(CM$8,'프로파일 단가 DB'!$A$2:$H$107,7,FALSE)+(CM121*($U$3/100))*VLOOKUP(CM$8,'프로파일 단가 DB'!$A$2:$H$107,7,FALSE),2)</f>
        <v>0</v>
      </c>
      <c r="CN125" s="390"/>
      <c r="CO125" s="389">
        <f>ROUNDUP((CO121)*VLOOKUP(CO$8,'프로파일 단가 DB'!$A$2:$H$107,7,FALSE)+(CO121*($U$3/100))*VLOOKUP(CO$8,'프로파일 단가 DB'!$A$2:$H$107,7,FALSE),2)</f>
        <v>0</v>
      </c>
      <c r="CP125" s="390"/>
      <c r="CQ125" s="389">
        <f>ROUNDUP((CQ121)*VLOOKUP(CQ$8,'프로파일 단가 DB'!$A$2:$H$107,7,FALSE)+(CQ121*($U$3/100))*VLOOKUP(CQ$8,'프로파일 단가 DB'!$A$2:$H$107,7,FALSE),2)</f>
        <v>0</v>
      </c>
      <c r="CR125" s="390"/>
      <c r="CS125" s="389">
        <f>ROUNDUP((CS121)*VLOOKUP(CS$8,'프로파일 단가 DB'!$A$2:$H$107,7,FALSE)+(CS121*($U$3/100))*VLOOKUP(CS$8,'프로파일 단가 DB'!$A$2:$H$107,7,FALSE),2)</f>
        <v>0</v>
      </c>
      <c r="CT125" s="390"/>
      <c r="CU125" s="351">
        <f>ROUNDUP((CU121)*VLOOKUP(CU$8,'프로파일 단가 DB'!$A$2:$H$107,7,FALSE)+(CU121*($U$3/100))*VLOOKUP(CU$8,'프로파일 단가 DB'!$A$2:$H$107,7,FALSE),2)</f>
        <v>0</v>
      </c>
      <c r="CV125" s="352"/>
      <c r="CW125" s="351">
        <f>ROUNDUP((CW121)*VLOOKUP(CW$8,'프로파일 단가 DB'!$A$2:$H$107,7,FALSE)+(CW121*($U$3/100))*VLOOKUP(CW$8,'프로파일 단가 DB'!$A$2:$H$107,7,FALSE),2)</f>
        <v>0</v>
      </c>
      <c r="CX125" s="352"/>
      <c r="CY125" s="351">
        <f>ROUNDUP((CY121)*VLOOKUP(CY$8,'프로파일 단가 DB'!$A$2:$H$107,7,FALSE)+(CY121*($U$3/100))*VLOOKUP(CY$8,'프로파일 단가 DB'!$A$2:$H$107,7,FALSE),2)</f>
        <v>0</v>
      </c>
      <c r="CZ125" s="352"/>
      <c r="DA125" s="351">
        <f>ROUNDUP((DA121)*VLOOKUP(DA$8,'프로파일 단가 DB'!$A$2:$H$107,7,FALSE)+(DA121*($U$3/100))*VLOOKUP(DA$8,'프로파일 단가 DB'!$A$2:$H$107,7,FALSE),2)</f>
        <v>0</v>
      </c>
      <c r="DB125" s="352"/>
      <c r="DC125" s="351">
        <f>ROUNDUP((DC121)*VLOOKUP(DC$8,'프로파일 단가 DB'!$A$2:$H$107,7,FALSE)+(DC121*($U$3/100))*VLOOKUP(DC$8,'프로파일 단가 DB'!$A$2:$H$107,7,FALSE),2)</f>
        <v>0</v>
      </c>
      <c r="DD125" s="352"/>
      <c r="DE125" s="351">
        <f>ROUNDUP((DE121)*VLOOKUP(DE$8,'프로파일 단가 DB'!$A$2:$H$107,7,FALSE)+(DE121*($U$3/100))*VLOOKUP(DE$8,'프로파일 단가 DB'!$A$2:$H$107,7,FALSE),2)</f>
        <v>0</v>
      </c>
      <c r="DF125" s="352"/>
      <c r="DG125" s="351">
        <f>ROUNDUP((DG121)*VLOOKUP(DG$8,'프로파일 단가 DB'!$A$2:$H$107,7,FALSE)+(DG121*($U$3/100))*VLOOKUP(DG$8,'프로파일 단가 DB'!$A$2:$H$107,7,FALSE),2)</f>
        <v>0</v>
      </c>
      <c r="DH125" s="352"/>
      <c r="DI125" s="351">
        <f>ROUNDUP((DI121)*VLOOKUP(DI$8,'프로파일 단가 DB'!$A$2:$H$107,7,FALSE)+(DI121*($U$3/100))*VLOOKUP(DI$8,'프로파일 단가 DB'!$A$2:$H$107,7,FALSE),2)</f>
        <v>0</v>
      </c>
      <c r="DJ125" s="352"/>
      <c r="DK125" s="351">
        <f>ROUNDUP((DK121)*VLOOKUP(DK$8,'프로파일 단가 DB'!$A$2:$H$107,7,FALSE)+(DK121*($U$3/100))*VLOOKUP(DK$8,'프로파일 단가 DB'!$A$2:$H$107,7,FALSE),2)</f>
        <v>0</v>
      </c>
      <c r="DL125" s="352"/>
      <c r="DM125" s="351">
        <f>ROUNDUP((DM121)*VLOOKUP(DM$8,'프로파일 단가 DB'!$A$2:$H$107,7,FALSE)+(DM121*($U$3/100))*VLOOKUP(DM$8,'프로파일 단가 DB'!$A$2:$H$107,7,FALSE),2)</f>
        <v>0</v>
      </c>
      <c r="DN125" s="352"/>
      <c r="DO125" s="351">
        <f>ROUNDUP((DO121)*VLOOKUP(DO$8,'프로파일 단가 DB'!$A$2:$H$107,7,FALSE)+(DO121*($U$3/100))*VLOOKUP(DO$8,'프로파일 단가 DB'!$A$2:$H$107,7,FALSE),2)</f>
        <v>0</v>
      </c>
      <c r="DP125" s="352"/>
      <c r="DQ125" s="351">
        <f>ROUNDUP((DQ121)*VLOOKUP(DQ$8,'프로파일 단가 DB'!$A$2:$H$107,7,FALSE)+(DQ121*($U$3/100))*VLOOKUP(DQ$8,'프로파일 단가 DB'!$A$2:$H$107,7,FALSE),2)</f>
        <v>0</v>
      </c>
      <c r="DR125" s="352"/>
      <c r="DS125" s="351">
        <f>ROUNDUP((DS121)*VLOOKUP(DS$8,'프로파일 단가 DB'!$A$2:$H$107,7,FALSE)+(DS121*($U$3/100))*VLOOKUP(DS$8,'프로파일 단가 DB'!$A$2:$H$107,7,FALSE),2)</f>
        <v>0</v>
      </c>
      <c r="DT125" s="352"/>
      <c r="DU125" s="351">
        <f>ROUNDUP((DU121/1000)*VLOOKUP(DU$8,'프로파일 단가 DB'!$A$2:$H$107,7,FALSE)+(DU121/1000*($U$3/100))*VLOOKUP(DU$8,'프로파일 단가 DB'!$A$2:$H$107,7,FALSE),2)</f>
        <v>0</v>
      </c>
      <c r="DV125" s="352"/>
      <c r="DW125" s="351">
        <f>ROUNDUP((DW121)*VLOOKUP(DW$8,'프로파일 단가 DB'!$A$2:$H$107,7,FALSE)+(DW121*($U$3/100))*VLOOKUP(DW$8,'프로파일 단가 DB'!$A$2:$H$107,7,FALSE),2)</f>
        <v>0</v>
      </c>
      <c r="DX125" s="352"/>
      <c r="DY125" s="351">
        <f>ROUNDUP((DY121)*VLOOKUP(DY$8,'프로파일 단가 DB'!$A$2:$H$107,7,FALSE)+(DY121*($U$3/100))*VLOOKUP(DY$8,'프로파일 단가 DB'!$A$2:$H$107,7,FALSE),2)</f>
        <v>0</v>
      </c>
      <c r="DZ125" s="352"/>
      <c r="EA125" s="351">
        <f>ROUNDUP((EA121)*VLOOKUP(EA$8,'프로파일 단가 DB'!$A$2:$H$107,7,FALSE)+(EA121*($U$3/100))*VLOOKUP(EA$8,'프로파일 단가 DB'!$A$2:$H$107,7,FALSE),2)</f>
        <v>0</v>
      </c>
      <c r="EB125" s="352"/>
      <c r="EC125" s="351">
        <f>ROUNDUP((EC121/1000)*VLOOKUP(EC$8,'프로파일 단가 DB'!$A$2:$H$107,7,FALSE)+(EC121/1000*($U$3/100))*VLOOKUP(EC$8,'프로파일 단가 DB'!$A$2:$H$107,7,FALSE),2)</f>
        <v>0</v>
      </c>
      <c r="ED125" s="352"/>
      <c r="EE125" s="351">
        <f>ROUNDUP((EE121/1000)*VLOOKUP(EE$8,'프로파일 단가 DB'!$A$2:$H$107,7,FALSE)+(EE121/1000*($U$3/100))*VLOOKUP(EE$8,'프로파일 단가 DB'!$A$2:$H$107,7,FALSE),2)</f>
        <v>0</v>
      </c>
      <c r="EF125" s="352"/>
      <c r="EG125" s="351">
        <f>ROUNDUP((EG121/1000)*VLOOKUP(EG$8,'프로파일 단가 DB'!$A$2:$H$107,7,FALSE)+(EG121/1000*($U$3/100))*VLOOKUP(EG$8,'프로파일 단가 DB'!$A$2:$H$107,7,FALSE),2)</f>
        <v>0</v>
      </c>
      <c r="EH125" s="352"/>
      <c r="EI125" s="351">
        <f>ROUNDUP((EI121/1000)*VLOOKUP(EI$8,'프로파일 단가 DB'!$A$2:$H$107,7,FALSE)+(EI121/1000*($U$3/100))*VLOOKUP(EI$8,'프로파일 단가 DB'!$A$2:$H$107,7,FALSE),2)</f>
        <v>0</v>
      </c>
      <c r="EJ125" s="352"/>
      <c r="EK125" s="351">
        <f>ROUNDUP((EK121/1000)*VLOOKUP(EK$8,'프로파일 단가 DB'!$A$2:$H$107,7,FALSE)+(EK121/1000*($U$3/100))*VLOOKUP(EK$8,'프로파일 단가 DB'!$A$2:$H$107,7,FALSE),2)</f>
        <v>0</v>
      </c>
      <c r="EL125" s="352"/>
      <c r="EM125" s="351">
        <f>ROUNDUP((EM121/1000)*VLOOKUP(EM$8,'프로파일 단가 DB'!$A$2:$H$107,7,FALSE)+(EM121/1000*($U$3/100))*VLOOKUP(EM$8,'프로파일 단가 DB'!$A$2:$H$107,7,FALSE),2)</f>
        <v>0</v>
      </c>
      <c r="EN125" s="352"/>
      <c r="EO125" s="351">
        <f>ROUNDUP((EO121/1000)*VLOOKUP(EO$8,'프로파일 단가 DB'!$A$2:$H$107,7,FALSE)+(EO121/1000*($U$3/100))*VLOOKUP(EO$8,'프로파일 단가 DB'!$A$2:$H$107,7,FALSE),2)</f>
        <v>0</v>
      </c>
      <c r="EP125" s="352"/>
      <c r="EQ125" s="351">
        <f>ROUNDUP((EQ121/1000)*VLOOKUP(EQ$8,'프로파일 단가 DB'!$A$2:$H$107,7,FALSE)+(EQ121/1000*($U$3/100))*VLOOKUP(EQ$8,'프로파일 단가 DB'!$A$2:$H$107,7,FALSE),2)</f>
        <v>0</v>
      </c>
      <c r="ER125" s="352"/>
      <c r="ES125" s="351">
        <f>ROUNDUP((ES121/1000)*VLOOKUP(ES$8,'프로파일 단가 DB'!$A$2:$H$107,7,FALSE)+(ES121/1000*($U$3/100))*VLOOKUP(ES$8,'프로파일 단가 DB'!$A$2:$H$107,7,FALSE),2)</f>
        <v>0</v>
      </c>
      <c r="ET125" s="352"/>
      <c r="EU125" s="351">
        <f>ROUNDUP((EU121/1000)*VLOOKUP(EU$8,'프로파일 단가 DB'!$A$2:$H$107,7,FALSE)+(EU121/1000*($U$3/100))*VLOOKUP(EU$8,'프로파일 단가 DB'!$A$2:$H$107,7,FALSE),2)</f>
        <v>0</v>
      </c>
      <c r="EV125" s="352"/>
      <c r="EW125" s="351">
        <f>ROUNDUP((EW121/1000)*VLOOKUP(EW$8,'프로파일 단가 DB'!$A$2:$H$107,7,FALSE)+(EW121/1000*($U$3/100))*VLOOKUP(EW$8,'프로파일 단가 DB'!$A$2:$H$107,7,FALSE),2)</f>
        <v>0</v>
      </c>
      <c r="EX125" s="352"/>
      <c r="EY125" s="351">
        <f>ROUNDUP((EY121)*VLOOKUP(EY$8,'프로파일 단가 DB'!$A$2:$H$107,7,FALSE)+(EY121*($U$3/100))*VLOOKUP(EY$8,'프로파일 단가 DB'!$A$2:$H$107,7,FALSE),2)</f>
        <v>0</v>
      </c>
      <c r="EZ125" s="352"/>
      <c r="FA125" s="351">
        <f>ROUNDUP((FA121)*VLOOKUP(FA$8,'프로파일 단가 DB'!$A$2:$H$107,7,FALSE)+(FA121*($U$3/100))*VLOOKUP(FA$8,'프로파일 단가 DB'!$A$2:$H$107,7,FALSE),2)</f>
        <v>0</v>
      </c>
      <c r="FB125" s="352"/>
      <c r="FC125" s="351">
        <f>ROUNDUP((FC121)*VLOOKUP(FC$8,'프로파일 단가 DB'!$A$2:$H$107,7,FALSE)+(FC121*($U$3/100))*VLOOKUP(FC$8,'프로파일 단가 DB'!$A$2:$H$107,7,FALSE),2)</f>
        <v>0</v>
      </c>
      <c r="FD125" s="352"/>
      <c r="FE125" s="351">
        <f>ROUNDUP((FE121)*VLOOKUP(FE$8,'프로파일 단가 DB'!$A$2:$H$107,7,FALSE)+(FE121/1000*($U$3/100))*VLOOKUP(FE$8,'프로파일 단가 DB'!$A$2:$H$107,7,FALSE),2)</f>
        <v>0</v>
      </c>
      <c r="FF125" s="352"/>
      <c r="FG125" s="351">
        <f>ROUNDUP((FG121)*VLOOKUP(FG$8,'프로파일 단가 DB'!$A$2:$H$107,7,FALSE)+(FG121/1000*($U$3/100))*VLOOKUP(FG$8,'프로파일 단가 DB'!$A$2:$H$107,7,FALSE),2)</f>
        <v>0</v>
      </c>
      <c r="FH125" s="352"/>
      <c r="FI125" s="351">
        <f>ROUNDUP((FI121)*VLOOKUP(FI$8,'프로파일 단가 DB'!$A$2:$H$107,7,FALSE)+(FI121*($U$3/100))*VLOOKUP(FI$8,'프로파일 단가 DB'!$A$2:$H$107,7,FALSE),2)</f>
        <v>0</v>
      </c>
      <c r="FJ125" s="352"/>
      <c r="FK125" s="351">
        <f>ROUNDUP((FK121)*VLOOKUP(FK$8,'프로파일 단가 DB'!$A$2:$H$107,7,FALSE)+(FK121*($U$3/100))*VLOOKUP(FK$8,'프로파일 단가 DB'!$A$2:$H$107,7,FALSE),2)</f>
        <v>0</v>
      </c>
      <c r="FL125" s="352"/>
      <c r="FM125" s="351">
        <f>ROUNDUP((FM121)*VLOOKUP(FM$8,'프로파일 단가 DB'!$A$2:$H$107,7,FALSE)+(FM121*($U$3/100))*VLOOKUP(FM$8,'프로파일 단가 DB'!$A$2:$H$107,7,FALSE),2)</f>
        <v>0</v>
      </c>
      <c r="FN125" s="352"/>
      <c r="FO125" s="351">
        <f>ROUNDUP((FO121)*VLOOKUP(FO$8,'프로파일 단가 DB'!$A$2:$H$107,7,FALSE)+(FO121*($U$3/100))*VLOOKUP(FO$8,'프로파일 단가 DB'!$A$2:$H$107,7,FALSE),2)</f>
        <v>0</v>
      </c>
      <c r="FP125" s="352"/>
      <c r="FQ125" s="351">
        <f>ROUNDUP((FQ121)*VLOOKUP(FQ$8,'프로파일 단가 DB'!$A$2:$H$107,7,FALSE)+(FQ121*($U$3/100))*VLOOKUP(FQ$8,'프로파일 단가 DB'!$A$2:$H$107,7,FALSE),2)</f>
        <v>0</v>
      </c>
      <c r="FR125" s="352"/>
      <c r="FS125" s="351">
        <f>ROUNDUP((FS121)*VLOOKUP(FS$8,'프로파일 단가 DB'!$A$2:$H$107,7,FALSE)+(FS121*($U$3/100))*VLOOKUP(FS$8,'프로파일 단가 DB'!$A$2:$H$107,7,FALSE),2)</f>
        <v>0</v>
      </c>
      <c r="FT125" s="352"/>
      <c r="FU125" s="351">
        <f>ROUNDUP((FU121)*VLOOKUP(FU$8,'프로파일 단가 DB'!$A$2:$H$107,7,FALSE)+(FU121*($U$3/100))*VLOOKUP(FU$8,'프로파일 단가 DB'!$A$2:$H$107,7,FALSE),2)</f>
        <v>0</v>
      </c>
      <c r="FV125" s="352"/>
      <c r="FW125" s="351">
        <f>ROUNDUP((FW121)*VLOOKUP(FW$8,'프로파일 단가 DB'!$A$2:$H$107,7,FALSE)+(FW121*($U$3/100))*VLOOKUP(FW$8,'프로파일 단가 DB'!$A$2:$H$107,7,FALSE),2)</f>
        <v>0</v>
      </c>
      <c r="FX125" s="352"/>
      <c r="FY125" s="351">
        <f>ROUNDUP((FY121)*VLOOKUP(FY$8,'프로파일 단가 DB'!$A$2:$H$107,7,FALSE)+(FY121*($U$3/100))*VLOOKUP(FY$8,'프로파일 단가 DB'!$A$2:$H$107,7,FALSE),2)</f>
        <v>0</v>
      </c>
      <c r="FZ125" s="352"/>
      <c r="GA125" s="351">
        <f>ROUNDUP((GA121)*VLOOKUP(GA$8,'프로파일 단가 DB'!$A$2:$H$107,7,FALSE)+(GA121*($U$3/100))*VLOOKUP(GA$8,'프로파일 단가 DB'!$A$2:$H$107,7,FALSE),2)</f>
        <v>0</v>
      </c>
      <c r="GB125" s="352"/>
      <c r="GC125" s="351">
        <f>ROUNDUP((GC121)*VLOOKUP(GC$8,'프로파일 단가 DB'!$A$2:$H$107,7,FALSE)+(GC121*($U$3/100))*VLOOKUP(GC$8,'프로파일 단가 DB'!$A$2:$H$107,7,FALSE),2)</f>
        <v>0</v>
      </c>
      <c r="GD125" s="352"/>
      <c r="GE125" s="351">
        <f>ROUNDUP((GE121)*VLOOKUP(GE$8,'프로파일 단가 DB'!$A$2:$H$107,7,FALSE)+(GE121*($U$3/100))*VLOOKUP(GE$8,'프로파일 단가 DB'!$A$2:$H$107,7,FALSE),2)</f>
        <v>0</v>
      </c>
      <c r="GF125" s="352"/>
      <c r="GG125" s="351">
        <f>ROUNDUP((GG121)*VLOOKUP(GG$8,'프로파일 단가 DB'!$A$2:$H$107,7,FALSE)+(GG121*($U$3/100))*VLOOKUP(GG$8,'프로파일 단가 DB'!$A$2:$H$107,7,FALSE),2)</f>
        <v>0</v>
      </c>
      <c r="GH125" s="352"/>
      <c r="GI125" s="351">
        <f>ROUNDUP((GI121)*VLOOKUP(GI$8,'프로파일 단가 DB'!$A$2:$H$107,7,FALSE)+(GI121*($U$3/100))*VLOOKUP(GI$8,'프로파일 단가 DB'!$A$2:$H$107,7,FALSE),2)</f>
        <v>0</v>
      </c>
      <c r="GJ125" s="352"/>
      <c r="GK125" s="351">
        <f>ROUNDUP((GK121)*VLOOKUP(GK$8,'프로파일 단가 DB'!$A$2:$H$107,7,FALSE)+(GK121*($U$3/100))*VLOOKUP(GK$8,'프로파일 단가 DB'!$A$2:$H$107,7,FALSE),2)</f>
        <v>0</v>
      </c>
      <c r="GL125" s="352"/>
      <c r="GM125" s="351">
        <f>ROUNDUP((GM121)*VLOOKUP(GM$8,'프로파일 단가 DB'!$A$2:$H$107,7,FALSE)+(GM121*($U$3/100))*VLOOKUP(GM$8,'프로파일 단가 DB'!$A$2:$H$107,7,FALSE),2)</f>
        <v>0</v>
      </c>
      <c r="GN125" s="352"/>
      <c r="GO125" s="351">
        <f>ROUNDUP((GO121)*VLOOKUP(GO$8,'프로파일 단가 DB'!$A$2:$H$107,7,FALSE)+(GO121*($U$3/100))*VLOOKUP(GO$8,'프로파일 단가 DB'!$A$2:$H$107,7,FALSE),2)</f>
        <v>0</v>
      </c>
      <c r="GP125" s="352"/>
      <c r="GQ125" s="351">
        <f>ROUNDUP((GQ121)*VLOOKUP(GQ$8,'프로파일 단가 DB'!$A$2:$H$107,7,FALSE)+(GQ121*($U$3/100))*VLOOKUP(GQ$8,'프로파일 단가 DB'!$A$2:$H$107,7,FALSE),2)</f>
        <v>0</v>
      </c>
      <c r="GR125" s="352"/>
    </row>
    <row r="126" spans="1:200" ht="16.5" customHeight="1" x14ac:dyDescent="0.3">
      <c r="A126" s="402"/>
      <c r="B126" s="412"/>
      <c r="C126" s="397"/>
      <c r="D126" s="398"/>
      <c r="E126" s="353"/>
      <c r="F126" s="354"/>
      <c r="G126" s="353"/>
      <c r="H126" s="354"/>
      <c r="I126" s="353"/>
      <c r="J126" s="354"/>
      <c r="K126" s="353"/>
      <c r="L126" s="354"/>
      <c r="M126" s="353"/>
      <c r="N126" s="354"/>
      <c r="O126" s="353"/>
      <c r="P126" s="354"/>
      <c r="Q126" s="353"/>
      <c r="R126" s="354"/>
      <c r="S126" s="353"/>
      <c r="T126" s="354"/>
      <c r="U126" s="353"/>
      <c r="V126" s="354"/>
      <c r="W126" s="353"/>
      <c r="X126" s="354"/>
      <c r="Y126" s="353"/>
      <c r="Z126" s="354"/>
      <c r="AA126" s="353"/>
      <c r="AB126" s="354"/>
      <c r="AC126" s="353"/>
      <c r="AD126" s="354"/>
      <c r="AE126" s="353"/>
      <c r="AF126" s="354"/>
      <c r="AG126" s="353"/>
      <c r="AH126" s="354"/>
      <c r="AI126" s="353"/>
      <c r="AJ126" s="354"/>
      <c r="AK126" s="353"/>
      <c r="AL126" s="354"/>
      <c r="AM126" s="353"/>
      <c r="AN126" s="354"/>
      <c r="AO126" s="353"/>
      <c r="AP126" s="354"/>
      <c r="AQ126" s="353"/>
      <c r="AR126" s="354"/>
      <c r="AS126" s="353"/>
      <c r="AT126" s="354"/>
      <c r="AU126" s="353"/>
      <c r="AV126" s="354"/>
      <c r="AW126" s="353"/>
      <c r="AX126" s="354"/>
      <c r="AY126" s="353"/>
      <c r="AZ126" s="354"/>
      <c r="BA126" s="353"/>
      <c r="BB126" s="354"/>
      <c r="BC126" s="353"/>
      <c r="BD126" s="354"/>
      <c r="BE126" s="353"/>
      <c r="BF126" s="354"/>
      <c r="BG126" s="353"/>
      <c r="BH126" s="354"/>
      <c r="BI126" s="353"/>
      <c r="BJ126" s="354"/>
      <c r="BK126" s="353"/>
      <c r="BL126" s="354"/>
      <c r="BM126" s="353"/>
      <c r="BN126" s="354"/>
      <c r="BO126" s="353"/>
      <c r="BP126" s="354"/>
      <c r="BQ126" s="353"/>
      <c r="BR126" s="354"/>
      <c r="BS126" s="353"/>
      <c r="BT126" s="354"/>
      <c r="BU126" s="353"/>
      <c r="BV126" s="354"/>
      <c r="BW126" s="353"/>
      <c r="BX126" s="354"/>
      <c r="BY126" s="353"/>
      <c r="BZ126" s="354"/>
      <c r="CA126" s="353"/>
      <c r="CB126" s="354"/>
      <c r="CC126" s="353"/>
      <c r="CD126" s="354"/>
      <c r="CE126" s="391"/>
      <c r="CF126" s="392"/>
      <c r="CG126" s="391"/>
      <c r="CH126" s="392"/>
      <c r="CI126" s="391"/>
      <c r="CJ126" s="392"/>
      <c r="CK126" s="391"/>
      <c r="CL126" s="392"/>
      <c r="CM126" s="391"/>
      <c r="CN126" s="392"/>
      <c r="CO126" s="391"/>
      <c r="CP126" s="392"/>
      <c r="CQ126" s="391"/>
      <c r="CR126" s="392"/>
      <c r="CS126" s="391"/>
      <c r="CT126" s="392"/>
      <c r="CU126" s="353"/>
      <c r="CV126" s="354"/>
      <c r="CW126" s="353"/>
      <c r="CX126" s="354"/>
      <c r="CY126" s="353"/>
      <c r="CZ126" s="354"/>
      <c r="DA126" s="353"/>
      <c r="DB126" s="354"/>
      <c r="DC126" s="353"/>
      <c r="DD126" s="354"/>
      <c r="DE126" s="353"/>
      <c r="DF126" s="354"/>
      <c r="DG126" s="353"/>
      <c r="DH126" s="354"/>
      <c r="DI126" s="353"/>
      <c r="DJ126" s="354"/>
      <c r="DK126" s="353"/>
      <c r="DL126" s="354"/>
      <c r="DM126" s="353"/>
      <c r="DN126" s="354"/>
      <c r="DO126" s="353"/>
      <c r="DP126" s="354"/>
      <c r="DQ126" s="353"/>
      <c r="DR126" s="354"/>
      <c r="DS126" s="353"/>
      <c r="DT126" s="354"/>
      <c r="DU126" s="353"/>
      <c r="DV126" s="354"/>
      <c r="DW126" s="353"/>
      <c r="DX126" s="354"/>
      <c r="DY126" s="353"/>
      <c r="DZ126" s="354"/>
      <c r="EA126" s="353"/>
      <c r="EB126" s="354"/>
      <c r="EC126" s="353"/>
      <c r="ED126" s="354"/>
      <c r="EE126" s="353"/>
      <c r="EF126" s="354"/>
      <c r="EG126" s="353"/>
      <c r="EH126" s="354"/>
      <c r="EI126" s="353"/>
      <c r="EJ126" s="354"/>
      <c r="EK126" s="353"/>
      <c r="EL126" s="354"/>
      <c r="EM126" s="353"/>
      <c r="EN126" s="354"/>
      <c r="EO126" s="353"/>
      <c r="EP126" s="354"/>
      <c r="EQ126" s="353"/>
      <c r="ER126" s="354"/>
      <c r="ES126" s="353"/>
      <c r="ET126" s="354"/>
      <c r="EU126" s="353"/>
      <c r="EV126" s="354"/>
      <c r="EW126" s="353"/>
      <c r="EX126" s="354"/>
      <c r="EY126" s="353"/>
      <c r="EZ126" s="354"/>
      <c r="FA126" s="353"/>
      <c r="FB126" s="354"/>
      <c r="FC126" s="353"/>
      <c r="FD126" s="354"/>
      <c r="FE126" s="353"/>
      <c r="FF126" s="354"/>
      <c r="FG126" s="353"/>
      <c r="FH126" s="354"/>
      <c r="FI126" s="353"/>
      <c r="FJ126" s="354"/>
      <c r="FK126" s="353"/>
      <c r="FL126" s="354"/>
      <c r="FM126" s="353"/>
      <c r="FN126" s="354"/>
      <c r="FO126" s="353"/>
      <c r="FP126" s="354"/>
      <c r="FQ126" s="353"/>
      <c r="FR126" s="354"/>
      <c r="FS126" s="353"/>
      <c r="FT126" s="354"/>
      <c r="FU126" s="353"/>
      <c r="FV126" s="354"/>
      <c r="FW126" s="353"/>
      <c r="FX126" s="354"/>
      <c r="FY126" s="353"/>
      <c r="FZ126" s="354"/>
      <c r="GA126" s="353"/>
      <c r="GB126" s="354"/>
      <c r="GC126" s="353"/>
      <c r="GD126" s="354"/>
      <c r="GE126" s="353"/>
      <c r="GF126" s="354"/>
      <c r="GG126" s="353"/>
      <c r="GH126" s="354"/>
      <c r="GI126" s="353"/>
      <c r="GJ126" s="354"/>
      <c r="GK126" s="353"/>
      <c r="GL126" s="354"/>
      <c r="GM126" s="353"/>
      <c r="GN126" s="354"/>
      <c r="GO126" s="353"/>
      <c r="GP126" s="354"/>
      <c r="GQ126" s="353"/>
      <c r="GR126" s="354"/>
    </row>
    <row r="127" spans="1:200" ht="16.5" customHeight="1" x14ac:dyDescent="0.3">
      <c r="A127" s="402"/>
      <c r="B127" s="412"/>
      <c r="C127" s="397"/>
      <c r="D127" s="398"/>
      <c r="E127" s="353"/>
      <c r="F127" s="354"/>
      <c r="G127" s="353"/>
      <c r="H127" s="354"/>
      <c r="I127" s="353"/>
      <c r="J127" s="354"/>
      <c r="K127" s="353"/>
      <c r="L127" s="354"/>
      <c r="M127" s="353"/>
      <c r="N127" s="354"/>
      <c r="O127" s="353"/>
      <c r="P127" s="354"/>
      <c r="Q127" s="353"/>
      <c r="R127" s="354"/>
      <c r="S127" s="353"/>
      <c r="T127" s="354"/>
      <c r="U127" s="353"/>
      <c r="V127" s="354"/>
      <c r="W127" s="353"/>
      <c r="X127" s="354"/>
      <c r="Y127" s="353"/>
      <c r="Z127" s="354"/>
      <c r="AA127" s="353"/>
      <c r="AB127" s="354"/>
      <c r="AC127" s="353"/>
      <c r="AD127" s="354"/>
      <c r="AE127" s="353"/>
      <c r="AF127" s="354"/>
      <c r="AG127" s="353"/>
      <c r="AH127" s="354"/>
      <c r="AI127" s="353"/>
      <c r="AJ127" s="354"/>
      <c r="AK127" s="353"/>
      <c r="AL127" s="354"/>
      <c r="AM127" s="353"/>
      <c r="AN127" s="354"/>
      <c r="AO127" s="353"/>
      <c r="AP127" s="354"/>
      <c r="AQ127" s="353"/>
      <c r="AR127" s="354"/>
      <c r="AS127" s="353"/>
      <c r="AT127" s="354"/>
      <c r="AU127" s="353"/>
      <c r="AV127" s="354"/>
      <c r="AW127" s="353"/>
      <c r="AX127" s="354"/>
      <c r="AY127" s="353"/>
      <c r="AZ127" s="354"/>
      <c r="BA127" s="353"/>
      <c r="BB127" s="354"/>
      <c r="BC127" s="353"/>
      <c r="BD127" s="354"/>
      <c r="BE127" s="353"/>
      <c r="BF127" s="354"/>
      <c r="BG127" s="353"/>
      <c r="BH127" s="354"/>
      <c r="BI127" s="353"/>
      <c r="BJ127" s="354"/>
      <c r="BK127" s="353"/>
      <c r="BL127" s="354"/>
      <c r="BM127" s="353"/>
      <c r="BN127" s="354"/>
      <c r="BO127" s="353"/>
      <c r="BP127" s="354"/>
      <c r="BQ127" s="353"/>
      <c r="BR127" s="354"/>
      <c r="BS127" s="353"/>
      <c r="BT127" s="354"/>
      <c r="BU127" s="353"/>
      <c r="BV127" s="354"/>
      <c r="BW127" s="353"/>
      <c r="BX127" s="354"/>
      <c r="BY127" s="353"/>
      <c r="BZ127" s="354"/>
      <c r="CA127" s="353"/>
      <c r="CB127" s="354"/>
      <c r="CC127" s="353"/>
      <c r="CD127" s="354"/>
      <c r="CE127" s="391"/>
      <c r="CF127" s="392"/>
      <c r="CG127" s="391"/>
      <c r="CH127" s="392"/>
      <c r="CI127" s="391"/>
      <c r="CJ127" s="392"/>
      <c r="CK127" s="391"/>
      <c r="CL127" s="392"/>
      <c r="CM127" s="391"/>
      <c r="CN127" s="392"/>
      <c r="CO127" s="391"/>
      <c r="CP127" s="392"/>
      <c r="CQ127" s="391"/>
      <c r="CR127" s="392"/>
      <c r="CS127" s="391"/>
      <c r="CT127" s="392"/>
      <c r="CU127" s="353"/>
      <c r="CV127" s="354"/>
      <c r="CW127" s="353"/>
      <c r="CX127" s="354"/>
      <c r="CY127" s="353"/>
      <c r="CZ127" s="354"/>
      <c r="DA127" s="353"/>
      <c r="DB127" s="354"/>
      <c r="DC127" s="353"/>
      <c r="DD127" s="354"/>
      <c r="DE127" s="353"/>
      <c r="DF127" s="354"/>
      <c r="DG127" s="353"/>
      <c r="DH127" s="354"/>
      <c r="DI127" s="353"/>
      <c r="DJ127" s="354"/>
      <c r="DK127" s="353"/>
      <c r="DL127" s="354"/>
      <c r="DM127" s="353"/>
      <c r="DN127" s="354"/>
      <c r="DO127" s="353"/>
      <c r="DP127" s="354"/>
      <c r="DQ127" s="353"/>
      <c r="DR127" s="354"/>
      <c r="DS127" s="353"/>
      <c r="DT127" s="354"/>
      <c r="DU127" s="353"/>
      <c r="DV127" s="354"/>
      <c r="DW127" s="353"/>
      <c r="DX127" s="354"/>
      <c r="DY127" s="353"/>
      <c r="DZ127" s="354"/>
      <c r="EA127" s="353"/>
      <c r="EB127" s="354"/>
      <c r="EC127" s="353"/>
      <c r="ED127" s="354"/>
      <c r="EE127" s="353"/>
      <c r="EF127" s="354"/>
      <c r="EG127" s="353"/>
      <c r="EH127" s="354"/>
      <c r="EI127" s="353"/>
      <c r="EJ127" s="354"/>
      <c r="EK127" s="353"/>
      <c r="EL127" s="354"/>
      <c r="EM127" s="353"/>
      <c r="EN127" s="354"/>
      <c r="EO127" s="353"/>
      <c r="EP127" s="354"/>
      <c r="EQ127" s="353"/>
      <c r="ER127" s="354"/>
      <c r="ES127" s="353"/>
      <c r="ET127" s="354"/>
      <c r="EU127" s="353"/>
      <c r="EV127" s="354"/>
      <c r="EW127" s="353"/>
      <c r="EX127" s="354"/>
      <c r="EY127" s="353"/>
      <c r="EZ127" s="354"/>
      <c r="FA127" s="353"/>
      <c r="FB127" s="354"/>
      <c r="FC127" s="353"/>
      <c r="FD127" s="354"/>
      <c r="FE127" s="353"/>
      <c r="FF127" s="354"/>
      <c r="FG127" s="353"/>
      <c r="FH127" s="354"/>
      <c r="FI127" s="353"/>
      <c r="FJ127" s="354"/>
      <c r="FK127" s="353"/>
      <c r="FL127" s="354"/>
      <c r="FM127" s="353"/>
      <c r="FN127" s="354"/>
      <c r="FO127" s="353"/>
      <c r="FP127" s="354"/>
      <c r="FQ127" s="353"/>
      <c r="FR127" s="354"/>
      <c r="FS127" s="353"/>
      <c r="FT127" s="354"/>
      <c r="FU127" s="353"/>
      <c r="FV127" s="354"/>
      <c r="FW127" s="353"/>
      <c r="FX127" s="354"/>
      <c r="FY127" s="353"/>
      <c r="FZ127" s="354"/>
      <c r="GA127" s="353"/>
      <c r="GB127" s="354"/>
      <c r="GC127" s="353"/>
      <c r="GD127" s="354"/>
      <c r="GE127" s="353"/>
      <c r="GF127" s="354"/>
      <c r="GG127" s="353"/>
      <c r="GH127" s="354"/>
      <c r="GI127" s="353"/>
      <c r="GJ127" s="354"/>
      <c r="GK127" s="353"/>
      <c r="GL127" s="354"/>
      <c r="GM127" s="353"/>
      <c r="GN127" s="354"/>
      <c r="GO127" s="353"/>
      <c r="GP127" s="354"/>
      <c r="GQ127" s="353"/>
      <c r="GR127" s="354"/>
    </row>
    <row r="128" spans="1:200" ht="17.100000000000001" customHeight="1" thickBot="1" x14ac:dyDescent="0.35">
      <c r="A128" s="403"/>
      <c r="B128" s="413"/>
      <c r="C128" s="399"/>
      <c r="D128" s="400"/>
      <c r="E128" s="355"/>
      <c r="F128" s="356"/>
      <c r="G128" s="355"/>
      <c r="H128" s="356"/>
      <c r="I128" s="355"/>
      <c r="J128" s="356"/>
      <c r="K128" s="355"/>
      <c r="L128" s="356"/>
      <c r="M128" s="355"/>
      <c r="N128" s="356"/>
      <c r="O128" s="355"/>
      <c r="P128" s="356"/>
      <c r="Q128" s="355"/>
      <c r="R128" s="356"/>
      <c r="S128" s="355"/>
      <c r="T128" s="356"/>
      <c r="U128" s="355"/>
      <c r="V128" s="356"/>
      <c r="W128" s="355"/>
      <c r="X128" s="356"/>
      <c r="Y128" s="355"/>
      <c r="Z128" s="356"/>
      <c r="AA128" s="355"/>
      <c r="AB128" s="356"/>
      <c r="AC128" s="355"/>
      <c r="AD128" s="356"/>
      <c r="AE128" s="355"/>
      <c r="AF128" s="356"/>
      <c r="AG128" s="355"/>
      <c r="AH128" s="356"/>
      <c r="AI128" s="355"/>
      <c r="AJ128" s="356"/>
      <c r="AK128" s="355"/>
      <c r="AL128" s="356"/>
      <c r="AM128" s="355"/>
      <c r="AN128" s="356"/>
      <c r="AO128" s="355"/>
      <c r="AP128" s="356"/>
      <c r="AQ128" s="355"/>
      <c r="AR128" s="356"/>
      <c r="AS128" s="355"/>
      <c r="AT128" s="356"/>
      <c r="AU128" s="355"/>
      <c r="AV128" s="356"/>
      <c r="AW128" s="355"/>
      <c r="AX128" s="356"/>
      <c r="AY128" s="355"/>
      <c r="AZ128" s="356"/>
      <c r="BA128" s="355"/>
      <c r="BB128" s="356"/>
      <c r="BC128" s="355"/>
      <c r="BD128" s="356"/>
      <c r="BE128" s="355"/>
      <c r="BF128" s="356"/>
      <c r="BG128" s="355"/>
      <c r="BH128" s="356"/>
      <c r="BI128" s="355"/>
      <c r="BJ128" s="356"/>
      <c r="BK128" s="355"/>
      <c r="BL128" s="356"/>
      <c r="BM128" s="355"/>
      <c r="BN128" s="356"/>
      <c r="BO128" s="355"/>
      <c r="BP128" s="356"/>
      <c r="BQ128" s="355"/>
      <c r="BR128" s="356"/>
      <c r="BS128" s="355"/>
      <c r="BT128" s="356"/>
      <c r="BU128" s="355"/>
      <c r="BV128" s="356"/>
      <c r="BW128" s="355"/>
      <c r="BX128" s="356"/>
      <c r="BY128" s="355"/>
      <c r="BZ128" s="356"/>
      <c r="CA128" s="355"/>
      <c r="CB128" s="356"/>
      <c r="CC128" s="355"/>
      <c r="CD128" s="356"/>
      <c r="CE128" s="393"/>
      <c r="CF128" s="394"/>
      <c r="CG128" s="393"/>
      <c r="CH128" s="394"/>
      <c r="CI128" s="393"/>
      <c r="CJ128" s="394"/>
      <c r="CK128" s="393"/>
      <c r="CL128" s="394"/>
      <c r="CM128" s="393"/>
      <c r="CN128" s="394"/>
      <c r="CO128" s="393"/>
      <c r="CP128" s="394"/>
      <c r="CQ128" s="393"/>
      <c r="CR128" s="394"/>
      <c r="CS128" s="393"/>
      <c r="CT128" s="394"/>
      <c r="CU128" s="355"/>
      <c r="CV128" s="356"/>
      <c r="CW128" s="355"/>
      <c r="CX128" s="356"/>
      <c r="CY128" s="355"/>
      <c r="CZ128" s="356"/>
      <c r="DA128" s="355"/>
      <c r="DB128" s="356"/>
      <c r="DC128" s="355"/>
      <c r="DD128" s="356"/>
      <c r="DE128" s="355"/>
      <c r="DF128" s="356"/>
      <c r="DG128" s="355"/>
      <c r="DH128" s="356"/>
      <c r="DI128" s="355"/>
      <c r="DJ128" s="356"/>
      <c r="DK128" s="355"/>
      <c r="DL128" s="356"/>
      <c r="DM128" s="355"/>
      <c r="DN128" s="356"/>
      <c r="DO128" s="355"/>
      <c r="DP128" s="356"/>
      <c r="DQ128" s="355"/>
      <c r="DR128" s="356"/>
      <c r="DS128" s="355"/>
      <c r="DT128" s="356"/>
      <c r="DU128" s="355"/>
      <c r="DV128" s="356"/>
      <c r="DW128" s="355"/>
      <c r="DX128" s="356"/>
      <c r="DY128" s="355"/>
      <c r="DZ128" s="356"/>
      <c r="EA128" s="355"/>
      <c r="EB128" s="356"/>
      <c r="EC128" s="355"/>
      <c r="ED128" s="356"/>
      <c r="EE128" s="355"/>
      <c r="EF128" s="356"/>
      <c r="EG128" s="355"/>
      <c r="EH128" s="356"/>
      <c r="EI128" s="355"/>
      <c r="EJ128" s="356"/>
      <c r="EK128" s="355"/>
      <c r="EL128" s="356"/>
      <c r="EM128" s="355"/>
      <c r="EN128" s="356"/>
      <c r="EO128" s="355"/>
      <c r="EP128" s="356"/>
      <c r="EQ128" s="355"/>
      <c r="ER128" s="356"/>
      <c r="ES128" s="355"/>
      <c r="ET128" s="356"/>
      <c r="EU128" s="355"/>
      <c r="EV128" s="356"/>
      <c r="EW128" s="355"/>
      <c r="EX128" s="356"/>
      <c r="EY128" s="355"/>
      <c r="EZ128" s="356"/>
      <c r="FA128" s="355"/>
      <c r="FB128" s="356"/>
      <c r="FC128" s="355"/>
      <c r="FD128" s="356"/>
      <c r="FE128" s="355"/>
      <c r="FF128" s="356"/>
      <c r="FG128" s="355"/>
      <c r="FH128" s="356"/>
      <c r="FI128" s="355"/>
      <c r="FJ128" s="356"/>
      <c r="FK128" s="355"/>
      <c r="FL128" s="356"/>
      <c r="FM128" s="355"/>
      <c r="FN128" s="356"/>
      <c r="FO128" s="355"/>
      <c r="FP128" s="356"/>
      <c r="FQ128" s="355"/>
      <c r="FR128" s="356"/>
      <c r="FS128" s="355"/>
      <c r="FT128" s="356"/>
      <c r="FU128" s="355"/>
      <c r="FV128" s="356"/>
      <c r="FW128" s="355"/>
      <c r="FX128" s="356"/>
      <c r="FY128" s="355"/>
      <c r="FZ128" s="356"/>
      <c r="GA128" s="355"/>
      <c r="GB128" s="356"/>
      <c r="GC128" s="355"/>
      <c r="GD128" s="356"/>
      <c r="GE128" s="355"/>
      <c r="GF128" s="356"/>
      <c r="GG128" s="355"/>
      <c r="GH128" s="356"/>
      <c r="GI128" s="355"/>
      <c r="GJ128" s="356"/>
      <c r="GK128" s="355"/>
      <c r="GL128" s="356"/>
      <c r="GM128" s="355"/>
      <c r="GN128" s="356"/>
      <c r="GO128" s="355"/>
      <c r="GP128" s="356"/>
      <c r="GQ128" s="355"/>
      <c r="GR128" s="356"/>
    </row>
    <row r="129" spans="1:200" ht="17.100000000000001" customHeight="1" x14ac:dyDescent="0.3">
      <c r="A129" s="401">
        <f>IF(입력!A129="","",입력!A129)</f>
        <v>16</v>
      </c>
      <c r="B129" s="411">
        <f>SUM(E133:GR136)</f>
        <v>0</v>
      </c>
      <c r="C129" s="407" t="s">
        <v>22</v>
      </c>
      <c r="D129" s="408"/>
      <c r="E129" s="357">
        <f>IF(OR(입력!B129="60mm단열",입력!B129="60mm방화"),IF(입력!B131="OD",IF(AND(입력!H129="W",입력!H133="W"),((입력!D129-(입력!D129-입력!J129))*2)+((입력!D129-(입력!D129-입력!J133))*2)+((입력!D129-입력!J129-입력!J133)*2)+((입력!F129)*6),0),0)+IF(입력!B131="OD",IF(AND(입력!H129="H",입력!H133="H"),((입력!F129-(입력!F129-입력!J129))*2)+((입력!F129-(입력!F129-입력!J133))*2)+((입력!F129-입력!J129-입력!J133)*2)+((입력!D129)*6),0),0)+IF(입력!B131="OD",IF(입력!H129="W",((입력!D129-(입력!D129-입력!J129))*2)+((입력!D129-입력!J129)*2)+((입력!F129)*4),IF(입력!H129="H",((입력!F129-(입력!F129-입력!J129))*2)+((입력!F129-입력!J129)*2)+((입력!D129)*4),0)),0)+IF(OR(입력!B131="PJ",입력!B131="T/T",입력!B131="T/O",입력!B131="T/S",입력!B131="FIX",입력!B129="ID",AND(입력!B131="OD",NOT(입력!H129="W"),NOT(입력!H129="H"))),((입력!D129)+(입력!F129))*2,0),0)</f>
        <v>0</v>
      </c>
      <c r="F129" s="358"/>
      <c r="G129" s="375">
        <f>IF(OR(입력!B129="60mm단열",입력!B129="60mm방화"),(IF(OR(입력!B131="T/T",입력!B131="T/O",입력!B131="T/S"),(IF(입력!H129="W",입력!J129-34-19+12,입력!D129-34-34+12)+IF(입력!H129="H",입력!J129-34-19+12,입력!F129-34-34+12))*2,0))+(IF(OR(입력!B131="T/T",입력!B131="T/O",입력!B131="T/S"),(IF(입력!H133="W",입력!J133-34-19+12+입력!F129-34-34+12,0)+IF(입력!H133="H",입력!J133-34-19+12+입력!D129-34-34+12,0))*2,0)),0)</f>
        <v>0</v>
      </c>
      <c r="H129" s="376"/>
      <c r="I129" s="357">
        <f>IF(OR(입력!B129="60mm단열",입력!B129="60mm방화"),IF(OR(입력!B131="T/T",입력!B131="T/O",입력!B131="T/S",입력!B131="FIX",입력!B131="PJ"),IF(입력!H129="W",입력!F129-34-34+10,IF(입력!H129="H",입력!D129-34-34+10,0)),0)*IF(OR(입력!H133="W",입력!H133="H"),2,1),0)</f>
        <v>0</v>
      </c>
      <c r="J129" s="358"/>
      <c r="K129" s="357">
        <f>IF(OR(입력!B129="60mm단열",입력!B129="60mm방화"),IF(입력!B131="OD",(IF(입력!H129="W",입력!D129-(입력!D129-입력!J129)-34-34+12,입력!D129-34-34+12)+IF(입력!H129="H",입력!F129-(입력!F129-입력!J129)-34-34+12,입력!F129-34-34+12))*2,0),0)</f>
        <v>0</v>
      </c>
      <c r="L129" s="358"/>
      <c r="M129" s="357">
        <f>IF(OR(입력!B129="60mm단열",입력!B129="60mm방화"),IF(입력!B131="PJ",(IF(입력!H129="W",입력!D129-(입력!D129-입력!J129)-34-34+12,입력!D129-34-34+12)+IF(입력!H129="H",입력!F129-(입력!F129-입력!J129)-34-34+12,입력!F129-34-34+12))*2,0),0)</f>
        <v>0</v>
      </c>
      <c r="N129" s="358"/>
      <c r="O129" s="357">
        <f>IF(OR(입력!B129="60mm단열",입력!B129="60mm방화"),IF(입력!B131="페러럴",(IF(입력!H129="W",입력!D129-(입력!D129-입력!J129)-34-34+12,입력!D129-34-34+12)+IF(입력!H129="H",입력!F129-(입력!F129-입력!J129)-34-34+12,입력!F129-34-34+12))*2,0),0)</f>
        <v>0</v>
      </c>
      <c r="P129" s="358"/>
      <c r="Q129" s="357">
        <f>IF(OR(입력!B129="60mm단열",입력!B129="60mm방화"),IF(입력!B133="24T",(IF(입력!B131="FIX",IF(AND(입력!H129="W",입력!H133="W"),((입력!D129-(입력!D129-입력!J129)-34-19)*2)+((입력!D129-(입력!D129-입력!J133)-34-19)*2)+((입력!D129-입력!J129-입력!J132-19-19)*2)+((입력!F129-34-34)*6),IF(AND(입력!H129="H",입력!H133="H"),((입력!F129-(입력!F129-입력!J129)-34-19)*2)+((입력!F129-(입력!F129-입력!J133)-34-19)*2)+((입력!F129-입력!J129-입력!J133-19-19)*2)+((입력!D129-34-34)*6),IF(입력!H129="W",((입력!D129-(입력!D129-입력!J129)-34-19)*2)+((입력!D129-입력!J129-34-19)*2)+((입력!F129-34-34)*4),IF(입력!H129="H",((입력!F129-(입력!F129-입력!J129)-34-19)*2)+((입력!F129-입력!J129-34-19)*2)+((입력!D129-34-34)*4),(((입력!D129-34-34)+(입력!F129-34-34))*2))))),0)+IF(OR(입력!B131="T/T",입력!B131="T/O",입력!B131="PJ",입력!B131="T/S"),IF(AND(입력!H129="W",입력!H133="W"),(((입력!D129-입력!J129-입력!J133-19-19)+(입력!F129-34-34))*2),IF(입력!H129="W",(((입력!D129-입력!J129-34-19)+(입력!F129-34-34))*2),IF(AND(입력!H129="H",입력!H133="H"),(((입력!F129-입력!J129-입력!J133-19-19)+(입력!D129-34-34))*2),IF(입력!H129="H",(((입력!F129-입력!J129-34-19)+(입력!D129-34-34))*2),0)))),0)+IF(입력!B129="OD",IF(AND(입력!H129="W",입력!H129="W"),(((입력!D129-입력!J129-입력!J133-34-34)+(입력!F129-34-34))*2),IF(입력!H129="W",(((입력!D129-입력!J129-34-34)+(입력!F129-34-34))*2),IF(AND(입력!H129="H",입력!H133="H"),(((입력!F129-입력!J129-입력!J133-34-34)+(입력!D129-34-34))*2),IF(입력!H129="H",(((입력!F129-입력!J129-34-34)+(입력!D129-34-34))*2),0)))),0)),0),0)</f>
        <v>0</v>
      </c>
      <c r="R129" s="358"/>
      <c r="S129" s="357">
        <f>IF(OR(입력!B129="60mm단열",입력!B129="60mm방화"),IF(입력!B133="24T",(IF(OR(입력!B131="T/T",입력!B131="T/O",입력!B131="T/S"),(IF(입력!H129="W",입력!D129-(입력!D129-입력!J129)-34-19+12-53-53,입력!D129-34-34+12-53-53)+IF(입력!H129="H",입력!F129-(입력!F129-입력!J129)-34-19+12-53-53,입력!F129-34-34+12-53-53))*2,0)+IF(입력!B131="OD",(IF(입력!H129="W",입력!D129-(입력!D129-입력!J129)-34-34+12-53-53,입력!D129-34-34+12-53-53)+IF(입력!H129="H",입력!F129-(입력!F129-입력!J129)-34-34+12-53-53,입력!F129-34-34+12-53-53))*2,0)+IF(입력!B131="PJ",(IF(입력!H129="W",입력!D129-(입력!D129-입력!J129)-34-19+12-53-53,입력!D129-34-34+12-53-53)+IF(입력!H129="H",입력!F129-(입력!F129-입력!J129)-34-19+12-53-53,입력!F129-34-34+12-53-53))*2,0)+IF(OR(입력!B131="T/T",입력!B131="T/O",입력!B131="T/S"),(IF(입력!H133="W",입력!D129-(입력!D129-입력!J133)-34-19+12-53-53,0)+IF(입력!H133="H",입력!F129-(입력!F129-입력!J133)-34-19+12-53-53,0))*2,0)+IF(입력!B129="OD",(IF(입력!H133="W",입력!D129-(입력!D129-입력!J133)-34-34+12-53-53,0)+IF(입력!H133="H",입력!F129-(입력!F129-입력!J133)-34-34+12-53-53,0))*2,0)+IF(입력!B131="PJ",(IF(입력!H133="W",입력!D129-(입력!D129-입력!J133)-34-19+12-53-53,0)+IF(입력!H133="H",입력!F129-(입력!F129-입력!J133)-34-19+12-53-53,0))*2,0)),0),0)</f>
        <v>0</v>
      </c>
      <c r="T129" s="358"/>
      <c r="U129" s="357">
        <f>IF(OR(입력!B129="60mm단열",입력!B129="60mm방화"),IF(입력!B133="39T",(IF(입력!B131="FIX",IF(AND(입력!H129="W",입력!H133="W"),((입력!D129-(입력!D129-입력!J129)-34-19)*2)+((입력!D129-(입력!D129-입력!J133)-34-19)*2)+((입력!D129-입력!J129-입력!J132-19-19)*2)+((입력!F129-34-34)*6),IF(AND(입력!H129="H",입력!H133="H"),((입력!F129-(입력!F129-입력!J129)-34-19)*2)+((입력!F129-(입력!F129-입력!J133)-34-19)*2)+((입력!F129-입력!J129-입력!J133-19-19)*2)+((입력!D129-34-34)*6),IF(입력!H129="W",((입력!D129-(입력!D129-입력!J129)-34-19)*2)+((입력!D129-입력!J129-34-19)*2)+((입력!F129-34-34)*4),IF(입력!H129="H",((입력!F129-(입력!F129-입력!J129)-34-19)*2)+((입력!F129-입력!J129-34-19)*2)+((입력!D129-34-34)*4),(((입력!D129-34-34)+(입력!F129-34-34))*2))))),0)+IF(OR(입력!B131="T/T",입력!B131="T/O",입력!B131="PJ",입력!B131="T/S"),IF(AND(입력!H129="W",입력!H133="W"),(((입력!D129-입력!J129-입력!J133-19-19)+(입력!F129-34-34))*2),IF(입력!H129="W",(((입력!D129-입력!J129-34-19)+(입력!F129-34-34))*2),IF(AND(입력!H129="H",입력!H133="H"),(((입력!F129-입력!J129-입력!J133-19-19)+(입력!D129-34-34))*2),IF(입력!H129="H",(((입력!F129-입력!J129-34-19)+(입력!D129-34-34))*2),0)))),0)+IF(입력!B131="OD",IF(AND(입력!H129="W",입력!H129="W"),(((입력!D129-입력!J129-입력!J133-34-34)+(입력!F129-34-34))*2),IF(입력!H129="W",(((입력!D129-입력!J129-34-34)+(입력!F129-34-34))*2),IF(AND(입력!H129="H",입력!H133="H"),(((입력!F129-입력!J129-입력!J133-34-34)+(입력!D129-34-34))*2),IF(입력!H129="H",(((입력!F129-입력!J129-34-34)+(입력!D129-34-34))*2),0)))),0)),0),0)</f>
        <v>0</v>
      </c>
      <c r="V129" s="358"/>
      <c r="W129" s="357">
        <f>IF(OR(입력!B129="60mm단열",입력!B129="60mm방화"),IF(입력!B133="39T",(IF(OR(입력!B131="T/T",입력!B131="T/O",입력!B131="T/S"),(IF(입력!H129="W",입력!D129-(입력!D129-입력!J129)-34-19+12-53-53,입력!D129-34-34+12-53-53)+IF(입력!H129="H",입력!F129-(입력!F129-입력!J129)-34-19+12-53-53,입력!F129-34-34+12-53-53))*2,0)+IF(입력!B131="OD",(IF(입력!H129="W",입력!D129-(입력!D129-입력!J129)-34-34+12-53-53,입력!D129-34-34+12-53-53)+IF(입력!H129="H",입력!F129-(입력!F129-입력!J129)-34-34+12-53-53,입력!F129-34-34+12-53-53))*2,0)+IF(입력!B131="PJ",(IF(입력!H129="W",입력!D129-(입력!D129-입력!J129)-34-19+12-53-53,입력!D129-34-34+12-53-53)+IF(입력!H129="H",입력!F129-(입력!F129-입력!J129)-34-19+12-53-53,입력!F129-34-34+12-53-53))*2,0)+IF(OR(입력!B131="T/T",입력!B131="T/O",입력!B131="T/S"),(IF(입력!H133="W",입력!D129-(입력!D129-입력!J133)-34-19+12-53-53,0)+IF(입력!H133="H",입력!F129-(입력!F129-입력!J133)-34-19+12-53-53,0))*2,0)+IF(입력!B129="OD",(IF(입력!H133="W",입력!D129-(입력!D129-입력!J133)-34-34+12-53-53,0)+IF(입력!H133="H",입력!F129-(입력!F129-입력!J133)-34-34+12-53-53,0))*2,0)+IF(입력!B129="ID",(IF(입력!H133="W",입력!D129-(입력!D129-입력!J133)-34-19+12-53-53,0)+IF(입력!H133="H",입력!F129-(입력!F129-입력!J133)-34-19+12-53-53,0))*2,0)),0),0)</f>
        <v>0</v>
      </c>
      <c r="X129" s="358"/>
      <c r="Y129" s="357">
        <f>IF(OR(입력!B129="60mm단열",입력!B129="60mm방화"),(4),0)</f>
        <v>0</v>
      </c>
      <c r="Z129" s="358"/>
      <c r="AA129" s="357">
        <f>IF(OR(입력!B129="60mm단열",입력!B129="60mm방화"),(4),0)</f>
        <v>0</v>
      </c>
      <c r="AB129" s="358"/>
      <c r="AC129" s="375">
        <f>IF(OR(입력!B129="60mm단열",입력!B129="60mm방화"),IF(OR(입력!B131="T/T",입력!B131="T/O",입력!B131="T/S",입력!B131="PJ"),IF(OR(입력!H133="w",입력!H133="h"),8,4),0),0)</f>
        <v>0</v>
      </c>
      <c r="AD129" s="376"/>
      <c r="AE129" s="375">
        <f>IF(OR(입력!B129="60mm단열",입력!B129="60mm방화"),IF(OR(입력!B131="T/T",입력!B131="T/O",입력!B131="T/S",입력!B131="PJ"),IF(OR(입력!H133="w",입력!H133="h"),8,4),0),0)</f>
        <v>0</v>
      </c>
      <c r="AF129" s="376"/>
      <c r="AG129" s="375">
        <f>IF(OR(입력!B129="60mm단열",입력!B129="60mm방화"),IF(OR(입력!B131="T/T",입력!B131="T/O",입력!B131="T/S",입력!B131="FIX",입력!B131="PJ"),IF(입력!H129="W",4,IF(입력!H129="H",4,0)),0)*IF(OR(입력!H132="W",입력!H132="H"),2,1),0)</f>
        <v>0</v>
      </c>
      <c r="AH129" s="376"/>
      <c r="AI129" s="375">
        <f>IF(OR(입력!B129="60mm단열",입력!B129="60mm방화"),IF(OR(입력!B131="T/T",입력!B131="T/O",입력!B131="T/S",입력!B131="FIX",입력!B131="PJ"),IF(입력!H129="W",4,IF(입력!H129="H",4,0)),0)*IF(OR(입력!H132="W",입력!H132="H"),2,1),0)</f>
        <v>0</v>
      </c>
      <c r="AJ129" s="376"/>
      <c r="AK129" s="375">
        <f>IF(OR(입력!B129="60mm단열",입력!B129="60mm방화"),IF(OR(입력!B131="T/T",입력!B131="T/O",입력!B131="T/S",입력!B131="FIX",입력!B131="PJ"),IF(입력!H129="W",4,IF(입력!H129="H",4,0)),0)*IF(OR(입력!H132="W",입력!H132="H"),2,1),0)</f>
        <v>0</v>
      </c>
      <c r="AL129" s="376"/>
      <c r="AM129" s="357">
        <f>IF(OR(입력!B129="60mm단열",입력!B129="60mm방화"),(32),0)</f>
        <v>0</v>
      </c>
      <c r="AN129" s="358"/>
      <c r="AO129" s="357">
        <f>IF((입력!B129="60mm단열"),(Q129+S129+U129+W129)/1000,0)</f>
        <v>0</v>
      </c>
      <c r="AP129" s="358"/>
      <c r="AQ129" s="357">
        <f>IF((입력!B129="60mm단열"),(Q129+S129+U129+W129)/1000,0)</f>
        <v>0</v>
      </c>
      <c r="AR129" s="358"/>
      <c r="AS129" s="357">
        <f>IF((입력!B129="60mm단열"),(G129+M129+K129+O129))/1000</f>
        <v>0</v>
      </c>
      <c r="AT129" s="358"/>
      <c r="AU129" s="357">
        <f>IF((입력!B129="60mm단열"),(4),0)</f>
        <v>0</v>
      </c>
      <c r="AV129" s="358"/>
      <c r="AW129" s="357">
        <f>IF((입력!B129="60mm단열"),(G129*2)/1000,0)</f>
        <v>0</v>
      </c>
      <c r="AX129" s="358"/>
      <c r="AY129" s="357">
        <f>IF((입력!B129="60mm방화"),(Q129+S129+U129+W129)/1000,0)</f>
        <v>0</v>
      </c>
      <c r="AZ129" s="358"/>
      <c r="BA129" s="357">
        <f>IF((입력!B129="60mm방화"),(Q129+S129+U129+W129)/1000,0)</f>
        <v>0</v>
      </c>
      <c r="BB129" s="358"/>
      <c r="BC129" s="357">
        <f>IF((입력!B129="60mm방화"),(G129+K129+M129+O129)/1000,0)</f>
        <v>0</v>
      </c>
      <c r="BD129" s="358"/>
      <c r="BE129" s="357">
        <f>IF((입력!B129="60mm방화"),(4),0)</f>
        <v>0</v>
      </c>
      <c r="BF129" s="358"/>
      <c r="BG129" s="357">
        <f>IF((입력!B129="60mm방화"),((G129+K129+M129+O129)/1000),0)</f>
        <v>0</v>
      </c>
      <c r="BH129" s="358"/>
      <c r="BI129" s="357">
        <f>IF((입력!B129="60mm방화"),((E129/1000)),0)</f>
        <v>0</v>
      </c>
      <c r="BJ129" s="358"/>
      <c r="BK129" s="357">
        <f>IF((입력!B129="60mm방화"),IF(입력!B133="24T",Q129/1000,U129/1000),0)</f>
        <v>0</v>
      </c>
      <c r="BL129" s="358"/>
      <c r="BM129" s="357">
        <f>IF((입력!B129="60mm방화"),IF(입력!B133="24T",S129/1000,W129/1000),0)</f>
        <v>0</v>
      </c>
      <c r="BN129" s="358"/>
      <c r="BO129" s="357">
        <f>IF(OR(입력!B129="60mm단열",입력!B129="60mm방화"),(IF(OR(입력!B131="T/T",입력!B131="T/O",입력!B131="T/S",입력!B131="PJ"),(IF(입력!H129="W",입력!D129-(입력!D129-입력!J129)-432,입력!D129-432)+IF(입력!H129="H",입력!F129-((((입력!F129-입력!J129)/2)-246)*2),(((입력!F129/2)-246)*2))),0))+(IF(OR(입력!B131="T/T",입력!B131="T/O",입력!B131="T/S"),(IF(입력!H133="W",입력!D129-(입력!D133-입력!J133)-432,0)+IF(입력!H133="H",입력!F133-((((입력!F133-입력!J133)/2)-246)*2),0)),0)),0)</f>
        <v>0</v>
      </c>
      <c r="BP129" s="358"/>
      <c r="BQ129" s="357">
        <f>IF(OR(입력!B129="85mm단열",입력!B129="85mm방화"),IF(입력!B131="OD",IF(AND(입력!H129="W",입력!H133="W"),((입력!D129-(입력!D129-입력!J129))*2)+((입력!D129-(입력!D129-입력!J133))*2)+((입력!D129-입력!J129-입력!J133)*2)+((입력!F129)*6),0),0)+IF(입력!B131="OD",IF(AND(입력!H129="H",입력!H133="H"),((입력!BJ129-(입력!F129-입력!J129))*2)+((입력!F129-(입력!F129-입력!J133))*2)+((입력!F129-입력!BN129-입력!J133)*2)+((입력!D129)*6),0),0)+IF(입력!B131="OD",IF(입력!H129="W",((입력!D129-(입력!D129-입력!J129))*2)+((입력!D129-입력!J129)*2)+((입력!F129)*4),IF(입력!H129="H",((입력!F129-(입력!F129-입력!J129))*2)+((입력!F129-입력!J129)*2)+((입력!D129)*4),0)),0)+IF(OR(입력!B131="T/T",입력!B131="T/O",입력!B131="T/S",입력!B131="FIX",입력!B129="ID",AND(입력!B131="OD",NOT(입력!H129="W"),NOT(입력!H129="H"))),((입력!D129)+(입력!F129))*2,0),0)</f>
        <v>0</v>
      </c>
      <c r="BR129" s="358"/>
      <c r="BS129" s="357">
        <f>IF(OR(입력!B129="85mm단열",입력!B129="85mm방화"),(IF(OR(입력!B131="T/T",입력!B131="T/O",입력!B131="T/S"),(IF(입력!H129="W",입력!D129-(입력!D129-입력!J129)-38-19+12,입력!D129-38-38+12)+IF(입력!H129="H",입력!F129-(입력!F129-입력!J129)-38-19+12,입력!F129-38-38+12))*2,0))+(IF(OR(입력!B131="T/T",입력!B131="T/O",입력!B131="T/S"),(IF(입력!H133="W",입력!D129-(입력!D133-입력!J133)-38-19+12,0)+IF(입력!H133="H",입력!F133-(입력!F133-입력!J133)-38-19+12,0))*2,0)),0)</f>
        <v>0</v>
      </c>
      <c r="BT129" s="358"/>
      <c r="BU129" s="357">
        <f>IF(OR(입력!B129="85mm단열",입력!B129="85mm방화"),IF(OR(입력!B131="T/T",입력!B131="T/O",입력!B131="T/S",입력!B131="FIX",입력!B131="ID"),IF(입력!H129="W",입력!F129-38-38+10,IF(입력!H129="H",입력!D129-38-38+10,0)),0)*IF(OR(입력!H133="W",입력!H132="H"),2,1),0)</f>
        <v>0</v>
      </c>
      <c r="BV129" s="358"/>
      <c r="BW129" s="357">
        <f>IF(OR(입력!B129="85mm단열",입력!B129="85mm방화"),IF(입력!B133="48T",(IF(입력!B131="FIX",IF(AND(입력!H129="W",입력!H133="W"),((입력!D129-(입력!D129-입력!J129)-38-19)*2)+((입력!D129-(입력!D129-입력!J133)-38-19)*2)+((입력!D129-입력!J129-입력!J132-19-19)*2)+((입력!F129-38-38)*6),IF(AND(입력!H129="H",입력!H133="H"),((입력!F129-(입력!F129-입력!J129)-38-19)*2)+((입력!F129-(입력!F129-입력!J133)-38-19)*2)+((입력!F129-입력!J129-입력!J133-19-19)*2)+((입력!D129-38-38)*6),IF(입력!H129="W",((입력!D129-(입력!D129-입력!J129)-38-19)*2)+((입력!D129-입력!J129-38-19)*2)+((입력!F129-38-38)*4),IF(입력!H129="H",((입력!F129-(입력!F129-입력!J129)-38-19)*2)+((입력!F129-입력!J129-38-19)*2)+((입력!D129-38-38)*4),(((입력!D129-38-38)+(입력!F129-38-38))*2))))),0)+IF(OR(입력!B131="T/T",입력!B131="T/O",입력!B131="ID",입력!B131="T/S"),IF(AND(입력!H129="W",입력!H133="W"),(((입력!D129-입력!J129-입력!J133-19-19)+(입력!F129-38-38))*2),IF(입력!H129="W",(((입력!D129-입력!J129-38-19)+(입력!F129-38-38))*2),IF(AND(입력!H129="H",입력!H133="H"),(((입력!F129-입력!J129-입력!J133-19-19)+(입력!D129-38-38))*2),IF(입력!H129="H",(((입력!F129-입력!J129-38-19)+(입력!D129-38-38))*2),0)))),0)+IF(입력!B129="OD",IF(AND(입력!H129="W",입력!H129="W"),(((입력!D129-입력!J129-입력!J133-38-38)+(입력!F129-38-38))*2),IF(입력!H129="W",(((입력!D129-입력!J129-38-38)+(입력!F129-38-38))*2),IF(AND(입력!H129="H",입력!H133="H"),(((입력!F129-입력!J129-입력!J133-38-38)+(입력!D129-38-38))*2),IF(입력!H129="H",(((입력!F129-입력!J129-38-38)+(입력!D129-38-38))*2),0)))),0)),0),0)</f>
        <v>0</v>
      </c>
      <c r="BX129" s="358"/>
      <c r="BY129" s="357">
        <f>IF(OR(입력!B129="85mm단열",입력!B129="85mm방화"),IF(입력!B133="48T",(IF(OR(입력!B131="T/T",입력!B131="T/O",입력!B131="T/S"),(IF(입력!H129="W",입력!D129-(입력!D129-입력!J129)-38-19+12-56-56,입력!D129-38-38+12-56-56)+IF(입력!H129="H",입력!F129-(입력!F129-입력!J129)-38-19+12-56-56,입력!F129-38-38+12-56-56))*2,0)+IF(입력!B131="OD",(IF(입력!H129="W",입력!D129-(입력!D129-입력!J129)-38-38+12-56-56,입력!D129-38-38+12-56-56)+IF(입력!H129="H",입력!F129-(입력!F129-입력!J129)-38-38+12-56-56,입력!F129-38-38+12-56-56))*2,0)+IF(입력!B131="ID",(IF(입력!H129="W",입력!D129-(입력!D129-입력!J129)-38-19+12-56-56,입력!D129-38-38+12-56-56)+IF(입력!H129="H",입력!F129-(입력!F129-입력!J129)-38-19+12-56-56,입력!F129-38-38+12-56-56))*2,0)+IF(OR(입력!B131="T/T",입력!B131="T/O",입력!B131="T/S"),(IF(입력!H133="W",입력!D129-(입력!D129-입력!J133)-38-19+12-56-56,0)+IF(입력!H133="H",입력!F129-(입력!F129-입력!J133)-38-19+12-56-56,0))*2,0)+IF(입력!B129="OD",(IF(입력!H133="W",입력!D129-(입력!D129-입력!J133)-38-38+12-56-56,0)+IF(입력!H133="H",입력!F129-(입력!F129-입력!J133)-38-38+12-56-56,0))*2,0)+IF(입력!B129="ID",(IF(입력!H133="W",입력!D129-(입력!D129-입력!J133)-38-19+12-56-56,0)+IF(입력!H133="H",입력!F129-(입력!F129-입력!J133)-38-19+12-56-56,0))*2,0)),0),0)</f>
        <v>0</v>
      </c>
      <c r="BZ129" s="358"/>
      <c r="CA129" s="357">
        <f>IF(OR(입력!B129="85mm단열",입력!B129="85mm방화"),IF(입력!B133="51T",(IF(입력!B131="FIX",IF(AND(입력!H129="W",입력!H133="W"),((입력!D129-(입력!D129-입력!J129)-38-19)*2)+((입력!D129-(입력!D129-입력!J133)-38-19)*2)+((입력!D129-입력!J129-입력!J132-19-19)*2)+((입력!F129-38-38)*6),IF(AND(입력!H129="H",입력!H133="H"),((입력!F129-(입력!F129-입력!J129)-38-19)*2)+((입력!F129-(입력!F129-입력!J133)-38-19)*2)+((입력!F129-입력!J129-입력!J133-19-19)*2)+((입력!D129-38-38)*6),IF(입력!H129="W",((입력!D129-(입력!D129-입력!J129)-38-19)*2)+((입력!D129-입력!J129-38-19)*2)+((입력!F129-38-38)*4),IF(입력!H129="H",((입력!F129-(입력!F129-입력!J129)-38-19)*2)+((입력!F129-입력!J129-38-19)*2)+((입력!D129-38-38)*4),(((입력!D129-38-38)+(입력!F129-38-38))*2))))),0)+IF(OR(입력!B131="T/T",입력!B131="T/O",입력!B131="ID",입력!B131="T/S"),IF(AND(입력!H129="W",입력!H133="W"),(((입력!D129-입력!J129-입력!J133-19-19)+(입력!F129-38-38))*2),IF(입력!H129="W",(((입력!D129-입력!J129-38-19)+(입력!F129-38-38))*2),IF(AND(입력!H129="H",입력!H133="H"),(((입력!F129-입력!J129-입력!J133-19-19)+(입력!D129-38-38))*2),IF(입력!H129="H",(((입력!F129-입력!J129-38-19)+(입력!D129-38-38))*2),0)))),0)+IF(입력!B129="OD",IF(AND(입력!H129="W",입력!H129="W"),(((입력!D129-입력!J129-입력!J133-38-38)+(입력!F129-38-38))*2),IF(입력!H129="W",(((입력!D129-입력!J129-38-38)+(입력!F129-38-38))*2),IF(AND(입력!H129="H",입력!H133="H"),(((입력!F129-입력!J129-입력!J133-38-38)+(입력!D129-38-38))*2),IF(입력!H129="H",(((입력!F129-입력!J129-38-38)+(입력!D129-38-38))*2),0)))),0)),0),0)</f>
        <v>0</v>
      </c>
      <c r="CB129" s="358"/>
      <c r="CC129" s="357">
        <f>IF(OR(입력!B129="85mm단열",입력!B129="85mm방화"),IF(입력!B133="51T",(IF(OR(입력!B131="T/T",입력!B131="T/O",입력!B131="T/S"),(IF(입력!H129="W",입력!D129-(입력!D129-입력!J129)-38-19+12-56-56,입력!D129-38-38+12-56-56)+IF(입력!H129="H",입력!F129-(입력!F129-입력!J129)-38-19+12-56-56,입력!F129-38-38+12-56-56))*2,0)+IF(입력!B131="OD",(IF(입력!H129="W",입력!D129-(입력!D129-입력!J129)-38-38+12-56-56,입력!D129-38-38+12-56-56)+IF(입력!H129="H",입력!F129-(입력!F129-입력!J129)-38-38+12-56-56,입력!F129-38-38+12-56-56))*2,0)+IF(입력!B131="ID",(IF(입력!H129="W",입력!D129-(입력!D129-입력!J129)-38-19+12-56-56,입력!D129-38-38+12-56-56)+IF(입력!H129="H",입력!F129-(입력!F129-입력!J129)-38-19+12-56-56,입력!F129-38-38+12-56-56))*2,0)+IF(OR(입력!B131="T/T",입력!B131="T/O",입력!B131="T/S"),(IF(입력!H133="W",입력!D129-(입력!D129-입력!J133)-38-19+12-56-56,0)+IF(입력!H133="H",입력!F129-(입력!F129-입력!J133)-38-19+12-56-56,0))*2,0)+IF(입력!B129="OD",(IF(입력!H133="W",입력!D129-(입력!D129-입력!J133)-38-38+12-56-56,0)+IF(입력!H133="H",입력!F129-(입력!F129-입력!J133)-38-38+12-56-56,0))*2,0)+IF(입력!B129="ID",(IF(입력!H133="W",입력!D129-(입력!D129-입력!J133)-38-19+12-56-56,0)+IF(입력!H133="H",입력!F129-(입력!F129-입력!J133)-38-19+12-56-56,0))*2,0)),0),0)</f>
        <v>0</v>
      </c>
      <c r="CD129" s="358"/>
      <c r="CE129" s="357">
        <f>IF(OR(입력!B129="85mm단열",입력!B129="85mm방화"),(4),0)</f>
        <v>0</v>
      </c>
      <c r="CF129" s="358"/>
      <c r="CG129" s="357">
        <f>IF(OR(입력!B129="85mm단열",입력!B129="85mm방화"),(4),0)</f>
        <v>0</v>
      </c>
      <c r="CH129" s="358"/>
      <c r="CI129" s="381">
        <f>IF(OR(입력!B129="85mm단열",입력!B129="85mm방화"),IF(OR(입력!B131="T/T",입력!B131="T/O",입력!B131="T/S"),IF(OR(입력!H133="w",입력!H133="h"),8,4),0),0)</f>
        <v>0</v>
      </c>
      <c r="CJ129" s="382"/>
      <c r="CK129" s="375">
        <f>IF(OR(입력!B129="85mm단열",입력!B129="85mm방화"),IF(OR(입력!B131="T/T",입력!B131="T/O",입력!B131="T/S"),IF(OR(입력!H133="w",입력!H133="h"),8,4),0),0)</f>
        <v>0</v>
      </c>
      <c r="CL129" s="376"/>
      <c r="CM129" s="375">
        <f>IF(OR(입력!B129="85mm단열",입력!B129="85mm방화"),IF(OR(입력!B131="T/T",입력!B131="T/O",입력!B131="T/S",입력!B131="FIX",입력!B131="ID"),IF(입력!H129="W",2,IF(입력!H129="H",2,0)),0)*IF(OR(입력!H132="W",입력!H132="H"),2,1),0)</f>
        <v>0</v>
      </c>
      <c r="CN129" s="376"/>
      <c r="CO129" s="375">
        <f>IF(OR(입력!B129="85mm단열",입력!B129="85mm방화"),IF(OR(입력!B131="T/T",입력!B131="T/O",입력!B131="T/S",입력!B131="FIX",입력!B131="ID"),IF(입력!H129="W",2,IF(입력!H129="H",2,0)),0)*IF(OR(입력!H132="W",입력!H132="H"),2,1),0)</f>
        <v>0</v>
      </c>
      <c r="CP129" s="376"/>
      <c r="CQ129" s="375">
        <f>IF(OR(입력!B129="85mm단열",입력!B129="85mm방화"),IF(OR(입력!B131="T/T",입력!B131="T/O",입력!B131="T/S",입력!B131="FIX",입력!B131="ID"),IF(입력!H129="W",2,IF(입력!H129="H",2,0)),0)*IF(OR(입력!H132="W",입력!H132="H"),2,1),0)</f>
        <v>0</v>
      </c>
      <c r="CR129" s="376"/>
      <c r="CS129" s="357">
        <f>IF(OR(입력!B129="85mm단열",입력!B129="85mm방화"),(32),0)</f>
        <v>0</v>
      </c>
      <c r="CT129" s="358"/>
      <c r="CU129" s="369">
        <f>IF((입력!B129="85mm단열"),((CA129+CC129+BW129+BY129)/1000),0)</f>
        <v>0</v>
      </c>
      <c r="CV129" s="370"/>
      <c r="CW129" s="369">
        <f>IF((입력!B129="85mm단열"),((CA129+CC129+BW129+BY129)/1000),0)</f>
        <v>0</v>
      </c>
      <c r="CX129" s="370"/>
      <c r="CY129" s="369">
        <f>IF((입력!B129="85mm단열"),((BS129/1000)),0)</f>
        <v>0</v>
      </c>
      <c r="CZ129" s="370"/>
      <c r="DA129" s="357">
        <f>IF((입력!B129="85mm단열"),(4),0)</f>
        <v>0</v>
      </c>
      <c r="DB129" s="358"/>
      <c r="DC129" s="369">
        <f>IF((입력!B129="85mm단열"),(BS129*2)/1000,0)</f>
        <v>0</v>
      </c>
      <c r="DD129" s="370"/>
      <c r="DE129" s="357">
        <f>IF((입력!B129="85mm방화"),((CA129+CC129+BW129+BY129)/1000),0)</f>
        <v>0</v>
      </c>
      <c r="DF129" s="358"/>
      <c r="DG129" s="357">
        <f>IF((입력!B129="85mm방화"),((CA129+CC129+BW129+BY129)/1000),0)</f>
        <v>0</v>
      </c>
      <c r="DH129" s="358"/>
      <c r="DI129" s="357">
        <f>IF((입력!B129="85mm방화"),((BS129/1000)),0)</f>
        <v>0</v>
      </c>
      <c r="DJ129" s="358"/>
      <c r="DK129" s="357">
        <f>IF((입력!B129="85mm방화"),(4),0)</f>
        <v>0</v>
      </c>
      <c r="DL129" s="358"/>
      <c r="DM129" s="357">
        <f>IF((입력!B129="85mm방화"),(BS129*2)/1000,0)</f>
        <v>0</v>
      </c>
      <c r="DN129" s="358"/>
      <c r="DO129" s="357">
        <f>IF((입력!B129="85mm방화"),((BQ129/1000)),0)</f>
        <v>0</v>
      </c>
      <c r="DP129" s="358"/>
      <c r="DQ129" s="357">
        <f>IF((입력!B129="85mm방화"),((BW129/1000)),0)</f>
        <v>0</v>
      </c>
      <c r="DR129" s="358"/>
      <c r="DS129" s="357">
        <f>IF((입력!B129="85mm방화"),((BY129/1000)),0)</f>
        <v>0</v>
      </c>
      <c r="DT129" s="358"/>
      <c r="DU129" s="357">
        <f>IF(OR(입력!B129="85mm단열",입력!B129="85mm방화"),(IF(OR(입력!B131="T/T",입력!B131="T/O",입력!B131="T/S"),(IF(입력!H129="W",입력!D129-(입력!D129-입력!J129)-432,입력!D129-432)+IF(입력!H129="H",입력!F129-((((입력!F129-입력!J129)/2)-246)*2),(((입력!F129/2)-246)*2))),0))+(IF(OR(입력!B131="T/T",입력!B131="T/O",입력!B131="T/S"),(IF(입력!H133="W",입력!D129-(입력!D133-입력!J133)-432,0)+IF(입력!H133="H",입력!F133-((((입력!F133-입력!J133)/2)-246)*2),0)),0)),0)</f>
        <v>0</v>
      </c>
      <c r="DV129" s="358"/>
      <c r="DW129" s="357">
        <f>IF(OR(입력!B129="85mm단열",입력!B129="85mm방화",입력!B129="60mm단열",입력!B129="60mm방화"),IF(OR(입력!B131="T/T",입력!B131="T/O",입력!B131="T/S",입력!B131="FIX"),IF(OR(입력!H129="w",입력!H129="h"),4,2),0),0)</f>
        <v>0</v>
      </c>
      <c r="DX129" s="358"/>
      <c r="DY129" s="357">
        <f>IF(OR(입력!B129="85mm단열",입력!B129="85mm방화",입력!B129="60mm단열",입력!B129="60mm방화"),IF(OR(입력!B131="T/T",입력!B131="T/O",입력!B131="T/S"),1,0),0)</f>
        <v>0</v>
      </c>
      <c r="DZ129" s="358"/>
      <c r="EA129" s="357">
        <f>IF(OR(입력!B129="85mm단열",입력!B129="85mm방화",입력!B129="60mm단열",입력!B129="60mm방화"),IF(OR(입력!B131="T/T",입력!B131="T/O",입력!B131="T/S"),1,0),0)</f>
        <v>0</v>
      </c>
      <c r="EB129" s="358"/>
      <c r="EC129" s="357">
        <f>IF(OR(입력!B129="145mm단열",입력!B129="145mm방화"),IF(입력!B131="ES",((입력!D129)+(입력!F129))*2,0),0)</f>
        <v>0</v>
      </c>
      <c r="ED129" s="358"/>
      <c r="EE129" s="357">
        <f>IF(OR(입력!B129="145mm단열",입력!B129="145mm방화"),IF(입력!B131="ES",(((입력!D129-(입력!D129-입력!J129)+6)+(입력!F129-52-57))*2),0)+IF(입력!B131="ES",IF(입력!H133="W",(((입력!D129-(입력!D129-입력!J133)+6)+(입력!F129-52-57))*2),0),0),0)</f>
        <v>0</v>
      </c>
      <c r="EF129" s="358"/>
      <c r="EG129" s="357">
        <f>IF(OR(입력!B129="145mm단열",입력!B129="145mm방화"),IF(입력!B131="ES",입력!F129-36-36+10,0)*IF(입력!H133="W",2,1),0)</f>
        <v>0</v>
      </c>
      <c r="EH129" s="358"/>
      <c r="EI129" s="357">
        <f>IF(OR(입력!B129="145mm단열",입력!B129="145mm방화"),IF(입력!B131="ES",입력!D129-36-36,0),0)</f>
        <v>0</v>
      </c>
      <c r="EJ129" s="358"/>
      <c r="EK129" s="357">
        <f>IF(OR(입력!B129="145mm단열",입력!B129="145mm방화"),IF(입력!B131="ES",입력!F129-36-36,0)+IF(AND(입력!B131="ES",입력!H133="W"),입력!F129-36-36,0),0)</f>
        <v>0</v>
      </c>
      <c r="EL129" s="358"/>
      <c r="EM129" s="357">
        <f>IF(OR(입력!B129="145mm단열",입력!B129="145mm방화"),IF(입력!B131="ES",입력!D129-36-36,0),0)</f>
        <v>0</v>
      </c>
      <c r="EN129" s="358"/>
      <c r="EO129" s="357">
        <f>IF(OR(입력!B129="145mm단열",입력!B129="145mm방화"),IF(입력!B131="ES",입력!D129-36-36,0),0)</f>
        <v>0</v>
      </c>
      <c r="EP129" s="358"/>
      <c r="EQ129" s="357">
        <f>IF(OR(입력!B129="145mm단열",입력!B129="145mm방화"),IF(입력!B131="ES",입력!F129-36-36,0)+IF(AND(입력!B131="ES",입력!H133="W"),입력!F129-36-36,0),0)</f>
        <v>0</v>
      </c>
      <c r="ER129" s="358"/>
      <c r="ES129" s="357">
        <f>IF(OR(입력!B129="145mm단열",입력!B129="145mm방화"),IF(입력!B133="39T",IF(입력!B131="ES",((입력!D129-(입력!D129-입력!J129)+6-73-73)+(입력!F129-36-36-73-73))*2,0)+IF(AND(입력!B129="ES",입력!H132="W"),((입력!D129-(입력!D129-입력!J132)+6-73-73)+(입력!F129-36-36-73-73))*2,0)+IF(AND(입력!B129="ES",입력!H129="W",입력!H132="W"),((입력!D129-입력!J129-입력!J132-19-19)+(입력!F129-36-36))*2,IF(AND(입력!B129="ES",입력!H129="W",NOT(입력!H132="W")),((입력!D129-입력!J129-36-19)+(입력!F129-36-36))*2,0)),0),0)</f>
        <v>0</v>
      </c>
      <c r="ET129" s="358"/>
      <c r="EU129" s="357">
        <f>IF(OR(입력!B129="145mm단열",입력!B129="145mm방화"),IF(입력!B133="24T",IF(입력!B131="ES",((입력!D129-(입력!D129-입력!J129)+6-73-73)+(입력!F129-36-36-73-73))*2,0)+IF(AND(입력!B129="ES",입력!H132="W"),((입력!D129-(입력!D129-입력!J132)+6-73-73)+(입력!F129-36-36-73-73))*2,0)+IF(AND(입력!B129="ES",입력!H129="W",입력!H132="W"),((입력!D129-입력!J129-입력!J132-19-19)+(입력!F129-36-36))*2,IF(AND(입력!B129="ES",입력!H129="W",NOT(입력!H132="W")),((입력!D129-입력!J129-36-19)+(입력!F129-36-36))*2,0)),0),0)</f>
        <v>0</v>
      </c>
      <c r="EV129" s="358"/>
      <c r="EW129" s="357">
        <f>IF(OR(입력!B129="145mm단열",입력!B129="145mm방화"),IF(입력!B131="ES",(입력!D129-(입력!D129-입력!J129)-40-21+입력!F129-36-36)*2,0)+IF(AND(입력!B131="ES",입력!H133="W"),(입력!D129-(입력!D129-입력!J132)-36-19+입력!F129-36-36)*2,0),0)</f>
        <v>0</v>
      </c>
      <c r="EX129" s="358"/>
      <c r="EY129" s="357">
        <f>IF(OR(입력!B129="145mm단열",입력!B129="145mm방화"),(4),0)</f>
        <v>0</v>
      </c>
      <c r="EZ129" s="358"/>
      <c r="FA129" s="357">
        <f>IF(OR(입력!B129="145mm단열",입력!B129="145mm방화"),(4),0)</f>
        <v>0</v>
      </c>
      <c r="FB129" s="358"/>
      <c r="FC129" s="381">
        <f>IF(OR(입력!B129="145mm단열",입력!B129="145mm방화"),IF(OR(입력!B131="ES"),IF(OR(입력!H129="W",입력!H133="h"),4,8),0),0)</f>
        <v>0</v>
      </c>
      <c r="FD129" s="382"/>
      <c r="FE129" s="375">
        <f>IF(OR(입력!B129="145mm단열",입력!B129="145mm방화"),IF(OR(입력!B131="ES"),IF(OR(입력!H129="W",입력!H133="h"),4,8),0),0)</f>
        <v>0</v>
      </c>
      <c r="FF129" s="376"/>
      <c r="FG129" s="375">
        <f>IF(OR(입력!B129="145mm단열",입력!B129="145mm방화"),IF(OR(입력!B131="ES"),IF(입력!H129="W",2,IF(입력!H129="H",2,0)),0)*IF(OR(입력!H132="W",입력!H132="H"),2,1),0)</f>
        <v>0</v>
      </c>
      <c r="FH129" s="376"/>
      <c r="FI129" s="375">
        <f>IF(OR(입력!B129="145mm단열",입력!B129="145mm방화"),IF(OR(입력!B131="ES"),IF(입력!H129="W",2,IF(입력!H129="H",2,0)),0)*IF(OR(입력!H132="W",입력!H132="H"),2,1),0)</f>
        <v>0</v>
      </c>
      <c r="FJ129" s="376"/>
      <c r="FK129" s="375">
        <f>IF(OR(입력!B129="145mm단열",입력!B129="145mm방화"),IF(OR(입력!B131="ES"),IF(입력!H129="W",2,IF(입력!H129="H",2,0)),0)*IF(OR(입력!H132="W",입력!H132="H"),2,1),0)</f>
        <v>0</v>
      </c>
      <c r="FL129" s="376"/>
      <c r="FM129" s="357">
        <f>IF(OR(입력!B129="145mm단열",입력!B129="145mm방화"),(32),0)</f>
        <v>0</v>
      </c>
      <c r="FN129" s="358"/>
      <c r="FO129" s="369">
        <f>IF((입력!B129="145mm단열"),((EU129+EW129+EQ129+ES129)/1000),0)</f>
        <v>0</v>
      </c>
      <c r="FP129" s="370"/>
      <c r="FQ129" s="369">
        <f>IF((입력!B129="145mm단열"),((EU129+EW129+EQ129+ES129)/1000),0)</f>
        <v>0</v>
      </c>
      <c r="FR129" s="370"/>
      <c r="FS129" s="369">
        <f>IF((입력!B129="145mm단열"),((EM129/1000)),0)</f>
        <v>0</v>
      </c>
      <c r="FT129" s="370"/>
      <c r="FU129" s="357">
        <f>IF((입력!B129="145mm단열"),(4),0)</f>
        <v>0</v>
      </c>
      <c r="FV129" s="358"/>
      <c r="FW129" s="369">
        <f>IF((입력!B129="145mm단열"),(EM129*2)/1000,0)</f>
        <v>0</v>
      </c>
      <c r="FX129" s="370"/>
      <c r="FY129" s="357">
        <f>IF((입력!B129="145mm방화"),((EU129+EW129+EQ129+ES129)/1000),0)</f>
        <v>0</v>
      </c>
      <c r="FZ129" s="358"/>
      <c r="GA129" s="357">
        <f>IF((입력!B129="145mm방화"),((EU129+EW129+EQ129+ES129)/1000),0)</f>
        <v>0</v>
      </c>
      <c r="GB129" s="358"/>
      <c r="GC129" s="357">
        <f>IF((입력!B129="145mm방화"),((EM129/1000)),0)</f>
        <v>0</v>
      </c>
      <c r="GD129" s="358"/>
      <c r="GE129" s="357">
        <f>IF((입력!B129="145mm방화"),(4),0)</f>
        <v>0</v>
      </c>
      <c r="GF129" s="358"/>
      <c r="GG129" s="357">
        <f>IF((입력!B129="145mm방화"),(EM129*2)/1000,0)</f>
        <v>0</v>
      </c>
      <c r="GH129" s="358"/>
      <c r="GI129" s="357">
        <f>IF((입력!B129="145mm방화"),((EK129/1000)),0)</f>
        <v>0</v>
      </c>
      <c r="GJ129" s="358"/>
      <c r="GK129" s="357">
        <f>IF((입력!B129="145mm방화"),((EQ129/1000)),0)</f>
        <v>0</v>
      </c>
      <c r="GL129" s="358"/>
      <c r="GM129" s="357">
        <f>IF((입력!B129="145mm방화"),((ES129/1000)),0)</f>
        <v>0</v>
      </c>
      <c r="GN129" s="358"/>
      <c r="GO129" s="357">
        <f>IF(OR(입력!B129="145mm단열",입력!B129="145mm방화"),(1),0)</f>
        <v>0</v>
      </c>
      <c r="GP129" s="358"/>
      <c r="GQ129" s="357">
        <f>IF(OR(입력!B129="145mm단열",입력!B129="145mm방화"),(1),0)</f>
        <v>0</v>
      </c>
      <c r="GR129" s="358"/>
    </row>
    <row r="130" spans="1:200" ht="17.100000000000001" customHeight="1" x14ac:dyDescent="0.3">
      <c r="A130" s="402"/>
      <c r="B130" s="412"/>
      <c r="C130" s="397"/>
      <c r="D130" s="398"/>
      <c r="E130" s="359"/>
      <c r="F130" s="360"/>
      <c r="G130" s="377"/>
      <c r="H130" s="378"/>
      <c r="I130" s="359"/>
      <c r="J130" s="360"/>
      <c r="K130" s="359"/>
      <c r="L130" s="360"/>
      <c r="M130" s="359"/>
      <c r="N130" s="360"/>
      <c r="O130" s="359"/>
      <c r="P130" s="360"/>
      <c r="Q130" s="359"/>
      <c r="R130" s="360"/>
      <c r="S130" s="359"/>
      <c r="T130" s="360"/>
      <c r="U130" s="359"/>
      <c r="V130" s="360"/>
      <c r="W130" s="359"/>
      <c r="X130" s="360"/>
      <c r="Y130" s="359"/>
      <c r="Z130" s="360"/>
      <c r="AA130" s="359"/>
      <c r="AB130" s="360"/>
      <c r="AC130" s="377"/>
      <c r="AD130" s="378"/>
      <c r="AE130" s="377"/>
      <c r="AF130" s="378"/>
      <c r="AG130" s="377"/>
      <c r="AH130" s="378"/>
      <c r="AI130" s="377"/>
      <c r="AJ130" s="378"/>
      <c r="AK130" s="377"/>
      <c r="AL130" s="378"/>
      <c r="AM130" s="359"/>
      <c r="AN130" s="360"/>
      <c r="AO130" s="359"/>
      <c r="AP130" s="360"/>
      <c r="AQ130" s="359"/>
      <c r="AR130" s="360"/>
      <c r="AS130" s="359"/>
      <c r="AT130" s="360"/>
      <c r="AU130" s="359"/>
      <c r="AV130" s="360"/>
      <c r="AW130" s="359"/>
      <c r="AX130" s="360"/>
      <c r="AY130" s="359"/>
      <c r="AZ130" s="360"/>
      <c r="BA130" s="359"/>
      <c r="BB130" s="360"/>
      <c r="BC130" s="359"/>
      <c r="BD130" s="360"/>
      <c r="BE130" s="359"/>
      <c r="BF130" s="360"/>
      <c r="BG130" s="359"/>
      <c r="BH130" s="360"/>
      <c r="BI130" s="359"/>
      <c r="BJ130" s="360"/>
      <c r="BK130" s="359"/>
      <c r="BL130" s="360"/>
      <c r="BM130" s="359"/>
      <c r="BN130" s="360"/>
      <c r="BO130" s="359"/>
      <c r="BP130" s="360"/>
      <c r="BQ130" s="359"/>
      <c r="BR130" s="360"/>
      <c r="BS130" s="359"/>
      <c r="BT130" s="360"/>
      <c r="BU130" s="359"/>
      <c r="BV130" s="360"/>
      <c r="BW130" s="359"/>
      <c r="BX130" s="360"/>
      <c r="BY130" s="359"/>
      <c r="BZ130" s="360"/>
      <c r="CA130" s="359"/>
      <c r="CB130" s="360"/>
      <c r="CC130" s="359"/>
      <c r="CD130" s="360"/>
      <c r="CE130" s="359"/>
      <c r="CF130" s="360"/>
      <c r="CG130" s="359"/>
      <c r="CH130" s="360"/>
      <c r="CI130" s="383"/>
      <c r="CJ130" s="384"/>
      <c r="CK130" s="377"/>
      <c r="CL130" s="378"/>
      <c r="CM130" s="377"/>
      <c r="CN130" s="378"/>
      <c r="CO130" s="377"/>
      <c r="CP130" s="378"/>
      <c r="CQ130" s="377"/>
      <c r="CR130" s="378"/>
      <c r="CS130" s="359"/>
      <c r="CT130" s="360"/>
      <c r="CU130" s="371"/>
      <c r="CV130" s="372"/>
      <c r="CW130" s="371"/>
      <c r="CX130" s="372"/>
      <c r="CY130" s="371"/>
      <c r="CZ130" s="372"/>
      <c r="DA130" s="359"/>
      <c r="DB130" s="360"/>
      <c r="DC130" s="371"/>
      <c r="DD130" s="372"/>
      <c r="DE130" s="359"/>
      <c r="DF130" s="360"/>
      <c r="DG130" s="359"/>
      <c r="DH130" s="360"/>
      <c r="DI130" s="359"/>
      <c r="DJ130" s="360"/>
      <c r="DK130" s="359"/>
      <c r="DL130" s="360"/>
      <c r="DM130" s="359"/>
      <c r="DN130" s="360"/>
      <c r="DO130" s="359"/>
      <c r="DP130" s="360"/>
      <c r="DQ130" s="359"/>
      <c r="DR130" s="360"/>
      <c r="DS130" s="359"/>
      <c r="DT130" s="360"/>
      <c r="DU130" s="359"/>
      <c r="DV130" s="360"/>
      <c r="DW130" s="359"/>
      <c r="DX130" s="360"/>
      <c r="DY130" s="359"/>
      <c r="DZ130" s="360"/>
      <c r="EA130" s="359"/>
      <c r="EB130" s="360"/>
      <c r="EC130" s="359"/>
      <c r="ED130" s="360"/>
      <c r="EE130" s="359"/>
      <c r="EF130" s="360"/>
      <c r="EG130" s="359"/>
      <c r="EH130" s="360"/>
      <c r="EI130" s="359"/>
      <c r="EJ130" s="360"/>
      <c r="EK130" s="359"/>
      <c r="EL130" s="360"/>
      <c r="EM130" s="359"/>
      <c r="EN130" s="360"/>
      <c r="EO130" s="359"/>
      <c r="EP130" s="360"/>
      <c r="EQ130" s="359"/>
      <c r="ER130" s="360"/>
      <c r="ES130" s="359"/>
      <c r="ET130" s="360"/>
      <c r="EU130" s="359"/>
      <c r="EV130" s="360"/>
      <c r="EW130" s="359"/>
      <c r="EX130" s="360"/>
      <c r="EY130" s="359"/>
      <c r="EZ130" s="360"/>
      <c r="FA130" s="359"/>
      <c r="FB130" s="360"/>
      <c r="FC130" s="383"/>
      <c r="FD130" s="384"/>
      <c r="FE130" s="377"/>
      <c r="FF130" s="378"/>
      <c r="FG130" s="377"/>
      <c r="FH130" s="378"/>
      <c r="FI130" s="377"/>
      <c r="FJ130" s="378"/>
      <c r="FK130" s="377"/>
      <c r="FL130" s="378"/>
      <c r="FM130" s="359"/>
      <c r="FN130" s="360"/>
      <c r="FO130" s="371"/>
      <c r="FP130" s="372"/>
      <c r="FQ130" s="371"/>
      <c r="FR130" s="372"/>
      <c r="FS130" s="371"/>
      <c r="FT130" s="372"/>
      <c r="FU130" s="359"/>
      <c r="FV130" s="360"/>
      <c r="FW130" s="371"/>
      <c r="FX130" s="372"/>
      <c r="FY130" s="359"/>
      <c r="FZ130" s="360"/>
      <c r="GA130" s="359"/>
      <c r="GB130" s="360"/>
      <c r="GC130" s="359"/>
      <c r="GD130" s="360"/>
      <c r="GE130" s="359"/>
      <c r="GF130" s="360"/>
      <c r="GG130" s="359"/>
      <c r="GH130" s="360"/>
      <c r="GI130" s="359"/>
      <c r="GJ130" s="360"/>
      <c r="GK130" s="359"/>
      <c r="GL130" s="360"/>
      <c r="GM130" s="359"/>
      <c r="GN130" s="360"/>
      <c r="GO130" s="359"/>
      <c r="GP130" s="360"/>
      <c r="GQ130" s="359"/>
      <c r="GR130" s="360"/>
    </row>
    <row r="131" spans="1:200" ht="17.100000000000001" customHeight="1" x14ac:dyDescent="0.3">
      <c r="A131" s="402"/>
      <c r="B131" s="412"/>
      <c r="C131" s="397"/>
      <c r="D131" s="398"/>
      <c r="E131" s="359"/>
      <c r="F131" s="360"/>
      <c r="G131" s="377"/>
      <c r="H131" s="378"/>
      <c r="I131" s="359"/>
      <c r="J131" s="360"/>
      <c r="K131" s="359"/>
      <c r="L131" s="360"/>
      <c r="M131" s="359"/>
      <c r="N131" s="360"/>
      <c r="O131" s="359"/>
      <c r="P131" s="360"/>
      <c r="Q131" s="359"/>
      <c r="R131" s="360"/>
      <c r="S131" s="359"/>
      <c r="T131" s="360"/>
      <c r="U131" s="359"/>
      <c r="V131" s="360"/>
      <c r="W131" s="359"/>
      <c r="X131" s="360"/>
      <c r="Y131" s="359"/>
      <c r="Z131" s="360"/>
      <c r="AA131" s="359"/>
      <c r="AB131" s="360"/>
      <c r="AC131" s="377"/>
      <c r="AD131" s="378"/>
      <c r="AE131" s="377"/>
      <c r="AF131" s="378"/>
      <c r="AG131" s="377"/>
      <c r="AH131" s="378"/>
      <c r="AI131" s="377"/>
      <c r="AJ131" s="378"/>
      <c r="AK131" s="377"/>
      <c r="AL131" s="378"/>
      <c r="AM131" s="359"/>
      <c r="AN131" s="360"/>
      <c r="AO131" s="359"/>
      <c r="AP131" s="360"/>
      <c r="AQ131" s="359"/>
      <c r="AR131" s="360"/>
      <c r="AS131" s="359"/>
      <c r="AT131" s="360"/>
      <c r="AU131" s="359"/>
      <c r="AV131" s="360"/>
      <c r="AW131" s="359"/>
      <c r="AX131" s="360"/>
      <c r="AY131" s="359"/>
      <c r="AZ131" s="360"/>
      <c r="BA131" s="359"/>
      <c r="BB131" s="360"/>
      <c r="BC131" s="359"/>
      <c r="BD131" s="360"/>
      <c r="BE131" s="359"/>
      <c r="BF131" s="360"/>
      <c r="BG131" s="359"/>
      <c r="BH131" s="360"/>
      <c r="BI131" s="359"/>
      <c r="BJ131" s="360"/>
      <c r="BK131" s="359"/>
      <c r="BL131" s="360"/>
      <c r="BM131" s="359"/>
      <c r="BN131" s="360"/>
      <c r="BO131" s="359"/>
      <c r="BP131" s="360"/>
      <c r="BQ131" s="359"/>
      <c r="BR131" s="360"/>
      <c r="BS131" s="359"/>
      <c r="BT131" s="360"/>
      <c r="BU131" s="359"/>
      <c r="BV131" s="360"/>
      <c r="BW131" s="359"/>
      <c r="BX131" s="360"/>
      <c r="BY131" s="359"/>
      <c r="BZ131" s="360"/>
      <c r="CA131" s="359"/>
      <c r="CB131" s="360"/>
      <c r="CC131" s="359"/>
      <c r="CD131" s="360"/>
      <c r="CE131" s="359"/>
      <c r="CF131" s="360"/>
      <c r="CG131" s="359"/>
      <c r="CH131" s="360"/>
      <c r="CI131" s="383"/>
      <c r="CJ131" s="384"/>
      <c r="CK131" s="377"/>
      <c r="CL131" s="378"/>
      <c r="CM131" s="377"/>
      <c r="CN131" s="378"/>
      <c r="CO131" s="377"/>
      <c r="CP131" s="378"/>
      <c r="CQ131" s="377"/>
      <c r="CR131" s="378"/>
      <c r="CS131" s="359"/>
      <c r="CT131" s="360"/>
      <c r="CU131" s="371"/>
      <c r="CV131" s="372"/>
      <c r="CW131" s="371"/>
      <c r="CX131" s="372"/>
      <c r="CY131" s="371"/>
      <c r="CZ131" s="372"/>
      <c r="DA131" s="359"/>
      <c r="DB131" s="360"/>
      <c r="DC131" s="371"/>
      <c r="DD131" s="372"/>
      <c r="DE131" s="359"/>
      <c r="DF131" s="360"/>
      <c r="DG131" s="359"/>
      <c r="DH131" s="360"/>
      <c r="DI131" s="359"/>
      <c r="DJ131" s="360"/>
      <c r="DK131" s="359"/>
      <c r="DL131" s="360"/>
      <c r="DM131" s="359"/>
      <c r="DN131" s="360"/>
      <c r="DO131" s="359"/>
      <c r="DP131" s="360"/>
      <c r="DQ131" s="359"/>
      <c r="DR131" s="360"/>
      <c r="DS131" s="359"/>
      <c r="DT131" s="360"/>
      <c r="DU131" s="359"/>
      <c r="DV131" s="360"/>
      <c r="DW131" s="359"/>
      <c r="DX131" s="360"/>
      <c r="DY131" s="359"/>
      <c r="DZ131" s="360"/>
      <c r="EA131" s="359"/>
      <c r="EB131" s="360"/>
      <c r="EC131" s="359"/>
      <c r="ED131" s="360"/>
      <c r="EE131" s="359"/>
      <c r="EF131" s="360"/>
      <c r="EG131" s="359"/>
      <c r="EH131" s="360"/>
      <c r="EI131" s="359"/>
      <c r="EJ131" s="360"/>
      <c r="EK131" s="359"/>
      <c r="EL131" s="360"/>
      <c r="EM131" s="359"/>
      <c r="EN131" s="360"/>
      <c r="EO131" s="359"/>
      <c r="EP131" s="360"/>
      <c r="EQ131" s="359"/>
      <c r="ER131" s="360"/>
      <c r="ES131" s="359"/>
      <c r="ET131" s="360"/>
      <c r="EU131" s="359"/>
      <c r="EV131" s="360"/>
      <c r="EW131" s="359"/>
      <c r="EX131" s="360"/>
      <c r="EY131" s="359"/>
      <c r="EZ131" s="360"/>
      <c r="FA131" s="359"/>
      <c r="FB131" s="360"/>
      <c r="FC131" s="383"/>
      <c r="FD131" s="384"/>
      <c r="FE131" s="377"/>
      <c r="FF131" s="378"/>
      <c r="FG131" s="377"/>
      <c r="FH131" s="378"/>
      <c r="FI131" s="377"/>
      <c r="FJ131" s="378"/>
      <c r="FK131" s="377"/>
      <c r="FL131" s="378"/>
      <c r="FM131" s="359"/>
      <c r="FN131" s="360"/>
      <c r="FO131" s="371"/>
      <c r="FP131" s="372"/>
      <c r="FQ131" s="371"/>
      <c r="FR131" s="372"/>
      <c r="FS131" s="371"/>
      <c r="FT131" s="372"/>
      <c r="FU131" s="359"/>
      <c r="FV131" s="360"/>
      <c r="FW131" s="371"/>
      <c r="FX131" s="372"/>
      <c r="FY131" s="359"/>
      <c r="FZ131" s="360"/>
      <c r="GA131" s="359"/>
      <c r="GB131" s="360"/>
      <c r="GC131" s="359"/>
      <c r="GD131" s="360"/>
      <c r="GE131" s="359"/>
      <c r="GF131" s="360"/>
      <c r="GG131" s="359"/>
      <c r="GH131" s="360"/>
      <c r="GI131" s="359"/>
      <c r="GJ131" s="360"/>
      <c r="GK131" s="359"/>
      <c r="GL131" s="360"/>
      <c r="GM131" s="359"/>
      <c r="GN131" s="360"/>
      <c r="GO131" s="359"/>
      <c r="GP131" s="360"/>
      <c r="GQ131" s="359"/>
      <c r="GR131" s="360"/>
    </row>
    <row r="132" spans="1:200" ht="17.100000000000001" customHeight="1" x14ac:dyDescent="0.3">
      <c r="A132" s="402"/>
      <c r="B132" s="412"/>
      <c r="C132" s="409"/>
      <c r="D132" s="410"/>
      <c r="E132" s="361"/>
      <c r="F132" s="362"/>
      <c r="G132" s="379"/>
      <c r="H132" s="380"/>
      <c r="I132" s="361"/>
      <c r="J132" s="362"/>
      <c r="K132" s="361"/>
      <c r="L132" s="362"/>
      <c r="M132" s="361"/>
      <c r="N132" s="362"/>
      <c r="O132" s="361"/>
      <c r="P132" s="362"/>
      <c r="Q132" s="361"/>
      <c r="R132" s="362"/>
      <c r="S132" s="361"/>
      <c r="T132" s="362"/>
      <c r="U132" s="361"/>
      <c r="V132" s="362"/>
      <c r="W132" s="361"/>
      <c r="X132" s="362"/>
      <c r="Y132" s="361"/>
      <c r="Z132" s="362"/>
      <c r="AA132" s="361"/>
      <c r="AB132" s="362"/>
      <c r="AC132" s="379"/>
      <c r="AD132" s="380"/>
      <c r="AE132" s="379"/>
      <c r="AF132" s="380"/>
      <c r="AG132" s="379"/>
      <c r="AH132" s="380"/>
      <c r="AI132" s="379"/>
      <c r="AJ132" s="380"/>
      <c r="AK132" s="379"/>
      <c r="AL132" s="380"/>
      <c r="AM132" s="361"/>
      <c r="AN132" s="362"/>
      <c r="AO132" s="361"/>
      <c r="AP132" s="362"/>
      <c r="AQ132" s="361"/>
      <c r="AR132" s="362"/>
      <c r="AS132" s="361"/>
      <c r="AT132" s="362"/>
      <c r="AU132" s="361"/>
      <c r="AV132" s="362"/>
      <c r="AW132" s="361"/>
      <c r="AX132" s="362"/>
      <c r="AY132" s="361"/>
      <c r="AZ132" s="362"/>
      <c r="BA132" s="361"/>
      <c r="BB132" s="362"/>
      <c r="BC132" s="361"/>
      <c r="BD132" s="362"/>
      <c r="BE132" s="361"/>
      <c r="BF132" s="362"/>
      <c r="BG132" s="361"/>
      <c r="BH132" s="362"/>
      <c r="BI132" s="361"/>
      <c r="BJ132" s="362"/>
      <c r="BK132" s="361"/>
      <c r="BL132" s="362"/>
      <c r="BM132" s="361"/>
      <c r="BN132" s="362"/>
      <c r="BO132" s="361"/>
      <c r="BP132" s="362"/>
      <c r="BQ132" s="361"/>
      <c r="BR132" s="362"/>
      <c r="BS132" s="361"/>
      <c r="BT132" s="362"/>
      <c r="BU132" s="361"/>
      <c r="BV132" s="362"/>
      <c r="BW132" s="361"/>
      <c r="BX132" s="362"/>
      <c r="BY132" s="361"/>
      <c r="BZ132" s="362"/>
      <c r="CA132" s="361"/>
      <c r="CB132" s="362"/>
      <c r="CC132" s="361"/>
      <c r="CD132" s="362"/>
      <c r="CE132" s="361"/>
      <c r="CF132" s="362"/>
      <c r="CG132" s="361"/>
      <c r="CH132" s="362"/>
      <c r="CI132" s="385"/>
      <c r="CJ132" s="386"/>
      <c r="CK132" s="379"/>
      <c r="CL132" s="380"/>
      <c r="CM132" s="379"/>
      <c r="CN132" s="380"/>
      <c r="CO132" s="379"/>
      <c r="CP132" s="380"/>
      <c r="CQ132" s="379"/>
      <c r="CR132" s="380"/>
      <c r="CS132" s="361"/>
      <c r="CT132" s="362"/>
      <c r="CU132" s="373"/>
      <c r="CV132" s="374"/>
      <c r="CW132" s="373"/>
      <c r="CX132" s="374"/>
      <c r="CY132" s="373"/>
      <c r="CZ132" s="374"/>
      <c r="DA132" s="361"/>
      <c r="DB132" s="362"/>
      <c r="DC132" s="373"/>
      <c r="DD132" s="374"/>
      <c r="DE132" s="361"/>
      <c r="DF132" s="362"/>
      <c r="DG132" s="361"/>
      <c r="DH132" s="362"/>
      <c r="DI132" s="361"/>
      <c r="DJ132" s="362"/>
      <c r="DK132" s="361"/>
      <c r="DL132" s="362"/>
      <c r="DM132" s="361"/>
      <c r="DN132" s="362"/>
      <c r="DO132" s="361"/>
      <c r="DP132" s="362"/>
      <c r="DQ132" s="361"/>
      <c r="DR132" s="362"/>
      <c r="DS132" s="361"/>
      <c r="DT132" s="362"/>
      <c r="DU132" s="361"/>
      <c r="DV132" s="362"/>
      <c r="DW132" s="361"/>
      <c r="DX132" s="362"/>
      <c r="DY132" s="361"/>
      <c r="DZ132" s="362"/>
      <c r="EA132" s="361"/>
      <c r="EB132" s="362"/>
      <c r="EC132" s="361"/>
      <c r="ED132" s="362"/>
      <c r="EE132" s="361"/>
      <c r="EF132" s="362"/>
      <c r="EG132" s="361"/>
      <c r="EH132" s="362"/>
      <c r="EI132" s="361"/>
      <c r="EJ132" s="362"/>
      <c r="EK132" s="361"/>
      <c r="EL132" s="362"/>
      <c r="EM132" s="361"/>
      <c r="EN132" s="362"/>
      <c r="EO132" s="361"/>
      <c r="EP132" s="362"/>
      <c r="EQ132" s="361"/>
      <c r="ER132" s="362"/>
      <c r="ES132" s="361"/>
      <c r="ET132" s="362"/>
      <c r="EU132" s="361"/>
      <c r="EV132" s="362"/>
      <c r="EW132" s="361"/>
      <c r="EX132" s="362"/>
      <c r="EY132" s="361"/>
      <c r="EZ132" s="362"/>
      <c r="FA132" s="361"/>
      <c r="FB132" s="362"/>
      <c r="FC132" s="385"/>
      <c r="FD132" s="386"/>
      <c r="FE132" s="379"/>
      <c r="FF132" s="380"/>
      <c r="FG132" s="379"/>
      <c r="FH132" s="380"/>
      <c r="FI132" s="379"/>
      <c r="FJ132" s="380"/>
      <c r="FK132" s="379"/>
      <c r="FL132" s="380"/>
      <c r="FM132" s="361"/>
      <c r="FN132" s="362"/>
      <c r="FO132" s="373"/>
      <c r="FP132" s="374"/>
      <c r="FQ132" s="373"/>
      <c r="FR132" s="374"/>
      <c r="FS132" s="373"/>
      <c r="FT132" s="374"/>
      <c r="FU132" s="361"/>
      <c r="FV132" s="362"/>
      <c r="FW132" s="373"/>
      <c r="FX132" s="374"/>
      <c r="FY132" s="361"/>
      <c r="FZ132" s="362"/>
      <c r="GA132" s="361"/>
      <c r="GB132" s="362"/>
      <c r="GC132" s="361"/>
      <c r="GD132" s="362"/>
      <c r="GE132" s="361"/>
      <c r="GF132" s="362"/>
      <c r="GG132" s="361"/>
      <c r="GH132" s="362"/>
      <c r="GI132" s="361"/>
      <c r="GJ132" s="362"/>
      <c r="GK132" s="361"/>
      <c r="GL132" s="362"/>
      <c r="GM132" s="361"/>
      <c r="GN132" s="362"/>
      <c r="GO132" s="361"/>
      <c r="GP132" s="362"/>
      <c r="GQ132" s="361"/>
      <c r="GR132" s="362"/>
    </row>
    <row r="133" spans="1:200" ht="16.5" customHeight="1" x14ac:dyDescent="0.3">
      <c r="A133" s="402"/>
      <c r="B133" s="412"/>
      <c r="C133" s="395" t="s">
        <v>20</v>
      </c>
      <c r="D133" s="396"/>
      <c r="E133" s="351">
        <f>ROUNDUP((E129/1000)*VLOOKUP(E$8,'프로파일 단가 DB'!$A$2:$H$107,7,FALSE)+(E129/1000*($U$3/100))*VLOOKUP(E$8,'프로파일 단가 DB'!$A$2:$H$107,7,FALSE),2)</f>
        <v>0</v>
      </c>
      <c r="F133" s="352"/>
      <c r="G133" s="351">
        <f>ROUNDUP((G129/1000)*VLOOKUP(G$8,'프로파일 단가 DB'!$A$2:$H$107,7,FALSE)+(G129/1000*($U$3/100))*VLOOKUP(G$8,'프로파일 단가 DB'!$A$2:$H$107,7,FALSE),2)</f>
        <v>0</v>
      </c>
      <c r="H133" s="352"/>
      <c r="I133" s="351">
        <f>ROUNDUP((I129/1000)*VLOOKUP(I$8,'프로파일 단가 DB'!$A$2:$H$107,7,FALSE)+(I129/1000*($U$3/100))*VLOOKUP(I$8,'프로파일 단가 DB'!$A$2:$H$107,7,FALSE),2)</f>
        <v>0</v>
      </c>
      <c r="J133" s="352"/>
      <c r="K133" s="351">
        <f>ROUNDUP((K129/1000)*VLOOKUP(K$8,'프로파일 단가 DB'!$A$2:$H$107,7,FALSE)+(K129/1000*($U$3/100))*VLOOKUP(K$8,'프로파일 단가 DB'!$A$2:$H$107,7,FALSE),2)</f>
        <v>0</v>
      </c>
      <c r="L133" s="352"/>
      <c r="M133" s="351">
        <f>ROUNDUP((M129/1000)*VLOOKUP(M$8,'프로파일 단가 DB'!$A$2:$H$107,7,FALSE)+(M129/1000*($U$3/100))*VLOOKUP(M$8,'프로파일 단가 DB'!$A$2:$H$107,7,FALSE),2)</f>
        <v>0</v>
      </c>
      <c r="N133" s="352"/>
      <c r="O133" s="351">
        <f>ROUNDUP((O129/1000)*VLOOKUP(O$8,'프로파일 단가 DB'!$A$2:$H$107,7,FALSE)+(O129/1000*($U$3/100))*VLOOKUP(O$8,'프로파일 단가 DB'!$A$2:$H$107,7,FALSE),2)</f>
        <v>0</v>
      </c>
      <c r="P133" s="352"/>
      <c r="Q133" s="351">
        <f>ROUNDUP((Q129/1000)*VLOOKUP(Q$8,'프로파일 단가 DB'!$A$2:$H$107,7,FALSE)+(Q129/1000*($U$3/100))*VLOOKUP(Q$8,'프로파일 단가 DB'!$A$2:$H$107,7,FALSE),2)</f>
        <v>0</v>
      </c>
      <c r="R133" s="352"/>
      <c r="S133" s="351">
        <f>ROUNDUP((S129/1000)*VLOOKUP(S$8,'프로파일 단가 DB'!$A$2:$H$107,7,FALSE)+(S129/1000*($U$3/100))*VLOOKUP(S$8,'프로파일 단가 DB'!$A$2:$H$107,7,FALSE),2)</f>
        <v>0</v>
      </c>
      <c r="T133" s="352"/>
      <c r="U133" s="351">
        <f>ROUNDUP((U129/1000)*VLOOKUP(U$8,'프로파일 단가 DB'!$A$2:$H$107,7,FALSE)+(U129/1000*($U$3/100))*VLOOKUP(U$8,'프로파일 단가 DB'!$A$2:$H$107,7,FALSE),2)</f>
        <v>0</v>
      </c>
      <c r="V133" s="352"/>
      <c r="W133" s="351">
        <f>ROUNDUP((W129/1000)*VLOOKUP(W$8,'프로파일 단가 DB'!$A$2:$H$107,7,FALSE)+(W129/1000*($U$3/100))*VLOOKUP(W$8,'프로파일 단가 DB'!$A$2:$H$107,7,FALSE),2)</f>
        <v>0</v>
      </c>
      <c r="X133" s="352"/>
      <c r="Y133" s="351">
        <f>ROUNDUP((Y129)*VLOOKUP(Y$8,'프로파일 단가 DB'!$A$2:$H$107,7,FALSE)+(Y129*($U$3/100))*VLOOKUP(Y$8,'프로파일 단가 DB'!$A$2:$H$107,7,FALSE),2)</f>
        <v>0</v>
      </c>
      <c r="Z133" s="352"/>
      <c r="AA133" s="351">
        <f>ROUNDUP((AA129)*VLOOKUP(AA$8,'프로파일 단가 DB'!$A$2:$H$107,7,FALSE)+(AA129*($U$3/100))*VLOOKUP(AA$8,'프로파일 단가 DB'!$A$2:$H$107,7,FALSE),2)</f>
        <v>0</v>
      </c>
      <c r="AB133" s="352"/>
      <c r="AC133" s="351">
        <f>ROUNDUP((AC129)*VLOOKUP(AC$8,'프로파일 단가 DB'!$A$2:$H$107,7,FALSE)+(AC129*($U$3/100))*VLOOKUP(AC$8,'프로파일 단가 DB'!$A$2:$H$107,7,FALSE),2)</f>
        <v>0</v>
      </c>
      <c r="AD133" s="352"/>
      <c r="AE133" s="351">
        <f>ROUNDUP((AE129)*VLOOKUP(AE$8,'프로파일 단가 DB'!$A$2:$H$107,7,FALSE)+(AE129*($U$3/100))*VLOOKUP(AE$8,'프로파일 단가 DB'!$A$2:$H$107,7,FALSE),2)</f>
        <v>0</v>
      </c>
      <c r="AF133" s="352"/>
      <c r="AG133" s="351">
        <f>ROUNDUP((AG129)*VLOOKUP(AG$8,'프로파일 단가 DB'!$A$2:$H$107,7,FALSE)+(AG129*($U$3/100))*VLOOKUP(AG$8,'프로파일 단가 DB'!$A$2:$H$107,7,FALSE),2)</f>
        <v>0</v>
      </c>
      <c r="AH133" s="352"/>
      <c r="AI133" s="351">
        <f>ROUNDUP((AI129)*VLOOKUP(AI$8,'프로파일 단가 DB'!$A$2:$H$107,7,FALSE)+(AI129*($U$3/100))*VLOOKUP(AI$8,'프로파일 단가 DB'!$A$2:$H$107,7,FALSE),2)</f>
        <v>0</v>
      </c>
      <c r="AJ133" s="352"/>
      <c r="AK133" s="351">
        <f>ROUNDUP((AK129)*VLOOKUP(AK$8,'프로파일 단가 DB'!$A$2:$H$107,7,FALSE)+(AK129*($U$3/100))*VLOOKUP(AK$8,'프로파일 단가 DB'!$A$2:$H$107,7,FALSE),2)</f>
        <v>0</v>
      </c>
      <c r="AL133" s="352"/>
      <c r="AM133" s="351">
        <f>ROUNDUP((AM129)*VLOOKUP(AM$8,'프로파일 단가 DB'!$A$2:$H$107,7,FALSE)+(AM129*($U$3/100))*VLOOKUP(AM$8,'프로파일 단가 DB'!$A$2:$H$107,7,FALSE),2)</f>
        <v>0</v>
      </c>
      <c r="AN133" s="352"/>
      <c r="AO133" s="351">
        <f>ROUNDUP((AO129)*VLOOKUP(AO$8,'프로파일 단가 DB'!$A$2:$H$107,7,FALSE)+(AO129*($U$3/100))*VLOOKUP(AO$8,'프로파일 단가 DB'!$A$2:$H$107,7,FALSE),2)</f>
        <v>0</v>
      </c>
      <c r="AP133" s="352"/>
      <c r="AQ133" s="351">
        <f>ROUNDUP((AQ129)*VLOOKUP(AQ$8,'프로파일 단가 DB'!$A$2:$H$107,7,FALSE)+(AQ129*($U$3/100))*VLOOKUP(AQ$8,'프로파일 단가 DB'!$A$2:$H$107,7,FALSE),2)</f>
        <v>0</v>
      </c>
      <c r="AR133" s="352"/>
      <c r="AS133" s="351">
        <f>ROUNDUP((AS129)*VLOOKUP(AS$8,'프로파일 단가 DB'!$A$2:$H$107,7,FALSE)+(AS129*($U$3/100))*VLOOKUP(AS$8,'프로파일 단가 DB'!$A$2:$H$107,7,FALSE),2)</f>
        <v>0</v>
      </c>
      <c r="AT133" s="352"/>
      <c r="AU133" s="351">
        <f>ROUNDUP((AU129)*VLOOKUP(AU$8,'프로파일 단가 DB'!$A$2:$H$107,7,FALSE)+(AU129*($U$3/100))*VLOOKUP(AU$8,'프로파일 단가 DB'!$A$2:$H$107,7,FALSE),2)</f>
        <v>0</v>
      </c>
      <c r="AV133" s="352"/>
      <c r="AW133" s="351">
        <f>ROUNDUP((AW129)*VLOOKUP(AW$8,'프로파일 단가 DB'!$A$2:$H$107,7,FALSE)+(AW129*($U$3/100))*VLOOKUP(AW$8,'프로파일 단가 DB'!$A$2:$H$107,7,FALSE),2)</f>
        <v>0</v>
      </c>
      <c r="AX133" s="352"/>
      <c r="AY133" s="351">
        <f>ROUNDUP((AY129)*VLOOKUP(AY$8,'프로파일 단가 DB'!$A$2:$H$107,7,FALSE)+(AY129*($U$3/100))*VLOOKUP(AY$8,'프로파일 단가 DB'!$A$2:$H$107,7,FALSE),2)</f>
        <v>0</v>
      </c>
      <c r="AZ133" s="352"/>
      <c r="BA133" s="351">
        <f>ROUNDUP((BA129)*VLOOKUP(BA$8,'프로파일 단가 DB'!$A$2:$H$107,7,FALSE)+(BA129*($U$3/100))*VLOOKUP(BA$8,'프로파일 단가 DB'!$A$2:$H$107,7,FALSE),2)</f>
        <v>0</v>
      </c>
      <c r="BB133" s="352"/>
      <c r="BC133" s="351">
        <f>ROUNDUP((BC129)*VLOOKUP(BC$8,'프로파일 단가 DB'!$A$2:$H$107,7,FALSE)+(BC129*($U$3/100))*VLOOKUP(BC$8,'프로파일 단가 DB'!$A$2:$H$107,7,FALSE),2)</f>
        <v>0</v>
      </c>
      <c r="BD133" s="352"/>
      <c r="BE133" s="351">
        <f>ROUNDUP((BE129)*VLOOKUP(BE$8,'프로파일 단가 DB'!$A$2:$H$107,7,FALSE)+(BE129*($U$3/100))*VLOOKUP(BE$8,'프로파일 단가 DB'!$A$2:$H$107,7,FALSE),2)</f>
        <v>0</v>
      </c>
      <c r="BF133" s="352"/>
      <c r="BG133" s="351">
        <f>ROUNDUP((BG129)*VLOOKUP(BG$8,'프로파일 단가 DB'!$A$2:$H$107,7,FALSE)+(BG129*($U$3/100))*VLOOKUP(BG$8,'프로파일 단가 DB'!$A$2:$H$107,7,FALSE),2)</f>
        <v>0</v>
      </c>
      <c r="BH133" s="352"/>
      <c r="BI133" s="351">
        <f>ROUNDUP((BI129)*VLOOKUP(BI$8,'프로파일 단가 DB'!$A$2:$H$107,7,FALSE)+(BI129*($U$3/100))*VLOOKUP(BI$8,'프로파일 단가 DB'!$A$2:$H$107,7,FALSE),2)</f>
        <v>0</v>
      </c>
      <c r="BJ133" s="352"/>
      <c r="BK133" s="351">
        <f>ROUNDUP((BK129)*VLOOKUP(BK$8,'프로파일 단가 DB'!$A$2:$H$107,7,FALSE)+(BK129*($U$3/100))*VLOOKUP(BK$8,'프로파일 단가 DB'!$A$2:$H$107,7,FALSE),2)</f>
        <v>0</v>
      </c>
      <c r="BL133" s="352"/>
      <c r="BM133" s="351">
        <f>ROUNDUP((BM129)*VLOOKUP(BM$8,'프로파일 단가 DB'!$A$2:$H$107,7,FALSE)+(BM129*($U$3/100))*VLOOKUP(BM$8,'프로파일 단가 DB'!$A$2:$H$107,7,FALSE),2)</f>
        <v>0</v>
      </c>
      <c r="BN133" s="352"/>
      <c r="BO133" s="351">
        <f>ROUNDUP((BO129/1000)*VLOOKUP(BO$8,'프로파일 단가 DB'!$A$2:$H$107,7,FALSE)+(BO129/1000*($U$3/100))*VLOOKUP(BO$8,'프로파일 단가 DB'!$A$2:$H$107,7,FALSE),2)</f>
        <v>0</v>
      </c>
      <c r="BP133" s="352"/>
      <c r="BQ133" s="351">
        <f>ROUNDUP((BQ129/1000)*VLOOKUP(BQ$8,'프로파일 단가 DB'!$A$2:$H$107,7,FALSE)+(BQ129/1000*($U$3/100))*VLOOKUP(BQ$8,'프로파일 단가 DB'!$A$2:$H$107,7,FALSE),2)</f>
        <v>0</v>
      </c>
      <c r="BR133" s="352"/>
      <c r="BS133" s="351">
        <f>ROUNDUP((BS129/1000)*VLOOKUP(BS$8,'프로파일 단가 DB'!$A$2:$H$107,7,FALSE)+(BS129/1000*($U$3/100))*VLOOKUP(BS$8,'프로파일 단가 DB'!$A$2:$H$107,7,FALSE),2)</f>
        <v>0</v>
      </c>
      <c r="BT133" s="352"/>
      <c r="BU133" s="351">
        <f>ROUNDUP((BU129/1000)*VLOOKUP(BU$8,'프로파일 단가 DB'!$A$2:$H$107,7,FALSE)+(BU129/1000*($U$3/100))*VLOOKUP(BU$8,'프로파일 단가 DB'!$A$2:$H$107,7,FALSE),2)</f>
        <v>0</v>
      </c>
      <c r="BV133" s="352"/>
      <c r="BW133" s="351">
        <f>ROUNDUP((BW129/1000)*VLOOKUP(BW$8,'프로파일 단가 DB'!$A$2:$H$107,7,FALSE)+(BW129/1000*($U$3/100))*VLOOKUP(BW$8,'프로파일 단가 DB'!$A$2:$H$107,7,FALSE),2)</f>
        <v>0</v>
      </c>
      <c r="BX133" s="352"/>
      <c r="BY133" s="351">
        <f>ROUNDUP((BY129/1000)*VLOOKUP(BY$8,'프로파일 단가 DB'!$A$2:$H$107,7,FALSE)+(BY129/1000*($U$3/100))*VLOOKUP(BY$8,'프로파일 단가 DB'!$A$2:$H$107,7,FALSE),2)</f>
        <v>0</v>
      </c>
      <c r="BZ133" s="352"/>
      <c r="CA133" s="351">
        <f>ROUNDUP((CA129/1000)*VLOOKUP(CA$8,'프로파일 단가 DB'!$A$2:$H$107,7,FALSE)+(CA129/1000*($U$3/100))*VLOOKUP(CA$8,'프로파일 단가 DB'!$A$2:$H$107,7,FALSE),2)</f>
        <v>0</v>
      </c>
      <c r="CB133" s="352"/>
      <c r="CC133" s="351">
        <f>ROUNDUP((CC129/1000)*VLOOKUP(CC$8,'프로파일 단가 DB'!$A$2:$H$107,7,FALSE)+(CC129/1000*($U$3/100))*VLOOKUP(CC$8,'프로파일 단가 DB'!$A$2:$H$107,7,FALSE),2)</f>
        <v>0</v>
      </c>
      <c r="CD133" s="352"/>
      <c r="CE133" s="389">
        <f>ROUNDUP((CE129)*VLOOKUP(CE$8,'프로파일 단가 DB'!$A$2:$H$107,7,FALSE)+(CE129*($U$3/100))*VLOOKUP(CE$8,'프로파일 단가 DB'!$A$2:$H$107,7,FALSE),2)</f>
        <v>0</v>
      </c>
      <c r="CF133" s="390"/>
      <c r="CG133" s="389">
        <f>ROUNDUP((CG129)*VLOOKUP(CG$8,'프로파일 단가 DB'!$A$2:$H$107,7,FALSE)+(CG129*($U$3/100))*VLOOKUP(CG$8,'프로파일 단가 DB'!$A$2:$H$107,7,FALSE),2)</f>
        <v>0</v>
      </c>
      <c r="CH133" s="390"/>
      <c r="CI133" s="389">
        <f>ROUNDUP((CI129)*VLOOKUP(CI$8,'프로파일 단가 DB'!$A$2:$H$107,7,FALSE)+(CI129*($U$3/100))*VLOOKUP(CI$8,'프로파일 단가 DB'!$A$2:$H$107,7,FALSE),2)</f>
        <v>0</v>
      </c>
      <c r="CJ133" s="390"/>
      <c r="CK133" s="389">
        <f>ROUNDUP((CK129)*VLOOKUP(CK$8,'프로파일 단가 DB'!$A$2:$H$107,7,FALSE)+(CK129*($U$3/100))*VLOOKUP(CK$8,'프로파일 단가 DB'!$A$2:$H$107,7,FALSE),2)</f>
        <v>0</v>
      </c>
      <c r="CL133" s="390"/>
      <c r="CM133" s="389">
        <f>ROUNDUP((CM129)*VLOOKUP(CM$8,'프로파일 단가 DB'!$A$2:$H$107,7,FALSE)+(CM129*($U$3/100))*VLOOKUP(CM$8,'프로파일 단가 DB'!$A$2:$H$107,7,FALSE),2)</f>
        <v>0</v>
      </c>
      <c r="CN133" s="390"/>
      <c r="CO133" s="389">
        <f>ROUNDUP((CO129)*VLOOKUP(CO$8,'프로파일 단가 DB'!$A$2:$H$107,7,FALSE)+(CO129*($U$3/100))*VLOOKUP(CO$8,'프로파일 단가 DB'!$A$2:$H$107,7,FALSE),2)</f>
        <v>0</v>
      </c>
      <c r="CP133" s="390"/>
      <c r="CQ133" s="389">
        <f>ROUNDUP((CQ129)*VLOOKUP(CQ$8,'프로파일 단가 DB'!$A$2:$H$107,7,FALSE)+(CQ129*($U$3/100))*VLOOKUP(CQ$8,'프로파일 단가 DB'!$A$2:$H$107,7,FALSE),2)</f>
        <v>0</v>
      </c>
      <c r="CR133" s="390"/>
      <c r="CS133" s="389">
        <f>ROUNDUP((CS129)*VLOOKUP(CS$8,'프로파일 단가 DB'!$A$2:$H$107,7,FALSE)+(CS129*($U$3/100))*VLOOKUP(CS$8,'프로파일 단가 DB'!$A$2:$H$107,7,FALSE),2)</f>
        <v>0</v>
      </c>
      <c r="CT133" s="390"/>
      <c r="CU133" s="351">
        <f>ROUNDUP((CU129)*VLOOKUP(CU$8,'프로파일 단가 DB'!$A$2:$H$107,7,FALSE)+(CU129*($U$3/100))*VLOOKUP(CU$8,'프로파일 단가 DB'!$A$2:$H$107,7,FALSE),2)</f>
        <v>0</v>
      </c>
      <c r="CV133" s="352"/>
      <c r="CW133" s="351">
        <f>ROUNDUP((CW129)*VLOOKUP(CW$8,'프로파일 단가 DB'!$A$2:$H$107,7,FALSE)+(CW129*($U$3/100))*VLOOKUP(CW$8,'프로파일 단가 DB'!$A$2:$H$107,7,FALSE),2)</f>
        <v>0</v>
      </c>
      <c r="CX133" s="352"/>
      <c r="CY133" s="351">
        <f>ROUNDUP((CY129)*VLOOKUP(CY$8,'프로파일 단가 DB'!$A$2:$H$107,7,FALSE)+(CY129*($U$3/100))*VLOOKUP(CY$8,'프로파일 단가 DB'!$A$2:$H$107,7,FALSE),2)</f>
        <v>0</v>
      </c>
      <c r="CZ133" s="352"/>
      <c r="DA133" s="351">
        <f>ROUNDUP((DA129)*VLOOKUP(DA$8,'프로파일 단가 DB'!$A$2:$H$107,7,FALSE)+(DA129*($U$3/100))*VLOOKUP(DA$8,'프로파일 단가 DB'!$A$2:$H$107,7,FALSE),2)</f>
        <v>0</v>
      </c>
      <c r="DB133" s="352"/>
      <c r="DC133" s="351">
        <f>ROUNDUP((DC129)*VLOOKUP(DC$8,'프로파일 단가 DB'!$A$2:$H$107,7,FALSE)+(DC129*($U$3/100))*VLOOKUP(DC$8,'프로파일 단가 DB'!$A$2:$H$107,7,FALSE),2)</f>
        <v>0</v>
      </c>
      <c r="DD133" s="352"/>
      <c r="DE133" s="351">
        <f>ROUNDUP((DE129)*VLOOKUP(DE$8,'프로파일 단가 DB'!$A$2:$H$107,7,FALSE)+(DE129*($U$3/100))*VLOOKUP(DE$8,'프로파일 단가 DB'!$A$2:$H$107,7,FALSE),2)</f>
        <v>0</v>
      </c>
      <c r="DF133" s="352"/>
      <c r="DG133" s="351">
        <f>ROUNDUP((DG129)*VLOOKUP(DG$8,'프로파일 단가 DB'!$A$2:$H$107,7,FALSE)+(DG129*($U$3/100))*VLOOKUP(DG$8,'프로파일 단가 DB'!$A$2:$H$107,7,FALSE),2)</f>
        <v>0</v>
      </c>
      <c r="DH133" s="352"/>
      <c r="DI133" s="351">
        <f>ROUNDUP((DI129)*VLOOKUP(DI$8,'프로파일 단가 DB'!$A$2:$H$107,7,FALSE)+(DI129*($U$3/100))*VLOOKUP(DI$8,'프로파일 단가 DB'!$A$2:$H$107,7,FALSE),2)</f>
        <v>0</v>
      </c>
      <c r="DJ133" s="352"/>
      <c r="DK133" s="351">
        <f>ROUNDUP((DK129)*VLOOKUP(DK$8,'프로파일 단가 DB'!$A$2:$H$107,7,FALSE)+(DK129*($U$3/100))*VLOOKUP(DK$8,'프로파일 단가 DB'!$A$2:$H$107,7,FALSE),2)</f>
        <v>0</v>
      </c>
      <c r="DL133" s="352"/>
      <c r="DM133" s="351">
        <f>ROUNDUP((DM129)*VLOOKUP(DM$8,'프로파일 단가 DB'!$A$2:$H$107,7,FALSE)+(DM129*($U$3/100))*VLOOKUP(DM$8,'프로파일 단가 DB'!$A$2:$H$107,7,FALSE),2)</f>
        <v>0</v>
      </c>
      <c r="DN133" s="352"/>
      <c r="DO133" s="351">
        <f>ROUNDUP((DO129)*VLOOKUP(DO$8,'프로파일 단가 DB'!$A$2:$H$107,7,FALSE)+(DO129*($U$3/100))*VLOOKUP(DO$8,'프로파일 단가 DB'!$A$2:$H$107,7,FALSE),2)</f>
        <v>0</v>
      </c>
      <c r="DP133" s="352"/>
      <c r="DQ133" s="351">
        <f>ROUNDUP((DQ129)*VLOOKUP(DQ$8,'프로파일 단가 DB'!$A$2:$H$107,7,FALSE)+(DQ129*($U$3/100))*VLOOKUP(DQ$8,'프로파일 단가 DB'!$A$2:$H$107,7,FALSE),2)</f>
        <v>0</v>
      </c>
      <c r="DR133" s="352"/>
      <c r="DS133" s="351">
        <f>ROUNDUP((DS129)*VLOOKUP(DS$8,'프로파일 단가 DB'!$A$2:$H$107,7,FALSE)+(DS129*($U$3/100))*VLOOKUP(DS$8,'프로파일 단가 DB'!$A$2:$H$107,7,FALSE),2)</f>
        <v>0</v>
      </c>
      <c r="DT133" s="352"/>
      <c r="DU133" s="351">
        <f>ROUNDUP((DU129/1000)*VLOOKUP(DU$8,'프로파일 단가 DB'!$A$2:$H$107,7,FALSE)+(DU129/1000*($U$3/100))*VLOOKUP(DU$8,'프로파일 단가 DB'!$A$2:$H$107,7,FALSE),2)</f>
        <v>0</v>
      </c>
      <c r="DV133" s="352"/>
      <c r="DW133" s="351">
        <f>ROUNDUP((DW129)*VLOOKUP(DW$8,'프로파일 단가 DB'!$A$2:$H$107,7,FALSE)+(DW129*($U$3/100))*VLOOKUP(DW$8,'프로파일 단가 DB'!$A$2:$H$107,7,FALSE),2)</f>
        <v>0</v>
      </c>
      <c r="DX133" s="352"/>
      <c r="DY133" s="351">
        <f>ROUNDUP((DY129)*VLOOKUP(DY$8,'프로파일 단가 DB'!$A$2:$H$107,7,FALSE)+(DY129*($U$3/100))*VLOOKUP(DY$8,'프로파일 단가 DB'!$A$2:$H$107,7,FALSE),2)</f>
        <v>0</v>
      </c>
      <c r="DZ133" s="352"/>
      <c r="EA133" s="351">
        <f>ROUNDUP((EA129)*VLOOKUP(EA$8,'프로파일 단가 DB'!$A$2:$H$107,7,FALSE)+(EA129*($U$3/100))*VLOOKUP(EA$8,'프로파일 단가 DB'!$A$2:$H$107,7,FALSE),2)</f>
        <v>0</v>
      </c>
      <c r="EB133" s="352"/>
      <c r="EC133" s="351">
        <f>ROUNDUP((EC129/1000)*VLOOKUP(EC$8,'프로파일 단가 DB'!$A$2:$H$107,7,FALSE)+(EC129/1000*($U$3/100))*VLOOKUP(EC$8,'프로파일 단가 DB'!$A$2:$H$107,7,FALSE),2)</f>
        <v>0</v>
      </c>
      <c r="ED133" s="352"/>
      <c r="EE133" s="351">
        <f>ROUNDUP((EE129/1000)*VLOOKUP(EE$8,'프로파일 단가 DB'!$A$2:$H$107,7,FALSE)+(EE129/1000*($U$3/100))*VLOOKUP(EE$8,'프로파일 단가 DB'!$A$2:$H$107,7,FALSE),2)</f>
        <v>0</v>
      </c>
      <c r="EF133" s="352"/>
      <c r="EG133" s="351">
        <f>ROUNDUP((EG129/1000)*VLOOKUP(EG$8,'프로파일 단가 DB'!$A$2:$H$107,7,FALSE)+(EG129/1000*($U$3/100))*VLOOKUP(EG$8,'프로파일 단가 DB'!$A$2:$H$107,7,FALSE),2)</f>
        <v>0</v>
      </c>
      <c r="EH133" s="352"/>
      <c r="EI133" s="351">
        <f>ROUNDUP((EI129/1000)*VLOOKUP(EI$8,'프로파일 단가 DB'!$A$2:$H$107,7,FALSE)+(EI129/1000*($U$3/100))*VLOOKUP(EI$8,'프로파일 단가 DB'!$A$2:$H$107,7,FALSE),2)</f>
        <v>0</v>
      </c>
      <c r="EJ133" s="352"/>
      <c r="EK133" s="351">
        <f>ROUNDUP((EK129/1000)*VLOOKUP(EK$8,'프로파일 단가 DB'!$A$2:$H$107,7,FALSE)+(EK129/1000*($U$3/100))*VLOOKUP(EK$8,'프로파일 단가 DB'!$A$2:$H$107,7,FALSE),2)</f>
        <v>0</v>
      </c>
      <c r="EL133" s="352"/>
      <c r="EM133" s="351">
        <f>ROUNDUP((EM129/1000)*VLOOKUP(EM$8,'프로파일 단가 DB'!$A$2:$H$107,7,FALSE)+(EM129/1000*($U$3/100))*VLOOKUP(EM$8,'프로파일 단가 DB'!$A$2:$H$107,7,FALSE),2)</f>
        <v>0</v>
      </c>
      <c r="EN133" s="352"/>
      <c r="EO133" s="351">
        <f>ROUNDUP((EO129/1000)*VLOOKUP(EO$8,'프로파일 단가 DB'!$A$2:$H$107,7,FALSE)+(EO129/1000*($U$3/100))*VLOOKUP(EO$8,'프로파일 단가 DB'!$A$2:$H$107,7,FALSE),2)</f>
        <v>0</v>
      </c>
      <c r="EP133" s="352"/>
      <c r="EQ133" s="351">
        <f>ROUNDUP((EQ129/1000)*VLOOKUP(EQ$8,'프로파일 단가 DB'!$A$2:$H$107,7,FALSE)+(EQ129/1000*($U$3/100))*VLOOKUP(EQ$8,'프로파일 단가 DB'!$A$2:$H$107,7,FALSE),2)</f>
        <v>0</v>
      </c>
      <c r="ER133" s="352"/>
      <c r="ES133" s="351">
        <f>ROUNDUP((ES129/1000)*VLOOKUP(ES$8,'프로파일 단가 DB'!$A$2:$H$107,7,FALSE)+(ES129/1000*($U$3/100))*VLOOKUP(ES$8,'프로파일 단가 DB'!$A$2:$H$107,7,FALSE),2)</f>
        <v>0</v>
      </c>
      <c r="ET133" s="352"/>
      <c r="EU133" s="351">
        <f>ROUNDUP((EU129/1000)*VLOOKUP(EU$8,'프로파일 단가 DB'!$A$2:$H$107,7,FALSE)+(EU129/1000*($U$3/100))*VLOOKUP(EU$8,'프로파일 단가 DB'!$A$2:$H$107,7,FALSE),2)</f>
        <v>0</v>
      </c>
      <c r="EV133" s="352"/>
      <c r="EW133" s="351">
        <f>ROUNDUP((EW129/1000)*VLOOKUP(EW$8,'프로파일 단가 DB'!$A$2:$H$107,7,FALSE)+(EW129/1000*($U$3/100))*VLOOKUP(EW$8,'프로파일 단가 DB'!$A$2:$H$107,7,FALSE),2)</f>
        <v>0</v>
      </c>
      <c r="EX133" s="352"/>
      <c r="EY133" s="351">
        <f>ROUNDUP((EY129)*VLOOKUP(EY$8,'프로파일 단가 DB'!$A$2:$H$107,7,FALSE)+(EY129*($U$3/100))*VLOOKUP(EY$8,'프로파일 단가 DB'!$A$2:$H$107,7,FALSE),2)</f>
        <v>0</v>
      </c>
      <c r="EZ133" s="352"/>
      <c r="FA133" s="351">
        <f>ROUNDUP((FA129)*VLOOKUP(FA$8,'프로파일 단가 DB'!$A$2:$H$107,7,FALSE)+(FA129*($U$3/100))*VLOOKUP(FA$8,'프로파일 단가 DB'!$A$2:$H$107,7,FALSE),2)</f>
        <v>0</v>
      </c>
      <c r="FB133" s="352"/>
      <c r="FC133" s="351">
        <f>ROUNDUP((FC129)*VLOOKUP(FC$8,'프로파일 단가 DB'!$A$2:$H$107,7,FALSE)+(FC129*($U$3/100))*VLOOKUP(FC$8,'프로파일 단가 DB'!$A$2:$H$107,7,FALSE),2)</f>
        <v>0</v>
      </c>
      <c r="FD133" s="352"/>
      <c r="FE133" s="351">
        <f>ROUNDUP((FE129)*VLOOKUP(FE$8,'프로파일 단가 DB'!$A$2:$H$107,7,FALSE)+(FE129/1000*($U$3/100))*VLOOKUP(FE$8,'프로파일 단가 DB'!$A$2:$H$107,7,FALSE),2)</f>
        <v>0</v>
      </c>
      <c r="FF133" s="352"/>
      <c r="FG133" s="351">
        <f>ROUNDUP((FG129)*VLOOKUP(FG$8,'프로파일 단가 DB'!$A$2:$H$107,7,FALSE)+(FG129/1000*($U$3/100))*VLOOKUP(FG$8,'프로파일 단가 DB'!$A$2:$H$107,7,FALSE),2)</f>
        <v>0</v>
      </c>
      <c r="FH133" s="352"/>
      <c r="FI133" s="351">
        <f>ROUNDUP((FI129)*VLOOKUP(FI$8,'프로파일 단가 DB'!$A$2:$H$107,7,FALSE)+(FI129*($U$3/100))*VLOOKUP(FI$8,'프로파일 단가 DB'!$A$2:$H$107,7,FALSE),2)</f>
        <v>0</v>
      </c>
      <c r="FJ133" s="352"/>
      <c r="FK133" s="351">
        <f>ROUNDUP((FK129)*VLOOKUP(FK$8,'프로파일 단가 DB'!$A$2:$H$107,7,FALSE)+(FK129*($U$3/100))*VLOOKUP(FK$8,'프로파일 단가 DB'!$A$2:$H$107,7,FALSE),2)</f>
        <v>0</v>
      </c>
      <c r="FL133" s="352"/>
      <c r="FM133" s="351">
        <f>ROUNDUP((FM129)*VLOOKUP(FM$8,'프로파일 단가 DB'!$A$2:$H$107,7,FALSE)+(FM129*($U$3/100))*VLOOKUP(FM$8,'프로파일 단가 DB'!$A$2:$H$107,7,FALSE),2)</f>
        <v>0</v>
      </c>
      <c r="FN133" s="352"/>
      <c r="FO133" s="351">
        <f>ROUNDUP((FO129)*VLOOKUP(FO$8,'프로파일 단가 DB'!$A$2:$H$107,7,FALSE)+(FO129*($U$3/100))*VLOOKUP(FO$8,'프로파일 단가 DB'!$A$2:$H$107,7,FALSE),2)</f>
        <v>0</v>
      </c>
      <c r="FP133" s="352"/>
      <c r="FQ133" s="351">
        <f>ROUNDUP((FQ129)*VLOOKUP(FQ$8,'프로파일 단가 DB'!$A$2:$H$107,7,FALSE)+(FQ129*($U$3/100))*VLOOKUP(FQ$8,'프로파일 단가 DB'!$A$2:$H$107,7,FALSE),2)</f>
        <v>0</v>
      </c>
      <c r="FR133" s="352"/>
      <c r="FS133" s="351">
        <f>ROUNDUP((FS129)*VLOOKUP(FS$8,'프로파일 단가 DB'!$A$2:$H$107,7,FALSE)+(FS129*($U$3/100))*VLOOKUP(FS$8,'프로파일 단가 DB'!$A$2:$H$107,7,FALSE),2)</f>
        <v>0</v>
      </c>
      <c r="FT133" s="352"/>
      <c r="FU133" s="351">
        <f>ROUNDUP((FU129)*VLOOKUP(FU$8,'프로파일 단가 DB'!$A$2:$H$107,7,FALSE)+(FU129*($U$3/100))*VLOOKUP(FU$8,'프로파일 단가 DB'!$A$2:$H$107,7,FALSE),2)</f>
        <v>0</v>
      </c>
      <c r="FV133" s="352"/>
      <c r="FW133" s="351">
        <f>ROUNDUP((FW129)*VLOOKUP(FW$8,'프로파일 단가 DB'!$A$2:$H$107,7,FALSE)+(FW129*($U$3/100))*VLOOKUP(FW$8,'프로파일 단가 DB'!$A$2:$H$107,7,FALSE),2)</f>
        <v>0</v>
      </c>
      <c r="FX133" s="352"/>
      <c r="FY133" s="351">
        <f>ROUNDUP((FY129)*VLOOKUP(FY$8,'프로파일 단가 DB'!$A$2:$H$107,7,FALSE)+(FY129*($U$3/100))*VLOOKUP(FY$8,'프로파일 단가 DB'!$A$2:$H$107,7,FALSE),2)</f>
        <v>0</v>
      </c>
      <c r="FZ133" s="352"/>
      <c r="GA133" s="351">
        <f>ROUNDUP((GA129)*VLOOKUP(GA$8,'프로파일 단가 DB'!$A$2:$H$107,7,FALSE)+(GA129*($U$3/100))*VLOOKUP(GA$8,'프로파일 단가 DB'!$A$2:$H$107,7,FALSE),2)</f>
        <v>0</v>
      </c>
      <c r="GB133" s="352"/>
      <c r="GC133" s="351">
        <f>ROUNDUP((GC129)*VLOOKUP(GC$8,'프로파일 단가 DB'!$A$2:$H$107,7,FALSE)+(GC129*($U$3/100))*VLOOKUP(GC$8,'프로파일 단가 DB'!$A$2:$H$107,7,FALSE),2)</f>
        <v>0</v>
      </c>
      <c r="GD133" s="352"/>
      <c r="GE133" s="351">
        <f>ROUNDUP((GE129)*VLOOKUP(GE$8,'프로파일 단가 DB'!$A$2:$H$107,7,FALSE)+(GE129*($U$3/100))*VLOOKUP(GE$8,'프로파일 단가 DB'!$A$2:$H$107,7,FALSE),2)</f>
        <v>0</v>
      </c>
      <c r="GF133" s="352"/>
      <c r="GG133" s="351">
        <f>ROUNDUP((GG129)*VLOOKUP(GG$8,'프로파일 단가 DB'!$A$2:$H$107,7,FALSE)+(GG129*($U$3/100))*VLOOKUP(GG$8,'프로파일 단가 DB'!$A$2:$H$107,7,FALSE),2)</f>
        <v>0</v>
      </c>
      <c r="GH133" s="352"/>
      <c r="GI133" s="351">
        <f>ROUNDUP((GI129)*VLOOKUP(GI$8,'프로파일 단가 DB'!$A$2:$H$107,7,FALSE)+(GI129*($U$3/100))*VLOOKUP(GI$8,'프로파일 단가 DB'!$A$2:$H$107,7,FALSE),2)</f>
        <v>0</v>
      </c>
      <c r="GJ133" s="352"/>
      <c r="GK133" s="351">
        <f>ROUNDUP((GK129)*VLOOKUP(GK$8,'프로파일 단가 DB'!$A$2:$H$107,7,FALSE)+(GK129*($U$3/100))*VLOOKUP(GK$8,'프로파일 단가 DB'!$A$2:$H$107,7,FALSE),2)</f>
        <v>0</v>
      </c>
      <c r="GL133" s="352"/>
      <c r="GM133" s="351">
        <f>ROUNDUP((GM129)*VLOOKUP(GM$8,'프로파일 단가 DB'!$A$2:$H$107,7,FALSE)+(GM129*($U$3/100))*VLOOKUP(GM$8,'프로파일 단가 DB'!$A$2:$H$107,7,FALSE),2)</f>
        <v>0</v>
      </c>
      <c r="GN133" s="352"/>
      <c r="GO133" s="351">
        <f>ROUNDUP((GO129)*VLOOKUP(GO$8,'프로파일 단가 DB'!$A$2:$H$107,7,FALSE)+(GO129*($U$3/100))*VLOOKUP(GO$8,'프로파일 단가 DB'!$A$2:$H$107,7,FALSE),2)</f>
        <v>0</v>
      </c>
      <c r="GP133" s="352"/>
      <c r="GQ133" s="351">
        <f>ROUNDUP((GQ129)*VLOOKUP(GQ$8,'프로파일 단가 DB'!$A$2:$H$107,7,FALSE)+(GQ129*($U$3/100))*VLOOKUP(GQ$8,'프로파일 단가 DB'!$A$2:$H$107,7,FALSE),2)</f>
        <v>0</v>
      </c>
      <c r="GR133" s="352"/>
    </row>
    <row r="134" spans="1:200" ht="16.5" customHeight="1" x14ac:dyDescent="0.3">
      <c r="A134" s="402"/>
      <c r="B134" s="412"/>
      <c r="C134" s="397"/>
      <c r="D134" s="398"/>
      <c r="E134" s="353"/>
      <c r="F134" s="354"/>
      <c r="G134" s="353"/>
      <c r="H134" s="354"/>
      <c r="I134" s="353"/>
      <c r="J134" s="354"/>
      <c r="K134" s="353"/>
      <c r="L134" s="354"/>
      <c r="M134" s="353"/>
      <c r="N134" s="354"/>
      <c r="O134" s="353"/>
      <c r="P134" s="354"/>
      <c r="Q134" s="353"/>
      <c r="R134" s="354"/>
      <c r="S134" s="353"/>
      <c r="T134" s="354"/>
      <c r="U134" s="353"/>
      <c r="V134" s="354"/>
      <c r="W134" s="353"/>
      <c r="X134" s="354"/>
      <c r="Y134" s="353"/>
      <c r="Z134" s="354"/>
      <c r="AA134" s="353"/>
      <c r="AB134" s="354"/>
      <c r="AC134" s="353"/>
      <c r="AD134" s="354"/>
      <c r="AE134" s="353"/>
      <c r="AF134" s="354"/>
      <c r="AG134" s="353"/>
      <c r="AH134" s="354"/>
      <c r="AI134" s="353"/>
      <c r="AJ134" s="354"/>
      <c r="AK134" s="353"/>
      <c r="AL134" s="354"/>
      <c r="AM134" s="353"/>
      <c r="AN134" s="354"/>
      <c r="AO134" s="353"/>
      <c r="AP134" s="354"/>
      <c r="AQ134" s="353"/>
      <c r="AR134" s="354"/>
      <c r="AS134" s="353"/>
      <c r="AT134" s="354"/>
      <c r="AU134" s="353"/>
      <c r="AV134" s="354"/>
      <c r="AW134" s="353"/>
      <c r="AX134" s="354"/>
      <c r="AY134" s="353"/>
      <c r="AZ134" s="354"/>
      <c r="BA134" s="353"/>
      <c r="BB134" s="354"/>
      <c r="BC134" s="353"/>
      <c r="BD134" s="354"/>
      <c r="BE134" s="353"/>
      <c r="BF134" s="354"/>
      <c r="BG134" s="353"/>
      <c r="BH134" s="354"/>
      <c r="BI134" s="353"/>
      <c r="BJ134" s="354"/>
      <c r="BK134" s="353"/>
      <c r="BL134" s="354"/>
      <c r="BM134" s="353"/>
      <c r="BN134" s="354"/>
      <c r="BO134" s="353"/>
      <c r="BP134" s="354"/>
      <c r="BQ134" s="353"/>
      <c r="BR134" s="354"/>
      <c r="BS134" s="353"/>
      <c r="BT134" s="354"/>
      <c r="BU134" s="353"/>
      <c r="BV134" s="354"/>
      <c r="BW134" s="353"/>
      <c r="BX134" s="354"/>
      <c r="BY134" s="353"/>
      <c r="BZ134" s="354"/>
      <c r="CA134" s="353"/>
      <c r="CB134" s="354"/>
      <c r="CC134" s="353"/>
      <c r="CD134" s="354"/>
      <c r="CE134" s="391"/>
      <c r="CF134" s="392"/>
      <c r="CG134" s="391"/>
      <c r="CH134" s="392"/>
      <c r="CI134" s="391"/>
      <c r="CJ134" s="392"/>
      <c r="CK134" s="391"/>
      <c r="CL134" s="392"/>
      <c r="CM134" s="391"/>
      <c r="CN134" s="392"/>
      <c r="CO134" s="391"/>
      <c r="CP134" s="392"/>
      <c r="CQ134" s="391"/>
      <c r="CR134" s="392"/>
      <c r="CS134" s="391"/>
      <c r="CT134" s="392"/>
      <c r="CU134" s="353"/>
      <c r="CV134" s="354"/>
      <c r="CW134" s="353"/>
      <c r="CX134" s="354"/>
      <c r="CY134" s="353"/>
      <c r="CZ134" s="354"/>
      <c r="DA134" s="353"/>
      <c r="DB134" s="354"/>
      <c r="DC134" s="353"/>
      <c r="DD134" s="354"/>
      <c r="DE134" s="353"/>
      <c r="DF134" s="354"/>
      <c r="DG134" s="353"/>
      <c r="DH134" s="354"/>
      <c r="DI134" s="353"/>
      <c r="DJ134" s="354"/>
      <c r="DK134" s="353"/>
      <c r="DL134" s="354"/>
      <c r="DM134" s="353"/>
      <c r="DN134" s="354"/>
      <c r="DO134" s="353"/>
      <c r="DP134" s="354"/>
      <c r="DQ134" s="353"/>
      <c r="DR134" s="354"/>
      <c r="DS134" s="353"/>
      <c r="DT134" s="354"/>
      <c r="DU134" s="353"/>
      <c r="DV134" s="354"/>
      <c r="DW134" s="353"/>
      <c r="DX134" s="354"/>
      <c r="DY134" s="353"/>
      <c r="DZ134" s="354"/>
      <c r="EA134" s="353"/>
      <c r="EB134" s="354"/>
      <c r="EC134" s="353"/>
      <c r="ED134" s="354"/>
      <c r="EE134" s="353"/>
      <c r="EF134" s="354"/>
      <c r="EG134" s="353"/>
      <c r="EH134" s="354"/>
      <c r="EI134" s="353"/>
      <c r="EJ134" s="354"/>
      <c r="EK134" s="353"/>
      <c r="EL134" s="354"/>
      <c r="EM134" s="353"/>
      <c r="EN134" s="354"/>
      <c r="EO134" s="353"/>
      <c r="EP134" s="354"/>
      <c r="EQ134" s="353"/>
      <c r="ER134" s="354"/>
      <c r="ES134" s="353"/>
      <c r="ET134" s="354"/>
      <c r="EU134" s="353"/>
      <c r="EV134" s="354"/>
      <c r="EW134" s="353"/>
      <c r="EX134" s="354"/>
      <c r="EY134" s="353"/>
      <c r="EZ134" s="354"/>
      <c r="FA134" s="353"/>
      <c r="FB134" s="354"/>
      <c r="FC134" s="353"/>
      <c r="FD134" s="354"/>
      <c r="FE134" s="353"/>
      <c r="FF134" s="354"/>
      <c r="FG134" s="353"/>
      <c r="FH134" s="354"/>
      <c r="FI134" s="353"/>
      <c r="FJ134" s="354"/>
      <c r="FK134" s="353"/>
      <c r="FL134" s="354"/>
      <c r="FM134" s="353"/>
      <c r="FN134" s="354"/>
      <c r="FO134" s="353"/>
      <c r="FP134" s="354"/>
      <c r="FQ134" s="353"/>
      <c r="FR134" s="354"/>
      <c r="FS134" s="353"/>
      <c r="FT134" s="354"/>
      <c r="FU134" s="353"/>
      <c r="FV134" s="354"/>
      <c r="FW134" s="353"/>
      <c r="FX134" s="354"/>
      <c r="FY134" s="353"/>
      <c r="FZ134" s="354"/>
      <c r="GA134" s="353"/>
      <c r="GB134" s="354"/>
      <c r="GC134" s="353"/>
      <c r="GD134" s="354"/>
      <c r="GE134" s="353"/>
      <c r="GF134" s="354"/>
      <c r="GG134" s="353"/>
      <c r="GH134" s="354"/>
      <c r="GI134" s="353"/>
      <c r="GJ134" s="354"/>
      <c r="GK134" s="353"/>
      <c r="GL134" s="354"/>
      <c r="GM134" s="353"/>
      <c r="GN134" s="354"/>
      <c r="GO134" s="353"/>
      <c r="GP134" s="354"/>
      <c r="GQ134" s="353"/>
      <c r="GR134" s="354"/>
    </row>
    <row r="135" spans="1:200" ht="16.5" customHeight="1" x14ac:dyDescent="0.3">
      <c r="A135" s="402"/>
      <c r="B135" s="412"/>
      <c r="C135" s="397"/>
      <c r="D135" s="398"/>
      <c r="E135" s="353"/>
      <c r="F135" s="354"/>
      <c r="G135" s="353"/>
      <c r="H135" s="354"/>
      <c r="I135" s="353"/>
      <c r="J135" s="354"/>
      <c r="K135" s="353"/>
      <c r="L135" s="354"/>
      <c r="M135" s="353"/>
      <c r="N135" s="354"/>
      <c r="O135" s="353"/>
      <c r="P135" s="354"/>
      <c r="Q135" s="353"/>
      <c r="R135" s="354"/>
      <c r="S135" s="353"/>
      <c r="T135" s="354"/>
      <c r="U135" s="353"/>
      <c r="V135" s="354"/>
      <c r="W135" s="353"/>
      <c r="X135" s="354"/>
      <c r="Y135" s="353"/>
      <c r="Z135" s="354"/>
      <c r="AA135" s="353"/>
      <c r="AB135" s="354"/>
      <c r="AC135" s="353"/>
      <c r="AD135" s="354"/>
      <c r="AE135" s="353"/>
      <c r="AF135" s="354"/>
      <c r="AG135" s="353"/>
      <c r="AH135" s="354"/>
      <c r="AI135" s="353"/>
      <c r="AJ135" s="354"/>
      <c r="AK135" s="353"/>
      <c r="AL135" s="354"/>
      <c r="AM135" s="353"/>
      <c r="AN135" s="354"/>
      <c r="AO135" s="353"/>
      <c r="AP135" s="354"/>
      <c r="AQ135" s="353"/>
      <c r="AR135" s="354"/>
      <c r="AS135" s="353"/>
      <c r="AT135" s="354"/>
      <c r="AU135" s="353"/>
      <c r="AV135" s="354"/>
      <c r="AW135" s="353"/>
      <c r="AX135" s="354"/>
      <c r="AY135" s="353"/>
      <c r="AZ135" s="354"/>
      <c r="BA135" s="353"/>
      <c r="BB135" s="354"/>
      <c r="BC135" s="353"/>
      <c r="BD135" s="354"/>
      <c r="BE135" s="353"/>
      <c r="BF135" s="354"/>
      <c r="BG135" s="353"/>
      <c r="BH135" s="354"/>
      <c r="BI135" s="353"/>
      <c r="BJ135" s="354"/>
      <c r="BK135" s="353"/>
      <c r="BL135" s="354"/>
      <c r="BM135" s="353"/>
      <c r="BN135" s="354"/>
      <c r="BO135" s="353"/>
      <c r="BP135" s="354"/>
      <c r="BQ135" s="353"/>
      <c r="BR135" s="354"/>
      <c r="BS135" s="353"/>
      <c r="BT135" s="354"/>
      <c r="BU135" s="353"/>
      <c r="BV135" s="354"/>
      <c r="BW135" s="353"/>
      <c r="BX135" s="354"/>
      <c r="BY135" s="353"/>
      <c r="BZ135" s="354"/>
      <c r="CA135" s="353"/>
      <c r="CB135" s="354"/>
      <c r="CC135" s="353"/>
      <c r="CD135" s="354"/>
      <c r="CE135" s="391"/>
      <c r="CF135" s="392"/>
      <c r="CG135" s="391"/>
      <c r="CH135" s="392"/>
      <c r="CI135" s="391"/>
      <c r="CJ135" s="392"/>
      <c r="CK135" s="391"/>
      <c r="CL135" s="392"/>
      <c r="CM135" s="391"/>
      <c r="CN135" s="392"/>
      <c r="CO135" s="391"/>
      <c r="CP135" s="392"/>
      <c r="CQ135" s="391"/>
      <c r="CR135" s="392"/>
      <c r="CS135" s="391"/>
      <c r="CT135" s="392"/>
      <c r="CU135" s="353"/>
      <c r="CV135" s="354"/>
      <c r="CW135" s="353"/>
      <c r="CX135" s="354"/>
      <c r="CY135" s="353"/>
      <c r="CZ135" s="354"/>
      <c r="DA135" s="353"/>
      <c r="DB135" s="354"/>
      <c r="DC135" s="353"/>
      <c r="DD135" s="354"/>
      <c r="DE135" s="353"/>
      <c r="DF135" s="354"/>
      <c r="DG135" s="353"/>
      <c r="DH135" s="354"/>
      <c r="DI135" s="353"/>
      <c r="DJ135" s="354"/>
      <c r="DK135" s="353"/>
      <c r="DL135" s="354"/>
      <c r="DM135" s="353"/>
      <c r="DN135" s="354"/>
      <c r="DO135" s="353"/>
      <c r="DP135" s="354"/>
      <c r="DQ135" s="353"/>
      <c r="DR135" s="354"/>
      <c r="DS135" s="353"/>
      <c r="DT135" s="354"/>
      <c r="DU135" s="353"/>
      <c r="DV135" s="354"/>
      <c r="DW135" s="353"/>
      <c r="DX135" s="354"/>
      <c r="DY135" s="353"/>
      <c r="DZ135" s="354"/>
      <c r="EA135" s="353"/>
      <c r="EB135" s="354"/>
      <c r="EC135" s="353"/>
      <c r="ED135" s="354"/>
      <c r="EE135" s="353"/>
      <c r="EF135" s="354"/>
      <c r="EG135" s="353"/>
      <c r="EH135" s="354"/>
      <c r="EI135" s="353"/>
      <c r="EJ135" s="354"/>
      <c r="EK135" s="353"/>
      <c r="EL135" s="354"/>
      <c r="EM135" s="353"/>
      <c r="EN135" s="354"/>
      <c r="EO135" s="353"/>
      <c r="EP135" s="354"/>
      <c r="EQ135" s="353"/>
      <c r="ER135" s="354"/>
      <c r="ES135" s="353"/>
      <c r="ET135" s="354"/>
      <c r="EU135" s="353"/>
      <c r="EV135" s="354"/>
      <c r="EW135" s="353"/>
      <c r="EX135" s="354"/>
      <c r="EY135" s="353"/>
      <c r="EZ135" s="354"/>
      <c r="FA135" s="353"/>
      <c r="FB135" s="354"/>
      <c r="FC135" s="353"/>
      <c r="FD135" s="354"/>
      <c r="FE135" s="353"/>
      <c r="FF135" s="354"/>
      <c r="FG135" s="353"/>
      <c r="FH135" s="354"/>
      <c r="FI135" s="353"/>
      <c r="FJ135" s="354"/>
      <c r="FK135" s="353"/>
      <c r="FL135" s="354"/>
      <c r="FM135" s="353"/>
      <c r="FN135" s="354"/>
      <c r="FO135" s="353"/>
      <c r="FP135" s="354"/>
      <c r="FQ135" s="353"/>
      <c r="FR135" s="354"/>
      <c r="FS135" s="353"/>
      <c r="FT135" s="354"/>
      <c r="FU135" s="353"/>
      <c r="FV135" s="354"/>
      <c r="FW135" s="353"/>
      <c r="FX135" s="354"/>
      <c r="FY135" s="353"/>
      <c r="FZ135" s="354"/>
      <c r="GA135" s="353"/>
      <c r="GB135" s="354"/>
      <c r="GC135" s="353"/>
      <c r="GD135" s="354"/>
      <c r="GE135" s="353"/>
      <c r="GF135" s="354"/>
      <c r="GG135" s="353"/>
      <c r="GH135" s="354"/>
      <c r="GI135" s="353"/>
      <c r="GJ135" s="354"/>
      <c r="GK135" s="353"/>
      <c r="GL135" s="354"/>
      <c r="GM135" s="353"/>
      <c r="GN135" s="354"/>
      <c r="GO135" s="353"/>
      <c r="GP135" s="354"/>
      <c r="GQ135" s="353"/>
      <c r="GR135" s="354"/>
    </row>
    <row r="136" spans="1:200" ht="17.100000000000001" customHeight="1" thickBot="1" x14ac:dyDescent="0.35">
      <c r="A136" s="403"/>
      <c r="B136" s="413"/>
      <c r="C136" s="399"/>
      <c r="D136" s="400"/>
      <c r="E136" s="355"/>
      <c r="F136" s="356"/>
      <c r="G136" s="355"/>
      <c r="H136" s="356"/>
      <c r="I136" s="355"/>
      <c r="J136" s="356"/>
      <c r="K136" s="355"/>
      <c r="L136" s="356"/>
      <c r="M136" s="355"/>
      <c r="N136" s="356"/>
      <c r="O136" s="355"/>
      <c r="P136" s="356"/>
      <c r="Q136" s="355"/>
      <c r="R136" s="356"/>
      <c r="S136" s="355"/>
      <c r="T136" s="356"/>
      <c r="U136" s="355"/>
      <c r="V136" s="356"/>
      <c r="W136" s="355"/>
      <c r="X136" s="356"/>
      <c r="Y136" s="355"/>
      <c r="Z136" s="356"/>
      <c r="AA136" s="355"/>
      <c r="AB136" s="356"/>
      <c r="AC136" s="355"/>
      <c r="AD136" s="356"/>
      <c r="AE136" s="355"/>
      <c r="AF136" s="356"/>
      <c r="AG136" s="355"/>
      <c r="AH136" s="356"/>
      <c r="AI136" s="355"/>
      <c r="AJ136" s="356"/>
      <c r="AK136" s="355"/>
      <c r="AL136" s="356"/>
      <c r="AM136" s="355"/>
      <c r="AN136" s="356"/>
      <c r="AO136" s="355"/>
      <c r="AP136" s="356"/>
      <c r="AQ136" s="355"/>
      <c r="AR136" s="356"/>
      <c r="AS136" s="355"/>
      <c r="AT136" s="356"/>
      <c r="AU136" s="355"/>
      <c r="AV136" s="356"/>
      <c r="AW136" s="355"/>
      <c r="AX136" s="356"/>
      <c r="AY136" s="355"/>
      <c r="AZ136" s="356"/>
      <c r="BA136" s="355"/>
      <c r="BB136" s="356"/>
      <c r="BC136" s="355"/>
      <c r="BD136" s="356"/>
      <c r="BE136" s="355"/>
      <c r="BF136" s="356"/>
      <c r="BG136" s="355"/>
      <c r="BH136" s="356"/>
      <c r="BI136" s="355"/>
      <c r="BJ136" s="356"/>
      <c r="BK136" s="355"/>
      <c r="BL136" s="356"/>
      <c r="BM136" s="355"/>
      <c r="BN136" s="356"/>
      <c r="BO136" s="355"/>
      <c r="BP136" s="356"/>
      <c r="BQ136" s="355"/>
      <c r="BR136" s="356"/>
      <c r="BS136" s="355"/>
      <c r="BT136" s="356"/>
      <c r="BU136" s="355"/>
      <c r="BV136" s="356"/>
      <c r="BW136" s="355"/>
      <c r="BX136" s="356"/>
      <c r="BY136" s="355"/>
      <c r="BZ136" s="356"/>
      <c r="CA136" s="355"/>
      <c r="CB136" s="356"/>
      <c r="CC136" s="355"/>
      <c r="CD136" s="356"/>
      <c r="CE136" s="393"/>
      <c r="CF136" s="394"/>
      <c r="CG136" s="393"/>
      <c r="CH136" s="394"/>
      <c r="CI136" s="393"/>
      <c r="CJ136" s="394"/>
      <c r="CK136" s="393"/>
      <c r="CL136" s="394"/>
      <c r="CM136" s="393"/>
      <c r="CN136" s="394"/>
      <c r="CO136" s="393"/>
      <c r="CP136" s="394"/>
      <c r="CQ136" s="393"/>
      <c r="CR136" s="394"/>
      <c r="CS136" s="393"/>
      <c r="CT136" s="394"/>
      <c r="CU136" s="355"/>
      <c r="CV136" s="356"/>
      <c r="CW136" s="355"/>
      <c r="CX136" s="356"/>
      <c r="CY136" s="355"/>
      <c r="CZ136" s="356"/>
      <c r="DA136" s="355"/>
      <c r="DB136" s="356"/>
      <c r="DC136" s="355"/>
      <c r="DD136" s="356"/>
      <c r="DE136" s="355"/>
      <c r="DF136" s="356"/>
      <c r="DG136" s="355"/>
      <c r="DH136" s="356"/>
      <c r="DI136" s="355"/>
      <c r="DJ136" s="356"/>
      <c r="DK136" s="355"/>
      <c r="DL136" s="356"/>
      <c r="DM136" s="355"/>
      <c r="DN136" s="356"/>
      <c r="DO136" s="355"/>
      <c r="DP136" s="356"/>
      <c r="DQ136" s="355"/>
      <c r="DR136" s="356"/>
      <c r="DS136" s="355"/>
      <c r="DT136" s="356"/>
      <c r="DU136" s="355"/>
      <c r="DV136" s="356"/>
      <c r="DW136" s="355"/>
      <c r="DX136" s="356"/>
      <c r="DY136" s="355"/>
      <c r="DZ136" s="356"/>
      <c r="EA136" s="355"/>
      <c r="EB136" s="356"/>
      <c r="EC136" s="355"/>
      <c r="ED136" s="356"/>
      <c r="EE136" s="355"/>
      <c r="EF136" s="356"/>
      <c r="EG136" s="355"/>
      <c r="EH136" s="356"/>
      <c r="EI136" s="355"/>
      <c r="EJ136" s="356"/>
      <c r="EK136" s="355"/>
      <c r="EL136" s="356"/>
      <c r="EM136" s="355"/>
      <c r="EN136" s="356"/>
      <c r="EO136" s="355"/>
      <c r="EP136" s="356"/>
      <c r="EQ136" s="355"/>
      <c r="ER136" s="356"/>
      <c r="ES136" s="355"/>
      <c r="ET136" s="356"/>
      <c r="EU136" s="355"/>
      <c r="EV136" s="356"/>
      <c r="EW136" s="355"/>
      <c r="EX136" s="356"/>
      <c r="EY136" s="355"/>
      <c r="EZ136" s="356"/>
      <c r="FA136" s="355"/>
      <c r="FB136" s="356"/>
      <c r="FC136" s="355"/>
      <c r="FD136" s="356"/>
      <c r="FE136" s="355"/>
      <c r="FF136" s="356"/>
      <c r="FG136" s="355"/>
      <c r="FH136" s="356"/>
      <c r="FI136" s="355"/>
      <c r="FJ136" s="356"/>
      <c r="FK136" s="355"/>
      <c r="FL136" s="356"/>
      <c r="FM136" s="355"/>
      <c r="FN136" s="356"/>
      <c r="FO136" s="355"/>
      <c r="FP136" s="356"/>
      <c r="FQ136" s="355"/>
      <c r="FR136" s="356"/>
      <c r="FS136" s="355"/>
      <c r="FT136" s="356"/>
      <c r="FU136" s="355"/>
      <c r="FV136" s="356"/>
      <c r="FW136" s="355"/>
      <c r="FX136" s="356"/>
      <c r="FY136" s="355"/>
      <c r="FZ136" s="356"/>
      <c r="GA136" s="355"/>
      <c r="GB136" s="356"/>
      <c r="GC136" s="355"/>
      <c r="GD136" s="356"/>
      <c r="GE136" s="355"/>
      <c r="GF136" s="356"/>
      <c r="GG136" s="355"/>
      <c r="GH136" s="356"/>
      <c r="GI136" s="355"/>
      <c r="GJ136" s="356"/>
      <c r="GK136" s="355"/>
      <c r="GL136" s="356"/>
      <c r="GM136" s="355"/>
      <c r="GN136" s="356"/>
      <c r="GO136" s="355"/>
      <c r="GP136" s="356"/>
      <c r="GQ136" s="355"/>
      <c r="GR136" s="356"/>
    </row>
    <row r="137" spans="1:200" ht="15.75" customHeight="1" x14ac:dyDescent="0.3">
      <c r="A137" s="401">
        <f>IF(입력!A137="","",입력!A137)</f>
        <v>17</v>
      </c>
      <c r="B137" s="404">
        <f>SUM(E141:GR144)</f>
        <v>0</v>
      </c>
      <c r="C137" s="407" t="s">
        <v>22</v>
      </c>
      <c r="D137" s="408"/>
      <c r="E137" s="357">
        <f>IF(OR(입력!B137="60mm단열",입력!B137="60mm방화"),IF(입력!B139="OD",IF(AND(입력!H137="W",입력!H141="W"),((입력!D137-(입력!D137-입력!J137))*2)+((입력!D137-(입력!D137-입력!J141))*2)+((입력!D137-입력!J137-입력!J141)*2)+((입력!F137)*6),0),0)+IF(입력!B139="OD",IF(AND(입력!H137="H",입력!H141="H"),((입력!F137-(입력!F137-입력!J137))*2)+((입력!F137-(입력!F137-입력!J141))*2)+((입력!F137-입력!J137-입력!J141)*2)+((입력!D137)*6),0),0)+IF(입력!B139="OD",IF(입력!H137="W",((입력!D137-(입력!D137-입력!J137))*2)+((입력!D137-입력!J137)*2)+((입력!F137)*4),IF(입력!H137="H",((입력!F137-(입력!F137-입력!J137))*2)+((입력!F137-입력!J137)*2)+((입력!D137)*4),0)),0)+IF(OR(입력!B139="PJ",입력!B139="T/T",입력!B139="T/O",입력!B139="T/S",입력!B139="FIX",입력!B137="ID",AND(입력!B139="OD",NOT(입력!H137="W"),NOT(입력!H137="H"))),((입력!D137)+(입력!F137))*2,0),0)</f>
        <v>0</v>
      </c>
      <c r="F137" s="358"/>
      <c r="G137" s="375">
        <f>IF(OR(입력!B137="60mm단열",입력!B137="60mm방화"),(IF(OR(입력!B139="T/T",입력!B139="T/O",입력!B139="T/S"),(IF(입력!H137="W",입력!J137-34-19+12,입력!D137-34-34+12)+IF(입력!H137="H",입력!J137-34-19+12,입력!F137-34-34+12))*2,0))+(IF(OR(입력!B139="T/T",입력!B139="T/O",입력!B139="T/S"),(IF(입력!H141="W",입력!J141-34-19+12+입력!F137-34-34+12,0)+IF(입력!H141="H",입력!J141-34-19+12+입력!D137-34-34+12,0))*2,0)),0)</f>
        <v>0</v>
      </c>
      <c r="H137" s="376"/>
      <c r="I137" s="357">
        <f>IF(OR(입력!B137="60mm단열",입력!B137="60mm방화"),IF(OR(입력!B139="T/T",입력!B139="T/O",입력!B139="T/S",입력!B139="FIX",입력!B139="PJ"),IF(입력!H137="W",입력!F137-34-34+10,IF(입력!H137="H",입력!D137-34-34+10,0)),0)*IF(OR(입력!H141="W",입력!H141="H"),2,1),0)</f>
        <v>0</v>
      </c>
      <c r="J137" s="358"/>
      <c r="K137" s="357">
        <f>IF(OR(입력!B137="60mm단열",입력!B137="60mm방화"),IF(입력!B139="OD",(IF(입력!H137="W",입력!D137-(입력!D137-입력!J137)-34-34+12,입력!D137-34-34+12)+IF(입력!H137="H",입력!F137-(입력!F137-입력!J137)-34-34+12,입력!F137-34-34+12))*2,0),0)</f>
        <v>0</v>
      </c>
      <c r="L137" s="358"/>
      <c r="M137" s="357">
        <f>IF(OR(입력!B137="60mm단열",입력!B137="60mm방화"),IF(입력!B139="PJ",(IF(입력!H137="W",입력!D137-(입력!D137-입력!J137)-34-34+12,입력!D137-34-34+12)+IF(입력!H137="H",입력!F137-(입력!F137-입력!J137)-34-34+12,입력!F137-34-34+12))*2,0),0)</f>
        <v>0</v>
      </c>
      <c r="N137" s="358"/>
      <c r="O137" s="357">
        <f>IF(OR(입력!B137="60mm단열",입력!B137="60mm방화"),IF(입력!B139="페러럴",(IF(입력!H137="W",입력!D137-(입력!D137-입력!J137)-34-34+12,입력!D137-34-34+12)+IF(입력!H137="H",입력!F137-(입력!F137-입력!J137)-34-34+12,입력!F137-34-34+12))*2,0),0)</f>
        <v>0</v>
      </c>
      <c r="P137" s="358"/>
      <c r="Q137" s="357">
        <f>IF(OR(입력!B137="60mm단열",입력!B137="60mm방화"),IF(입력!B141="24T",(IF(입력!B139="FIX",IF(AND(입력!H137="W",입력!H141="W"),((입력!D137-(입력!D137-입력!J137)-34-19)*2)+((입력!D137-(입력!D137-입력!J141)-34-19)*2)+((입력!D137-입력!J137-입력!J140-19-19)*2)+((입력!F137-34-34)*6),IF(AND(입력!H137="H",입력!H141="H"),((입력!F137-(입력!F137-입력!J137)-34-19)*2)+((입력!F137-(입력!F137-입력!J141)-34-19)*2)+((입력!F137-입력!J137-입력!J141-19-19)*2)+((입력!D137-34-34)*6),IF(입력!H137="W",((입력!D137-(입력!D137-입력!J137)-34-19)*2)+((입력!D137-입력!J137-34-19)*2)+((입력!F137-34-34)*4),IF(입력!H137="H",((입력!F137-(입력!F137-입력!J137)-34-19)*2)+((입력!F137-입력!J137-34-19)*2)+((입력!D137-34-34)*4),(((입력!D137-34-34)+(입력!F137-34-34))*2))))),0)+IF(OR(입력!B139="T/T",입력!B139="T/O",입력!B139="PJ",입력!B139="T/S"),IF(AND(입력!H137="W",입력!H141="W"),(((입력!D137-입력!J137-입력!J141-19-19)+(입력!F137-34-34))*2),IF(입력!H137="W",(((입력!D137-입력!J137-34-19)+(입력!F137-34-34))*2),IF(AND(입력!H137="H",입력!H141="H"),(((입력!F137-입력!J137-입력!J141-19-19)+(입력!D137-34-34))*2),IF(입력!H137="H",(((입력!F137-입력!J137-34-19)+(입력!D137-34-34))*2),0)))),0)+IF(입력!B137="OD",IF(AND(입력!H137="W",입력!H137="W"),(((입력!D137-입력!J137-입력!J141-34-34)+(입력!F137-34-34))*2),IF(입력!H137="W",(((입력!D137-입력!J137-34-34)+(입력!F137-34-34))*2),IF(AND(입력!H137="H",입력!H141="H"),(((입력!F137-입력!J137-입력!J141-34-34)+(입력!D137-34-34))*2),IF(입력!H137="H",(((입력!F137-입력!J137-34-34)+(입력!D137-34-34))*2),0)))),0)),0),0)</f>
        <v>0</v>
      </c>
      <c r="R137" s="358"/>
      <c r="S137" s="357">
        <f>IF(OR(입력!B137="60mm단열",입력!B137="60mm방화"),IF(입력!B141="24T",(IF(OR(입력!B139="T/T",입력!B139="T/O",입력!B139="T/S"),(IF(입력!H137="W",입력!D137-(입력!D137-입력!J137)-34-19+12-53-53,입력!D137-34-34+12-53-53)+IF(입력!H137="H",입력!F137-(입력!F137-입력!J137)-34-19+12-53-53,입력!F137-34-34+12-53-53))*2,0)+IF(입력!B139="OD",(IF(입력!H137="W",입력!D137-(입력!D137-입력!J137)-34-34+12-53-53,입력!D137-34-34+12-53-53)+IF(입력!H137="H",입력!F137-(입력!F137-입력!J137)-34-34+12-53-53,입력!F137-34-34+12-53-53))*2,0)+IF(입력!B139="PJ",(IF(입력!H137="W",입력!D137-(입력!D137-입력!J137)-34-19+12-53-53,입력!D137-34-34+12-53-53)+IF(입력!H137="H",입력!F137-(입력!F137-입력!J137)-34-19+12-53-53,입력!F137-34-34+12-53-53))*2,0)+IF(OR(입력!B139="T/T",입력!B139="T/O",입력!B139="T/S"),(IF(입력!H141="W",입력!D137-(입력!D137-입력!J141)-34-19+12-53-53,0)+IF(입력!H141="H",입력!F137-(입력!F137-입력!J141)-34-19+12-53-53,0))*2,0)+IF(입력!B137="OD",(IF(입력!H141="W",입력!D137-(입력!D137-입력!J141)-34-34+12-53-53,0)+IF(입력!H141="H",입력!F137-(입력!F137-입력!J141)-34-34+12-53-53,0))*2,0)+IF(입력!B139="PJ",(IF(입력!H141="W",입력!D137-(입력!D137-입력!J141)-34-19+12-53-53,0)+IF(입력!H141="H",입력!F137-(입력!F137-입력!J141)-34-19+12-53-53,0))*2,0)),0),0)</f>
        <v>0</v>
      </c>
      <c r="T137" s="358"/>
      <c r="U137" s="357">
        <f>IF(OR(입력!B137="60mm단열",입력!B137="60mm방화"),IF(입력!B141="39T",(IF(입력!B139="FIX",IF(AND(입력!H137="W",입력!H141="W"),((입력!D137-(입력!D137-입력!J137)-34-19)*2)+((입력!D137-(입력!D137-입력!J141)-34-19)*2)+((입력!D137-입력!J137-입력!J140-19-19)*2)+((입력!F137-34-34)*6),IF(AND(입력!H137="H",입력!H141="H"),((입력!F137-(입력!F137-입력!J137)-34-19)*2)+((입력!F137-(입력!F137-입력!J141)-34-19)*2)+((입력!F137-입력!J137-입력!J141-19-19)*2)+((입력!D137-34-34)*6),IF(입력!H137="W",((입력!D137-(입력!D137-입력!J137)-34-19)*2)+((입력!D137-입력!J137-34-19)*2)+((입력!F137-34-34)*4),IF(입력!H137="H",((입력!F137-(입력!F137-입력!J137)-34-19)*2)+((입력!F137-입력!J137-34-19)*2)+((입력!D137-34-34)*4),(((입력!D137-34-34)+(입력!F137-34-34))*2))))),0)+IF(OR(입력!B139="T/T",입력!B139="T/O",입력!B139="PJ",입력!B139="T/S"),IF(AND(입력!H137="W",입력!H141="W"),(((입력!D137-입력!J137-입력!J141-19-19)+(입력!F137-34-34))*2),IF(입력!H137="W",(((입력!D137-입력!J137-34-19)+(입력!F137-34-34))*2),IF(AND(입력!H137="H",입력!H141="H"),(((입력!F137-입력!J137-입력!J141-19-19)+(입력!D137-34-34))*2),IF(입력!H137="H",(((입력!F137-입력!J137-34-19)+(입력!D137-34-34))*2),0)))),0)+IF(입력!B139="OD",IF(AND(입력!H137="W",입력!H137="W"),(((입력!D137-입력!J137-입력!J141-34-34)+(입력!F137-34-34))*2),IF(입력!H137="W",(((입력!D137-입력!J137-34-34)+(입력!F137-34-34))*2),IF(AND(입력!H137="H",입력!H141="H"),(((입력!F137-입력!J137-입력!J141-34-34)+(입력!D137-34-34))*2),IF(입력!H137="H",(((입력!F137-입력!J137-34-34)+(입력!D137-34-34))*2),0)))),0)),0),0)</f>
        <v>0</v>
      </c>
      <c r="V137" s="358"/>
      <c r="W137" s="357">
        <f>IF(OR(입력!B137="60mm단열",입력!B137="60mm방화"),IF(입력!B141="39T",(IF(OR(입력!B139="T/T",입력!B139="T/O",입력!B139="T/S"),(IF(입력!H137="W",입력!D137-(입력!D137-입력!J137)-34-19+12-53-53,입력!D137-34-34+12-53-53)+IF(입력!H137="H",입력!F137-(입력!F137-입력!J137)-34-19+12-53-53,입력!F137-34-34+12-53-53))*2,0)+IF(입력!B139="OD",(IF(입력!H137="W",입력!D137-(입력!D137-입력!J137)-34-34+12-53-53,입력!D137-34-34+12-53-53)+IF(입력!H137="H",입력!F137-(입력!F137-입력!J137)-34-34+12-53-53,입력!F137-34-34+12-53-53))*2,0)+IF(입력!B139="PJ",(IF(입력!H137="W",입력!D137-(입력!D137-입력!J137)-34-19+12-53-53,입력!D137-34-34+12-53-53)+IF(입력!H137="H",입력!F137-(입력!F137-입력!J137)-34-19+12-53-53,입력!F137-34-34+12-53-53))*2,0)+IF(OR(입력!B139="T/T",입력!B139="T/O",입력!B139="T/S"),(IF(입력!H141="W",입력!D137-(입력!D137-입력!J141)-34-19+12-53-53,0)+IF(입력!H141="H",입력!F137-(입력!F137-입력!J141)-34-19+12-53-53,0))*2,0)+IF(입력!B137="OD",(IF(입력!H141="W",입력!D137-(입력!D137-입력!J141)-34-34+12-53-53,0)+IF(입력!H141="H",입력!F137-(입력!F137-입력!J141)-34-34+12-53-53,0))*2,0)+IF(입력!B137="ID",(IF(입력!H141="W",입력!D137-(입력!D137-입력!J141)-34-19+12-53-53,0)+IF(입력!H141="H",입력!F137-(입력!F137-입력!J141)-34-19+12-53-53,0))*2,0)),0),0)</f>
        <v>0</v>
      </c>
      <c r="X137" s="358"/>
      <c r="Y137" s="357">
        <f>IF(OR(입력!B137="60mm단열",입력!B137="60mm방화"),(4),0)</f>
        <v>0</v>
      </c>
      <c r="Z137" s="358"/>
      <c r="AA137" s="357">
        <f>IF(OR(입력!B137="60mm단열",입력!B137="60mm방화"),(4),0)</f>
        <v>0</v>
      </c>
      <c r="AB137" s="358"/>
      <c r="AC137" s="375">
        <f>IF(OR(입력!B137="60mm단열",입력!B137="60mm방화"),IF(OR(입력!B139="T/T",입력!B139="T/O",입력!B139="T/S",입력!B139="PJ"),IF(OR(입력!H141="w",입력!H141="h"),8,4),0),0)</f>
        <v>0</v>
      </c>
      <c r="AD137" s="376"/>
      <c r="AE137" s="375">
        <f>IF(OR(입력!B137="60mm단열",입력!B137="60mm방화"),IF(OR(입력!B139="T/T",입력!B139="T/O",입력!B139="T/S",입력!B139="PJ"),IF(OR(입력!H141="w",입력!H141="h"),8,4),0),0)</f>
        <v>0</v>
      </c>
      <c r="AF137" s="376"/>
      <c r="AG137" s="375">
        <f>IF(OR(입력!B137="60mm단열",입력!B137="60mm방화"),IF(OR(입력!B139="T/T",입력!B139="T/O",입력!B139="T/S",입력!B139="FIX",입력!B139="PJ"),IF(입력!H137="W",4,IF(입력!H137="H",4,0)),0)*IF(OR(입력!H140="W",입력!H140="H"),2,1),0)</f>
        <v>0</v>
      </c>
      <c r="AH137" s="376"/>
      <c r="AI137" s="375">
        <f>IF(OR(입력!B137="60mm단열",입력!B137="60mm방화"),IF(OR(입력!B139="T/T",입력!B139="T/O",입력!B139="T/S",입력!B139="FIX",입력!B139="PJ"),IF(입력!H137="W",4,IF(입력!H137="H",4,0)),0)*IF(OR(입력!H140="W",입력!H140="H"),2,1),0)</f>
        <v>0</v>
      </c>
      <c r="AJ137" s="376"/>
      <c r="AK137" s="375">
        <f>IF(OR(입력!B137="60mm단열",입력!B137="60mm방화"),IF(OR(입력!B139="T/T",입력!B139="T/O",입력!B139="T/S",입력!B139="FIX",입력!B139="PJ"),IF(입력!H137="W",4,IF(입력!H137="H",4,0)),0)*IF(OR(입력!H140="W",입력!H140="H"),2,1),0)</f>
        <v>0</v>
      </c>
      <c r="AL137" s="376"/>
      <c r="AM137" s="357">
        <f>IF(OR(입력!B137="60mm단열",입력!B137="60mm방화"),(32),0)</f>
        <v>0</v>
      </c>
      <c r="AN137" s="358"/>
      <c r="AO137" s="357">
        <f>IF((입력!B137="60mm단열"),(Q137+S137+U137+W137)/1000,0)</f>
        <v>0</v>
      </c>
      <c r="AP137" s="358"/>
      <c r="AQ137" s="357">
        <f>IF((입력!B137="60mm단열"),(Q137+S137+U137+W137)/1000,0)</f>
        <v>0</v>
      </c>
      <c r="AR137" s="358"/>
      <c r="AS137" s="357">
        <f>IF((입력!B137="60mm단열"),(G137+M137+K137+O137))/1000</f>
        <v>0</v>
      </c>
      <c r="AT137" s="358"/>
      <c r="AU137" s="357">
        <f>IF((입력!B137="60mm단열"),(4),0)</f>
        <v>0</v>
      </c>
      <c r="AV137" s="358"/>
      <c r="AW137" s="357">
        <f>IF((입력!B137="60mm단열"),(G137*2)/1000,0)</f>
        <v>0</v>
      </c>
      <c r="AX137" s="358"/>
      <c r="AY137" s="357">
        <f>IF((입력!B137="60mm방화"),(Q137+S137+U137+W137)/1000,0)</f>
        <v>0</v>
      </c>
      <c r="AZ137" s="358"/>
      <c r="BA137" s="357">
        <f>IF((입력!B137="60mm방화"),(Q137+S137+U137+W137)/1000,0)</f>
        <v>0</v>
      </c>
      <c r="BB137" s="358"/>
      <c r="BC137" s="357">
        <f>IF((입력!B137="60mm방화"),(G137+K137+M137+O137)/1000,0)</f>
        <v>0</v>
      </c>
      <c r="BD137" s="358"/>
      <c r="BE137" s="357">
        <f>IF((입력!B137="60mm방화"),(4),0)</f>
        <v>0</v>
      </c>
      <c r="BF137" s="358"/>
      <c r="BG137" s="357">
        <f>IF((입력!B137="60mm방화"),((G137+K137+M137+O137)/1000),0)</f>
        <v>0</v>
      </c>
      <c r="BH137" s="358"/>
      <c r="BI137" s="357">
        <f>IF((입력!B137="60mm방화"),((E137/1000)),0)</f>
        <v>0</v>
      </c>
      <c r="BJ137" s="358"/>
      <c r="BK137" s="357">
        <f>IF((입력!B137="60mm방화"),IF(입력!B141="24T",Q137/1000,U137/1000),0)</f>
        <v>0</v>
      </c>
      <c r="BL137" s="358"/>
      <c r="BM137" s="357">
        <f>IF((입력!B137="60mm방화"),IF(입력!B141="24T",S137/1000,W137/1000),0)</f>
        <v>0</v>
      </c>
      <c r="BN137" s="358"/>
      <c r="BO137" s="357">
        <f>IF(OR(입력!B137="60mm단열",입력!B137="60mm방화"),(IF(OR(입력!B139="T/T",입력!B139="T/O",입력!B139="T/S",입력!B139="PJ"),(IF(입력!H137="W",입력!D137-(입력!D137-입력!J137)-432,입력!D137-432)+IF(입력!H137="H",입력!F137-((((입력!F137-입력!J137)/2)-246)*2),(((입력!F137/2)-246)*2))),0))+(IF(OR(입력!B139="T/T",입력!B139="T/O",입력!B139="T/S"),(IF(입력!H141="W",입력!D137-(입력!D141-입력!J141)-432,0)+IF(입력!H141="H",입력!F141-((((입력!F141-입력!J141)/2)-246)*2),0)),0)),0)</f>
        <v>0</v>
      </c>
      <c r="BP137" s="358"/>
      <c r="BQ137" s="357">
        <f>IF(OR(입력!B137="85mm단열",입력!B137="85mm방화"),IF(입력!B139="OD",IF(AND(입력!H137="W",입력!H141="W"),((입력!D137-(입력!D137-입력!J137))*2)+((입력!D137-(입력!D137-입력!J141))*2)+((입력!D137-입력!J137-입력!J141)*2)+((입력!F137)*6),0),0)+IF(입력!B139="OD",IF(AND(입력!H137="H",입력!H141="H"),((입력!BJ137-(입력!F137-입력!J137))*2)+((입력!F137-(입력!F137-입력!J141))*2)+((입력!F137-입력!BN137-입력!J141)*2)+((입력!D137)*6),0),0)+IF(입력!B139="OD",IF(입력!H137="W",((입력!D137-(입력!D137-입력!J137))*2)+((입력!D137-입력!J137)*2)+((입력!F137)*4),IF(입력!H137="H",((입력!F137-(입력!F137-입력!J137))*2)+((입력!F137-입력!J137)*2)+((입력!D137)*4),0)),0)+IF(OR(입력!B139="T/T",입력!B139="T/O",입력!B139="T/S",입력!B139="FIX",입력!B137="ID",AND(입력!B139="OD",NOT(입력!H137="W"),NOT(입력!H137="H"))),((입력!D137)+(입력!F137))*2,0),0)</f>
        <v>0</v>
      </c>
      <c r="BR137" s="358"/>
      <c r="BS137" s="357">
        <f>IF(OR(입력!B137="85mm단열",입력!B137="85mm방화"),(IF(OR(입력!B139="T/T",입력!B139="T/O",입력!B139="T/S"),(IF(입력!H137="W",입력!D137-(입력!D137-입력!J137)-38-19+12,입력!D137-38-38+12)+IF(입력!H137="H",입력!F137-(입력!F137-입력!J137)-38-19+12,입력!F137-38-38+12))*2,0))+(IF(OR(입력!B139="T/T",입력!B139="T/O",입력!B139="T/S"),(IF(입력!H141="W",입력!D137-(입력!D141-입력!J141)-38-19+12,0)+IF(입력!H141="H",입력!F141-(입력!F141-입력!J141)-38-19+12,0))*2,0)),0)</f>
        <v>0</v>
      </c>
      <c r="BT137" s="358"/>
      <c r="BU137" s="357">
        <f>IF(OR(입력!B137="85mm단열",입력!B137="85mm방화"),IF(OR(입력!B139="T/T",입력!B139="T/O",입력!B139="T/S",입력!B139="FIX",입력!B139="ID"),IF(입력!H137="W",입력!F137-38-38+10,IF(입력!H137="H",입력!D137-38-38+10,0)),0)*IF(OR(입력!H141="W",입력!H140="H"),2,1),0)</f>
        <v>0</v>
      </c>
      <c r="BV137" s="358"/>
      <c r="BW137" s="357">
        <f>IF(OR(입력!B137="85mm단열",입력!B137="85mm방화"),IF(입력!B141="48T",(IF(입력!B139="FIX",IF(AND(입력!H137="W",입력!H141="W"),((입력!D137-(입력!D137-입력!J137)-38-19)*2)+((입력!D137-(입력!D137-입력!J141)-38-19)*2)+((입력!D137-입력!J137-입력!J140-19-19)*2)+((입력!F137-38-38)*6),IF(AND(입력!H137="H",입력!H141="H"),((입력!F137-(입력!F137-입력!J137)-38-19)*2)+((입력!F137-(입력!F137-입력!J141)-38-19)*2)+((입력!F137-입력!J137-입력!J141-19-19)*2)+((입력!D137-38-38)*6),IF(입력!H137="W",((입력!D137-(입력!D137-입력!J137)-38-19)*2)+((입력!D137-입력!J137-38-19)*2)+((입력!F137-38-38)*4),IF(입력!H137="H",((입력!F137-(입력!F137-입력!J137)-38-19)*2)+((입력!F137-입력!J137-38-19)*2)+((입력!D137-38-38)*4),(((입력!D137-38-38)+(입력!F137-38-38))*2))))),0)+IF(OR(입력!B139="T/T",입력!B139="T/O",입력!B139="ID",입력!B139="T/S"),IF(AND(입력!H137="W",입력!H141="W"),(((입력!D137-입력!J137-입력!J141-19-19)+(입력!F137-38-38))*2),IF(입력!H137="W",(((입력!D137-입력!J137-38-19)+(입력!F137-38-38))*2),IF(AND(입력!H137="H",입력!H141="H"),(((입력!F137-입력!J137-입력!J141-19-19)+(입력!D137-38-38))*2),IF(입력!H137="H",(((입력!F137-입력!J137-38-19)+(입력!D137-38-38))*2),0)))),0)+IF(입력!B137="OD",IF(AND(입력!H137="W",입력!H137="W"),(((입력!D137-입력!J137-입력!J141-38-38)+(입력!F137-38-38))*2),IF(입력!H137="W",(((입력!D137-입력!J137-38-38)+(입력!F137-38-38))*2),IF(AND(입력!H137="H",입력!H141="H"),(((입력!F137-입력!J137-입력!J141-38-38)+(입력!D137-38-38))*2),IF(입력!H137="H",(((입력!F137-입력!J137-38-38)+(입력!D137-38-38))*2),0)))),0)),0),0)</f>
        <v>0</v>
      </c>
      <c r="BX137" s="358"/>
      <c r="BY137" s="357">
        <f>IF(OR(입력!B137="85mm단열",입력!B137="85mm방화"),IF(입력!B141="48T",(IF(OR(입력!B139="T/T",입력!B139="T/O",입력!B139="T/S"),(IF(입력!H137="W",입력!D137-(입력!D137-입력!J137)-38-19+12-56-56,입력!D137-38-38+12-56-56)+IF(입력!H137="H",입력!F137-(입력!F137-입력!J137)-38-19+12-56-56,입력!F137-38-38+12-56-56))*2,0)+IF(입력!B139="OD",(IF(입력!H137="W",입력!D137-(입력!D137-입력!J137)-38-38+12-56-56,입력!D137-38-38+12-56-56)+IF(입력!H137="H",입력!F137-(입력!F137-입력!J137)-38-38+12-56-56,입력!F137-38-38+12-56-56))*2,0)+IF(입력!B139="ID",(IF(입력!H137="W",입력!D137-(입력!D137-입력!J137)-38-19+12-56-56,입력!D137-38-38+12-56-56)+IF(입력!H137="H",입력!F137-(입력!F137-입력!J137)-38-19+12-56-56,입력!F137-38-38+12-56-56))*2,0)+IF(OR(입력!B139="T/T",입력!B139="T/O",입력!B139="T/S"),(IF(입력!H141="W",입력!D137-(입력!D137-입력!J141)-38-19+12-56-56,0)+IF(입력!H141="H",입력!F137-(입력!F137-입력!J141)-38-19+12-56-56,0))*2,0)+IF(입력!B137="OD",(IF(입력!H141="W",입력!D137-(입력!D137-입력!J141)-38-38+12-56-56,0)+IF(입력!H141="H",입력!F137-(입력!F137-입력!J141)-38-38+12-56-56,0))*2,0)+IF(입력!B137="ID",(IF(입력!H141="W",입력!D137-(입력!D137-입력!J141)-38-19+12-56-56,0)+IF(입력!H141="H",입력!F137-(입력!F137-입력!J141)-38-19+12-56-56,0))*2,0)),0),0)</f>
        <v>0</v>
      </c>
      <c r="BZ137" s="358"/>
      <c r="CA137" s="357">
        <f>IF(OR(입력!B137="85mm단열",입력!B137="85mm방화"),IF(입력!B141="51T",(IF(입력!B139="FIX",IF(AND(입력!H137="W",입력!H141="W"),((입력!D137-(입력!D137-입력!J137)-38-19)*2)+((입력!D137-(입력!D137-입력!J141)-38-19)*2)+((입력!D137-입력!J137-입력!J140-19-19)*2)+((입력!F137-38-38)*6),IF(AND(입력!H137="H",입력!H141="H"),((입력!F137-(입력!F137-입력!J137)-38-19)*2)+((입력!F137-(입력!F137-입력!J141)-38-19)*2)+((입력!F137-입력!J137-입력!J141-19-19)*2)+((입력!D137-38-38)*6),IF(입력!H137="W",((입력!D137-(입력!D137-입력!J137)-38-19)*2)+((입력!D137-입력!J137-38-19)*2)+((입력!F137-38-38)*4),IF(입력!H137="H",((입력!F137-(입력!F137-입력!J137)-38-19)*2)+((입력!F137-입력!J137-38-19)*2)+((입력!D137-38-38)*4),(((입력!D137-38-38)+(입력!F137-38-38))*2))))),0)+IF(OR(입력!B139="T/T",입력!B139="T/O",입력!B139="ID",입력!B139="T/S"),IF(AND(입력!H137="W",입력!H141="W"),(((입력!D137-입력!J137-입력!J141-19-19)+(입력!F137-38-38))*2),IF(입력!H137="W",(((입력!D137-입력!J137-38-19)+(입력!F137-38-38))*2),IF(AND(입력!H137="H",입력!H141="H"),(((입력!F137-입력!J137-입력!J141-19-19)+(입력!D137-38-38))*2),IF(입력!H137="H",(((입력!F137-입력!J137-38-19)+(입력!D137-38-38))*2),0)))),0)+IF(입력!B137="OD",IF(AND(입력!H137="W",입력!H137="W"),(((입력!D137-입력!J137-입력!J141-38-38)+(입력!F137-38-38))*2),IF(입력!H137="W",(((입력!D137-입력!J137-38-38)+(입력!F137-38-38))*2),IF(AND(입력!H137="H",입력!H141="H"),(((입력!F137-입력!J137-입력!J141-38-38)+(입력!D137-38-38))*2),IF(입력!H137="H",(((입력!F137-입력!J137-38-38)+(입력!D137-38-38))*2),0)))),0)),0),0)</f>
        <v>0</v>
      </c>
      <c r="CB137" s="358"/>
      <c r="CC137" s="357">
        <f>IF(OR(입력!B137="85mm단열",입력!B137="85mm방화"),IF(입력!B141="51T",(IF(OR(입력!B139="T/T",입력!B139="T/O",입력!B139="T/S"),(IF(입력!H137="W",입력!D137-(입력!D137-입력!J137)-38-19+12-56-56,입력!D137-38-38+12-56-56)+IF(입력!H137="H",입력!F137-(입력!F137-입력!J137)-38-19+12-56-56,입력!F137-38-38+12-56-56))*2,0)+IF(입력!B139="OD",(IF(입력!H137="W",입력!D137-(입력!D137-입력!J137)-38-38+12-56-56,입력!D137-38-38+12-56-56)+IF(입력!H137="H",입력!F137-(입력!F137-입력!J137)-38-38+12-56-56,입력!F137-38-38+12-56-56))*2,0)+IF(입력!B139="ID",(IF(입력!H137="W",입력!D137-(입력!D137-입력!J137)-38-19+12-56-56,입력!D137-38-38+12-56-56)+IF(입력!H137="H",입력!F137-(입력!F137-입력!J137)-38-19+12-56-56,입력!F137-38-38+12-56-56))*2,0)+IF(OR(입력!B139="T/T",입력!B139="T/O",입력!B139="T/S"),(IF(입력!H141="W",입력!D137-(입력!D137-입력!J141)-38-19+12-56-56,0)+IF(입력!H141="H",입력!F137-(입력!F137-입력!J141)-38-19+12-56-56,0))*2,0)+IF(입력!B137="OD",(IF(입력!H141="W",입력!D137-(입력!D137-입력!J141)-38-38+12-56-56,0)+IF(입력!H141="H",입력!F137-(입력!F137-입력!J141)-38-38+12-56-56,0))*2,0)+IF(입력!B137="ID",(IF(입력!H141="W",입력!D137-(입력!D137-입력!J141)-38-19+12-56-56,0)+IF(입력!H141="H",입력!F137-(입력!F137-입력!J141)-38-19+12-56-56,0))*2,0)),0),0)</f>
        <v>0</v>
      </c>
      <c r="CD137" s="358"/>
      <c r="CE137" s="357">
        <f>IF(OR(입력!B137="85mm단열",입력!B137="85mm방화"),(4),0)</f>
        <v>0</v>
      </c>
      <c r="CF137" s="358"/>
      <c r="CG137" s="357">
        <f>IF(OR(입력!B137="85mm단열",입력!B137="85mm방화"),(4),0)</f>
        <v>0</v>
      </c>
      <c r="CH137" s="358"/>
      <c r="CI137" s="381">
        <f>IF(OR(입력!B137="85mm단열",입력!B137="85mm방화"),IF(OR(입력!B139="T/T",입력!B139="T/O",입력!B139="T/S"),IF(OR(입력!H141="w",입력!H141="h"),8,4),0),0)</f>
        <v>0</v>
      </c>
      <c r="CJ137" s="382"/>
      <c r="CK137" s="375">
        <f>IF(OR(입력!B137="85mm단열",입력!B137="85mm방화"),IF(OR(입력!B139="T/T",입력!B139="T/O",입력!B139="T/S"),IF(OR(입력!H141="w",입력!H141="h"),8,4),0),0)</f>
        <v>0</v>
      </c>
      <c r="CL137" s="376"/>
      <c r="CM137" s="375">
        <f>IF(OR(입력!B137="85mm단열",입력!B137="85mm방화"),IF(OR(입력!B139="T/T",입력!B139="T/O",입력!B139="T/S",입력!B139="FIX",입력!B139="ID"),IF(입력!H137="W",2,IF(입력!H137="H",2,0)),0)*IF(OR(입력!H140="W",입력!H140="H"),2,1),0)</f>
        <v>0</v>
      </c>
      <c r="CN137" s="376"/>
      <c r="CO137" s="375">
        <f>IF(OR(입력!B137="85mm단열",입력!B137="85mm방화"),IF(OR(입력!B139="T/T",입력!B139="T/O",입력!B139="T/S",입력!B139="FIX",입력!B139="ID"),IF(입력!H137="W",2,IF(입력!H137="H",2,0)),0)*IF(OR(입력!H140="W",입력!H140="H"),2,1),0)</f>
        <v>0</v>
      </c>
      <c r="CP137" s="376"/>
      <c r="CQ137" s="375">
        <f>IF(OR(입력!B137="85mm단열",입력!B137="85mm방화"),IF(OR(입력!B139="T/T",입력!B139="T/O",입력!B139="T/S",입력!B139="FIX",입력!B139="ID"),IF(입력!H137="W",2,IF(입력!H137="H",2,0)),0)*IF(OR(입력!H140="W",입력!H140="H"),2,1),0)</f>
        <v>0</v>
      </c>
      <c r="CR137" s="376"/>
      <c r="CS137" s="357">
        <f>IF(OR(입력!B137="85mm단열",입력!B137="85mm방화"),(32),0)</f>
        <v>0</v>
      </c>
      <c r="CT137" s="358"/>
      <c r="CU137" s="369">
        <f>IF((입력!B137="85mm단열"),((CA137+CC137+BW137+BY137)/1000),0)</f>
        <v>0</v>
      </c>
      <c r="CV137" s="370"/>
      <c r="CW137" s="369">
        <f>IF((입력!B137="85mm단열"),((CA137+CC137+BW137+BY137)/1000),0)</f>
        <v>0</v>
      </c>
      <c r="CX137" s="370"/>
      <c r="CY137" s="369">
        <f>IF((입력!B137="85mm단열"),((BS137/1000)),0)</f>
        <v>0</v>
      </c>
      <c r="CZ137" s="370"/>
      <c r="DA137" s="357">
        <f>IF((입력!B137="85mm단열"),(4),0)</f>
        <v>0</v>
      </c>
      <c r="DB137" s="358"/>
      <c r="DC137" s="369">
        <f>IF((입력!B137="85mm단열"),(BS137*2)/1000,0)</f>
        <v>0</v>
      </c>
      <c r="DD137" s="370"/>
      <c r="DE137" s="357">
        <f>IF((입력!B137="85mm방화"),((CA137+CC137+BW137+BY137)/1000),0)</f>
        <v>0</v>
      </c>
      <c r="DF137" s="358"/>
      <c r="DG137" s="357">
        <f>IF((입력!B137="85mm방화"),((CA137+CC137+BW137+BY137)/1000),0)</f>
        <v>0</v>
      </c>
      <c r="DH137" s="358"/>
      <c r="DI137" s="357">
        <f>IF((입력!B137="85mm방화"),((BS137/1000)),0)</f>
        <v>0</v>
      </c>
      <c r="DJ137" s="358"/>
      <c r="DK137" s="357">
        <f>IF((입력!B137="85mm방화"),(4),0)</f>
        <v>0</v>
      </c>
      <c r="DL137" s="358"/>
      <c r="DM137" s="357">
        <f>IF((입력!B137="85mm방화"),(BS137*2)/1000,0)</f>
        <v>0</v>
      </c>
      <c r="DN137" s="358"/>
      <c r="DO137" s="357">
        <f>IF((입력!B137="85mm방화"),((BQ137/1000)),0)</f>
        <v>0</v>
      </c>
      <c r="DP137" s="358"/>
      <c r="DQ137" s="357">
        <f>IF((입력!B137="85mm방화"),((BW137/1000)),0)</f>
        <v>0</v>
      </c>
      <c r="DR137" s="358"/>
      <c r="DS137" s="357">
        <f>IF((입력!B137="85mm방화"),((BY137/1000)),0)</f>
        <v>0</v>
      </c>
      <c r="DT137" s="358"/>
      <c r="DU137" s="357">
        <f>IF(OR(입력!B137="85mm단열",입력!B137="85mm방화"),(IF(OR(입력!B139="T/T",입력!B139="T/O",입력!B139="T/S"),(IF(입력!H137="W",입력!D137-(입력!D137-입력!J137)-432,입력!D137-432)+IF(입력!H137="H",입력!F137-((((입력!F137-입력!J137)/2)-246)*2),(((입력!F137/2)-246)*2))),0))+(IF(OR(입력!B139="T/T",입력!B139="T/O",입력!B139="T/S"),(IF(입력!H141="W",입력!D137-(입력!D141-입력!J141)-432,0)+IF(입력!H141="H",입력!F141-((((입력!F141-입력!J141)/2)-246)*2),0)),0)),0)</f>
        <v>0</v>
      </c>
      <c r="DV137" s="358"/>
      <c r="DW137" s="357">
        <f>IF(OR(입력!B137="85mm단열",입력!B137="85mm방화",입력!B137="60mm단열",입력!B137="60mm방화"),IF(OR(입력!B139="T/T",입력!B139="T/O",입력!B139="T/S",입력!B139="FIX"),IF(OR(입력!H137="w",입력!H137="h"),4,2),0),0)</f>
        <v>0</v>
      </c>
      <c r="DX137" s="358"/>
      <c r="DY137" s="357">
        <f>IF(OR(입력!B137="85mm단열",입력!B137="85mm방화",입력!B137="60mm단열",입력!B137="60mm방화"),IF(OR(입력!B139="T/T",입력!B139="T/O",입력!B139="T/S"),1,0),0)</f>
        <v>0</v>
      </c>
      <c r="DZ137" s="358"/>
      <c r="EA137" s="357">
        <f>IF(OR(입력!B137="85mm단열",입력!B137="85mm방화",입력!B137="60mm단열",입력!B137="60mm방화"),IF(OR(입력!B139="T/T",입력!B139="T/O",입력!B139="T/S"),1,0),0)</f>
        <v>0</v>
      </c>
      <c r="EB137" s="358"/>
      <c r="EC137" s="357">
        <f>IF(OR(입력!B137="145mm단열",입력!B137="145mm방화"),IF(입력!B139="ES",((입력!D137)+(입력!F137))*2,0),0)</f>
        <v>0</v>
      </c>
      <c r="ED137" s="358"/>
      <c r="EE137" s="357">
        <f>IF(OR(입력!B137="145mm단열",입력!B137="145mm방화"),IF(입력!B139="ES",(((입력!D137-(입력!D137-입력!J137)+6)+(입력!F137-52-57))*2),0)+IF(입력!B139="ES",IF(입력!H141="W",(((입력!D137-(입력!D137-입력!J141)+6)+(입력!F137-52-57))*2),0),0),0)</f>
        <v>0</v>
      </c>
      <c r="EF137" s="358"/>
      <c r="EG137" s="357">
        <f>IF(OR(입력!B137="145mm단열",입력!B137="145mm방화"),IF(입력!B139="ES",입력!F137-36-36+10,0)*IF(입력!H141="W",2,1),0)</f>
        <v>0</v>
      </c>
      <c r="EH137" s="358"/>
      <c r="EI137" s="357">
        <f>IF(OR(입력!B137="145mm단열",입력!B137="145mm방화"),IF(입력!B139="ES",입력!D137-36-36,0),0)</f>
        <v>0</v>
      </c>
      <c r="EJ137" s="358"/>
      <c r="EK137" s="357">
        <f>IF(OR(입력!B137="145mm단열",입력!B137="145mm방화"),IF(입력!B139="ES",입력!F137-36-36,0)+IF(AND(입력!B139="ES",입력!H141="W"),입력!F137-36-36,0),0)</f>
        <v>0</v>
      </c>
      <c r="EL137" s="358"/>
      <c r="EM137" s="357">
        <f>IF(OR(입력!B137="145mm단열",입력!B137="145mm방화"),IF(입력!B139="ES",입력!D137-36-36,0),0)</f>
        <v>0</v>
      </c>
      <c r="EN137" s="358"/>
      <c r="EO137" s="357">
        <f>IF(OR(입력!B137="145mm단열",입력!B137="145mm방화"),IF(입력!B139="ES",입력!D137-36-36,0),0)</f>
        <v>0</v>
      </c>
      <c r="EP137" s="358"/>
      <c r="EQ137" s="357">
        <f>IF(OR(입력!B137="145mm단열",입력!B137="145mm방화"),IF(입력!B139="ES",입력!F137-36-36,0)+IF(AND(입력!B139="ES",입력!H141="W"),입력!F137-36-36,0),0)</f>
        <v>0</v>
      </c>
      <c r="ER137" s="358"/>
      <c r="ES137" s="357">
        <f>IF(OR(입력!B137="145mm단열",입력!B137="145mm방화"),IF(입력!B141="39T",IF(입력!B139="ES",((입력!D137-(입력!D137-입력!J137)+6-73-73)+(입력!F137-36-36-73-73))*2,0)+IF(AND(입력!B137="ES",입력!H140="W"),((입력!D137-(입력!D137-입력!J140)+6-73-73)+(입력!F137-36-36-73-73))*2,0)+IF(AND(입력!B137="ES",입력!H137="W",입력!H140="W"),((입력!D137-입력!J137-입력!J140-19-19)+(입력!F137-36-36))*2,IF(AND(입력!B137="ES",입력!H137="W",NOT(입력!H140="W")),((입력!D137-입력!J137-36-19)+(입력!F137-36-36))*2,0)),0),0)</f>
        <v>0</v>
      </c>
      <c r="ET137" s="358"/>
      <c r="EU137" s="357">
        <f>IF(OR(입력!B137="145mm단열",입력!B137="145mm방화"),IF(입력!B141="24T",IF(입력!B139="ES",((입력!D137-(입력!D137-입력!J137)+6-73-73)+(입력!F137-36-36-73-73))*2,0)+IF(AND(입력!B137="ES",입력!H140="W"),((입력!D137-(입력!D137-입력!J140)+6-73-73)+(입력!F137-36-36-73-73))*2,0)+IF(AND(입력!B137="ES",입력!H137="W",입력!H140="W"),((입력!D137-입력!J137-입력!J140-19-19)+(입력!F137-36-36))*2,IF(AND(입력!B137="ES",입력!H137="W",NOT(입력!H140="W")),((입력!D137-입력!J137-36-19)+(입력!F137-36-36))*2,0)),0),0)</f>
        <v>0</v>
      </c>
      <c r="EV137" s="358"/>
      <c r="EW137" s="357">
        <f>IF(OR(입력!B137="145mm단열",입력!B137="145mm방화"),IF(입력!B139="ES",(입력!D137-(입력!D137-입력!J137)-40-21+입력!F137-36-36)*2,0)+IF(AND(입력!B139="ES",입력!H141="W"),(입력!D137-(입력!D137-입력!J140)-36-19+입력!F137-36-36)*2,0),0)</f>
        <v>0</v>
      </c>
      <c r="EX137" s="358"/>
      <c r="EY137" s="357">
        <f>IF(OR(입력!B137="145mm단열",입력!B137="145mm방화"),(4),0)</f>
        <v>0</v>
      </c>
      <c r="EZ137" s="358"/>
      <c r="FA137" s="357">
        <f>IF(OR(입력!B137="145mm단열",입력!B137="145mm방화"),(4),0)</f>
        <v>0</v>
      </c>
      <c r="FB137" s="358"/>
      <c r="FC137" s="381">
        <f>IF(OR(입력!B137="145mm단열",입력!B137="145mm방화"),IF(OR(입력!B139="ES"),IF(OR(입력!H137="W",입력!H141="h"),4,8),0),0)</f>
        <v>0</v>
      </c>
      <c r="FD137" s="382"/>
      <c r="FE137" s="375">
        <f>IF(OR(입력!B137="145mm단열",입력!B137="145mm방화"),IF(OR(입력!B139="ES"),IF(OR(입력!H137="W",입력!H141="h"),4,8),0),0)</f>
        <v>0</v>
      </c>
      <c r="FF137" s="376"/>
      <c r="FG137" s="375">
        <f>IF(OR(입력!B137="145mm단열",입력!B137="145mm방화"),IF(OR(입력!B139="ES"),IF(입력!H137="W",2,IF(입력!H137="H",2,0)),0)*IF(OR(입력!H140="W",입력!H140="H"),2,1),0)</f>
        <v>0</v>
      </c>
      <c r="FH137" s="376"/>
      <c r="FI137" s="375">
        <f>IF(OR(입력!B137="145mm단열",입력!B137="145mm방화"),IF(OR(입력!B139="ES"),IF(입력!H137="W",2,IF(입력!H137="H",2,0)),0)*IF(OR(입력!H140="W",입력!H140="H"),2,1),0)</f>
        <v>0</v>
      </c>
      <c r="FJ137" s="376"/>
      <c r="FK137" s="375">
        <f>IF(OR(입력!B137="145mm단열",입력!B137="145mm방화"),IF(OR(입력!B139="ES"),IF(입력!H137="W",2,IF(입력!H137="H",2,0)),0)*IF(OR(입력!H140="W",입력!H140="H"),2,1),0)</f>
        <v>0</v>
      </c>
      <c r="FL137" s="376"/>
      <c r="FM137" s="357">
        <f>IF(OR(입력!B137="145mm단열",입력!B137="145mm방화"),(32),0)</f>
        <v>0</v>
      </c>
      <c r="FN137" s="358"/>
      <c r="FO137" s="369">
        <f>IF((입력!B137="145mm단열"),((EU137+EW137+EQ137+ES137)/1000),0)</f>
        <v>0</v>
      </c>
      <c r="FP137" s="370"/>
      <c r="FQ137" s="369">
        <f>IF((입력!B137="145mm단열"),((EU137+EW137+EQ137+ES137)/1000),0)</f>
        <v>0</v>
      </c>
      <c r="FR137" s="370"/>
      <c r="FS137" s="369">
        <f>IF((입력!B137="145mm단열"),((EM137/1000)),0)</f>
        <v>0</v>
      </c>
      <c r="FT137" s="370"/>
      <c r="FU137" s="357">
        <f>IF((입력!B137="145mm단열"),(4),0)</f>
        <v>0</v>
      </c>
      <c r="FV137" s="358"/>
      <c r="FW137" s="369">
        <f>IF((입력!B137="145mm단열"),(EM137*2)/1000,0)</f>
        <v>0</v>
      </c>
      <c r="FX137" s="370"/>
      <c r="FY137" s="357">
        <f>IF((입력!B137="145mm방화"),((EU137+EW137+EQ137+ES137)/1000),0)</f>
        <v>0</v>
      </c>
      <c r="FZ137" s="358"/>
      <c r="GA137" s="357">
        <f>IF((입력!B137="145mm방화"),((EU137+EW137+EQ137+ES137)/1000),0)</f>
        <v>0</v>
      </c>
      <c r="GB137" s="358"/>
      <c r="GC137" s="357">
        <f>IF((입력!B137="145mm방화"),((EM137/1000)),0)</f>
        <v>0</v>
      </c>
      <c r="GD137" s="358"/>
      <c r="GE137" s="357">
        <f>IF((입력!B137="145mm방화"),(4),0)</f>
        <v>0</v>
      </c>
      <c r="GF137" s="358"/>
      <c r="GG137" s="357">
        <f>IF((입력!B137="145mm방화"),(EM137*2)/1000,0)</f>
        <v>0</v>
      </c>
      <c r="GH137" s="358"/>
      <c r="GI137" s="357">
        <f>IF((입력!B137="145mm방화"),((EK137/1000)),0)</f>
        <v>0</v>
      </c>
      <c r="GJ137" s="358"/>
      <c r="GK137" s="357">
        <f>IF((입력!B137="145mm방화"),((EQ137/1000)),0)</f>
        <v>0</v>
      </c>
      <c r="GL137" s="358"/>
      <c r="GM137" s="357">
        <f>IF((입력!B137="145mm방화"),((ES137/1000)),0)</f>
        <v>0</v>
      </c>
      <c r="GN137" s="358"/>
      <c r="GO137" s="357">
        <f>IF(OR(입력!B137="145mm단열",입력!B137="145mm방화"),(1),0)</f>
        <v>0</v>
      </c>
      <c r="GP137" s="358"/>
      <c r="GQ137" s="357">
        <f>IF(OR(입력!B137="145mm단열",입력!B137="145mm방화"),(1),0)</f>
        <v>0</v>
      </c>
      <c r="GR137" s="358"/>
    </row>
    <row r="138" spans="1:200" ht="17.100000000000001" customHeight="1" x14ac:dyDescent="0.3">
      <c r="A138" s="402"/>
      <c r="B138" s="405"/>
      <c r="C138" s="397"/>
      <c r="D138" s="398"/>
      <c r="E138" s="359"/>
      <c r="F138" s="360"/>
      <c r="G138" s="377"/>
      <c r="H138" s="378"/>
      <c r="I138" s="359"/>
      <c r="J138" s="360"/>
      <c r="K138" s="359"/>
      <c r="L138" s="360"/>
      <c r="M138" s="359"/>
      <c r="N138" s="360"/>
      <c r="O138" s="359"/>
      <c r="P138" s="360"/>
      <c r="Q138" s="359"/>
      <c r="R138" s="360"/>
      <c r="S138" s="359"/>
      <c r="T138" s="360"/>
      <c r="U138" s="359"/>
      <c r="V138" s="360"/>
      <c r="W138" s="359"/>
      <c r="X138" s="360"/>
      <c r="Y138" s="359"/>
      <c r="Z138" s="360"/>
      <c r="AA138" s="359"/>
      <c r="AB138" s="360"/>
      <c r="AC138" s="377"/>
      <c r="AD138" s="378"/>
      <c r="AE138" s="377"/>
      <c r="AF138" s="378"/>
      <c r="AG138" s="377"/>
      <c r="AH138" s="378"/>
      <c r="AI138" s="377"/>
      <c r="AJ138" s="378"/>
      <c r="AK138" s="377"/>
      <c r="AL138" s="378"/>
      <c r="AM138" s="359"/>
      <c r="AN138" s="360"/>
      <c r="AO138" s="359"/>
      <c r="AP138" s="360"/>
      <c r="AQ138" s="359"/>
      <c r="AR138" s="360"/>
      <c r="AS138" s="359"/>
      <c r="AT138" s="360"/>
      <c r="AU138" s="359"/>
      <c r="AV138" s="360"/>
      <c r="AW138" s="359"/>
      <c r="AX138" s="360"/>
      <c r="AY138" s="359"/>
      <c r="AZ138" s="360"/>
      <c r="BA138" s="359"/>
      <c r="BB138" s="360"/>
      <c r="BC138" s="359"/>
      <c r="BD138" s="360"/>
      <c r="BE138" s="359"/>
      <c r="BF138" s="360"/>
      <c r="BG138" s="359"/>
      <c r="BH138" s="360"/>
      <c r="BI138" s="359"/>
      <c r="BJ138" s="360"/>
      <c r="BK138" s="359"/>
      <c r="BL138" s="360"/>
      <c r="BM138" s="359"/>
      <c r="BN138" s="360"/>
      <c r="BO138" s="359"/>
      <c r="BP138" s="360"/>
      <c r="BQ138" s="359"/>
      <c r="BR138" s="360"/>
      <c r="BS138" s="359"/>
      <c r="BT138" s="360"/>
      <c r="BU138" s="359"/>
      <c r="BV138" s="360"/>
      <c r="BW138" s="359"/>
      <c r="BX138" s="360"/>
      <c r="BY138" s="359"/>
      <c r="BZ138" s="360"/>
      <c r="CA138" s="359"/>
      <c r="CB138" s="360"/>
      <c r="CC138" s="359"/>
      <c r="CD138" s="360"/>
      <c r="CE138" s="359"/>
      <c r="CF138" s="360"/>
      <c r="CG138" s="359"/>
      <c r="CH138" s="360"/>
      <c r="CI138" s="383"/>
      <c r="CJ138" s="384"/>
      <c r="CK138" s="377"/>
      <c r="CL138" s="378"/>
      <c r="CM138" s="377"/>
      <c r="CN138" s="378"/>
      <c r="CO138" s="377"/>
      <c r="CP138" s="378"/>
      <c r="CQ138" s="377"/>
      <c r="CR138" s="378"/>
      <c r="CS138" s="359"/>
      <c r="CT138" s="360"/>
      <c r="CU138" s="371"/>
      <c r="CV138" s="372"/>
      <c r="CW138" s="371"/>
      <c r="CX138" s="372"/>
      <c r="CY138" s="371"/>
      <c r="CZ138" s="372"/>
      <c r="DA138" s="359"/>
      <c r="DB138" s="360"/>
      <c r="DC138" s="371"/>
      <c r="DD138" s="372"/>
      <c r="DE138" s="359"/>
      <c r="DF138" s="360"/>
      <c r="DG138" s="359"/>
      <c r="DH138" s="360"/>
      <c r="DI138" s="359"/>
      <c r="DJ138" s="360"/>
      <c r="DK138" s="359"/>
      <c r="DL138" s="360"/>
      <c r="DM138" s="359"/>
      <c r="DN138" s="360"/>
      <c r="DO138" s="359"/>
      <c r="DP138" s="360"/>
      <c r="DQ138" s="359"/>
      <c r="DR138" s="360"/>
      <c r="DS138" s="359"/>
      <c r="DT138" s="360"/>
      <c r="DU138" s="359"/>
      <c r="DV138" s="360"/>
      <c r="DW138" s="359"/>
      <c r="DX138" s="360"/>
      <c r="DY138" s="359"/>
      <c r="DZ138" s="360"/>
      <c r="EA138" s="359"/>
      <c r="EB138" s="360"/>
      <c r="EC138" s="359"/>
      <c r="ED138" s="360"/>
      <c r="EE138" s="359"/>
      <c r="EF138" s="360"/>
      <c r="EG138" s="359"/>
      <c r="EH138" s="360"/>
      <c r="EI138" s="359"/>
      <c r="EJ138" s="360"/>
      <c r="EK138" s="359"/>
      <c r="EL138" s="360"/>
      <c r="EM138" s="359"/>
      <c r="EN138" s="360"/>
      <c r="EO138" s="359"/>
      <c r="EP138" s="360"/>
      <c r="EQ138" s="359"/>
      <c r="ER138" s="360"/>
      <c r="ES138" s="359"/>
      <c r="ET138" s="360"/>
      <c r="EU138" s="359"/>
      <c r="EV138" s="360"/>
      <c r="EW138" s="359"/>
      <c r="EX138" s="360"/>
      <c r="EY138" s="359"/>
      <c r="EZ138" s="360"/>
      <c r="FA138" s="359"/>
      <c r="FB138" s="360"/>
      <c r="FC138" s="383"/>
      <c r="FD138" s="384"/>
      <c r="FE138" s="377"/>
      <c r="FF138" s="378"/>
      <c r="FG138" s="377"/>
      <c r="FH138" s="378"/>
      <c r="FI138" s="377"/>
      <c r="FJ138" s="378"/>
      <c r="FK138" s="377"/>
      <c r="FL138" s="378"/>
      <c r="FM138" s="359"/>
      <c r="FN138" s="360"/>
      <c r="FO138" s="371"/>
      <c r="FP138" s="372"/>
      <c r="FQ138" s="371"/>
      <c r="FR138" s="372"/>
      <c r="FS138" s="371"/>
      <c r="FT138" s="372"/>
      <c r="FU138" s="359"/>
      <c r="FV138" s="360"/>
      <c r="FW138" s="371"/>
      <c r="FX138" s="372"/>
      <c r="FY138" s="359"/>
      <c r="FZ138" s="360"/>
      <c r="GA138" s="359"/>
      <c r="GB138" s="360"/>
      <c r="GC138" s="359"/>
      <c r="GD138" s="360"/>
      <c r="GE138" s="359"/>
      <c r="GF138" s="360"/>
      <c r="GG138" s="359"/>
      <c r="GH138" s="360"/>
      <c r="GI138" s="359"/>
      <c r="GJ138" s="360"/>
      <c r="GK138" s="359"/>
      <c r="GL138" s="360"/>
      <c r="GM138" s="359"/>
      <c r="GN138" s="360"/>
      <c r="GO138" s="359"/>
      <c r="GP138" s="360"/>
      <c r="GQ138" s="359"/>
      <c r="GR138" s="360"/>
    </row>
    <row r="139" spans="1:200" ht="16.5" customHeight="1" x14ac:dyDescent="0.3">
      <c r="A139" s="402"/>
      <c r="B139" s="405"/>
      <c r="C139" s="397"/>
      <c r="D139" s="398"/>
      <c r="E139" s="359"/>
      <c r="F139" s="360"/>
      <c r="G139" s="377"/>
      <c r="H139" s="378"/>
      <c r="I139" s="359"/>
      <c r="J139" s="360"/>
      <c r="K139" s="359"/>
      <c r="L139" s="360"/>
      <c r="M139" s="359"/>
      <c r="N139" s="360"/>
      <c r="O139" s="359"/>
      <c r="P139" s="360"/>
      <c r="Q139" s="359"/>
      <c r="R139" s="360"/>
      <c r="S139" s="359"/>
      <c r="T139" s="360"/>
      <c r="U139" s="359"/>
      <c r="V139" s="360"/>
      <c r="W139" s="359"/>
      <c r="X139" s="360"/>
      <c r="Y139" s="359"/>
      <c r="Z139" s="360"/>
      <c r="AA139" s="359"/>
      <c r="AB139" s="360"/>
      <c r="AC139" s="377"/>
      <c r="AD139" s="378"/>
      <c r="AE139" s="377"/>
      <c r="AF139" s="378"/>
      <c r="AG139" s="377"/>
      <c r="AH139" s="378"/>
      <c r="AI139" s="377"/>
      <c r="AJ139" s="378"/>
      <c r="AK139" s="377"/>
      <c r="AL139" s="378"/>
      <c r="AM139" s="359"/>
      <c r="AN139" s="360"/>
      <c r="AO139" s="359"/>
      <c r="AP139" s="360"/>
      <c r="AQ139" s="359"/>
      <c r="AR139" s="360"/>
      <c r="AS139" s="359"/>
      <c r="AT139" s="360"/>
      <c r="AU139" s="359"/>
      <c r="AV139" s="360"/>
      <c r="AW139" s="359"/>
      <c r="AX139" s="360"/>
      <c r="AY139" s="359"/>
      <c r="AZ139" s="360"/>
      <c r="BA139" s="359"/>
      <c r="BB139" s="360"/>
      <c r="BC139" s="359"/>
      <c r="BD139" s="360"/>
      <c r="BE139" s="359"/>
      <c r="BF139" s="360"/>
      <c r="BG139" s="359"/>
      <c r="BH139" s="360"/>
      <c r="BI139" s="359"/>
      <c r="BJ139" s="360"/>
      <c r="BK139" s="359"/>
      <c r="BL139" s="360"/>
      <c r="BM139" s="359"/>
      <c r="BN139" s="360"/>
      <c r="BO139" s="359"/>
      <c r="BP139" s="360"/>
      <c r="BQ139" s="359"/>
      <c r="BR139" s="360"/>
      <c r="BS139" s="359"/>
      <c r="BT139" s="360"/>
      <c r="BU139" s="359"/>
      <c r="BV139" s="360"/>
      <c r="BW139" s="359"/>
      <c r="BX139" s="360"/>
      <c r="BY139" s="359"/>
      <c r="BZ139" s="360"/>
      <c r="CA139" s="359"/>
      <c r="CB139" s="360"/>
      <c r="CC139" s="359"/>
      <c r="CD139" s="360"/>
      <c r="CE139" s="359"/>
      <c r="CF139" s="360"/>
      <c r="CG139" s="359"/>
      <c r="CH139" s="360"/>
      <c r="CI139" s="383"/>
      <c r="CJ139" s="384"/>
      <c r="CK139" s="377"/>
      <c r="CL139" s="378"/>
      <c r="CM139" s="377"/>
      <c r="CN139" s="378"/>
      <c r="CO139" s="377"/>
      <c r="CP139" s="378"/>
      <c r="CQ139" s="377"/>
      <c r="CR139" s="378"/>
      <c r="CS139" s="359"/>
      <c r="CT139" s="360"/>
      <c r="CU139" s="371"/>
      <c r="CV139" s="372"/>
      <c r="CW139" s="371"/>
      <c r="CX139" s="372"/>
      <c r="CY139" s="371"/>
      <c r="CZ139" s="372"/>
      <c r="DA139" s="359"/>
      <c r="DB139" s="360"/>
      <c r="DC139" s="371"/>
      <c r="DD139" s="372"/>
      <c r="DE139" s="359"/>
      <c r="DF139" s="360"/>
      <c r="DG139" s="359"/>
      <c r="DH139" s="360"/>
      <c r="DI139" s="359"/>
      <c r="DJ139" s="360"/>
      <c r="DK139" s="359"/>
      <c r="DL139" s="360"/>
      <c r="DM139" s="359"/>
      <c r="DN139" s="360"/>
      <c r="DO139" s="359"/>
      <c r="DP139" s="360"/>
      <c r="DQ139" s="359"/>
      <c r="DR139" s="360"/>
      <c r="DS139" s="359"/>
      <c r="DT139" s="360"/>
      <c r="DU139" s="359"/>
      <c r="DV139" s="360"/>
      <c r="DW139" s="359"/>
      <c r="DX139" s="360"/>
      <c r="DY139" s="359"/>
      <c r="DZ139" s="360"/>
      <c r="EA139" s="359"/>
      <c r="EB139" s="360"/>
      <c r="EC139" s="359"/>
      <c r="ED139" s="360"/>
      <c r="EE139" s="359"/>
      <c r="EF139" s="360"/>
      <c r="EG139" s="359"/>
      <c r="EH139" s="360"/>
      <c r="EI139" s="359"/>
      <c r="EJ139" s="360"/>
      <c r="EK139" s="359"/>
      <c r="EL139" s="360"/>
      <c r="EM139" s="359"/>
      <c r="EN139" s="360"/>
      <c r="EO139" s="359"/>
      <c r="EP139" s="360"/>
      <c r="EQ139" s="359"/>
      <c r="ER139" s="360"/>
      <c r="ES139" s="359"/>
      <c r="ET139" s="360"/>
      <c r="EU139" s="359"/>
      <c r="EV139" s="360"/>
      <c r="EW139" s="359"/>
      <c r="EX139" s="360"/>
      <c r="EY139" s="359"/>
      <c r="EZ139" s="360"/>
      <c r="FA139" s="359"/>
      <c r="FB139" s="360"/>
      <c r="FC139" s="383"/>
      <c r="FD139" s="384"/>
      <c r="FE139" s="377"/>
      <c r="FF139" s="378"/>
      <c r="FG139" s="377"/>
      <c r="FH139" s="378"/>
      <c r="FI139" s="377"/>
      <c r="FJ139" s="378"/>
      <c r="FK139" s="377"/>
      <c r="FL139" s="378"/>
      <c r="FM139" s="359"/>
      <c r="FN139" s="360"/>
      <c r="FO139" s="371"/>
      <c r="FP139" s="372"/>
      <c r="FQ139" s="371"/>
      <c r="FR139" s="372"/>
      <c r="FS139" s="371"/>
      <c r="FT139" s="372"/>
      <c r="FU139" s="359"/>
      <c r="FV139" s="360"/>
      <c r="FW139" s="371"/>
      <c r="FX139" s="372"/>
      <c r="FY139" s="359"/>
      <c r="FZ139" s="360"/>
      <c r="GA139" s="359"/>
      <c r="GB139" s="360"/>
      <c r="GC139" s="359"/>
      <c r="GD139" s="360"/>
      <c r="GE139" s="359"/>
      <c r="GF139" s="360"/>
      <c r="GG139" s="359"/>
      <c r="GH139" s="360"/>
      <c r="GI139" s="359"/>
      <c r="GJ139" s="360"/>
      <c r="GK139" s="359"/>
      <c r="GL139" s="360"/>
      <c r="GM139" s="359"/>
      <c r="GN139" s="360"/>
      <c r="GO139" s="359"/>
      <c r="GP139" s="360"/>
      <c r="GQ139" s="359"/>
      <c r="GR139" s="360"/>
    </row>
    <row r="140" spans="1:200" ht="16.5" customHeight="1" x14ac:dyDescent="0.3">
      <c r="A140" s="402"/>
      <c r="B140" s="405"/>
      <c r="C140" s="409"/>
      <c r="D140" s="410"/>
      <c r="E140" s="361"/>
      <c r="F140" s="362"/>
      <c r="G140" s="379"/>
      <c r="H140" s="380"/>
      <c r="I140" s="361"/>
      <c r="J140" s="362"/>
      <c r="K140" s="361"/>
      <c r="L140" s="362"/>
      <c r="M140" s="361"/>
      <c r="N140" s="362"/>
      <c r="O140" s="361"/>
      <c r="P140" s="362"/>
      <c r="Q140" s="361"/>
      <c r="R140" s="362"/>
      <c r="S140" s="361"/>
      <c r="T140" s="362"/>
      <c r="U140" s="361"/>
      <c r="V140" s="362"/>
      <c r="W140" s="361"/>
      <c r="X140" s="362"/>
      <c r="Y140" s="361"/>
      <c r="Z140" s="362"/>
      <c r="AA140" s="361"/>
      <c r="AB140" s="362"/>
      <c r="AC140" s="379"/>
      <c r="AD140" s="380"/>
      <c r="AE140" s="379"/>
      <c r="AF140" s="380"/>
      <c r="AG140" s="379"/>
      <c r="AH140" s="380"/>
      <c r="AI140" s="379"/>
      <c r="AJ140" s="380"/>
      <c r="AK140" s="379"/>
      <c r="AL140" s="380"/>
      <c r="AM140" s="361"/>
      <c r="AN140" s="362"/>
      <c r="AO140" s="361"/>
      <c r="AP140" s="362"/>
      <c r="AQ140" s="361"/>
      <c r="AR140" s="362"/>
      <c r="AS140" s="361"/>
      <c r="AT140" s="362"/>
      <c r="AU140" s="361"/>
      <c r="AV140" s="362"/>
      <c r="AW140" s="361"/>
      <c r="AX140" s="362"/>
      <c r="AY140" s="361"/>
      <c r="AZ140" s="362"/>
      <c r="BA140" s="361"/>
      <c r="BB140" s="362"/>
      <c r="BC140" s="361"/>
      <c r="BD140" s="362"/>
      <c r="BE140" s="361"/>
      <c r="BF140" s="362"/>
      <c r="BG140" s="361"/>
      <c r="BH140" s="362"/>
      <c r="BI140" s="361"/>
      <c r="BJ140" s="362"/>
      <c r="BK140" s="361"/>
      <c r="BL140" s="362"/>
      <c r="BM140" s="361"/>
      <c r="BN140" s="362"/>
      <c r="BO140" s="361"/>
      <c r="BP140" s="362"/>
      <c r="BQ140" s="361"/>
      <c r="BR140" s="362"/>
      <c r="BS140" s="361"/>
      <c r="BT140" s="362"/>
      <c r="BU140" s="361"/>
      <c r="BV140" s="362"/>
      <c r="BW140" s="361"/>
      <c r="BX140" s="362"/>
      <c r="BY140" s="361"/>
      <c r="BZ140" s="362"/>
      <c r="CA140" s="361"/>
      <c r="CB140" s="362"/>
      <c r="CC140" s="361"/>
      <c r="CD140" s="362"/>
      <c r="CE140" s="361"/>
      <c r="CF140" s="362"/>
      <c r="CG140" s="361"/>
      <c r="CH140" s="362"/>
      <c r="CI140" s="385"/>
      <c r="CJ140" s="386"/>
      <c r="CK140" s="379"/>
      <c r="CL140" s="380"/>
      <c r="CM140" s="379"/>
      <c r="CN140" s="380"/>
      <c r="CO140" s="379"/>
      <c r="CP140" s="380"/>
      <c r="CQ140" s="379"/>
      <c r="CR140" s="380"/>
      <c r="CS140" s="361"/>
      <c r="CT140" s="362"/>
      <c r="CU140" s="373"/>
      <c r="CV140" s="374"/>
      <c r="CW140" s="373"/>
      <c r="CX140" s="374"/>
      <c r="CY140" s="373"/>
      <c r="CZ140" s="374"/>
      <c r="DA140" s="361"/>
      <c r="DB140" s="362"/>
      <c r="DC140" s="373"/>
      <c r="DD140" s="374"/>
      <c r="DE140" s="361"/>
      <c r="DF140" s="362"/>
      <c r="DG140" s="361"/>
      <c r="DH140" s="362"/>
      <c r="DI140" s="361"/>
      <c r="DJ140" s="362"/>
      <c r="DK140" s="361"/>
      <c r="DL140" s="362"/>
      <c r="DM140" s="361"/>
      <c r="DN140" s="362"/>
      <c r="DO140" s="361"/>
      <c r="DP140" s="362"/>
      <c r="DQ140" s="361"/>
      <c r="DR140" s="362"/>
      <c r="DS140" s="361"/>
      <c r="DT140" s="362"/>
      <c r="DU140" s="361"/>
      <c r="DV140" s="362"/>
      <c r="DW140" s="361"/>
      <c r="DX140" s="362"/>
      <c r="DY140" s="361"/>
      <c r="DZ140" s="362"/>
      <c r="EA140" s="361"/>
      <c r="EB140" s="362"/>
      <c r="EC140" s="361"/>
      <c r="ED140" s="362"/>
      <c r="EE140" s="361"/>
      <c r="EF140" s="362"/>
      <c r="EG140" s="361"/>
      <c r="EH140" s="362"/>
      <c r="EI140" s="361"/>
      <c r="EJ140" s="362"/>
      <c r="EK140" s="361"/>
      <c r="EL140" s="362"/>
      <c r="EM140" s="361"/>
      <c r="EN140" s="362"/>
      <c r="EO140" s="361"/>
      <c r="EP140" s="362"/>
      <c r="EQ140" s="361"/>
      <c r="ER140" s="362"/>
      <c r="ES140" s="361"/>
      <c r="ET140" s="362"/>
      <c r="EU140" s="361"/>
      <c r="EV140" s="362"/>
      <c r="EW140" s="361"/>
      <c r="EX140" s="362"/>
      <c r="EY140" s="361"/>
      <c r="EZ140" s="362"/>
      <c r="FA140" s="361"/>
      <c r="FB140" s="362"/>
      <c r="FC140" s="385"/>
      <c r="FD140" s="386"/>
      <c r="FE140" s="379"/>
      <c r="FF140" s="380"/>
      <c r="FG140" s="379"/>
      <c r="FH140" s="380"/>
      <c r="FI140" s="379"/>
      <c r="FJ140" s="380"/>
      <c r="FK140" s="379"/>
      <c r="FL140" s="380"/>
      <c r="FM140" s="361"/>
      <c r="FN140" s="362"/>
      <c r="FO140" s="373"/>
      <c r="FP140" s="374"/>
      <c r="FQ140" s="373"/>
      <c r="FR140" s="374"/>
      <c r="FS140" s="373"/>
      <c r="FT140" s="374"/>
      <c r="FU140" s="361"/>
      <c r="FV140" s="362"/>
      <c r="FW140" s="373"/>
      <c r="FX140" s="374"/>
      <c r="FY140" s="361"/>
      <c r="FZ140" s="362"/>
      <c r="GA140" s="361"/>
      <c r="GB140" s="362"/>
      <c r="GC140" s="361"/>
      <c r="GD140" s="362"/>
      <c r="GE140" s="361"/>
      <c r="GF140" s="362"/>
      <c r="GG140" s="361"/>
      <c r="GH140" s="362"/>
      <c r="GI140" s="361"/>
      <c r="GJ140" s="362"/>
      <c r="GK140" s="361"/>
      <c r="GL140" s="362"/>
      <c r="GM140" s="361"/>
      <c r="GN140" s="362"/>
      <c r="GO140" s="361"/>
      <c r="GP140" s="362"/>
      <c r="GQ140" s="361"/>
      <c r="GR140" s="362"/>
    </row>
    <row r="141" spans="1:200" ht="16.5" customHeight="1" x14ac:dyDescent="0.3">
      <c r="A141" s="402"/>
      <c r="B141" s="405"/>
      <c r="C141" s="395" t="s">
        <v>20</v>
      </c>
      <c r="D141" s="396"/>
      <c r="E141" s="351">
        <f>ROUNDUP((E137/1000)*VLOOKUP(E$8,'프로파일 단가 DB'!$A$2:$H$107,7,FALSE)+(E137/1000*($U$3/100))*VLOOKUP(E$8,'프로파일 단가 DB'!$A$2:$H$107,7,FALSE),2)</f>
        <v>0</v>
      </c>
      <c r="F141" s="352"/>
      <c r="G141" s="351">
        <f>ROUNDUP((G137/1000)*VLOOKUP(G$8,'프로파일 단가 DB'!$A$2:$H$107,7,FALSE)+(G137/1000*($U$3/100))*VLOOKUP(G$8,'프로파일 단가 DB'!$A$2:$H$107,7,FALSE),2)</f>
        <v>0</v>
      </c>
      <c r="H141" s="352"/>
      <c r="I141" s="351">
        <f>ROUNDUP((I137/1000)*VLOOKUP(I$8,'프로파일 단가 DB'!$A$2:$H$107,7,FALSE)+(I137/1000*($U$3/100))*VLOOKUP(I$8,'프로파일 단가 DB'!$A$2:$H$107,7,FALSE),2)</f>
        <v>0</v>
      </c>
      <c r="J141" s="352"/>
      <c r="K141" s="351">
        <f>ROUNDUP((K137/1000)*VLOOKUP(K$8,'프로파일 단가 DB'!$A$2:$H$107,7,FALSE)+(K137/1000*($U$3/100))*VLOOKUP(K$8,'프로파일 단가 DB'!$A$2:$H$107,7,FALSE),2)</f>
        <v>0</v>
      </c>
      <c r="L141" s="352"/>
      <c r="M141" s="351">
        <f>ROUNDUP((M137/1000)*VLOOKUP(M$8,'프로파일 단가 DB'!$A$2:$H$107,7,FALSE)+(M137/1000*($U$3/100))*VLOOKUP(M$8,'프로파일 단가 DB'!$A$2:$H$107,7,FALSE),2)</f>
        <v>0</v>
      </c>
      <c r="N141" s="352"/>
      <c r="O141" s="351">
        <f>ROUNDUP((O137/1000)*VLOOKUP(O$8,'프로파일 단가 DB'!$A$2:$H$107,7,FALSE)+(O137/1000*($U$3/100))*VLOOKUP(O$8,'프로파일 단가 DB'!$A$2:$H$107,7,FALSE),2)</f>
        <v>0</v>
      </c>
      <c r="P141" s="352"/>
      <c r="Q141" s="351">
        <f>ROUNDUP((Q137/1000)*VLOOKUP(Q$8,'프로파일 단가 DB'!$A$2:$H$107,7,FALSE)+(Q137/1000*($U$3/100))*VLOOKUP(Q$8,'프로파일 단가 DB'!$A$2:$H$107,7,FALSE),2)</f>
        <v>0</v>
      </c>
      <c r="R141" s="352"/>
      <c r="S141" s="351">
        <f>ROUNDUP((S137/1000)*VLOOKUP(S$8,'프로파일 단가 DB'!$A$2:$H$107,7,FALSE)+(S137/1000*($U$3/100))*VLOOKUP(S$8,'프로파일 단가 DB'!$A$2:$H$107,7,FALSE),2)</f>
        <v>0</v>
      </c>
      <c r="T141" s="352"/>
      <c r="U141" s="351">
        <f>ROUNDUP((U137/1000)*VLOOKUP(U$8,'프로파일 단가 DB'!$A$2:$H$107,7,FALSE)+(U137/1000*($U$3/100))*VLOOKUP(U$8,'프로파일 단가 DB'!$A$2:$H$107,7,FALSE),2)</f>
        <v>0</v>
      </c>
      <c r="V141" s="352"/>
      <c r="W141" s="351">
        <f>ROUNDUP((W137/1000)*VLOOKUP(W$8,'프로파일 단가 DB'!$A$2:$H$107,7,FALSE)+(W137/1000*($U$3/100))*VLOOKUP(W$8,'프로파일 단가 DB'!$A$2:$H$107,7,FALSE),2)</f>
        <v>0</v>
      </c>
      <c r="X141" s="352"/>
      <c r="Y141" s="351">
        <f>ROUNDUP((Y137)*VLOOKUP(Y$8,'프로파일 단가 DB'!$A$2:$H$107,7,FALSE)+(Y137*($U$3/100))*VLOOKUP(Y$8,'프로파일 단가 DB'!$A$2:$H$107,7,FALSE),2)</f>
        <v>0</v>
      </c>
      <c r="Z141" s="352"/>
      <c r="AA141" s="351">
        <f>ROUNDUP((AA137)*VLOOKUP(AA$8,'프로파일 단가 DB'!$A$2:$H$107,7,FALSE)+(AA137*($U$3/100))*VLOOKUP(AA$8,'프로파일 단가 DB'!$A$2:$H$107,7,FALSE),2)</f>
        <v>0</v>
      </c>
      <c r="AB141" s="352"/>
      <c r="AC141" s="351">
        <f>ROUNDUP((AC137)*VLOOKUP(AC$8,'프로파일 단가 DB'!$A$2:$H$107,7,FALSE)+(AC137*($U$3/100))*VLOOKUP(AC$8,'프로파일 단가 DB'!$A$2:$H$107,7,FALSE),2)</f>
        <v>0</v>
      </c>
      <c r="AD141" s="352"/>
      <c r="AE141" s="351">
        <f>ROUNDUP((AE137)*VLOOKUP(AE$8,'프로파일 단가 DB'!$A$2:$H$107,7,FALSE)+(AE137*($U$3/100))*VLOOKUP(AE$8,'프로파일 단가 DB'!$A$2:$H$107,7,FALSE),2)</f>
        <v>0</v>
      </c>
      <c r="AF141" s="352"/>
      <c r="AG141" s="351">
        <f>ROUNDUP((AG137)*VLOOKUP(AG$8,'프로파일 단가 DB'!$A$2:$H$107,7,FALSE)+(AG137*($U$3/100))*VLOOKUP(AG$8,'프로파일 단가 DB'!$A$2:$H$107,7,FALSE),2)</f>
        <v>0</v>
      </c>
      <c r="AH141" s="352"/>
      <c r="AI141" s="351">
        <f>ROUNDUP((AI137)*VLOOKUP(AI$8,'프로파일 단가 DB'!$A$2:$H$107,7,FALSE)+(AI137*($U$3/100))*VLOOKUP(AI$8,'프로파일 단가 DB'!$A$2:$H$107,7,FALSE),2)</f>
        <v>0</v>
      </c>
      <c r="AJ141" s="352"/>
      <c r="AK141" s="351">
        <f>ROUNDUP((AK137)*VLOOKUP(AK$8,'프로파일 단가 DB'!$A$2:$H$107,7,FALSE)+(AK137*($U$3/100))*VLOOKUP(AK$8,'프로파일 단가 DB'!$A$2:$H$107,7,FALSE),2)</f>
        <v>0</v>
      </c>
      <c r="AL141" s="352"/>
      <c r="AM141" s="351">
        <f>ROUNDUP((AM137)*VLOOKUP(AM$8,'프로파일 단가 DB'!$A$2:$H$107,7,FALSE)+(AM137*($U$3/100))*VLOOKUP(AM$8,'프로파일 단가 DB'!$A$2:$H$107,7,FALSE),2)</f>
        <v>0</v>
      </c>
      <c r="AN141" s="352"/>
      <c r="AO141" s="351">
        <f>ROUNDUP((AO137)*VLOOKUP(AO$8,'프로파일 단가 DB'!$A$2:$H$107,7,FALSE)+(AO137*($U$3/100))*VLOOKUP(AO$8,'프로파일 단가 DB'!$A$2:$H$107,7,FALSE),2)</f>
        <v>0</v>
      </c>
      <c r="AP141" s="352"/>
      <c r="AQ141" s="351">
        <f>ROUNDUP((AQ137)*VLOOKUP(AQ$8,'프로파일 단가 DB'!$A$2:$H$107,7,FALSE)+(AQ137*($U$3/100))*VLOOKUP(AQ$8,'프로파일 단가 DB'!$A$2:$H$107,7,FALSE),2)</f>
        <v>0</v>
      </c>
      <c r="AR141" s="352"/>
      <c r="AS141" s="351">
        <f>ROUNDUP((AS137)*VLOOKUP(AS$8,'프로파일 단가 DB'!$A$2:$H$107,7,FALSE)+(AS137*($U$3/100))*VLOOKUP(AS$8,'프로파일 단가 DB'!$A$2:$H$107,7,FALSE),2)</f>
        <v>0</v>
      </c>
      <c r="AT141" s="352"/>
      <c r="AU141" s="351">
        <f>ROUNDUP((AU137)*VLOOKUP(AU$8,'프로파일 단가 DB'!$A$2:$H$107,7,FALSE)+(AU137*($U$3/100))*VLOOKUP(AU$8,'프로파일 단가 DB'!$A$2:$H$107,7,FALSE),2)</f>
        <v>0</v>
      </c>
      <c r="AV141" s="352"/>
      <c r="AW141" s="351">
        <f>ROUNDUP((AW137)*VLOOKUP(AW$8,'프로파일 단가 DB'!$A$2:$H$107,7,FALSE)+(AW137*($U$3/100))*VLOOKUP(AW$8,'프로파일 단가 DB'!$A$2:$H$107,7,FALSE),2)</f>
        <v>0</v>
      </c>
      <c r="AX141" s="352"/>
      <c r="AY141" s="351">
        <f>ROUNDUP((AY137)*VLOOKUP(AY$8,'프로파일 단가 DB'!$A$2:$H$107,7,FALSE)+(AY137*($U$3/100))*VLOOKUP(AY$8,'프로파일 단가 DB'!$A$2:$H$107,7,FALSE),2)</f>
        <v>0</v>
      </c>
      <c r="AZ141" s="352"/>
      <c r="BA141" s="351">
        <f>ROUNDUP((BA137)*VLOOKUP(BA$8,'프로파일 단가 DB'!$A$2:$H$107,7,FALSE)+(BA137*($U$3/100))*VLOOKUP(BA$8,'프로파일 단가 DB'!$A$2:$H$107,7,FALSE),2)</f>
        <v>0</v>
      </c>
      <c r="BB141" s="352"/>
      <c r="BC141" s="351">
        <f>ROUNDUP((BC137)*VLOOKUP(BC$8,'프로파일 단가 DB'!$A$2:$H$107,7,FALSE)+(BC137*($U$3/100))*VLOOKUP(BC$8,'프로파일 단가 DB'!$A$2:$H$107,7,FALSE),2)</f>
        <v>0</v>
      </c>
      <c r="BD141" s="352"/>
      <c r="BE141" s="351">
        <f>ROUNDUP((BE137)*VLOOKUP(BE$8,'프로파일 단가 DB'!$A$2:$H$107,7,FALSE)+(BE137*($U$3/100))*VLOOKUP(BE$8,'프로파일 단가 DB'!$A$2:$H$107,7,FALSE),2)</f>
        <v>0</v>
      </c>
      <c r="BF141" s="352"/>
      <c r="BG141" s="351">
        <f>ROUNDUP((BG137)*VLOOKUP(BG$8,'프로파일 단가 DB'!$A$2:$H$107,7,FALSE)+(BG137*($U$3/100))*VLOOKUP(BG$8,'프로파일 단가 DB'!$A$2:$H$107,7,FALSE),2)</f>
        <v>0</v>
      </c>
      <c r="BH141" s="352"/>
      <c r="BI141" s="351">
        <f>ROUNDUP((BI137)*VLOOKUP(BI$8,'프로파일 단가 DB'!$A$2:$H$107,7,FALSE)+(BI137*($U$3/100))*VLOOKUP(BI$8,'프로파일 단가 DB'!$A$2:$H$107,7,FALSE),2)</f>
        <v>0</v>
      </c>
      <c r="BJ141" s="352"/>
      <c r="BK141" s="351">
        <f>ROUNDUP((BK137)*VLOOKUP(BK$8,'프로파일 단가 DB'!$A$2:$H$107,7,FALSE)+(BK137*($U$3/100))*VLOOKUP(BK$8,'프로파일 단가 DB'!$A$2:$H$107,7,FALSE),2)</f>
        <v>0</v>
      </c>
      <c r="BL141" s="352"/>
      <c r="BM141" s="351">
        <f>ROUNDUP((BM137)*VLOOKUP(BM$8,'프로파일 단가 DB'!$A$2:$H$107,7,FALSE)+(BM137*($U$3/100))*VLOOKUP(BM$8,'프로파일 단가 DB'!$A$2:$H$107,7,FALSE),2)</f>
        <v>0</v>
      </c>
      <c r="BN141" s="352"/>
      <c r="BO141" s="351">
        <f>ROUNDUP((BO137/1000)*VLOOKUP(BO$8,'프로파일 단가 DB'!$A$2:$H$107,7,FALSE)+(BO137/1000*($U$3/100))*VLOOKUP(BO$8,'프로파일 단가 DB'!$A$2:$H$107,7,FALSE),2)</f>
        <v>0</v>
      </c>
      <c r="BP141" s="352"/>
      <c r="BQ141" s="351">
        <f>ROUNDUP((BQ137/1000)*VLOOKUP(BQ$8,'프로파일 단가 DB'!$A$2:$H$107,7,FALSE)+(BQ137/1000*($U$3/100))*VLOOKUP(BQ$8,'프로파일 단가 DB'!$A$2:$H$107,7,FALSE),2)</f>
        <v>0</v>
      </c>
      <c r="BR141" s="352"/>
      <c r="BS141" s="351">
        <f>ROUNDUP((BS137/1000)*VLOOKUP(BS$8,'프로파일 단가 DB'!$A$2:$H$107,7,FALSE)+(BS137/1000*($U$3/100))*VLOOKUP(BS$8,'프로파일 단가 DB'!$A$2:$H$107,7,FALSE),2)</f>
        <v>0</v>
      </c>
      <c r="BT141" s="352"/>
      <c r="BU141" s="351">
        <f>ROUNDUP((BU137/1000)*VLOOKUP(BU$8,'프로파일 단가 DB'!$A$2:$H$107,7,FALSE)+(BU137/1000*($U$3/100))*VLOOKUP(BU$8,'프로파일 단가 DB'!$A$2:$H$107,7,FALSE),2)</f>
        <v>0</v>
      </c>
      <c r="BV141" s="352"/>
      <c r="BW141" s="351">
        <f>ROUNDUP((BW137/1000)*VLOOKUP(BW$8,'프로파일 단가 DB'!$A$2:$H$107,7,FALSE)+(BW137/1000*($U$3/100))*VLOOKUP(BW$8,'프로파일 단가 DB'!$A$2:$H$107,7,FALSE),2)</f>
        <v>0</v>
      </c>
      <c r="BX141" s="352"/>
      <c r="BY141" s="351">
        <f>ROUNDUP((BY137/1000)*VLOOKUP(BY$8,'프로파일 단가 DB'!$A$2:$H$107,7,FALSE)+(BY137/1000*($U$3/100))*VLOOKUP(BY$8,'프로파일 단가 DB'!$A$2:$H$107,7,FALSE),2)</f>
        <v>0</v>
      </c>
      <c r="BZ141" s="352"/>
      <c r="CA141" s="351">
        <f>ROUNDUP((CA137/1000)*VLOOKUP(CA$8,'프로파일 단가 DB'!$A$2:$H$107,7,FALSE)+(CA137/1000*($U$3/100))*VLOOKUP(CA$8,'프로파일 단가 DB'!$A$2:$H$107,7,FALSE),2)</f>
        <v>0</v>
      </c>
      <c r="CB141" s="352"/>
      <c r="CC141" s="351">
        <f>ROUNDUP((CC137/1000)*VLOOKUP(CC$8,'프로파일 단가 DB'!$A$2:$H$107,7,FALSE)+(CC137/1000*($U$3/100))*VLOOKUP(CC$8,'프로파일 단가 DB'!$A$2:$H$107,7,FALSE),2)</f>
        <v>0</v>
      </c>
      <c r="CD141" s="352"/>
      <c r="CE141" s="389">
        <f>ROUNDUP((CE137)*VLOOKUP(CE$8,'프로파일 단가 DB'!$A$2:$H$107,7,FALSE)+(CE137*($U$3/100))*VLOOKUP(CE$8,'프로파일 단가 DB'!$A$2:$H$107,7,FALSE),2)</f>
        <v>0</v>
      </c>
      <c r="CF141" s="390"/>
      <c r="CG141" s="389">
        <f>ROUNDUP((CG137)*VLOOKUP(CG$8,'프로파일 단가 DB'!$A$2:$H$107,7,FALSE)+(CG137*($U$3/100))*VLOOKUP(CG$8,'프로파일 단가 DB'!$A$2:$H$107,7,FALSE),2)</f>
        <v>0</v>
      </c>
      <c r="CH141" s="390"/>
      <c r="CI141" s="389">
        <f>ROUNDUP((CI137)*VLOOKUP(CI$8,'프로파일 단가 DB'!$A$2:$H$107,7,FALSE)+(CI137*($U$3/100))*VLOOKUP(CI$8,'프로파일 단가 DB'!$A$2:$H$107,7,FALSE),2)</f>
        <v>0</v>
      </c>
      <c r="CJ141" s="390"/>
      <c r="CK141" s="389">
        <f>ROUNDUP((CK137)*VLOOKUP(CK$8,'프로파일 단가 DB'!$A$2:$H$107,7,FALSE)+(CK137*($U$3/100))*VLOOKUP(CK$8,'프로파일 단가 DB'!$A$2:$H$107,7,FALSE),2)</f>
        <v>0</v>
      </c>
      <c r="CL141" s="390"/>
      <c r="CM141" s="389">
        <f>ROUNDUP((CM137)*VLOOKUP(CM$8,'프로파일 단가 DB'!$A$2:$H$107,7,FALSE)+(CM137*($U$3/100))*VLOOKUP(CM$8,'프로파일 단가 DB'!$A$2:$H$107,7,FALSE),2)</f>
        <v>0</v>
      </c>
      <c r="CN141" s="390"/>
      <c r="CO141" s="389">
        <f>ROUNDUP((CO137)*VLOOKUP(CO$8,'프로파일 단가 DB'!$A$2:$H$107,7,FALSE)+(CO137*($U$3/100))*VLOOKUP(CO$8,'프로파일 단가 DB'!$A$2:$H$107,7,FALSE),2)</f>
        <v>0</v>
      </c>
      <c r="CP141" s="390"/>
      <c r="CQ141" s="389">
        <f>ROUNDUP((CQ137)*VLOOKUP(CQ$8,'프로파일 단가 DB'!$A$2:$H$107,7,FALSE)+(CQ137*($U$3/100))*VLOOKUP(CQ$8,'프로파일 단가 DB'!$A$2:$H$107,7,FALSE),2)</f>
        <v>0</v>
      </c>
      <c r="CR141" s="390"/>
      <c r="CS141" s="389">
        <f>ROUNDUP((CS137)*VLOOKUP(CS$8,'프로파일 단가 DB'!$A$2:$H$107,7,FALSE)+(CS137*($U$3/100))*VLOOKUP(CS$8,'프로파일 단가 DB'!$A$2:$H$107,7,FALSE),2)</f>
        <v>0</v>
      </c>
      <c r="CT141" s="390"/>
      <c r="CU141" s="351">
        <f>ROUNDUP((CU137)*VLOOKUP(CU$8,'프로파일 단가 DB'!$A$2:$H$107,7,FALSE)+(CU137*($U$3/100))*VLOOKUP(CU$8,'프로파일 단가 DB'!$A$2:$H$107,7,FALSE),2)</f>
        <v>0</v>
      </c>
      <c r="CV141" s="352"/>
      <c r="CW141" s="351">
        <f>ROUNDUP((CW137)*VLOOKUP(CW$8,'프로파일 단가 DB'!$A$2:$H$107,7,FALSE)+(CW137*($U$3/100))*VLOOKUP(CW$8,'프로파일 단가 DB'!$A$2:$H$107,7,FALSE),2)</f>
        <v>0</v>
      </c>
      <c r="CX141" s="352"/>
      <c r="CY141" s="351">
        <f>ROUNDUP((CY137)*VLOOKUP(CY$8,'프로파일 단가 DB'!$A$2:$H$107,7,FALSE)+(CY137*($U$3/100))*VLOOKUP(CY$8,'프로파일 단가 DB'!$A$2:$H$107,7,FALSE),2)</f>
        <v>0</v>
      </c>
      <c r="CZ141" s="352"/>
      <c r="DA141" s="351">
        <f>ROUNDUP((DA137)*VLOOKUP(DA$8,'프로파일 단가 DB'!$A$2:$H$107,7,FALSE)+(DA137*($U$3/100))*VLOOKUP(DA$8,'프로파일 단가 DB'!$A$2:$H$107,7,FALSE),2)</f>
        <v>0</v>
      </c>
      <c r="DB141" s="352"/>
      <c r="DC141" s="351">
        <f>ROUNDUP((DC137)*VLOOKUP(DC$8,'프로파일 단가 DB'!$A$2:$H$107,7,FALSE)+(DC137*($U$3/100))*VLOOKUP(DC$8,'프로파일 단가 DB'!$A$2:$H$107,7,FALSE),2)</f>
        <v>0</v>
      </c>
      <c r="DD141" s="352"/>
      <c r="DE141" s="351">
        <f>ROUNDUP((DE137)*VLOOKUP(DE$8,'프로파일 단가 DB'!$A$2:$H$107,7,FALSE)+(DE137*($U$3/100))*VLOOKUP(DE$8,'프로파일 단가 DB'!$A$2:$H$107,7,FALSE),2)</f>
        <v>0</v>
      </c>
      <c r="DF141" s="352"/>
      <c r="DG141" s="351">
        <f>ROUNDUP((DG137)*VLOOKUP(DG$8,'프로파일 단가 DB'!$A$2:$H$107,7,FALSE)+(DG137*($U$3/100))*VLOOKUP(DG$8,'프로파일 단가 DB'!$A$2:$H$107,7,FALSE),2)</f>
        <v>0</v>
      </c>
      <c r="DH141" s="352"/>
      <c r="DI141" s="351">
        <f>ROUNDUP((DI137)*VLOOKUP(DI$8,'프로파일 단가 DB'!$A$2:$H$107,7,FALSE)+(DI137*($U$3/100))*VLOOKUP(DI$8,'프로파일 단가 DB'!$A$2:$H$107,7,FALSE),2)</f>
        <v>0</v>
      </c>
      <c r="DJ141" s="352"/>
      <c r="DK141" s="351">
        <f>ROUNDUP((DK137)*VLOOKUP(DK$8,'프로파일 단가 DB'!$A$2:$H$107,7,FALSE)+(DK137*($U$3/100))*VLOOKUP(DK$8,'프로파일 단가 DB'!$A$2:$H$107,7,FALSE),2)</f>
        <v>0</v>
      </c>
      <c r="DL141" s="352"/>
      <c r="DM141" s="351">
        <f>ROUNDUP((DM137)*VLOOKUP(DM$8,'프로파일 단가 DB'!$A$2:$H$107,7,FALSE)+(DM137*($U$3/100))*VLOOKUP(DM$8,'프로파일 단가 DB'!$A$2:$H$107,7,FALSE),2)</f>
        <v>0</v>
      </c>
      <c r="DN141" s="352"/>
      <c r="DO141" s="351">
        <f>ROUNDUP((DO137)*VLOOKUP(DO$8,'프로파일 단가 DB'!$A$2:$H$107,7,FALSE)+(DO137*($U$3/100))*VLOOKUP(DO$8,'프로파일 단가 DB'!$A$2:$H$107,7,FALSE),2)</f>
        <v>0</v>
      </c>
      <c r="DP141" s="352"/>
      <c r="DQ141" s="351">
        <f>ROUNDUP((DQ137)*VLOOKUP(DQ$8,'프로파일 단가 DB'!$A$2:$H$107,7,FALSE)+(DQ137*($U$3/100))*VLOOKUP(DQ$8,'프로파일 단가 DB'!$A$2:$H$107,7,FALSE),2)</f>
        <v>0</v>
      </c>
      <c r="DR141" s="352"/>
      <c r="DS141" s="351">
        <f>ROUNDUP((DS137)*VLOOKUP(DS$8,'프로파일 단가 DB'!$A$2:$H$107,7,FALSE)+(DS137*($U$3/100))*VLOOKUP(DS$8,'프로파일 단가 DB'!$A$2:$H$107,7,FALSE),2)</f>
        <v>0</v>
      </c>
      <c r="DT141" s="352"/>
      <c r="DU141" s="351">
        <f>ROUNDUP((DU137/1000)*VLOOKUP(DU$8,'프로파일 단가 DB'!$A$2:$H$107,7,FALSE)+(DU137/1000*($U$3/100))*VLOOKUP(DU$8,'프로파일 단가 DB'!$A$2:$H$107,7,FALSE),2)</f>
        <v>0</v>
      </c>
      <c r="DV141" s="352"/>
      <c r="DW141" s="351">
        <f>ROUNDUP((DW137)*VLOOKUP(DW$8,'프로파일 단가 DB'!$A$2:$H$107,7,FALSE)+(DW137*($U$3/100))*VLOOKUP(DW$8,'프로파일 단가 DB'!$A$2:$H$107,7,FALSE),2)</f>
        <v>0</v>
      </c>
      <c r="DX141" s="352"/>
      <c r="DY141" s="351">
        <f>ROUNDUP((DY137)*VLOOKUP(DY$8,'프로파일 단가 DB'!$A$2:$H$107,7,FALSE)+(DY137*($U$3/100))*VLOOKUP(DY$8,'프로파일 단가 DB'!$A$2:$H$107,7,FALSE),2)</f>
        <v>0</v>
      </c>
      <c r="DZ141" s="352"/>
      <c r="EA141" s="351">
        <f>ROUNDUP((EA137)*VLOOKUP(EA$8,'프로파일 단가 DB'!$A$2:$H$107,7,FALSE)+(EA137*($U$3/100))*VLOOKUP(EA$8,'프로파일 단가 DB'!$A$2:$H$107,7,FALSE),2)</f>
        <v>0</v>
      </c>
      <c r="EB141" s="352"/>
      <c r="EC141" s="351">
        <f>ROUNDUP((EC137/1000)*VLOOKUP(EC$8,'프로파일 단가 DB'!$A$2:$H$107,7,FALSE)+(EC137/1000*($U$3/100))*VLOOKUP(EC$8,'프로파일 단가 DB'!$A$2:$H$107,7,FALSE),2)</f>
        <v>0</v>
      </c>
      <c r="ED141" s="352"/>
      <c r="EE141" s="351">
        <f>ROUNDUP((EE137/1000)*VLOOKUP(EE$8,'프로파일 단가 DB'!$A$2:$H$107,7,FALSE)+(EE137/1000*($U$3/100))*VLOOKUP(EE$8,'프로파일 단가 DB'!$A$2:$H$107,7,FALSE),2)</f>
        <v>0</v>
      </c>
      <c r="EF141" s="352"/>
      <c r="EG141" s="351">
        <f>ROUNDUP((EG137/1000)*VLOOKUP(EG$8,'프로파일 단가 DB'!$A$2:$H$107,7,FALSE)+(EG137/1000*($U$3/100))*VLOOKUP(EG$8,'프로파일 단가 DB'!$A$2:$H$107,7,FALSE),2)</f>
        <v>0</v>
      </c>
      <c r="EH141" s="352"/>
      <c r="EI141" s="351">
        <f>ROUNDUP((EI137/1000)*VLOOKUP(EI$8,'프로파일 단가 DB'!$A$2:$H$107,7,FALSE)+(EI137/1000*($U$3/100))*VLOOKUP(EI$8,'프로파일 단가 DB'!$A$2:$H$107,7,FALSE),2)</f>
        <v>0</v>
      </c>
      <c r="EJ141" s="352"/>
      <c r="EK141" s="351">
        <f>ROUNDUP((EK137/1000)*VLOOKUP(EK$8,'프로파일 단가 DB'!$A$2:$H$107,7,FALSE)+(EK137/1000*($U$3/100))*VLOOKUP(EK$8,'프로파일 단가 DB'!$A$2:$H$107,7,FALSE),2)</f>
        <v>0</v>
      </c>
      <c r="EL141" s="352"/>
      <c r="EM141" s="351">
        <f>ROUNDUP((EM137/1000)*VLOOKUP(EM$8,'프로파일 단가 DB'!$A$2:$H$107,7,FALSE)+(EM137/1000*($U$3/100))*VLOOKUP(EM$8,'프로파일 단가 DB'!$A$2:$H$107,7,FALSE),2)</f>
        <v>0</v>
      </c>
      <c r="EN141" s="352"/>
      <c r="EO141" s="351">
        <f>ROUNDUP((EO137/1000)*VLOOKUP(EO$8,'프로파일 단가 DB'!$A$2:$H$107,7,FALSE)+(EO137/1000*($U$3/100))*VLOOKUP(EO$8,'프로파일 단가 DB'!$A$2:$H$107,7,FALSE),2)</f>
        <v>0</v>
      </c>
      <c r="EP141" s="352"/>
      <c r="EQ141" s="351">
        <f>ROUNDUP((EQ137/1000)*VLOOKUP(EQ$8,'프로파일 단가 DB'!$A$2:$H$107,7,FALSE)+(EQ137/1000*($U$3/100))*VLOOKUP(EQ$8,'프로파일 단가 DB'!$A$2:$H$107,7,FALSE),2)</f>
        <v>0</v>
      </c>
      <c r="ER141" s="352"/>
      <c r="ES141" s="351">
        <f>ROUNDUP((ES137/1000)*VLOOKUP(ES$8,'프로파일 단가 DB'!$A$2:$H$107,7,FALSE)+(ES137/1000*($U$3/100))*VLOOKUP(ES$8,'프로파일 단가 DB'!$A$2:$H$107,7,FALSE),2)</f>
        <v>0</v>
      </c>
      <c r="ET141" s="352"/>
      <c r="EU141" s="351">
        <f>ROUNDUP((EU137/1000)*VLOOKUP(EU$8,'프로파일 단가 DB'!$A$2:$H$107,7,FALSE)+(EU137/1000*($U$3/100))*VLOOKUP(EU$8,'프로파일 단가 DB'!$A$2:$H$107,7,FALSE),2)</f>
        <v>0</v>
      </c>
      <c r="EV141" s="352"/>
      <c r="EW141" s="351">
        <f>ROUNDUP((EW137/1000)*VLOOKUP(EW$8,'프로파일 단가 DB'!$A$2:$H$107,7,FALSE)+(EW137/1000*($U$3/100))*VLOOKUP(EW$8,'프로파일 단가 DB'!$A$2:$H$107,7,FALSE),2)</f>
        <v>0</v>
      </c>
      <c r="EX141" s="352"/>
      <c r="EY141" s="351">
        <f>ROUNDUP((EY137)*VLOOKUP(EY$8,'프로파일 단가 DB'!$A$2:$H$107,7,FALSE)+(EY137*($U$3/100))*VLOOKUP(EY$8,'프로파일 단가 DB'!$A$2:$H$107,7,FALSE),2)</f>
        <v>0</v>
      </c>
      <c r="EZ141" s="352"/>
      <c r="FA141" s="351">
        <f>ROUNDUP((FA137)*VLOOKUP(FA$8,'프로파일 단가 DB'!$A$2:$H$107,7,FALSE)+(FA137*($U$3/100))*VLOOKUP(FA$8,'프로파일 단가 DB'!$A$2:$H$107,7,FALSE),2)</f>
        <v>0</v>
      </c>
      <c r="FB141" s="352"/>
      <c r="FC141" s="351">
        <f>ROUNDUP((FC137)*VLOOKUP(FC$8,'프로파일 단가 DB'!$A$2:$H$107,7,FALSE)+(FC137*($U$3/100))*VLOOKUP(FC$8,'프로파일 단가 DB'!$A$2:$H$107,7,FALSE),2)</f>
        <v>0</v>
      </c>
      <c r="FD141" s="352"/>
      <c r="FE141" s="351">
        <f>ROUNDUP((FE137)*VLOOKUP(FE$8,'프로파일 단가 DB'!$A$2:$H$107,7,FALSE)+(FE137/1000*($U$3/100))*VLOOKUP(FE$8,'프로파일 단가 DB'!$A$2:$H$107,7,FALSE),2)</f>
        <v>0</v>
      </c>
      <c r="FF141" s="352"/>
      <c r="FG141" s="351">
        <f>ROUNDUP((FG137)*VLOOKUP(FG$8,'프로파일 단가 DB'!$A$2:$H$107,7,FALSE)+(FG137/1000*($U$3/100))*VLOOKUP(FG$8,'프로파일 단가 DB'!$A$2:$H$107,7,FALSE),2)</f>
        <v>0</v>
      </c>
      <c r="FH141" s="352"/>
      <c r="FI141" s="351">
        <f>ROUNDUP((FI137)*VLOOKUP(FI$8,'프로파일 단가 DB'!$A$2:$H$107,7,FALSE)+(FI137*($U$3/100))*VLOOKUP(FI$8,'프로파일 단가 DB'!$A$2:$H$107,7,FALSE),2)</f>
        <v>0</v>
      </c>
      <c r="FJ141" s="352"/>
      <c r="FK141" s="351">
        <f>ROUNDUP((FK137)*VLOOKUP(FK$8,'프로파일 단가 DB'!$A$2:$H$107,7,FALSE)+(FK137*($U$3/100))*VLOOKUP(FK$8,'프로파일 단가 DB'!$A$2:$H$107,7,FALSE),2)</f>
        <v>0</v>
      </c>
      <c r="FL141" s="352"/>
      <c r="FM141" s="351">
        <f>ROUNDUP((FM137)*VLOOKUP(FM$8,'프로파일 단가 DB'!$A$2:$H$107,7,FALSE)+(FM137*($U$3/100))*VLOOKUP(FM$8,'프로파일 단가 DB'!$A$2:$H$107,7,FALSE),2)</f>
        <v>0</v>
      </c>
      <c r="FN141" s="352"/>
      <c r="FO141" s="351">
        <f>ROUNDUP((FO137)*VLOOKUP(FO$8,'프로파일 단가 DB'!$A$2:$H$107,7,FALSE)+(FO137*($U$3/100))*VLOOKUP(FO$8,'프로파일 단가 DB'!$A$2:$H$107,7,FALSE),2)</f>
        <v>0</v>
      </c>
      <c r="FP141" s="352"/>
      <c r="FQ141" s="351">
        <f>ROUNDUP((FQ137)*VLOOKUP(FQ$8,'프로파일 단가 DB'!$A$2:$H$107,7,FALSE)+(FQ137*($U$3/100))*VLOOKUP(FQ$8,'프로파일 단가 DB'!$A$2:$H$107,7,FALSE),2)</f>
        <v>0</v>
      </c>
      <c r="FR141" s="352"/>
      <c r="FS141" s="351">
        <f>ROUNDUP((FS137)*VLOOKUP(FS$8,'프로파일 단가 DB'!$A$2:$H$107,7,FALSE)+(FS137*($U$3/100))*VLOOKUP(FS$8,'프로파일 단가 DB'!$A$2:$H$107,7,FALSE),2)</f>
        <v>0</v>
      </c>
      <c r="FT141" s="352"/>
      <c r="FU141" s="351">
        <f>ROUNDUP((FU137)*VLOOKUP(FU$8,'프로파일 단가 DB'!$A$2:$H$107,7,FALSE)+(FU137*($U$3/100))*VLOOKUP(FU$8,'프로파일 단가 DB'!$A$2:$H$107,7,FALSE),2)</f>
        <v>0</v>
      </c>
      <c r="FV141" s="352"/>
      <c r="FW141" s="351">
        <f>ROUNDUP((FW137)*VLOOKUP(FW$8,'프로파일 단가 DB'!$A$2:$H$107,7,FALSE)+(FW137*($U$3/100))*VLOOKUP(FW$8,'프로파일 단가 DB'!$A$2:$H$107,7,FALSE),2)</f>
        <v>0</v>
      </c>
      <c r="FX141" s="352"/>
      <c r="FY141" s="351">
        <f>ROUNDUP((FY137)*VLOOKUP(FY$8,'프로파일 단가 DB'!$A$2:$H$107,7,FALSE)+(FY137*($U$3/100))*VLOOKUP(FY$8,'프로파일 단가 DB'!$A$2:$H$107,7,FALSE),2)</f>
        <v>0</v>
      </c>
      <c r="FZ141" s="352"/>
      <c r="GA141" s="351">
        <f>ROUNDUP((GA137)*VLOOKUP(GA$8,'프로파일 단가 DB'!$A$2:$H$107,7,FALSE)+(GA137*($U$3/100))*VLOOKUP(GA$8,'프로파일 단가 DB'!$A$2:$H$107,7,FALSE),2)</f>
        <v>0</v>
      </c>
      <c r="GB141" s="352"/>
      <c r="GC141" s="351">
        <f>ROUNDUP((GC137)*VLOOKUP(GC$8,'프로파일 단가 DB'!$A$2:$H$107,7,FALSE)+(GC137*($U$3/100))*VLOOKUP(GC$8,'프로파일 단가 DB'!$A$2:$H$107,7,FALSE),2)</f>
        <v>0</v>
      </c>
      <c r="GD141" s="352"/>
      <c r="GE141" s="351">
        <f>ROUNDUP((GE137)*VLOOKUP(GE$8,'프로파일 단가 DB'!$A$2:$H$107,7,FALSE)+(GE137*($U$3/100))*VLOOKUP(GE$8,'프로파일 단가 DB'!$A$2:$H$107,7,FALSE),2)</f>
        <v>0</v>
      </c>
      <c r="GF141" s="352"/>
      <c r="GG141" s="351">
        <f>ROUNDUP((GG137)*VLOOKUP(GG$8,'프로파일 단가 DB'!$A$2:$H$107,7,FALSE)+(GG137*($U$3/100))*VLOOKUP(GG$8,'프로파일 단가 DB'!$A$2:$H$107,7,FALSE),2)</f>
        <v>0</v>
      </c>
      <c r="GH141" s="352"/>
      <c r="GI141" s="351">
        <f>ROUNDUP((GI137)*VLOOKUP(GI$8,'프로파일 단가 DB'!$A$2:$H$107,7,FALSE)+(GI137*($U$3/100))*VLOOKUP(GI$8,'프로파일 단가 DB'!$A$2:$H$107,7,FALSE),2)</f>
        <v>0</v>
      </c>
      <c r="GJ141" s="352"/>
      <c r="GK141" s="351">
        <f>ROUNDUP((GK137)*VLOOKUP(GK$8,'프로파일 단가 DB'!$A$2:$H$107,7,FALSE)+(GK137*($U$3/100))*VLOOKUP(GK$8,'프로파일 단가 DB'!$A$2:$H$107,7,FALSE),2)</f>
        <v>0</v>
      </c>
      <c r="GL141" s="352"/>
      <c r="GM141" s="351">
        <f>ROUNDUP((GM137)*VLOOKUP(GM$8,'프로파일 단가 DB'!$A$2:$H$107,7,FALSE)+(GM137*($U$3/100))*VLOOKUP(GM$8,'프로파일 단가 DB'!$A$2:$H$107,7,FALSE),2)</f>
        <v>0</v>
      </c>
      <c r="GN141" s="352"/>
      <c r="GO141" s="351">
        <f>ROUNDUP((GO137)*VLOOKUP(GO$8,'프로파일 단가 DB'!$A$2:$H$107,7,FALSE)+(GO137*($U$3/100))*VLOOKUP(GO$8,'프로파일 단가 DB'!$A$2:$H$107,7,FALSE),2)</f>
        <v>0</v>
      </c>
      <c r="GP141" s="352"/>
      <c r="GQ141" s="351">
        <f>ROUNDUP((GQ137)*VLOOKUP(GQ$8,'프로파일 단가 DB'!$A$2:$H$107,7,FALSE)+(GQ137*($U$3/100))*VLOOKUP(GQ$8,'프로파일 단가 DB'!$A$2:$H$107,7,FALSE),2)</f>
        <v>0</v>
      </c>
      <c r="GR141" s="352"/>
    </row>
    <row r="142" spans="1:200" ht="16.5" customHeight="1" x14ac:dyDescent="0.3">
      <c r="A142" s="402"/>
      <c r="B142" s="405"/>
      <c r="C142" s="397"/>
      <c r="D142" s="398"/>
      <c r="E142" s="353"/>
      <c r="F142" s="354"/>
      <c r="G142" s="353"/>
      <c r="H142" s="354"/>
      <c r="I142" s="353"/>
      <c r="J142" s="354"/>
      <c r="K142" s="353"/>
      <c r="L142" s="354"/>
      <c r="M142" s="353"/>
      <c r="N142" s="354"/>
      <c r="O142" s="353"/>
      <c r="P142" s="354"/>
      <c r="Q142" s="353"/>
      <c r="R142" s="354"/>
      <c r="S142" s="353"/>
      <c r="T142" s="354"/>
      <c r="U142" s="353"/>
      <c r="V142" s="354"/>
      <c r="W142" s="353"/>
      <c r="X142" s="354"/>
      <c r="Y142" s="353"/>
      <c r="Z142" s="354"/>
      <c r="AA142" s="353"/>
      <c r="AB142" s="354"/>
      <c r="AC142" s="353"/>
      <c r="AD142" s="354"/>
      <c r="AE142" s="353"/>
      <c r="AF142" s="354"/>
      <c r="AG142" s="353"/>
      <c r="AH142" s="354"/>
      <c r="AI142" s="353"/>
      <c r="AJ142" s="354"/>
      <c r="AK142" s="353"/>
      <c r="AL142" s="354"/>
      <c r="AM142" s="353"/>
      <c r="AN142" s="354"/>
      <c r="AO142" s="353"/>
      <c r="AP142" s="354"/>
      <c r="AQ142" s="353"/>
      <c r="AR142" s="354"/>
      <c r="AS142" s="353"/>
      <c r="AT142" s="354"/>
      <c r="AU142" s="353"/>
      <c r="AV142" s="354"/>
      <c r="AW142" s="353"/>
      <c r="AX142" s="354"/>
      <c r="AY142" s="353"/>
      <c r="AZ142" s="354"/>
      <c r="BA142" s="353"/>
      <c r="BB142" s="354"/>
      <c r="BC142" s="353"/>
      <c r="BD142" s="354"/>
      <c r="BE142" s="353"/>
      <c r="BF142" s="354"/>
      <c r="BG142" s="353"/>
      <c r="BH142" s="354"/>
      <c r="BI142" s="353"/>
      <c r="BJ142" s="354"/>
      <c r="BK142" s="353"/>
      <c r="BL142" s="354"/>
      <c r="BM142" s="353"/>
      <c r="BN142" s="354"/>
      <c r="BO142" s="353"/>
      <c r="BP142" s="354"/>
      <c r="BQ142" s="353"/>
      <c r="BR142" s="354"/>
      <c r="BS142" s="353"/>
      <c r="BT142" s="354"/>
      <c r="BU142" s="353"/>
      <c r="BV142" s="354"/>
      <c r="BW142" s="353"/>
      <c r="BX142" s="354"/>
      <c r="BY142" s="353"/>
      <c r="BZ142" s="354"/>
      <c r="CA142" s="353"/>
      <c r="CB142" s="354"/>
      <c r="CC142" s="353"/>
      <c r="CD142" s="354"/>
      <c r="CE142" s="391"/>
      <c r="CF142" s="392"/>
      <c r="CG142" s="391"/>
      <c r="CH142" s="392"/>
      <c r="CI142" s="391"/>
      <c r="CJ142" s="392"/>
      <c r="CK142" s="391"/>
      <c r="CL142" s="392"/>
      <c r="CM142" s="391"/>
      <c r="CN142" s="392"/>
      <c r="CO142" s="391"/>
      <c r="CP142" s="392"/>
      <c r="CQ142" s="391"/>
      <c r="CR142" s="392"/>
      <c r="CS142" s="391"/>
      <c r="CT142" s="392"/>
      <c r="CU142" s="353"/>
      <c r="CV142" s="354"/>
      <c r="CW142" s="353"/>
      <c r="CX142" s="354"/>
      <c r="CY142" s="353"/>
      <c r="CZ142" s="354"/>
      <c r="DA142" s="353"/>
      <c r="DB142" s="354"/>
      <c r="DC142" s="353"/>
      <c r="DD142" s="354"/>
      <c r="DE142" s="353"/>
      <c r="DF142" s="354"/>
      <c r="DG142" s="353"/>
      <c r="DH142" s="354"/>
      <c r="DI142" s="353"/>
      <c r="DJ142" s="354"/>
      <c r="DK142" s="353"/>
      <c r="DL142" s="354"/>
      <c r="DM142" s="353"/>
      <c r="DN142" s="354"/>
      <c r="DO142" s="353"/>
      <c r="DP142" s="354"/>
      <c r="DQ142" s="353"/>
      <c r="DR142" s="354"/>
      <c r="DS142" s="353"/>
      <c r="DT142" s="354"/>
      <c r="DU142" s="353"/>
      <c r="DV142" s="354"/>
      <c r="DW142" s="353"/>
      <c r="DX142" s="354"/>
      <c r="DY142" s="353"/>
      <c r="DZ142" s="354"/>
      <c r="EA142" s="353"/>
      <c r="EB142" s="354"/>
      <c r="EC142" s="353"/>
      <c r="ED142" s="354"/>
      <c r="EE142" s="353"/>
      <c r="EF142" s="354"/>
      <c r="EG142" s="353"/>
      <c r="EH142" s="354"/>
      <c r="EI142" s="353"/>
      <c r="EJ142" s="354"/>
      <c r="EK142" s="353"/>
      <c r="EL142" s="354"/>
      <c r="EM142" s="353"/>
      <c r="EN142" s="354"/>
      <c r="EO142" s="353"/>
      <c r="EP142" s="354"/>
      <c r="EQ142" s="353"/>
      <c r="ER142" s="354"/>
      <c r="ES142" s="353"/>
      <c r="ET142" s="354"/>
      <c r="EU142" s="353"/>
      <c r="EV142" s="354"/>
      <c r="EW142" s="353"/>
      <c r="EX142" s="354"/>
      <c r="EY142" s="353"/>
      <c r="EZ142" s="354"/>
      <c r="FA142" s="353"/>
      <c r="FB142" s="354"/>
      <c r="FC142" s="353"/>
      <c r="FD142" s="354"/>
      <c r="FE142" s="353"/>
      <c r="FF142" s="354"/>
      <c r="FG142" s="353"/>
      <c r="FH142" s="354"/>
      <c r="FI142" s="353"/>
      <c r="FJ142" s="354"/>
      <c r="FK142" s="353"/>
      <c r="FL142" s="354"/>
      <c r="FM142" s="353"/>
      <c r="FN142" s="354"/>
      <c r="FO142" s="353"/>
      <c r="FP142" s="354"/>
      <c r="FQ142" s="353"/>
      <c r="FR142" s="354"/>
      <c r="FS142" s="353"/>
      <c r="FT142" s="354"/>
      <c r="FU142" s="353"/>
      <c r="FV142" s="354"/>
      <c r="FW142" s="353"/>
      <c r="FX142" s="354"/>
      <c r="FY142" s="353"/>
      <c r="FZ142" s="354"/>
      <c r="GA142" s="353"/>
      <c r="GB142" s="354"/>
      <c r="GC142" s="353"/>
      <c r="GD142" s="354"/>
      <c r="GE142" s="353"/>
      <c r="GF142" s="354"/>
      <c r="GG142" s="353"/>
      <c r="GH142" s="354"/>
      <c r="GI142" s="353"/>
      <c r="GJ142" s="354"/>
      <c r="GK142" s="353"/>
      <c r="GL142" s="354"/>
      <c r="GM142" s="353"/>
      <c r="GN142" s="354"/>
      <c r="GO142" s="353"/>
      <c r="GP142" s="354"/>
      <c r="GQ142" s="353"/>
      <c r="GR142" s="354"/>
    </row>
    <row r="143" spans="1:200" ht="16.5" customHeight="1" x14ac:dyDescent="0.3">
      <c r="A143" s="402"/>
      <c r="B143" s="405"/>
      <c r="C143" s="397"/>
      <c r="D143" s="398"/>
      <c r="E143" s="353"/>
      <c r="F143" s="354"/>
      <c r="G143" s="353"/>
      <c r="H143" s="354"/>
      <c r="I143" s="353"/>
      <c r="J143" s="354"/>
      <c r="K143" s="353"/>
      <c r="L143" s="354"/>
      <c r="M143" s="353"/>
      <c r="N143" s="354"/>
      <c r="O143" s="353"/>
      <c r="P143" s="354"/>
      <c r="Q143" s="353"/>
      <c r="R143" s="354"/>
      <c r="S143" s="353"/>
      <c r="T143" s="354"/>
      <c r="U143" s="353"/>
      <c r="V143" s="354"/>
      <c r="W143" s="353"/>
      <c r="X143" s="354"/>
      <c r="Y143" s="353"/>
      <c r="Z143" s="354"/>
      <c r="AA143" s="353"/>
      <c r="AB143" s="354"/>
      <c r="AC143" s="353"/>
      <c r="AD143" s="354"/>
      <c r="AE143" s="353"/>
      <c r="AF143" s="354"/>
      <c r="AG143" s="353"/>
      <c r="AH143" s="354"/>
      <c r="AI143" s="353"/>
      <c r="AJ143" s="354"/>
      <c r="AK143" s="353"/>
      <c r="AL143" s="354"/>
      <c r="AM143" s="353"/>
      <c r="AN143" s="354"/>
      <c r="AO143" s="353"/>
      <c r="AP143" s="354"/>
      <c r="AQ143" s="353"/>
      <c r="AR143" s="354"/>
      <c r="AS143" s="353"/>
      <c r="AT143" s="354"/>
      <c r="AU143" s="353"/>
      <c r="AV143" s="354"/>
      <c r="AW143" s="353"/>
      <c r="AX143" s="354"/>
      <c r="AY143" s="353"/>
      <c r="AZ143" s="354"/>
      <c r="BA143" s="353"/>
      <c r="BB143" s="354"/>
      <c r="BC143" s="353"/>
      <c r="BD143" s="354"/>
      <c r="BE143" s="353"/>
      <c r="BF143" s="354"/>
      <c r="BG143" s="353"/>
      <c r="BH143" s="354"/>
      <c r="BI143" s="353"/>
      <c r="BJ143" s="354"/>
      <c r="BK143" s="353"/>
      <c r="BL143" s="354"/>
      <c r="BM143" s="353"/>
      <c r="BN143" s="354"/>
      <c r="BO143" s="353"/>
      <c r="BP143" s="354"/>
      <c r="BQ143" s="353"/>
      <c r="BR143" s="354"/>
      <c r="BS143" s="353"/>
      <c r="BT143" s="354"/>
      <c r="BU143" s="353"/>
      <c r="BV143" s="354"/>
      <c r="BW143" s="353"/>
      <c r="BX143" s="354"/>
      <c r="BY143" s="353"/>
      <c r="BZ143" s="354"/>
      <c r="CA143" s="353"/>
      <c r="CB143" s="354"/>
      <c r="CC143" s="353"/>
      <c r="CD143" s="354"/>
      <c r="CE143" s="391"/>
      <c r="CF143" s="392"/>
      <c r="CG143" s="391"/>
      <c r="CH143" s="392"/>
      <c r="CI143" s="391"/>
      <c r="CJ143" s="392"/>
      <c r="CK143" s="391"/>
      <c r="CL143" s="392"/>
      <c r="CM143" s="391"/>
      <c r="CN143" s="392"/>
      <c r="CO143" s="391"/>
      <c r="CP143" s="392"/>
      <c r="CQ143" s="391"/>
      <c r="CR143" s="392"/>
      <c r="CS143" s="391"/>
      <c r="CT143" s="392"/>
      <c r="CU143" s="353"/>
      <c r="CV143" s="354"/>
      <c r="CW143" s="353"/>
      <c r="CX143" s="354"/>
      <c r="CY143" s="353"/>
      <c r="CZ143" s="354"/>
      <c r="DA143" s="353"/>
      <c r="DB143" s="354"/>
      <c r="DC143" s="353"/>
      <c r="DD143" s="354"/>
      <c r="DE143" s="353"/>
      <c r="DF143" s="354"/>
      <c r="DG143" s="353"/>
      <c r="DH143" s="354"/>
      <c r="DI143" s="353"/>
      <c r="DJ143" s="354"/>
      <c r="DK143" s="353"/>
      <c r="DL143" s="354"/>
      <c r="DM143" s="353"/>
      <c r="DN143" s="354"/>
      <c r="DO143" s="353"/>
      <c r="DP143" s="354"/>
      <c r="DQ143" s="353"/>
      <c r="DR143" s="354"/>
      <c r="DS143" s="353"/>
      <c r="DT143" s="354"/>
      <c r="DU143" s="353"/>
      <c r="DV143" s="354"/>
      <c r="DW143" s="353"/>
      <c r="DX143" s="354"/>
      <c r="DY143" s="353"/>
      <c r="DZ143" s="354"/>
      <c r="EA143" s="353"/>
      <c r="EB143" s="354"/>
      <c r="EC143" s="353"/>
      <c r="ED143" s="354"/>
      <c r="EE143" s="353"/>
      <c r="EF143" s="354"/>
      <c r="EG143" s="353"/>
      <c r="EH143" s="354"/>
      <c r="EI143" s="353"/>
      <c r="EJ143" s="354"/>
      <c r="EK143" s="353"/>
      <c r="EL143" s="354"/>
      <c r="EM143" s="353"/>
      <c r="EN143" s="354"/>
      <c r="EO143" s="353"/>
      <c r="EP143" s="354"/>
      <c r="EQ143" s="353"/>
      <c r="ER143" s="354"/>
      <c r="ES143" s="353"/>
      <c r="ET143" s="354"/>
      <c r="EU143" s="353"/>
      <c r="EV143" s="354"/>
      <c r="EW143" s="353"/>
      <c r="EX143" s="354"/>
      <c r="EY143" s="353"/>
      <c r="EZ143" s="354"/>
      <c r="FA143" s="353"/>
      <c r="FB143" s="354"/>
      <c r="FC143" s="353"/>
      <c r="FD143" s="354"/>
      <c r="FE143" s="353"/>
      <c r="FF143" s="354"/>
      <c r="FG143" s="353"/>
      <c r="FH143" s="354"/>
      <c r="FI143" s="353"/>
      <c r="FJ143" s="354"/>
      <c r="FK143" s="353"/>
      <c r="FL143" s="354"/>
      <c r="FM143" s="353"/>
      <c r="FN143" s="354"/>
      <c r="FO143" s="353"/>
      <c r="FP143" s="354"/>
      <c r="FQ143" s="353"/>
      <c r="FR143" s="354"/>
      <c r="FS143" s="353"/>
      <c r="FT143" s="354"/>
      <c r="FU143" s="353"/>
      <c r="FV143" s="354"/>
      <c r="FW143" s="353"/>
      <c r="FX143" s="354"/>
      <c r="FY143" s="353"/>
      <c r="FZ143" s="354"/>
      <c r="GA143" s="353"/>
      <c r="GB143" s="354"/>
      <c r="GC143" s="353"/>
      <c r="GD143" s="354"/>
      <c r="GE143" s="353"/>
      <c r="GF143" s="354"/>
      <c r="GG143" s="353"/>
      <c r="GH143" s="354"/>
      <c r="GI143" s="353"/>
      <c r="GJ143" s="354"/>
      <c r="GK143" s="353"/>
      <c r="GL143" s="354"/>
      <c r="GM143" s="353"/>
      <c r="GN143" s="354"/>
      <c r="GO143" s="353"/>
      <c r="GP143" s="354"/>
      <c r="GQ143" s="353"/>
      <c r="GR143" s="354"/>
    </row>
    <row r="144" spans="1:200" ht="17.100000000000001" customHeight="1" thickBot="1" x14ac:dyDescent="0.35">
      <c r="A144" s="403"/>
      <c r="B144" s="406"/>
      <c r="C144" s="399"/>
      <c r="D144" s="400"/>
      <c r="E144" s="355"/>
      <c r="F144" s="356"/>
      <c r="G144" s="355"/>
      <c r="H144" s="356"/>
      <c r="I144" s="355"/>
      <c r="J144" s="356"/>
      <c r="K144" s="355"/>
      <c r="L144" s="356"/>
      <c r="M144" s="355"/>
      <c r="N144" s="356"/>
      <c r="O144" s="355"/>
      <c r="P144" s="356"/>
      <c r="Q144" s="355"/>
      <c r="R144" s="356"/>
      <c r="S144" s="355"/>
      <c r="T144" s="356"/>
      <c r="U144" s="355"/>
      <c r="V144" s="356"/>
      <c r="W144" s="355"/>
      <c r="X144" s="356"/>
      <c r="Y144" s="355"/>
      <c r="Z144" s="356"/>
      <c r="AA144" s="355"/>
      <c r="AB144" s="356"/>
      <c r="AC144" s="355"/>
      <c r="AD144" s="356"/>
      <c r="AE144" s="355"/>
      <c r="AF144" s="356"/>
      <c r="AG144" s="355"/>
      <c r="AH144" s="356"/>
      <c r="AI144" s="355"/>
      <c r="AJ144" s="356"/>
      <c r="AK144" s="355"/>
      <c r="AL144" s="356"/>
      <c r="AM144" s="355"/>
      <c r="AN144" s="356"/>
      <c r="AO144" s="355"/>
      <c r="AP144" s="356"/>
      <c r="AQ144" s="355"/>
      <c r="AR144" s="356"/>
      <c r="AS144" s="355"/>
      <c r="AT144" s="356"/>
      <c r="AU144" s="355"/>
      <c r="AV144" s="356"/>
      <c r="AW144" s="355"/>
      <c r="AX144" s="356"/>
      <c r="AY144" s="355"/>
      <c r="AZ144" s="356"/>
      <c r="BA144" s="355"/>
      <c r="BB144" s="356"/>
      <c r="BC144" s="355"/>
      <c r="BD144" s="356"/>
      <c r="BE144" s="355"/>
      <c r="BF144" s="356"/>
      <c r="BG144" s="355"/>
      <c r="BH144" s="356"/>
      <c r="BI144" s="355"/>
      <c r="BJ144" s="356"/>
      <c r="BK144" s="355"/>
      <c r="BL144" s="356"/>
      <c r="BM144" s="355"/>
      <c r="BN144" s="356"/>
      <c r="BO144" s="355"/>
      <c r="BP144" s="356"/>
      <c r="BQ144" s="355"/>
      <c r="BR144" s="356"/>
      <c r="BS144" s="355"/>
      <c r="BT144" s="356"/>
      <c r="BU144" s="355"/>
      <c r="BV144" s="356"/>
      <c r="BW144" s="355"/>
      <c r="BX144" s="356"/>
      <c r="BY144" s="355"/>
      <c r="BZ144" s="356"/>
      <c r="CA144" s="355"/>
      <c r="CB144" s="356"/>
      <c r="CC144" s="355"/>
      <c r="CD144" s="356"/>
      <c r="CE144" s="393"/>
      <c r="CF144" s="394"/>
      <c r="CG144" s="393"/>
      <c r="CH144" s="394"/>
      <c r="CI144" s="393"/>
      <c r="CJ144" s="394"/>
      <c r="CK144" s="393"/>
      <c r="CL144" s="394"/>
      <c r="CM144" s="393"/>
      <c r="CN144" s="394"/>
      <c r="CO144" s="393"/>
      <c r="CP144" s="394"/>
      <c r="CQ144" s="393"/>
      <c r="CR144" s="394"/>
      <c r="CS144" s="393"/>
      <c r="CT144" s="394"/>
      <c r="CU144" s="355"/>
      <c r="CV144" s="356"/>
      <c r="CW144" s="355"/>
      <c r="CX144" s="356"/>
      <c r="CY144" s="355"/>
      <c r="CZ144" s="356"/>
      <c r="DA144" s="355"/>
      <c r="DB144" s="356"/>
      <c r="DC144" s="355"/>
      <c r="DD144" s="356"/>
      <c r="DE144" s="355"/>
      <c r="DF144" s="356"/>
      <c r="DG144" s="355"/>
      <c r="DH144" s="356"/>
      <c r="DI144" s="355"/>
      <c r="DJ144" s="356"/>
      <c r="DK144" s="355"/>
      <c r="DL144" s="356"/>
      <c r="DM144" s="355"/>
      <c r="DN144" s="356"/>
      <c r="DO144" s="355"/>
      <c r="DP144" s="356"/>
      <c r="DQ144" s="355"/>
      <c r="DR144" s="356"/>
      <c r="DS144" s="355"/>
      <c r="DT144" s="356"/>
      <c r="DU144" s="355"/>
      <c r="DV144" s="356"/>
      <c r="DW144" s="355"/>
      <c r="DX144" s="356"/>
      <c r="DY144" s="355"/>
      <c r="DZ144" s="356"/>
      <c r="EA144" s="355"/>
      <c r="EB144" s="356"/>
      <c r="EC144" s="355"/>
      <c r="ED144" s="356"/>
      <c r="EE144" s="355"/>
      <c r="EF144" s="356"/>
      <c r="EG144" s="355"/>
      <c r="EH144" s="356"/>
      <c r="EI144" s="355"/>
      <c r="EJ144" s="356"/>
      <c r="EK144" s="355"/>
      <c r="EL144" s="356"/>
      <c r="EM144" s="355"/>
      <c r="EN144" s="356"/>
      <c r="EO144" s="355"/>
      <c r="EP144" s="356"/>
      <c r="EQ144" s="355"/>
      <c r="ER144" s="356"/>
      <c r="ES144" s="355"/>
      <c r="ET144" s="356"/>
      <c r="EU144" s="355"/>
      <c r="EV144" s="356"/>
      <c r="EW144" s="355"/>
      <c r="EX144" s="356"/>
      <c r="EY144" s="355"/>
      <c r="EZ144" s="356"/>
      <c r="FA144" s="355"/>
      <c r="FB144" s="356"/>
      <c r="FC144" s="355"/>
      <c r="FD144" s="356"/>
      <c r="FE144" s="355"/>
      <c r="FF144" s="356"/>
      <c r="FG144" s="355"/>
      <c r="FH144" s="356"/>
      <c r="FI144" s="355"/>
      <c r="FJ144" s="356"/>
      <c r="FK144" s="355"/>
      <c r="FL144" s="356"/>
      <c r="FM144" s="355"/>
      <c r="FN144" s="356"/>
      <c r="FO144" s="355"/>
      <c r="FP144" s="356"/>
      <c r="FQ144" s="355"/>
      <c r="FR144" s="356"/>
      <c r="FS144" s="355"/>
      <c r="FT144" s="356"/>
      <c r="FU144" s="355"/>
      <c r="FV144" s="356"/>
      <c r="FW144" s="355"/>
      <c r="FX144" s="356"/>
      <c r="FY144" s="355"/>
      <c r="FZ144" s="356"/>
      <c r="GA144" s="355"/>
      <c r="GB144" s="356"/>
      <c r="GC144" s="355"/>
      <c r="GD144" s="356"/>
      <c r="GE144" s="355"/>
      <c r="GF144" s="356"/>
      <c r="GG144" s="355"/>
      <c r="GH144" s="356"/>
      <c r="GI144" s="355"/>
      <c r="GJ144" s="356"/>
      <c r="GK144" s="355"/>
      <c r="GL144" s="356"/>
      <c r="GM144" s="355"/>
      <c r="GN144" s="356"/>
      <c r="GO144" s="355"/>
      <c r="GP144" s="356"/>
      <c r="GQ144" s="355"/>
      <c r="GR144" s="356"/>
    </row>
    <row r="145" spans="1:200" ht="17.100000000000001" customHeight="1" x14ac:dyDescent="0.3">
      <c r="A145" s="401">
        <f>IF(입력!A145="","",입력!A145)</f>
        <v>18</v>
      </c>
      <c r="B145" s="404">
        <f>SUM(E149:GR152)</f>
        <v>0</v>
      </c>
      <c r="C145" s="407" t="s">
        <v>22</v>
      </c>
      <c r="D145" s="408"/>
      <c r="E145" s="357">
        <f>IF(OR(입력!B145="60mm단열",입력!B145="60mm방화"),IF(입력!B147="OD",IF(AND(입력!H145="W",입력!H149="W"),((입력!D145-(입력!D145-입력!J145))*2)+((입력!D145-(입력!D145-입력!J149))*2)+((입력!D145-입력!J145-입력!J149)*2)+((입력!F145)*6),0),0)+IF(입력!B147="OD",IF(AND(입력!H145="H",입력!H149="H"),((입력!F145-(입력!F145-입력!J145))*2)+((입력!F145-(입력!F145-입력!J149))*2)+((입력!F145-입력!J145-입력!J149)*2)+((입력!D145)*6),0),0)+IF(입력!B147="OD",IF(입력!H145="W",((입력!D145-(입력!D145-입력!J145))*2)+((입력!D145-입력!J145)*2)+((입력!F145)*4),IF(입력!H145="H",((입력!F145-(입력!F145-입력!J145))*2)+((입력!F145-입력!J145)*2)+((입력!D145)*4),0)),0)+IF(OR(입력!B147="PJ",입력!B147="T/T",입력!B147="T/O",입력!B147="T/S",입력!B147="FIX",입력!B145="ID",AND(입력!B147="OD",NOT(입력!H145="W"),NOT(입력!H145="H"))),((입력!D145)+(입력!F145))*2,0),0)</f>
        <v>0</v>
      </c>
      <c r="F145" s="358"/>
      <c r="G145" s="375">
        <f>IF(OR(입력!B145="60mm단열",입력!B145="60mm방화"),(IF(OR(입력!B147="T/T",입력!B147="T/O",입력!B147="T/S"),(IF(입력!H145="W",입력!J145-34-19+12,입력!D145-34-34+12)+IF(입력!H145="H",입력!J145-34-19+12,입력!F145-34-34+12))*2,0))+(IF(OR(입력!B147="T/T",입력!B147="T/O",입력!B147="T/S"),(IF(입력!H149="W",입력!J149-34-19+12+입력!F145-34-34+12,0)+IF(입력!H149="H",입력!J149-34-19+12+입력!D145-34-34+12,0))*2,0)),0)</f>
        <v>0</v>
      </c>
      <c r="H145" s="376"/>
      <c r="I145" s="357">
        <f>IF(OR(입력!B145="60mm단열",입력!B145="60mm방화"),IF(OR(입력!B147="T/T",입력!B147="T/O",입력!B147="T/S",입력!B147="FIX",입력!B147="PJ"),IF(입력!H145="W",입력!F145-34-34+10,IF(입력!H145="H",입력!D145-34-34+10,0)),0)*IF(OR(입력!H149="W",입력!H149="H"),2,1),0)</f>
        <v>0</v>
      </c>
      <c r="J145" s="358"/>
      <c r="K145" s="357">
        <f>IF(OR(입력!B145="60mm단열",입력!B145="60mm방화"),IF(입력!B147="OD",(IF(입력!H145="W",입력!D145-(입력!D145-입력!J145)-34-34+12,입력!D145-34-34+12)+IF(입력!H145="H",입력!F145-(입력!F145-입력!J145)-34-34+12,입력!F145-34-34+12))*2,0),0)</f>
        <v>0</v>
      </c>
      <c r="L145" s="358"/>
      <c r="M145" s="357">
        <f>IF(OR(입력!B145="60mm단열",입력!B145="60mm방화"),IF(입력!B147="PJ",(IF(입력!H145="W",입력!D145-(입력!D145-입력!J145)-34-34+12,입력!D145-34-34+12)+IF(입력!H145="H",입력!F145-(입력!F145-입력!J145)-34-34+12,입력!F145-34-34+12))*2,0),0)</f>
        <v>0</v>
      </c>
      <c r="N145" s="358"/>
      <c r="O145" s="357">
        <f>IF(OR(입력!B145="60mm단열",입력!B145="60mm방화"),IF(입력!B147="페러럴",(IF(입력!H145="W",입력!D145-(입력!D145-입력!J145)-34-34+12,입력!D145-34-34+12)+IF(입력!H145="H",입력!F145-(입력!F145-입력!J145)-34-34+12,입력!F145-34-34+12))*2,0),0)</f>
        <v>0</v>
      </c>
      <c r="P145" s="358"/>
      <c r="Q145" s="357">
        <f>IF(OR(입력!B145="60mm단열",입력!B145="60mm방화"),IF(입력!B149="24T",(IF(입력!B147="FIX",IF(AND(입력!H145="W",입력!H149="W"),((입력!D145-(입력!D145-입력!J145)-34-19)*2)+((입력!D145-(입력!D145-입력!J149)-34-19)*2)+((입력!D145-입력!J145-입력!J148-19-19)*2)+((입력!F145-34-34)*6),IF(AND(입력!H145="H",입력!H149="H"),((입력!F145-(입력!F145-입력!J145)-34-19)*2)+((입력!F145-(입력!F145-입력!J149)-34-19)*2)+((입력!F145-입력!J145-입력!J149-19-19)*2)+((입력!D145-34-34)*6),IF(입력!H145="W",((입력!D145-(입력!D145-입력!J145)-34-19)*2)+((입력!D145-입력!J145-34-19)*2)+((입력!F145-34-34)*4),IF(입력!H145="H",((입력!F145-(입력!F145-입력!J145)-34-19)*2)+((입력!F145-입력!J145-34-19)*2)+((입력!D145-34-34)*4),(((입력!D145-34-34)+(입력!F145-34-34))*2))))),0)+IF(OR(입력!B147="T/T",입력!B147="T/O",입력!B147="PJ",입력!B147="T/S"),IF(AND(입력!H145="W",입력!H149="W"),(((입력!D145-입력!J145-입력!J149-19-19)+(입력!F145-34-34))*2),IF(입력!H145="W",(((입력!D145-입력!J145-34-19)+(입력!F145-34-34))*2),IF(AND(입력!H145="H",입력!H149="H"),(((입력!F145-입력!J145-입력!J149-19-19)+(입력!D145-34-34))*2),IF(입력!H145="H",(((입력!F145-입력!J145-34-19)+(입력!D145-34-34))*2),0)))),0)+IF(입력!B145="OD",IF(AND(입력!H145="W",입력!H145="W"),(((입력!D145-입력!J145-입력!J149-34-34)+(입력!F145-34-34))*2),IF(입력!H145="W",(((입력!D145-입력!J145-34-34)+(입력!F145-34-34))*2),IF(AND(입력!H145="H",입력!H149="H"),(((입력!F145-입력!J145-입력!J149-34-34)+(입력!D145-34-34))*2),IF(입력!H145="H",(((입력!F145-입력!J145-34-34)+(입력!D145-34-34))*2),0)))),0)),0),0)</f>
        <v>0</v>
      </c>
      <c r="R145" s="358"/>
      <c r="S145" s="357">
        <f>IF(OR(입력!B145="60mm단열",입력!B145="60mm방화"),IF(입력!B149="24T",(IF(OR(입력!B147="T/T",입력!B147="T/O",입력!B147="T/S"),(IF(입력!H145="W",입력!D145-(입력!D145-입력!J145)-34-19+12-53-53,입력!D145-34-34+12-53-53)+IF(입력!H145="H",입력!F145-(입력!F145-입력!J145)-34-19+12-53-53,입력!F145-34-34+12-53-53))*2,0)+IF(입력!B147="OD",(IF(입력!H145="W",입력!D145-(입력!D145-입력!J145)-34-34+12-53-53,입력!D145-34-34+12-53-53)+IF(입력!H145="H",입력!F145-(입력!F145-입력!J145)-34-34+12-53-53,입력!F145-34-34+12-53-53))*2,0)+IF(입력!B147="PJ",(IF(입력!H145="W",입력!D145-(입력!D145-입력!J145)-34-19+12-53-53,입력!D145-34-34+12-53-53)+IF(입력!H145="H",입력!F145-(입력!F145-입력!J145)-34-19+12-53-53,입력!F145-34-34+12-53-53))*2,0)+IF(OR(입력!B147="T/T",입력!B147="T/O",입력!B147="T/S"),(IF(입력!H149="W",입력!D145-(입력!D145-입력!J149)-34-19+12-53-53,0)+IF(입력!H149="H",입력!F145-(입력!F145-입력!J149)-34-19+12-53-53,0))*2,0)+IF(입력!B145="OD",(IF(입력!H149="W",입력!D145-(입력!D145-입력!J149)-34-34+12-53-53,0)+IF(입력!H149="H",입력!F145-(입력!F145-입력!J149)-34-34+12-53-53,0))*2,0)+IF(입력!B147="PJ",(IF(입력!H149="W",입력!D145-(입력!D145-입력!J149)-34-19+12-53-53,0)+IF(입력!H149="H",입력!F145-(입력!F145-입력!J149)-34-19+12-53-53,0))*2,0)),0),0)</f>
        <v>0</v>
      </c>
      <c r="T145" s="358"/>
      <c r="U145" s="357">
        <f>IF(OR(입력!B145="60mm단열",입력!B145="60mm방화"),IF(입력!B149="39T",(IF(입력!B147="FIX",IF(AND(입력!H145="W",입력!H149="W"),((입력!D145-(입력!D145-입력!J145)-34-19)*2)+((입력!D145-(입력!D145-입력!J149)-34-19)*2)+((입력!D145-입력!J145-입력!J148-19-19)*2)+((입력!F145-34-34)*6),IF(AND(입력!H145="H",입력!H149="H"),((입력!F145-(입력!F145-입력!J145)-34-19)*2)+((입력!F145-(입력!F145-입력!J149)-34-19)*2)+((입력!F145-입력!J145-입력!J149-19-19)*2)+((입력!D145-34-34)*6),IF(입력!H145="W",((입력!D145-(입력!D145-입력!J145)-34-19)*2)+((입력!D145-입력!J145-34-19)*2)+((입력!F145-34-34)*4),IF(입력!H145="H",((입력!F145-(입력!F145-입력!J145)-34-19)*2)+((입력!F145-입력!J145-34-19)*2)+((입력!D145-34-34)*4),(((입력!D145-34-34)+(입력!F145-34-34))*2))))),0)+IF(OR(입력!B147="T/T",입력!B147="T/O",입력!B147="PJ",입력!B147="T/S"),IF(AND(입력!H145="W",입력!H149="W"),(((입력!D145-입력!J145-입력!J149-19-19)+(입력!F145-34-34))*2),IF(입력!H145="W",(((입력!D145-입력!J145-34-19)+(입력!F145-34-34))*2),IF(AND(입력!H145="H",입력!H149="H"),(((입력!F145-입력!J145-입력!J149-19-19)+(입력!D145-34-34))*2),IF(입력!H145="H",(((입력!F145-입력!J145-34-19)+(입력!D145-34-34))*2),0)))),0)+IF(입력!B147="OD",IF(AND(입력!H145="W",입력!H145="W"),(((입력!D145-입력!J145-입력!J149-34-34)+(입력!F145-34-34))*2),IF(입력!H145="W",(((입력!D145-입력!J145-34-34)+(입력!F145-34-34))*2),IF(AND(입력!H145="H",입력!H149="H"),(((입력!F145-입력!J145-입력!J149-34-34)+(입력!D145-34-34))*2),IF(입력!H145="H",(((입력!F145-입력!J145-34-34)+(입력!D145-34-34))*2),0)))),0)),0),0)</f>
        <v>0</v>
      </c>
      <c r="V145" s="358"/>
      <c r="W145" s="357">
        <f>IF(OR(입력!B145="60mm단열",입력!B145="60mm방화"),IF(입력!B149="39T",(IF(OR(입력!B147="T/T",입력!B147="T/O",입력!B147="T/S"),(IF(입력!H145="W",입력!D145-(입력!D145-입력!J145)-34-19+12-53-53,입력!D145-34-34+12-53-53)+IF(입력!H145="H",입력!F145-(입력!F145-입력!J145)-34-19+12-53-53,입력!F145-34-34+12-53-53))*2,0)+IF(입력!B147="OD",(IF(입력!H145="W",입력!D145-(입력!D145-입력!J145)-34-34+12-53-53,입력!D145-34-34+12-53-53)+IF(입력!H145="H",입력!F145-(입력!F145-입력!J145)-34-34+12-53-53,입력!F145-34-34+12-53-53))*2,0)+IF(입력!B147="PJ",(IF(입력!H145="W",입력!D145-(입력!D145-입력!J145)-34-19+12-53-53,입력!D145-34-34+12-53-53)+IF(입력!H145="H",입력!F145-(입력!F145-입력!J145)-34-19+12-53-53,입력!F145-34-34+12-53-53))*2,0)+IF(OR(입력!B147="T/T",입력!B147="T/O",입력!B147="T/S"),(IF(입력!H149="W",입력!D145-(입력!D145-입력!J149)-34-19+12-53-53,0)+IF(입력!H149="H",입력!F145-(입력!F145-입력!J149)-34-19+12-53-53,0))*2,0)+IF(입력!B145="OD",(IF(입력!H149="W",입력!D145-(입력!D145-입력!J149)-34-34+12-53-53,0)+IF(입력!H149="H",입력!F145-(입력!F145-입력!J149)-34-34+12-53-53,0))*2,0)+IF(입력!B145="ID",(IF(입력!H149="W",입력!D145-(입력!D145-입력!J149)-34-19+12-53-53,0)+IF(입력!H149="H",입력!F145-(입력!F145-입력!J149)-34-19+12-53-53,0))*2,0)),0),0)</f>
        <v>0</v>
      </c>
      <c r="X145" s="358"/>
      <c r="Y145" s="357">
        <f>IF(OR(입력!B145="60mm단열",입력!B145="60mm방화"),(4),0)</f>
        <v>0</v>
      </c>
      <c r="Z145" s="358"/>
      <c r="AA145" s="357">
        <f>IF(OR(입력!B145="60mm단열",입력!B145="60mm방화"),(4),0)</f>
        <v>0</v>
      </c>
      <c r="AB145" s="358"/>
      <c r="AC145" s="375">
        <f>IF(OR(입력!B145="60mm단열",입력!B145="60mm방화"),IF(OR(입력!B147="T/T",입력!B147="T/O",입력!B147="T/S",입력!B147="PJ"),IF(OR(입력!H149="w",입력!H149="h"),8,4),0),0)</f>
        <v>0</v>
      </c>
      <c r="AD145" s="376"/>
      <c r="AE145" s="375">
        <f>IF(OR(입력!B145="60mm단열",입력!B145="60mm방화"),IF(OR(입력!B147="T/T",입력!B147="T/O",입력!B147="T/S",입력!B147="PJ"),IF(OR(입력!H149="w",입력!H149="h"),8,4),0),0)</f>
        <v>0</v>
      </c>
      <c r="AF145" s="376"/>
      <c r="AG145" s="375">
        <f>IF(OR(입력!B145="60mm단열",입력!B145="60mm방화"),IF(OR(입력!B147="T/T",입력!B147="T/O",입력!B147="T/S",입력!B147="FIX",입력!B147="PJ"),IF(입력!H145="W",4,IF(입력!H145="H",4,0)),0)*IF(OR(입력!H148="W",입력!H148="H"),2,1),0)</f>
        <v>0</v>
      </c>
      <c r="AH145" s="376"/>
      <c r="AI145" s="375">
        <f>IF(OR(입력!B145="60mm단열",입력!B145="60mm방화"),IF(OR(입력!B147="T/T",입력!B147="T/O",입력!B147="T/S",입력!B147="FIX",입력!B147="PJ"),IF(입력!H145="W",4,IF(입력!H145="H",4,0)),0)*IF(OR(입력!H148="W",입력!H148="H"),2,1),0)</f>
        <v>0</v>
      </c>
      <c r="AJ145" s="376"/>
      <c r="AK145" s="375">
        <f>IF(OR(입력!B145="60mm단열",입력!B145="60mm방화"),IF(OR(입력!B147="T/T",입력!B147="T/O",입력!B147="T/S",입력!B147="FIX",입력!B147="PJ"),IF(입력!H145="W",4,IF(입력!H145="H",4,0)),0)*IF(OR(입력!H148="W",입력!H148="H"),2,1),0)</f>
        <v>0</v>
      </c>
      <c r="AL145" s="376"/>
      <c r="AM145" s="357">
        <f>IF(OR(입력!B145="60mm단열",입력!B145="60mm방화"),(32),0)</f>
        <v>0</v>
      </c>
      <c r="AN145" s="358"/>
      <c r="AO145" s="357">
        <f>IF((입력!B145="60mm단열"),(Q145+S145+U145+W145)/1000,0)</f>
        <v>0</v>
      </c>
      <c r="AP145" s="358"/>
      <c r="AQ145" s="357">
        <f>IF((입력!B145="60mm단열"),(Q145+S145+U145+W145)/1000,0)</f>
        <v>0</v>
      </c>
      <c r="AR145" s="358"/>
      <c r="AS145" s="357">
        <f>IF((입력!B145="60mm단열"),(G145+M145+K145+O145))/1000</f>
        <v>0</v>
      </c>
      <c r="AT145" s="358"/>
      <c r="AU145" s="357">
        <f>IF((입력!B145="60mm단열"),(4),0)</f>
        <v>0</v>
      </c>
      <c r="AV145" s="358"/>
      <c r="AW145" s="357">
        <f>IF((입력!B145="60mm단열"),(G145*2)/1000,0)</f>
        <v>0</v>
      </c>
      <c r="AX145" s="358"/>
      <c r="AY145" s="357">
        <f>IF((입력!B145="60mm방화"),(Q145+S145+U145+W145)/1000,0)</f>
        <v>0</v>
      </c>
      <c r="AZ145" s="358"/>
      <c r="BA145" s="357">
        <f>IF((입력!B145="60mm방화"),(Q145+S145+U145+W145)/1000,0)</f>
        <v>0</v>
      </c>
      <c r="BB145" s="358"/>
      <c r="BC145" s="357">
        <f>IF((입력!B145="60mm방화"),(G145+K145+M145+O145)/1000,0)</f>
        <v>0</v>
      </c>
      <c r="BD145" s="358"/>
      <c r="BE145" s="357">
        <f>IF((입력!B145="60mm방화"),(4),0)</f>
        <v>0</v>
      </c>
      <c r="BF145" s="358"/>
      <c r="BG145" s="357">
        <f>IF((입력!B145="60mm방화"),((G145+K145+M145+O145)/1000),0)</f>
        <v>0</v>
      </c>
      <c r="BH145" s="358"/>
      <c r="BI145" s="357">
        <f>IF((입력!B145="60mm방화"),((E145/1000)),0)</f>
        <v>0</v>
      </c>
      <c r="BJ145" s="358"/>
      <c r="BK145" s="357">
        <f>IF((입력!B145="60mm방화"),IF(입력!B149="24T",Q145/1000,U145/1000),0)</f>
        <v>0</v>
      </c>
      <c r="BL145" s="358"/>
      <c r="BM145" s="357">
        <f>IF((입력!B145="60mm방화"),IF(입력!B149="24T",S145/1000,W145/1000),0)</f>
        <v>0</v>
      </c>
      <c r="BN145" s="358"/>
      <c r="BO145" s="357">
        <f>IF(OR(입력!B145="60mm단열",입력!B145="60mm방화"),(IF(OR(입력!B147="T/T",입력!B147="T/O",입력!B147="T/S",입력!B147="PJ"),(IF(입력!H145="W",입력!D145-(입력!D145-입력!J145)-432,입력!D145-432)+IF(입력!H145="H",입력!F145-((((입력!F145-입력!J145)/2)-246)*2),(((입력!F145/2)-246)*2))),0))+(IF(OR(입력!B147="T/T",입력!B147="T/O",입력!B147="T/S"),(IF(입력!H149="W",입력!D145-(입력!D149-입력!J149)-432,0)+IF(입력!H149="H",입력!F149-((((입력!F149-입력!J149)/2)-246)*2),0)),0)),0)</f>
        <v>0</v>
      </c>
      <c r="BP145" s="358"/>
      <c r="BQ145" s="357">
        <f>IF(OR(입력!B145="85mm단열",입력!B145="85mm방화"),IF(입력!B147="OD",IF(AND(입력!H145="W",입력!H149="W"),((입력!D145-(입력!D145-입력!J145))*2)+((입력!D145-(입력!D145-입력!J149))*2)+((입력!D145-입력!J145-입력!J149)*2)+((입력!F145)*6),0),0)+IF(입력!B147="OD",IF(AND(입력!H145="H",입력!H149="H"),((입력!BJ145-(입력!F145-입력!J145))*2)+((입력!F145-(입력!F145-입력!J149))*2)+((입력!F145-입력!BN145-입력!J149)*2)+((입력!D145)*6),0),0)+IF(입력!B147="OD",IF(입력!H145="W",((입력!D145-(입력!D145-입력!J145))*2)+((입력!D145-입력!J145)*2)+((입력!F145)*4),IF(입력!H145="H",((입력!F145-(입력!F145-입력!J145))*2)+((입력!F145-입력!J145)*2)+((입력!D145)*4),0)),0)+IF(OR(입력!B147="T/T",입력!B147="T/O",입력!B147="T/S",입력!B147="FIX",입력!B145="ID",AND(입력!B147="OD",NOT(입력!H145="W"),NOT(입력!H145="H"))),((입력!D145)+(입력!F145))*2,0),0)</f>
        <v>0</v>
      </c>
      <c r="BR145" s="358"/>
      <c r="BS145" s="357">
        <f>IF(OR(입력!B145="85mm단열",입력!B145="85mm방화"),(IF(OR(입력!B147="T/T",입력!B147="T/O",입력!B147="T/S"),(IF(입력!H145="W",입력!D145-(입력!D145-입력!J145)-38-19+12,입력!D145-38-38+12)+IF(입력!H145="H",입력!F145-(입력!F145-입력!J145)-38-19+12,입력!F145-38-38+12))*2,0))+(IF(OR(입력!B147="T/T",입력!B147="T/O",입력!B147="T/S"),(IF(입력!H149="W",입력!D145-(입력!D149-입력!J149)-38-19+12,0)+IF(입력!H149="H",입력!F149-(입력!F149-입력!J149)-38-19+12,0))*2,0)),0)</f>
        <v>0</v>
      </c>
      <c r="BT145" s="358"/>
      <c r="BU145" s="357">
        <f>IF(OR(입력!B145="85mm단열",입력!B145="85mm방화"),IF(OR(입력!B147="T/T",입력!B147="T/O",입력!B147="T/S",입력!B147="FIX",입력!B147="ID"),IF(입력!H145="W",입력!F145-38-38+10,IF(입력!H145="H",입력!D145-38-38+10,0)),0)*IF(OR(입력!H149="W",입력!H148="H"),2,1),0)</f>
        <v>0</v>
      </c>
      <c r="BV145" s="358"/>
      <c r="BW145" s="357">
        <f>IF(OR(입력!B145="85mm단열",입력!B145="85mm방화"),IF(입력!B149="48T",(IF(입력!B147="FIX",IF(AND(입력!H145="W",입력!H149="W"),((입력!D145-(입력!D145-입력!J145)-38-19)*2)+((입력!D145-(입력!D145-입력!J149)-38-19)*2)+((입력!D145-입력!J145-입력!J148-19-19)*2)+((입력!F145-38-38)*6),IF(AND(입력!H145="H",입력!H149="H"),((입력!F145-(입력!F145-입력!J145)-38-19)*2)+((입력!F145-(입력!F145-입력!J149)-38-19)*2)+((입력!F145-입력!J145-입력!J149-19-19)*2)+((입력!D145-38-38)*6),IF(입력!H145="W",((입력!D145-(입력!D145-입력!J145)-38-19)*2)+((입력!D145-입력!J145-38-19)*2)+((입력!F145-38-38)*4),IF(입력!H145="H",((입력!F145-(입력!F145-입력!J145)-38-19)*2)+((입력!F145-입력!J145-38-19)*2)+((입력!D145-38-38)*4),(((입력!D145-38-38)+(입력!F145-38-38))*2))))),0)+IF(OR(입력!B147="T/T",입력!B147="T/O",입력!B147="ID",입력!B147="T/S"),IF(AND(입력!H145="W",입력!H149="W"),(((입력!D145-입력!J145-입력!J149-19-19)+(입력!F145-38-38))*2),IF(입력!H145="W",(((입력!D145-입력!J145-38-19)+(입력!F145-38-38))*2),IF(AND(입력!H145="H",입력!H149="H"),(((입력!F145-입력!J145-입력!J149-19-19)+(입력!D145-38-38))*2),IF(입력!H145="H",(((입력!F145-입력!J145-38-19)+(입력!D145-38-38))*2),0)))),0)+IF(입력!B145="OD",IF(AND(입력!H145="W",입력!H145="W"),(((입력!D145-입력!J145-입력!J149-38-38)+(입력!F145-38-38))*2),IF(입력!H145="W",(((입력!D145-입력!J145-38-38)+(입력!F145-38-38))*2),IF(AND(입력!H145="H",입력!H149="H"),(((입력!F145-입력!J145-입력!J149-38-38)+(입력!D145-38-38))*2),IF(입력!H145="H",(((입력!F145-입력!J145-38-38)+(입력!D145-38-38))*2),0)))),0)),0),0)</f>
        <v>0</v>
      </c>
      <c r="BX145" s="358"/>
      <c r="BY145" s="357">
        <f>IF(OR(입력!B145="85mm단열",입력!B145="85mm방화"),IF(입력!B149="48T",(IF(OR(입력!B147="T/T",입력!B147="T/O",입력!B147="T/S"),(IF(입력!H145="W",입력!D145-(입력!D145-입력!J145)-38-19+12-56-56,입력!D145-38-38+12-56-56)+IF(입력!H145="H",입력!F145-(입력!F145-입력!J145)-38-19+12-56-56,입력!F145-38-38+12-56-56))*2,0)+IF(입력!B147="OD",(IF(입력!H145="W",입력!D145-(입력!D145-입력!J145)-38-38+12-56-56,입력!D145-38-38+12-56-56)+IF(입력!H145="H",입력!F145-(입력!F145-입력!J145)-38-38+12-56-56,입력!F145-38-38+12-56-56))*2,0)+IF(입력!B147="ID",(IF(입력!H145="W",입력!D145-(입력!D145-입력!J145)-38-19+12-56-56,입력!D145-38-38+12-56-56)+IF(입력!H145="H",입력!F145-(입력!F145-입력!J145)-38-19+12-56-56,입력!F145-38-38+12-56-56))*2,0)+IF(OR(입력!B147="T/T",입력!B147="T/O",입력!B147="T/S"),(IF(입력!H149="W",입력!D145-(입력!D145-입력!J149)-38-19+12-56-56,0)+IF(입력!H149="H",입력!F145-(입력!F145-입력!J149)-38-19+12-56-56,0))*2,0)+IF(입력!B145="OD",(IF(입력!H149="W",입력!D145-(입력!D145-입력!J149)-38-38+12-56-56,0)+IF(입력!H149="H",입력!F145-(입력!F145-입력!J149)-38-38+12-56-56,0))*2,0)+IF(입력!B145="ID",(IF(입력!H149="W",입력!D145-(입력!D145-입력!J149)-38-19+12-56-56,0)+IF(입력!H149="H",입력!F145-(입력!F145-입력!J149)-38-19+12-56-56,0))*2,0)),0),0)</f>
        <v>0</v>
      </c>
      <c r="BZ145" s="358"/>
      <c r="CA145" s="357">
        <f>IF(OR(입력!B145="85mm단열",입력!B145="85mm방화"),IF(입력!B149="51T",(IF(입력!B147="FIX",IF(AND(입력!H145="W",입력!H149="W"),((입력!D145-(입력!D145-입력!J145)-38-19)*2)+((입력!D145-(입력!D145-입력!J149)-38-19)*2)+((입력!D145-입력!J145-입력!J148-19-19)*2)+((입력!F145-38-38)*6),IF(AND(입력!H145="H",입력!H149="H"),((입력!F145-(입력!F145-입력!J145)-38-19)*2)+((입력!F145-(입력!F145-입력!J149)-38-19)*2)+((입력!F145-입력!J145-입력!J149-19-19)*2)+((입력!D145-38-38)*6),IF(입력!H145="W",((입력!D145-(입력!D145-입력!J145)-38-19)*2)+((입력!D145-입력!J145-38-19)*2)+((입력!F145-38-38)*4),IF(입력!H145="H",((입력!F145-(입력!F145-입력!J145)-38-19)*2)+((입력!F145-입력!J145-38-19)*2)+((입력!D145-38-38)*4),(((입력!D145-38-38)+(입력!F145-38-38))*2))))),0)+IF(OR(입력!B147="T/T",입력!B147="T/O",입력!B147="ID",입력!B147="T/S"),IF(AND(입력!H145="W",입력!H149="W"),(((입력!D145-입력!J145-입력!J149-19-19)+(입력!F145-38-38))*2),IF(입력!H145="W",(((입력!D145-입력!J145-38-19)+(입력!F145-38-38))*2),IF(AND(입력!H145="H",입력!H149="H"),(((입력!F145-입력!J145-입력!J149-19-19)+(입력!D145-38-38))*2),IF(입력!H145="H",(((입력!F145-입력!J145-38-19)+(입력!D145-38-38))*2),0)))),0)+IF(입력!B145="OD",IF(AND(입력!H145="W",입력!H145="W"),(((입력!D145-입력!J145-입력!J149-38-38)+(입력!F145-38-38))*2),IF(입력!H145="W",(((입력!D145-입력!J145-38-38)+(입력!F145-38-38))*2),IF(AND(입력!H145="H",입력!H149="H"),(((입력!F145-입력!J145-입력!J149-38-38)+(입력!D145-38-38))*2),IF(입력!H145="H",(((입력!F145-입력!J145-38-38)+(입력!D145-38-38))*2),0)))),0)),0),0)</f>
        <v>0</v>
      </c>
      <c r="CB145" s="358"/>
      <c r="CC145" s="357">
        <f>IF(OR(입력!B145="85mm단열",입력!B145="85mm방화"),IF(입력!B149="51T",(IF(OR(입력!B147="T/T",입력!B147="T/O",입력!B147="T/S"),(IF(입력!H145="W",입력!D145-(입력!D145-입력!J145)-38-19+12-56-56,입력!D145-38-38+12-56-56)+IF(입력!H145="H",입력!F145-(입력!F145-입력!J145)-38-19+12-56-56,입력!F145-38-38+12-56-56))*2,0)+IF(입력!B147="OD",(IF(입력!H145="W",입력!D145-(입력!D145-입력!J145)-38-38+12-56-56,입력!D145-38-38+12-56-56)+IF(입력!H145="H",입력!F145-(입력!F145-입력!J145)-38-38+12-56-56,입력!F145-38-38+12-56-56))*2,0)+IF(입력!B147="ID",(IF(입력!H145="W",입력!D145-(입력!D145-입력!J145)-38-19+12-56-56,입력!D145-38-38+12-56-56)+IF(입력!H145="H",입력!F145-(입력!F145-입력!J145)-38-19+12-56-56,입력!F145-38-38+12-56-56))*2,0)+IF(OR(입력!B147="T/T",입력!B147="T/O",입력!B147="T/S"),(IF(입력!H149="W",입력!D145-(입력!D145-입력!J149)-38-19+12-56-56,0)+IF(입력!H149="H",입력!F145-(입력!F145-입력!J149)-38-19+12-56-56,0))*2,0)+IF(입력!B145="OD",(IF(입력!H149="W",입력!D145-(입력!D145-입력!J149)-38-38+12-56-56,0)+IF(입력!H149="H",입력!F145-(입력!F145-입력!J149)-38-38+12-56-56,0))*2,0)+IF(입력!B145="ID",(IF(입력!H149="W",입력!D145-(입력!D145-입력!J149)-38-19+12-56-56,0)+IF(입력!H149="H",입력!F145-(입력!F145-입력!J149)-38-19+12-56-56,0))*2,0)),0),0)</f>
        <v>0</v>
      </c>
      <c r="CD145" s="358"/>
      <c r="CE145" s="357">
        <f>IF(OR(입력!B145="85mm단열",입력!B145="85mm방화"),(4),0)</f>
        <v>0</v>
      </c>
      <c r="CF145" s="358"/>
      <c r="CG145" s="357">
        <f>IF(OR(입력!B145="85mm단열",입력!B145="85mm방화"),(4),0)</f>
        <v>0</v>
      </c>
      <c r="CH145" s="358"/>
      <c r="CI145" s="381">
        <f>IF(OR(입력!B145="85mm단열",입력!B145="85mm방화"),IF(OR(입력!B147="T/T",입력!B147="T/O",입력!B147="T/S"),IF(OR(입력!H149="w",입력!H149="h"),8,4),0),0)</f>
        <v>0</v>
      </c>
      <c r="CJ145" s="382"/>
      <c r="CK145" s="375">
        <f>IF(OR(입력!B145="85mm단열",입력!B145="85mm방화"),IF(OR(입력!B147="T/T",입력!B147="T/O",입력!B147="T/S"),IF(OR(입력!H149="w",입력!H149="h"),8,4),0),0)</f>
        <v>0</v>
      </c>
      <c r="CL145" s="376"/>
      <c r="CM145" s="375">
        <f>IF(OR(입력!B145="85mm단열",입력!B145="85mm방화"),IF(OR(입력!B147="T/T",입력!B147="T/O",입력!B147="T/S",입력!B147="FIX",입력!B147="ID"),IF(입력!H145="W",2,IF(입력!H145="H",2,0)),0)*IF(OR(입력!H148="W",입력!H148="H"),2,1),0)</f>
        <v>0</v>
      </c>
      <c r="CN145" s="376"/>
      <c r="CO145" s="375">
        <f>IF(OR(입력!B145="85mm단열",입력!B145="85mm방화"),IF(OR(입력!B147="T/T",입력!B147="T/O",입력!B147="T/S",입력!B147="FIX",입력!B147="ID"),IF(입력!H145="W",2,IF(입력!H145="H",2,0)),0)*IF(OR(입력!H148="W",입력!H148="H"),2,1),0)</f>
        <v>0</v>
      </c>
      <c r="CP145" s="376"/>
      <c r="CQ145" s="375">
        <f>IF(OR(입력!B145="85mm단열",입력!B145="85mm방화"),IF(OR(입력!B147="T/T",입력!B147="T/O",입력!B147="T/S",입력!B147="FIX",입력!B147="ID"),IF(입력!H145="W",2,IF(입력!H145="H",2,0)),0)*IF(OR(입력!H148="W",입력!H148="H"),2,1),0)</f>
        <v>0</v>
      </c>
      <c r="CR145" s="376"/>
      <c r="CS145" s="357">
        <f>IF(OR(입력!B145="85mm단열",입력!B145="85mm방화"),(32),0)</f>
        <v>0</v>
      </c>
      <c r="CT145" s="358"/>
      <c r="CU145" s="369">
        <f>IF((입력!B145="85mm단열"),((CA145+CC145+BW145+BY145)/1000),0)</f>
        <v>0</v>
      </c>
      <c r="CV145" s="370"/>
      <c r="CW145" s="369">
        <f>IF((입력!B145="85mm단열"),((CA145+CC145+BW145+BY145)/1000),0)</f>
        <v>0</v>
      </c>
      <c r="CX145" s="370"/>
      <c r="CY145" s="369">
        <f>IF((입력!B145="85mm단열"),((BS145/1000)),0)</f>
        <v>0</v>
      </c>
      <c r="CZ145" s="370"/>
      <c r="DA145" s="357">
        <f>IF((입력!B145="85mm단열"),(4),0)</f>
        <v>0</v>
      </c>
      <c r="DB145" s="358"/>
      <c r="DC145" s="369">
        <f>IF((입력!B145="85mm단열"),(BS145*2)/1000,0)</f>
        <v>0</v>
      </c>
      <c r="DD145" s="370"/>
      <c r="DE145" s="357">
        <f>IF((입력!B145="85mm방화"),((CA145+CC145+BW145+BY145)/1000),0)</f>
        <v>0</v>
      </c>
      <c r="DF145" s="358"/>
      <c r="DG145" s="357">
        <f>IF((입력!B145="85mm방화"),((CA145+CC145+BW145+BY145)/1000),0)</f>
        <v>0</v>
      </c>
      <c r="DH145" s="358"/>
      <c r="DI145" s="357">
        <f>IF((입력!B145="85mm방화"),((BS145/1000)),0)</f>
        <v>0</v>
      </c>
      <c r="DJ145" s="358"/>
      <c r="DK145" s="357">
        <f>IF((입력!B145="85mm방화"),(4),0)</f>
        <v>0</v>
      </c>
      <c r="DL145" s="358"/>
      <c r="DM145" s="357">
        <f>IF((입력!B145="85mm방화"),(BS145*2)/1000,0)</f>
        <v>0</v>
      </c>
      <c r="DN145" s="358"/>
      <c r="DO145" s="357">
        <f>IF((입력!B145="85mm방화"),((BQ145/1000)),0)</f>
        <v>0</v>
      </c>
      <c r="DP145" s="358"/>
      <c r="DQ145" s="357">
        <f>IF((입력!B145="85mm방화"),((BW145/1000)),0)</f>
        <v>0</v>
      </c>
      <c r="DR145" s="358"/>
      <c r="DS145" s="357">
        <f>IF((입력!B145="85mm방화"),((BY145/1000)),0)</f>
        <v>0</v>
      </c>
      <c r="DT145" s="358"/>
      <c r="DU145" s="357">
        <f>IF(OR(입력!B145="85mm단열",입력!B145="85mm방화"),(IF(OR(입력!B147="T/T",입력!B147="T/O",입력!B147="T/S"),(IF(입력!H145="W",입력!D145-(입력!D145-입력!J145)-432,입력!D145-432)+IF(입력!H145="H",입력!F145-((((입력!F145-입력!J145)/2)-246)*2),(((입력!F145/2)-246)*2))),0))+(IF(OR(입력!B147="T/T",입력!B147="T/O",입력!B147="T/S"),(IF(입력!H149="W",입력!D145-(입력!D149-입력!J149)-432,0)+IF(입력!H149="H",입력!F149-((((입력!F149-입력!J149)/2)-246)*2),0)),0)),0)</f>
        <v>0</v>
      </c>
      <c r="DV145" s="358"/>
      <c r="DW145" s="357">
        <f>IF(OR(입력!B145="85mm단열",입력!B145="85mm방화",입력!B145="60mm단열",입력!B145="60mm방화"),IF(OR(입력!B147="T/T",입력!B147="T/O",입력!B147="T/S",입력!B147="FIX"),IF(OR(입력!H145="w",입력!H145="h"),4,2),0),0)</f>
        <v>0</v>
      </c>
      <c r="DX145" s="358"/>
      <c r="DY145" s="357">
        <f>IF(OR(입력!B145="85mm단열",입력!B145="85mm방화",입력!B145="60mm단열",입력!B145="60mm방화"),IF(OR(입력!B147="T/T",입력!B147="T/O",입력!B147="T/S"),1,0),0)</f>
        <v>0</v>
      </c>
      <c r="DZ145" s="358"/>
      <c r="EA145" s="357">
        <f>IF(OR(입력!B145="85mm단열",입력!B145="85mm방화",입력!B145="60mm단열",입력!B145="60mm방화"),IF(OR(입력!B147="T/T",입력!B147="T/O",입력!B147="T/S"),1,0),0)</f>
        <v>0</v>
      </c>
      <c r="EB145" s="358"/>
      <c r="EC145" s="357">
        <f>IF(OR(입력!B145="145mm단열",입력!B145="145mm방화"),IF(입력!B147="ES",((입력!D145)+(입력!F145))*2,0),0)</f>
        <v>0</v>
      </c>
      <c r="ED145" s="358"/>
      <c r="EE145" s="357">
        <f>IF(OR(입력!B145="145mm단열",입력!B145="145mm방화"),IF(입력!B147="ES",(((입력!D145-(입력!D145-입력!J145)+6)+(입력!F145-52-57))*2),0)+IF(입력!B147="ES",IF(입력!H149="W",(((입력!D145-(입력!D145-입력!J149)+6)+(입력!F145-52-57))*2),0),0),0)</f>
        <v>0</v>
      </c>
      <c r="EF145" s="358"/>
      <c r="EG145" s="357">
        <f>IF(OR(입력!B145="145mm단열",입력!B145="145mm방화"),IF(입력!B147="ES",입력!F145-36-36+10,0)*IF(입력!H149="W",2,1),0)</f>
        <v>0</v>
      </c>
      <c r="EH145" s="358"/>
      <c r="EI145" s="357">
        <f>IF(OR(입력!B145="145mm단열",입력!B145="145mm방화"),IF(입력!B147="ES",입력!D145-36-36,0),0)</f>
        <v>0</v>
      </c>
      <c r="EJ145" s="358"/>
      <c r="EK145" s="357">
        <f>IF(OR(입력!B145="145mm단열",입력!B145="145mm방화"),IF(입력!B147="ES",입력!F145-36-36,0)+IF(AND(입력!B147="ES",입력!H149="W"),입력!F145-36-36,0),0)</f>
        <v>0</v>
      </c>
      <c r="EL145" s="358"/>
      <c r="EM145" s="357">
        <f>IF(OR(입력!B145="145mm단열",입력!B145="145mm방화"),IF(입력!B147="ES",입력!D145-36-36,0),0)</f>
        <v>0</v>
      </c>
      <c r="EN145" s="358"/>
      <c r="EO145" s="357">
        <f>IF(OR(입력!B145="145mm단열",입력!B145="145mm방화"),IF(입력!B147="ES",입력!D145-36-36,0),0)</f>
        <v>0</v>
      </c>
      <c r="EP145" s="358"/>
      <c r="EQ145" s="357">
        <f>IF(OR(입력!B145="145mm단열",입력!B145="145mm방화"),IF(입력!B147="ES",입력!F145-36-36,0)+IF(AND(입력!B147="ES",입력!H149="W"),입력!F145-36-36,0),0)</f>
        <v>0</v>
      </c>
      <c r="ER145" s="358"/>
      <c r="ES145" s="357">
        <f>IF(OR(입력!B145="145mm단열",입력!B145="145mm방화"),IF(입력!B149="39T",IF(입력!B147="ES",((입력!D145-(입력!D145-입력!J145)+6-73-73)+(입력!F145-36-36-73-73))*2,0)+IF(AND(입력!B145="ES",입력!H148="W"),((입력!D145-(입력!D145-입력!J148)+6-73-73)+(입력!F145-36-36-73-73))*2,0)+IF(AND(입력!B145="ES",입력!H145="W",입력!H148="W"),((입력!D145-입력!J145-입력!J148-19-19)+(입력!F145-36-36))*2,IF(AND(입력!B145="ES",입력!H145="W",NOT(입력!H148="W")),((입력!D145-입력!J145-36-19)+(입력!F145-36-36))*2,0)),0),0)</f>
        <v>0</v>
      </c>
      <c r="ET145" s="358"/>
      <c r="EU145" s="357">
        <f>IF(OR(입력!B145="145mm단열",입력!B145="145mm방화"),IF(입력!B149="24T",IF(입력!B147="ES",((입력!D145-(입력!D145-입력!J145)+6-73-73)+(입력!F145-36-36-73-73))*2,0)+IF(AND(입력!B145="ES",입력!H148="W"),((입력!D145-(입력!D145-입력!J148)+6-73-73)+(입력!F145-36-36-73-73))*2,0)+IF(AND(입력!B145="ES",입력!H145="W",입력!H148="W"),((입력!D145-입력!J145-입력!J148-19-19)+(입력!F145-36-36))*2,IF(AND(입력!B145="ES",입력!H145="W",NOT(입력!H148="W")),((입력!D145-입력!J145-36-19)+(입력!F145-36-36))*2,0)),0),0)</f>
        <v>0</v>
      </c>
      <c r="EV145" s="358"/>
      <c r="EW145" s="357">
        <f>IF(OR(입력!B145="145mm단열",입력!B145="145mm방화"),IF(입력!B147="ES",(입력!D145-(입력!D145-입력!J145)-40-21+입력!F145-36-36)*2,0)+IF(AND(입력!B147="ES",입력!H149="W"),(입력!D145-(입력!D145-입력!J148)-36-19+입력!F145-36-36)*2,0),0)</f>
        <v>0</v>
      </c>
      <c r="EX145" s="358"/>
      <c r="EY145" s="357">
        <f>IF(OR(입력!B145="145mm단열",입력!B145="145mm방화"),(4),0)</f>
        <v>0</v>
      </c>
      <c r="EZ145" s="358"/>
      <c r="FA145" s="357">
        <f>IF(OR(입력!B145="145mm단열",입력!B145="145mm방화"),(4),0)</f>
        <v>0</v>
      </c>
      <c r="FB145" s="358"/>
      <c r="FC145" s="381">
        <f>IF(OR(입력!B145="145mm단열",입력!B145="145mm방화"),IF(OR(입력!B147="ES"),IF(OR(입력!H145="W",입력!H149="h"),4,8),0),0)</f>
        <v>0</v>
      </c>
      <c r="FD145" s="382"/>
      <c r="FE145" s="375">
        <f>IF(OR(입력!B145="145mm단열",입력!B145="145mm방화"),IF(OR(입력!B147="ES"),IF(OR(입력!H145="W",입력!H149="h"),4,8),0),0)</f>
        <v>0</v>
      </c>
      <c r="FF145" s="376"/>
      <c r="FG145" s="375">
        <f>IF(OR(입력!B145="145mm단열",입력!B145="145mm방화"),IF(OR(입력!B147="ES"),IF(입력!H145="W",2,IF(입력!H145="H",2,0)),0)*IF(OR(입력!H148="W",입력!H148="H"),2,1),0)</f>
        <v>0</v>
      </c>
      <c r="FH145" s="376"/>
      <c r="FI145" s="375">
        <f>IF(OR(입력!B145="145mm단열",입력!B145="145mm방화"),IF(OR(입력!B147="ES"),IF(입력!H145="W",2,IF(입력!H145="H",2,0)),0)*IF(OR(입력!H148="W",입력!H148="H"),2,1),0)</f>
        <v>0</v>
      </c>
      <c r="FJ145" s="376"/>
      <c r="FK145" s="375">
        <f>IF(OR(입력!B145="145mm단열",입력!B145="145mm방화"),IF(OR(입력!B147="ES"),IF(입력!H145="W",2,IF(입력!H145="H",2,0)),0)*IF(OR(입력!H148="W",입력!H148="H"),2,1),0)</f>
        <v>0</v>
      </c>
      <c r="FL145" s="376"/>
      <c r="FM145" s="357">
        <f>IF(OR(입력!B145="145mm단열",입력!B145="145mm방화"),(32),0)</f>
        <v>0</v>
      </c>
      <c r="FN145" s="358"/>
      <c r="FO145" s="369">
        <f>IF((입력!B145="145mm단열"),((EU145+EW145+EQ145+ES145)/1000),0)</f>
        <v>0</v>
      </c>
      <c r="FP145" s="370"/>
      <c r="FQ145" s="369">
        <f>IF((입력!B145="145mm단열"),((EU145+EW145+EQ145+ES145)/1000),0)</f>
        <v>0</v>
      </c>
      <c r="FR145" s="370"/>
      <c r="FS145" s="369">
        <f>IF((입력!B145="145mm단열"),((EM145/1000)),0)</f>
        <v>0</v>
      </c>
      <c r="FT145" s="370"/>
      <c r="FU145" s="357">
        <f>IF((입력!B145="145mm단열"),(4),0)</f>
        <v>0</v>
      </c>
      <c r="FV145" s="358"/>
      <c r="FW145" s="369">
        <f>IF((입력!B145="145mm단열"),(EM145*2)/1000,0)</f>
        <v>0</v>
      </c>
      <c r="FX145" s="370"/>
      <c r="FY145" s="357">
        <f>IF((입력!B145="145mm방화"),((EU145+EW145+EQ145+ES145)/1000),0)</f>
        <v>0</v>
      </c>
      <c r="FZ145" s="358"/>
      <c r="GA145" s="357">
        <f>IF((입력!B145="145mm방화"),((EU145+EW145+EQ145+ES145)/1000),0)</f>
        <v>0</v>
      </c>
      <c r="GB145" s="358"/>
      <c r="GC145" s="357">
        <f>IF((입력!B145="145mm방화"),((EM145/1000)),0)</f>
        <v>0</v>
      </c>
      <c r="GD145" s="358"/>
      <c r="GE145" s="357">
        <f>IF((입력!B145="145mm방화"),(4),0)</f>
        <v>0</v>
      </c>
      <c r="GF145" s="358"/>
      <c r="GG145" s="357">
        <f>IF((입력!B145="145mm방화"),(EM145*2)/1000,0)</f>
        <v>0</v>
      </c>
      <c r="GH145" s="358"/>
      <c r="GI145" s="357">
        <f>IF((입력!B145="145mm방화"),((EK145/1000)),0)</f>
        <v>0</v>
      </c>
      <c r="GJ145" s="358"/>
      <c r="GK145" s="357">
        <f>IF((입력!B145="145mm방화"),((EQ145/1000)),0)</f>
        <v>0</v>
      </c>
      <c r="GL145" s="358"/>
      <c r="GM145" s="357">
        <f>IF((입력!B145="145mm방화"),((ES145/1000)),0)</f>
        <v>0</v>
      </c>
      <c r="GN145" s="358"/>
      <c r="GO145" s="357">
        <f>IF(OR(입력!B145="145mm단열",입력!B145="145mm방화"),(1),0)</f>
        <v>0</v>
      </c>
      <c r="GP145" s="358"/>
      <c r="GQ145" s="357">
        <f>IF(OR(입력!B145="145mm단열",입력!B145="145mm방화"),(1),0)</f>
        <v>0</v>
      </c>
      <c r="GR145" s="358"/>
    </row>
    <row r="146" spans="1:200" ht="17.100000000000001" customHeight="1" x14ac:dyDescent="0.3">
      <c r="A146" s="402"/>
      <c r="B146" s="405"/>
      <c r="C146" s="397"/>
      <c r="D146" s="398"/>
      <c r="E146" s="359"/>
      <c r="F146" s="360"/>
      <c r="G146" s="377"/>
      <c r="H146" s="378"/>
      <c r="I146" s="359"/>
      <c r="J146" s="360"/>
      <c r="K146" s="359"/>
      <c r="L146" s="360"/>
      <c r="M146" s="359"/>
      <c r="N146" s="360"/>
      <c r="O146" s="359"/>
      <c r="P146" s="360"/>
      <c r="Q146" s="359"/>
      <c r="R146" s="360"/>
      <c r="S146" s="359"/>
      <c r="T146" s="360"/>
      <c r="U146" s="359"/>
      <c r="V146" s="360"/>
      <c r="W146" s="359"/>
      <c r="X146" s="360"/>
      <c r="Y146" s="359"/>
      <c r="Z146" s="360"/>
      <c r="AA146" s="359"/>
      <c r="AB146" s="360"/>
      <c r="AC146" s="377"/>
      <c r="AD146" s="378"/>
      <c r="AE146" s="377"/>
      <c r="AF146" s="378"/>
      <c r="AG146" s="377"/>
      <c r="AH146" s="378"/>
      <c r="AI146" s="377"/>
      <c r="AJ146" s="378"/>
      <c r="AK146" s="377"/>
      <c r="AL146" s="378"/>
      <c r="AM146" s="359"/>
      <c r="AN146" s="360"/>
      <c r="AO146" s="359"/>
      <c r="AP146" s="360"/>
      <c r="AQ146" s="359"/>
      <c r="AR146" s="360"/>
      <c r="AS146" s="359"/>
      <c r="AT146" s="360"/>
      <c r="AU146" s="359"/>
      <c r="AV146" s="360"/>
      <c r="AW146" s="359"/>
      <c r="AX146" s="360"/>
      <c r="AY146" s="359"/>
      <c r="AZ146" s="360"/>
      <c r="BA146" s="359"/>
      <c r="BB146" s="360"/>
      <c r="BC146" s="359"/>
      <c r="BD146" s="360"/>
      <c r="BE146" s="359"/>
      <c r="BF146" s="360"/>
      <c r="BG146" s="359"/>
      <c r="BH146" s="360"/>
      <c r="BI146" s="359"/>
      <c r="BJ146" s="360"/>
      <c r="BK146" s="359"/>
      <c r="BL146" s="360"/>
      <c r="BM146" s="359"/>
      <c r="BN146" s="360"/>
      <c r="BO146" s="359"/>
      <c r="BP146" s="360"/>
      <c r="BQ146" s="359"/>
      <c r="BR146" s="360"/>
      <c r="BS146" s="359"/>
      <c r="BT146" s="360"/>
      <c r="BU146" s="359"/>
      <c r="BV146" s="360"/>
      <c r="BW146" s="359"/>
      <c r="BX146" s="360"/>
      <c r="BY146" s="359"/>
      <c r="BZ146" s="360"/>
      <c r="CA146" s="359"/>
      <c r="CB146" s="360"/>
      <c r="CC146" s="359"/>
      <c r="CD146" s="360"/>
      <c r="CE146" s="359"/>
      <c r="CF146" s="360"/>
      <c r="CG146" s="359"/>
      <c r="CH146" s="360"/>
      <c r="CI146" s="383"/>
      <c r="CJ146" s="384"/>
      <c r="CK146" s="377"/>
      <c r="CL146" s="378"/>
      <c r="CM146" s="377"/>
      <c r="CN146" s="378"/>
      <c r="CO146" s="377"/>
      <c r="CP146" s="378"/>
      <c r="CQ146" s="377"/>
      <c r="CR146" s="378"/>
      <c r="CS146" s="359"/>
      <c r="CT146" s="360"/>
      <c r="CU146" s="371"/>
      <c r="CV146" s="372"/>
      <c r="CW146" s="371"/>
      <c r="CX146" s="372"/>
      <c r="CY146" s="371"/>
      <c r="CZ146" s="372"/>
      <c r="DA146" s="359"/>
      <c r="DB146" s="360"/>
      <c r="DC146" s="371"/>
      <c r="DD146" s="372"/>
      <c r="DE146" s="359"/>
      <c r="DF146" s="360"/>
      <c r="DG146" s="359"/>
      <c r="DH146" s="360"/>
      <c r="DI146" s="359"/>
      <c r="DJ146" s="360"/>
      <c r="DK146" s="359"/>
      <c r="DL146" s="360"/>
      <c r="DM146" s="359"/>
      <c r="DN146" s="360"/>
      <c r="DO146" s="359"/>
      <c r="DP146" s="360"/>
      <c r="DQ146" s="359"/>
      <c r="DR146" s="360"/>
      <c r="DS146" s="359"/>
      <c r="DT146" s="360"/>
      <c r="DU146" s="359"/>
      <c r="DV146" s="360"/>
      <c r="DW146" s="359"/>
      <c r="DX146" s="360"/>
      <c r="DY146" s="359"/>
      <c r="DZ146" s="360"/>
      <c r="EA146" s="359"/>
      <c r="EB146" s="360"/>
      <c r="EC146" s="359"/>
      <c r="ED146" s="360"/>
      <c r="EE146" s="359"/>
      <c r="EF146" s="360"/>
      <c r="EG146" s="359"/>
      <c r="EH146" s="360"/>
      <c r="EI146" s="359"/>
      <c r="EJ146" s="360"/>
      <c r="EK146" s="359"/>
      <c r="EL146" s="360"/>
      <c r="EM146" s="359"/>
      <c r="EN146" s="360"/>
      <c r="EO146" s="359"/>
      <c r="EP146" s="360"/>
      <c r="EQ146" s="359"/>
      <c r="ER146" s="360"/>
      <c r="ES146" s="359"/>
      <c r="ET146" s="360"/>
      <c r="EU146" s="359"/>
      <c r="EV146" s="360"/>
      <c r="EW146" s="359"/>
      <c r="EX146" s="360"/>
      <c r="EY146" s="359"/>
      <c r="EZ146" s="360"/>
      <c r="FA146" s="359"/>
      <c r="FB146" s="360"/>
      <c r="FC146" s="383"/>
      <c r="FD146" s="384"/>
      <c r="FE146" s="377"/>
      <c r="FF146" s="378"/>
      <c r="FG146" s="377"/>
      <c r="FH146" s="378"/>
      <c r="FI146" s="377"/>
      <c r="FJ146" s="378"/>
      <c r="FK146" s="377"/>
      <c r="FL146" s="378"/>
      <c r="FM146" s="359"/>
      <c r="FN146" s="360"/>
      <c r="FO146" s="371"/>
      <c r="FP146" s="372"/>
      <c r="FQ146" s="371"/>
      <c r="FR146" s="372"/>
      <c r="FS146" s="371"/>
      <c r="FT146" s="372"/>
      <c r="FU146" s="359"/>
      <c r="FV146" s="360"/>
      <c r="FW146" s="371"/>
      <c r="FX146" s="372"/>
      <c r="FY146" s="359"/>
      <c r="FZ146" s="360"/>
      <c r="GA146" s="359"/>
      <c r="GB146" s="360"/>
      <c r="GC146" s="359"/>
      <c r="GD146" s="360"/>
      <c r="GE146" s="359"/>
      <c r="GF146" s="360"/>
      <c r="GG146" s="359"/>
      <c r="GH146" s="360"/>
      <c r="GI146" s="359"/>
      <c r="GJ146" s="360"/>
      <c r="GK146" s="359"/>
      <c r="GL146" s="360"/>
      <c r="GM146" s="359"/>
      <c r="GN146" s="360"/>
      <c r="GO146" s="359"/>
      <c r="GP146" s="360"/>
      <c r="GQ146" s="359"/>
      <c r="GR146" s="360"/>
    </row>
    <row r="147" spans="1:200" ht="17.100000000000001" customHeight="1" x14ac:dyDescent="0.3">
      <c r="A147" s="402"/>
      <c r="B147" s="405"/>
      <c r="C147" s="397"/>
      <c r="D147" s="398"/>
      <c r="E147" s="359"/>
      <c r="F147" s="360"/>
      <c r="G147" s="377"/>
      <c r="H147" s="378"/>
      <c r="I147" s="359"/>
      <c r="J147" s="360"/>
      <c r="K147" s="359"/>
      <c r="L147" s="360"/>
      <c r="M147" s="359"/>
      <c r="N147" s="360"/>
      <c r="O147" s="359"/>
      <c r="P147" s="360"/>
      <c r="Q147" s="359"/>
      <c r="R147" s="360"/>
      <c r="S147" s="359"/>
      <c r="T147" s="360"/>
      <c r="U147" s="359"/>
      <c r="V147" s="360"/>
      <c r="W147" s="359"/>
      <c r="X147" s="360"/>
      <c r="Y147" s="359"/>
      <c r="Z147" s="360"/>
      <c r="AA147" s="359"/>
      <c r="AB147" s="360"/>
      <c r="AC147" s="377"/>
      <c r="AD147" s="378"/>
      <c r="AE147" s="377"/>
      <c r="AF147" s="378"/>
      <c r="AG147" s="377"/>
      <c r="AH147" s="378"/>
      <c r="AI147" s="377"/>
      <c r="AJ147" s="378"/>
      <c r="AK147" s="377"/>
      <c r="AL147" s="378"/>
      <c r="AM147" s="359"/>
      <c r="AN147" s="360"/>
      <c r="AO147" s="359"/>
      <c r="AP147" s="360"/>
      <c r="AQ147" s="359"/>
      <c r="AR147" s="360"/>
      <c r="AS147" s="359"/>
      <c r="AT147" s="360"/>
      <c r="AU147" s="359"/>
      <c r="AV147" s="360"/>
      <c r="AW147" s="359"/>
      <c r="AX147" s="360"/>
      <c r="AY147" s="359"/>
      <c r="AZ147" s="360"/>
      <c r="BA147" s="359"/>
      <c r="BB147" s="360"/>
      <c r="BC147" s="359"/>
      <c r="BD147" s="360"/>
      <c r="BE147" s="359"/>
      <c r="BF147" s="360"/>
      <c r="BG147" s="359"/>
      <c r="BH147" s="360"/>
      <c r="BI147" s="359"/>
      <c r="BJ147" s="360"/>
      <c r="BK147" s="359"/>
      <c r="BL147" s="360"/>
      <c r="BM147" s="359"/>
      <c r="BN147" s="360"/>
      <c r="BO147" s="359"/>
      <c r="BP147" s="360"/>
      <c r="BQ147" s="359"/>
      <c r="BR147" s="360"/>
      <c r="BS147" s="359"/>
      <c r="BT147" s="360"/>
      <c r="BU147" s="359"/>
      <c r="BV147" s="360"/>
      <c r="BW147" s="359"/>
      <c r="BX147" s="360"/>
      <c r="BY147" s="359"/>
      <c r="BZ147" s="360"/>
      <c r="CA147" s="359"/>
      <c r="CB147" s="360"/>
      <c r="CC147" s="359"/>
      <c r="CD147" s="360"/>
      <c r="CE147" s="359"/>
      <c r="CF147" s="360"/>
      <c r="CG147" s="359"/>
      <c r="CH147" s="360"/>
      <c r="CI147" s="383"/>
      <c r="CJ147" s="384"/>
      <c r="CK147" s="377"/>
      <c r="CL147" s="378"/>
      <c r="CM147" s="377"/>
      <c r="CN147" s="378"/>
      <c r="CO147" s="377"/>
      <c r="CP147" s="378"/>
      <c r="CQ147" s="377"/>
      <c r="CR147" s="378"/>
      <c r="CS147" s="359"/>
      <c r="CT147" s="360"/>
      <c r="CU147" s="371"/>
      <c r="CV147" s="372"/>
      <c r="CW147" s="371"/>
      <c r="CX147" s="372"/>
      <c r="CY147" s="371"/>
      <c r="CZ147" s="372"/>
      <c r="DA147" s="359"/>
      <c r="DB147" s="360"/>
      <c r="DC147" s="371"/>
      <c r="DD147" s="372"/>
      <c r="DE147" s="359"/>
      <c r="DF147" s="360"/>
      <c r="DG147" s="359"/>
      <c r="DH147" s="360"/>
      <c r="DI147" s="359"/>
      <c r="DJ147" s="360"/>
      <c r="DK147" s="359"/>
      <c r="DL147" s="360"/>
      <c r="DM147" s="359"/>
      <c r="DN147" s="360"/>
      <c r="DO147" s="359"/>
      <c r="DP147" s="360"/>
      <c r="DQ147" s="359"/>
      <c r="DR147" s="360"/>
      <c r="DS147" s="359"/>
      <c r="DT147" s="360"/>
      <c r="DU147" s="359"/>
      <c r="DV147" s="360"/>
      <c r="DW147" s="359"/>
      <c r="DX147" s="360"/>
      <c r="DY147" s="359"/>
      <c r="DZ147" s="360"/>
      <c r="EA147" s="359"/>
      <c r="EB147" s="360"/>
      <c r="EC147" s="359"/>
      <c r="ED147" s="360"/>
      <c r="EE147" s="359"/>
      <c r="EF147" s="360"/>
      <c r="EG147" s="359"/>
      <c r="EH147" s="360"/>
      <c r="EI147" s="359"/>
      <c r="EJ147" s="360"/>
      <c r="EK147" s="359"/>
      <c r="EL147" s="360"/>
      <c r="EM147" s="359"/>
      <c r="EN147" s="360"/>
      <c r="EO147" s="359"/>
      <c r="EP147" s="360"/>
      <c r="EQ147" s="359"/>
      <c r="ER147" s="360"/>
      <c r="ES147" s="359"/>
      <c r="ET147" s="360"/>
      <c r="EU147" s="359"/>
      <c r="EV147" s="360"/>
      <c r="EW147" s="359"/>
      <c r="EX147" s="360"/>
      <c r="EY147" s="359"/>
      <c r="EZ147" s="360"/>
      <c r="FA147" s="359"/>
      <c r="FB147" s="360"/>
      <c r="FC147" s="383"/>
      <c r="FD147" s="384"/>
      <c r="FE147" s="377"/>
      <c r="FF147" s="378"/>
      <c r="FG147" s="377"/>
      <c r="FH147" s="378"/>
      <c r="FI147" s="377"/>
      <c r="FJ147" s="378"/>
      <c r="FK147" s="377"/>
      <c r="FL147" s="378"/>
      <c r="FM147" s="359"/>
      <c r="FN147" s="360"/>
      <c r="FO147" s="371"/>
      <c r="FP147" s="372"/>
      <c r="FQ147" s="371"/>
      <c r="FR147" s="372"/>
      <c r="FS147" s="371"/>
      <c r="FT147" s="372"/>
      <c r="FU147" s="359"/>
      <c r="FV147" s="360"/>
      <c r="FW147" s="371"/>
      <c r="FX147" s="372"/>
      <c r="FY147" s="359"/>
      <c r="FZ147" s="360"/>
      <c r="GA147" s="359"/>
      <c r="GB147" s="360"/>
      <c r="GC147" s="359"/>
      <c r="GD147" s="360"/>
      <c r="GE147" s="359"/>
      <c r="GF147" s="360"/>
      <c r="GG147" s="359"/>
      <c r="GH147" s="360"/>
      <c r="GI147" s="359"/>
      <c r="GJ147" s="360"/>
      <c r="GK147" s="359"/>
      <c r="GL147" s="360"/>
      <c r="GM147" s="359"/>
      <c r="GN147" s="360"/>
      <c r="GO147" s="359"/>
      <c r="GP147" s="360"/>
      <c r="GQ147" s="359"/>
      <c r="GR147" s="360"/>
    </row>
    <row r="148" spans="1:200" ht="17.100000000000001" customHeight="1" x14ac:dyDescent="0.3">
      <c r="A148" s="402"/>
      <c r="B148" s="405"/>
      <c r="C148" s="409"/>
      <c r="D148" s="410"/>
      <c r="E148" s="361"/>
      <c r="F148" s="362"/>
      <c r="G148" s="379"/>
      <c r="H148" s="380"/>
      <c r="I148" s="361"/>
      <c r="J148" s="362"/>
      <c r="K148" s="361"/>
      <c r="L148" s="362"/>
      <c r="M148" s="361"/>
      <c r="N148" s="362"/>
      <c r="O148" s="361"/>
      <c r="P148" s="362"/>
      <c r="Q148" s="361"/>
      <c r="R148" s="362"/>
      <c r="S148" s="361"/>
      <c r="T148" s="362"/>
      <c r="U148" s="361"/>
      <c r="V148" s="362"/>
      <c r="W148" s="361"/>
      <c r="X148" s="362"/>
      <c r="Y148" s="361"/>
      <c r="Z148" s="362"/>
      <c r="AA148" s="361"/>
      <c r="AB148" s="362"/>
      <c r="AC148" s="379"/>
      <c r="AD148" s="380"/>
      <c r="AE148" s="379"/>
      <c r="AF148" s="380"/>
      <c r="AG148" s="379"/>
      <c r="AH148" s="380"/>
      <c r="AI148" s="379"/>
      <c r="AJ148" s="380"/>
      <c r="AK148" s="379"/>
      <c r="AL148" s="380"/>
      <c r="AM148" s="361"/>
      <c r="AN148" s="362"/>
      <c r="AO148" s="361"/>
      <c r="AP148" s="362"/>
      <c r="AQ148" s="361"/>
      <c r="AR148" s="362"/>
      <c r="AS148" s="361"/>
      <c r="AT148" s="362"/>
      <c r="AU148" s="361"/>
      <c r="AV148" s="362"/>
      <c r="AW148" s="361"/>
      <c r="AX148" s="362"/>
      <c r="AY148" s="361"/>
      <c r="AZ148" s="362"/>
      <c r="BA148" s="361"/>
      <c r="BB148" s="362"/>
      <c r="BC148" s="361"/>
      <c r="BD148" s="362"/>
      <c r="BE148" s="361"/>
      <c r="BF148" s="362"/>
      <c r="BG148" s="361"/>
      <c r="BH148" s="362"/>
      <c r="BI148" s="361"/>
      <c r="BJ148" s="362"/>
      <c r="BK148" s="361"/>
      <c r="BL148" s="362"/>
      <c r="BM148" s="361"/>
      <c r="BN148" s="362"/>
      <c r="BO148" s="361"/>
      <c r="BP148" s="362"/>
      <c r="BQ148" s="361"/>
      <c r="BR148" s="362"/>
      <c r="BS148" s="361"/>
      <c r="BT148" s="362"/>
      <c r="BU148" s="361"/>
      <c r="BV148" s="362"/>
      <c r="BW148" s="361"/>
      <c r="BX148" s="362"/>
      <c r="BY148" s="361"/>
      <c r="BZ148" s="362"/>
      <c r="CA148" s="361"/>
      <c r="CB148" s="362"/>
      <c r="CC148" s="361"/>
      <c r="CD148" s="362"/>
      <c r="CE148" s="361"/>
      <c r="CF148" s="362"/>
      <c r="CG148" s="361"/>
      <c r="CH148" s="362"/>
      <c r="CI148" s="385"/>
      <c r="CJ148" s="386"/>
      <c r="CK148" s="379"/>
      <c r="CL148" s="380"/>
      <c r="CM148" s="379"/>
      <c r="CN148" s="380"/>
      <c r="CO148" s="379"/>
      <c r="CP148" s="380"/>
      <c r="CQ148" s="379"/>
      <c r="CR148" s="380"/>
      <c r="CS148" s="361"/>
      <c r="CT148" s="362"/>
      <c r="CU148" s="373"/>
      <c r="CV148" s="374"/>
      <c r="CW148" s="373"/>
      <c r="CX148" s="374"/>
      <c r="CY148" s="373"/>
      <c r="CZ148" s="374"/>
      <c r="DA148" s="361"/>
      <c r="DB148" s="362"/>
      <c r="DC148" s="373"/>
      <c r="DD148" s="374"/>
      <c r="DE148" s="361"/>
      <c r="DF148" s="362"/>
      <c r="DG148" s="361"/>
      <c r="DH148" s="362"/>
      <c r="DI148" s="361"/>
      <c r="DJ148" s="362"/>
      <c r="DK148" s="361"/>
      <c r="DL148" s="362"/>
      <c r="DM148" s="361"/>
      <c r="DN148" s="362"/>
      <c r="DO148" s="361"/>
      <c r="DP148" s="362"/>
      <c r="DQ148" s="361"/>
      <c r="DR148" s="362"/>
      <c r="DS148" s="361"/>
      <c r="DT148" s="362"/>
      <c r="DU148" s="361"/>
      <c r="DV148" s="362"/>
      <c r="DW148" s="361"/>
      <c r="DX148" s="362"/>
      <c r="DY148" s="361"/>
      <c r="DZ148" s="362"/>
      <c r="EA148" s="361"/>
      <c r="EB148" s="362"/>
      <c r="EC148" s="361"/>
      <c r="ED148" s="362"/>
      <c r="EE148" s="361"/>
      <c r="EF148" s="362"/>
      <c r="EG148" s="361"/>
      <c r="EH148" s="362"/>
      <c r="EI148" s="361"/>
      <c r="EJ148" s="362"/>
      <c r="EK148" s="361"/>
      <c r="EL148" s="362"/>
      <c r="EM148" s="361"/>
      <c r="EN148" s="362"/>
      <c r="EO148" s="361"/>
      <c r="EP148" s="362"/>
      <c r="EQ148" s="361"/>
      <c r="ER148" s="362"/>
      <c r="ES148" s="361"/>
      <c r="ET148" s="362"/>
      <c r="EU148" s="361"/>
      <c r="EV148" s="362"/>
      <c r="EW148" s="361"/>
      <c r="EX148" s="362"/>
      <c r="EY148" s="361"/>
      <c r="EZ148" s="362"/>
      <c r="FA148" s="361"/>
      <c r="FB148" s="362"/>
      <c r="FC148" s="385"/>
      <c r="FD148" s="386"/>
      <c r="FE148" s="379"/>
      <c r="FF148" s="380"/>
      <c r="FG148" s="379"/>
      <c r="FH148" s="380"/>
      <c r="FI148" s="379"/>
      <c r="FJ148" s="380"/>
      <c r="FK148" s="379"/>
      <c r="FL148" s="380"/>
      <c r="FM148" s="361"/>
      <c r="FN148" s="362"/>
      <c r="FO148" s="373"/>
      <c r="FP148" s="374"/>
      <c r="FQ148" s="373"/>
      <c r="FR148" s="374"/>
      <c r="FS148" s="373"/>
      <c r="FT148" s="374"/>
      <c r="FU148" s="361"/>
      <c r="FV148" s="362"/>
      <c r="FW148" s="373"/>
      <c r="FX148" s="374"/>
      <c r="FY148" s="361"/>
      <c r="FZ148" s="362"/>
      <c r="GA148" s="361"/>
      <c r="GB148" s="362"/>
      <c r="GC148" s="361"/>
      <c r="GD148" s="362"/>
      <c r="GE148" s="361"/>
      <c r="GF148" s="362"/>
      <c r="GG148" s="361"/>
      <c r="GH148" s="362"/>
      <c r="GI148" s="361"/>
      <c r="GJ148" s="362"/>
      <c r="GK148" s="361"/>
      <c r="GL148" s="362"/>
      <c r="GM148" s="361"/>
      <c r="GN148" s="362"/>
      <c r="GO148" s="361"/>
      <c r="GP148" s="362"/>
      <c r="GQ148" s="361"/>
      <c r="GR148" s="362"/>
    </row>
    <row r="149" spans="1:200" ht="16.5" customHeight="1" x14ac:dyDescent="0.3">
      <c r="A149" s="402"/>
      <c r="B149" s="405"/>
      <c r="C149" s="395" t="s">
        <v>20</v>
      </c>
      <c r="D149" s="396"/>
      <c r="E149" s="351">
        <f>ROUNDUP((E145/1000)*VLOOKUP(E$8,'프로파일 단가 DB'!$A$2:$H$107,7,FALSE)+(E145/1000*($U$3/100))*VLOOKUP(E$8,'프로파일 단가 DB'!$A$2:$H$107,7,FALSE),2)</f>
        <v>0</v>
      </c>
      <c r="F149" s="352"/>
      <c r="G149" s="351">
        <f>ROUNDUP((G145/1000)*VLOOKUP(G$8,'프로파일 단가 DB'!$A$2:$H$107,7,FALSE)+(G145/1000*($U$3/100))*VLOOKUP(G$8,'프로파일 단가 DB'!$A$2:$H$107,7,FALSE),2)</f>
        <v>0</v>
      </c>
      <c r="H149" s="352"/>
      <c r="I149" s="351">
        <f>ROUNDUP((I145/1000)*VLOOKUP(I$8,'프로파일 단가 DB'!$A$2:$H$107,7,FALSE)+(I145/1000*($U$3/100))*VLOOKUP(I$8,'프로파일 단가 DB'!$A$2:$H$107,7,FALSE),2)</f>
        <v>0</v>
      </c>
      <c r="J149" s="352"/>
      <c r="K149" s="351">
        <f>ROUNDUP((K145/1000)*VLOOKUP(K$8,'프로파일 단가 DB'!$A$2:$H$107,7,FALSE)+(K145/1000*($U$3/100))*VLOOKUP(K$8,'프로파일 단가 DB'!$A$2:$H$107,7,FALSE),2)</f>
        <v>0</v>
      </c>
      <c r="L149" s="352"/>
      <c r="M149" s="351">
        <f>ROUNDUP((M145/1000)*VLOOKUP(M$8,'프로파일 단가 DB'!$A$2:$H$107,7,FALSE)+(M145/1000*($U$3/100))*VLOOKUP(M$8,'프로파일 단가 DB'!$A$2:$H$107,7,FALSE),2)</f>
        <v>0</v>
      </c>
      <c r="N149" s="352"/>
      <c r="O149" s="351">
        <f>ROUNDUP((O145/1000)*VLOOKUP(O$8,'프로파일 단가 DB'!$A$2:$H$107,7,FALSE)+(O145/1000*($U$3/100))*VLOOKUP(O$8,'프로파일 단가 DB'!$A$2:$H$107,7,FALSE),2)</f>
        <v>0</v>
      </c>
      <c r="P149" s="352"/>
      <c r="Q149" s="351">
        <f>ROUNDUP((Q145/1000)*VLOOKUP(Q$8,'프로파일 단가 DB'!$A$2:$H$107,7,FALSE)+(Q145/1000*($U$3/100))*VLOOKUP(Q$8,'프로파일 단가 DB'!$A$2:$H$107,7,FALSE),2)</f>
        <v>0</v>
      </c>
      <c r="R149" s="352"/>
      <c r="S149" s="351">
        <f>ROUNDUP((S145/1000)*VLOOKUP(S$8,'프로파일 단가 DB'!$A$2:$H$107,7,FALSE)+(S145/1000*($U$3/100))*VLOOKUP(S$8,'프로파일 단가 DB'!$A$2:$H$107,7,FALSE),2)</f>
        <v>0</v>
      </c>
      <c r="T149" s="352"/>
      <c r="U149" s="351">
        <f>ROUNDUP((U145/1000)*VLOOKUP(U$8,'프로파일 단가 DB'!$A$2:$H$107,7,FALSE)+(U145/1000*($U$3/100))*VLOOKUP(U$8,'프로파일 단가 DB'!$A$2:$H$107,7,FALSE),2)</f>
        <v>0</v>
      </c>
      <c r="V149" s="352"/>
      <c r="W149" s="351">
        <f>ROUNDUP((W145/1000)*VLOOKUP(W$8,'프로파일 단가 DB'!$A$2:$H$107,7,FALSE)+(W145/1000*($U$3/100))*VLOOKUP(W$8,'프로파일 단가 DB'!$A$2:$H$107,7,FALSE),2)</f>
        <v>0</v>
      </c>
      <c r="X149" s="352"/>
      <c r="Y149" s="351">
        <f>ROUNDUP((Y145)*VLOOKUP(Y$8,'프로파일 단가 DB'!$A$2:$H$107,7,FALSE)+(Y145*($U$3/100))*VLOOKUP(Y$8,'프로파일 단가 DB'!$A$2:$H$107,7,FALSE),2)</f>
        <v>0</v>
      </c>
      <c r="Z149" s="352"/>
      <c r="AA149" s="351">
        <f>ROUNDUP((AA145)*VLOOKUP(AA$8,'프로파일 단가 DB'!$A$2:$H$107,7,FALSE)+(AA145*($U$3/100))*VLOOKUP(AA$8,'프로파일 단가 DB'!$A$2:$H$107,7,FALSE),2)</f>
        <v>0</v>
      </c>
      <c r="AB149" s="352"/>
      <c r="AC149" s="351">
        <f>ROUNDUP((AC145)*VLOOKUP(AC$8,'프로파일 단가 DB'!$A$2:$H$107,7,FALSE)+(AC145*($U$3/100))*VLOOKUP(AC$8,'프로파일 단가 DB'!$A$2:$H$107,7,FALSE),2)</f>
        <v>0</v>
      </c>
      <c r="AD149" s="352"/>
      <c r="AE149" s="351">
        <f>ROUNDUP((AE145)*VLOOKUP(AE$8,'프로파일 단가 DB'!$A$2:$H$107,7,FALSE)+(AE145*($U$3/100))*VLOOKUP(AE$8,'프로파일 단가 DB'!$A$2:$H$107,7,FALSE),2)</f>
        <v>0</v>
      </c>
      <c r="AF149" s="352"/>
      <c r="AG149" s="351">
        <f>ROUNDUP((AG145)*VLOOKUP(AG$8,'프로파일 단가 DB'!$A$2:$H$107,7,FALSE)+(AG145*($U$3/100))*VLOOKUP(AG$8,'프로파일 단가 DB'!$A$2:$H$107,7,FALSE),2)</f>
        <v>0</v>
      </c>
      <c r="AH149" s="352"/>
      <c r="AI149" s="351">
        <f>ROUNDUP((AI145)*VLOOKUP(AI$8,'프로파일 단가 DB'!$A$2:$H$107,7,FALSE)+(AI145*($U$3/100))*VLOOKUP(AI$8,'프로파일 단가 DB'!$A$2:$H$107,7,FALSE),2)</f>
        <v>0</v>
      </c>
      <c r="AJ149" s="352"/>
      <c r="AK149" s="351">
        <f>ROUNDUP((AK145)*VLOOKUP(AK$8,'프로파일 단가 DB'!$A$2:$H$107,7,FALSE)+(AK145*($U$3/100))*VLOOKUP(AK$8,'프로파일 단가 DB'!$A$2:$H$107,7,FALSE),2)</f>
        <v>0</v>
      </c>
      <c r="AL149" s="352"/>
      <c r="AM149" s="351">
        <f>ROUNDUP((AM145)*VLOOKUP(AM$8,'프로파일 단가 DB'!$A$2:$H$107,7,FALSE)+(AM145*($U$3/100))*VLOOKUP(AM$8,'프로파일 단가 DB'!$A$2:$H$107,7,FALSE),2)</f>
        <v>0</v>
      </c>
      <c r="AN149" s="352"/>
      <c r="AO149" s="351">
        <f>ROUNDUP((AO145)*VLOOKUP(AO$8,'프로파일 단가 DB'!$A$2:$H$107,7,FALSE)+(AO145*($U$3/100))*VLOOKUP(AO$8,'프로파일 단가 DB'!$A$2:$H$107,7,FALSE),2)</f>
        <v>0</v>
      </c>
      <c r="AP149" s="352"/>
      <c r="AQ149" s="351">
        <f>ROUNDUP((AQ145)*VLOOKUP(AQ$8,'프로파일 단가 DB'!$A$2:$H$107,7,FALSE)+(AQ145*($U$3/100))*VLOOKUP(AQ$8,'프로파일 단가 DB'!$A$2:$H$107,7,FALSE),2)</f>
        <v>0</v>
      </c>
      <c r="AR149" s="352"/>
      <c r="AS149" s="351">
        <f>ROUNDUP((AS145)*VLOOKUP(AS$8,'프로파일 단가 DB'!$A$2:$H$107,7,FALSE)+(AS145*($U$3/100))*VLOOKUP(AS$8,'프로파일 단가 DB'!$A$2:$H$107,7,FALSE),2)</f>
        <v>0</v>
      </c>
      <c r="AT149" s="352"/>
      <c r="AU149" s="351">
        <f>ROUNDUP((AU145)*VLOOKUP(AU$8,'프로파일 단가 DB'!$A$2:$H$107,7,FALSE)+(AU145*($U$3/100))*VLOOKUP(AU$8,'프로파일 단가 DB'!$A$2:$H$107,7,FALSE),2)</f>
        <v>0</v>
      </c>
      <c r="AV149" s="352"/>
      <c r="AW149" s="351">
        <f>ROUNDUP((AW145)*VLOOKUP(AW$8,'프로파일 단가 DB'!$A$2:$H$107,7,FALSE)+(AW145*($U$3/100))*VLOOKUP(AW$8,'프로파일 단가 DB'!$A$2:$H$107,7,FALSE),2)</f>
        <v>0</v>
      </c>
      <c r="AX149" s="352"/>
      <c r="AY149" s="351">
        <f>ROUNDUP((AY145)*VLOOKUP(AY$8,'프로파일 단가 DB'!$A$2:$H$107,7,FALSE)+(AY145*($U$3/100))*VLOOKUP(AY$8,'프로파일 단가 DB'!$A$2:$H$107,7,FALSE),2)</f>
        <v>0</v>
      </c>
      <c r="AZ149" s="352"/>
      <c r="BA149" s="351">
        <f>ROUNDUP((BA145)*VLOOKUP(BA$8,'프로파일 단가 DB'!$A$2:$H$107,7,FALSE)+(BA145*($U$3/100))*VLOOKUP(BA$8,'프로파일 단가 DB'!$A$2:$H$107,7,FALSE),2)</f>
        <v>0</v>
      </c>
      <c r="BB149" s="352"/>
      <c r="BC149" s="351">
        <f>ROUNDUP((BC145)*VLOOKUP(BC$8,'프로파일 단가 DB'!$A$2:$H$107,7,FALSE)+(BC145*($U$3/100))*VLOOKUP(BC$8,'프로파일 단가 DB'!$A$2:$H$107,7,FALSE),2)</f>
        <v>0</v>
      </c>
      <c r="BD149" s="352"/>
      <c r="BE149" s="351">
        <f>ROUNDUP((BE145)*VLOOKUP(BE$8,'프로파일 단가 DB'!$A$2:$H$107,7,FALSE)+(BE145*($U$3/100))*VLOOKUP(BE$8,'프로파일 단가 DB'!$A$2:$H$107,7,FALSE),2)</f>
        <v>0</v>
      </c>
      <c r="BF149" s="352"/>
      <c r="BG149" s="351">
        <f>ROUNDUP((BG145)*VLOOKUP(BG$8,'프로파일 단가 DB'!$A$2:$H$107,7,FALSE)+(BG145*($U$3/100))*VLOOKUP(BG$8,'프로파일 단가 DB'!$A$2:$H$107,7,FALSE),2)</f>
        <v>0</v>
      </c>
      <c r="BH149" s="352"/>
      <c r="BI149" s="351">
        <f>ROUNDUP((BI145)*VLOOKUP(BI$8,'프로파일 단가 DB'!$A$2:$H$107,7,FALSE)+(BI145*($U$3/100))*VLOOKUP(BI$8,'프로파일 단가 DB'!$A$2:$H$107,7,FALSE),2)</f>
        <v>0</v>
      </c>
      <c r="BJ149" s="352"/>
      <c r="BK149" s="351">
        <f>ROUNDUP((BK145)*VLOOKUP(BK$8,'프로파일 단가 DB'!$A$2:$H$107,7,FALSE)+(BK145*($U$3/100))*VLOOKUP(BK$8,'프로파일 단가 DB'!$A$2:$H$107,7,FALSE),2)</f>
        <v>0</v>
      </c>
      <c r="BL149" s="352"/>
      <c r="BM149" s="351">
        <f>ROUNDUP((BM145)*VLOOKUP(BM$8,'프로파일 단가 DB'!$A$2:$H$107,7,FALSE)+(BM145*($U$3/100))*VLOOKUP(BM$8,'프로파일 단가 DB'!$A$2:$H$107,7,FALSE),2)</f>
        <v>0</v>
      </c>
      <c r="BN149" s="352"/>
      <c r="BO149" s="351">
        <f>ROUNDUP((BO145/1000)*VLOOKUP(BO$8,'프로파일 단가 DB'!$A$2:$H$107,7,FALSE)+(BO145/1000*($U$3/100))*VLOOKUP(BO$8,'프로파일 단가 DB'!$A$2:$H$107,7,FALSE),2)</f>
        <v>0</v>
      </c>
      <c r="BP149" s="352"/>
      <c r="BQ149" s="351">
        <f>ROUNDUP((BQ145/1000)*VLOOKUP(BQ$8,'프로파일 단가 DB'!$A$2:$H$107,7,FALSE)+(BQ145/1000*($U$3/100))*VLOOKUP(BQ$8,'프로파일 단가 DB'!$A$2:$H$107,7,FALSE),2)</f>
        <v>0</v>
      </c>
      <c r="BR149" s="352"/>
      <c r="BS149" s="351">
        <f>ROUNDUP((BS145/1000)*VLOOKUP(BS$8,'프로파일 단가 DB'!$A$2:$H$107,7,FALSE)+(BS145/1000*($U$3/100))*VLOOKUP(BS$8,'프로파일 단가 DB'!$A$2:$H$107,7,FALSE),2)</f>
        <v>0</v>
      </c>
      <c r="BT149" s="352"/>
      <c r="BU149" s="351">
        <f>ROUNDUP((BU145/1000)*VLOOKUP(BU$8,'프로파일 단가 DB'!$A$2:$H$107,7,FALSE)+(BU145/1000*($U$3/100))*VLOOKUP(BU$8,'프로파일 단가 DB'!$A$2:$H$107,7,FALSE),2)</f>
        <v>0</v>
      </c>
      <c r="BV149" s="352"/>
      <c r="BW149" s="351">
        <f>ROUNDUP((BW145/1000)*VLOOKUP(BW$8,'프로파일 단가 DB'!$A$2:$H$107,7,FALSE)+(BW145/1000*($U$3/100))*VLOOKUP(BW$8,'프로파일 단가 DB'!$A$2:$H$107,7,FALSE),2)</f>
        <v>0</v>
      </c>
      <c r="BX149" s="352"/>
      <c r="BY149" s="351">
        <f>ROUNDUP((BY145/1000)*VLOOKUP(BY$8,'프로파일 단가 DB'!$A$2:$H$107,7,FALSE)+(BY145/1000*($U$3/100))*VLOOKUP(BY$8,'프로파일 단가 DB'!$A$2:$H$107,7,FALSE),2)</f>
        <v>0</v>
      </c>
      <c r="BZ149" s="352"/>
      <c r="CA149" s="351">
        <f>ROUNDUP((CA145/1000)*VLOOKUP(CA$8,'프로파일 단가 DB'!$A$2:$H$107,7,FALSE)+(CA145/1000*($U$3/100))*VLOOKUP(CA$8,'프로파일 단가 DB'!$A$2:$H$107,7,FALSE),2)</f>
        <v>0</v>
      </c>
      <c r="CB149" s="352"/>
      <c r="CC149" s="351">
        <f>ROUNDUP((CC145/1000)*VLOOKUP(CC$8,'프로파일 단가 DB'!$A$2:$H$107,7,FALSE)+(CC145/1000*($U$3/100))*VLOOKUP(CC$8,'프로파일 단가 DB'!$A$2:$H$107,7,FALSE),2)</f>
        <v>0</v>
      </c>
      <c r="CD149" s="352"/>
      <c r="CE149" s="389">
        <f>ROUNDUP((CE145)*VLOOKUP(CE$8,'프로파일 단가 DB'!$A$2:$H$107,7,FALSE)+(CE145*($U$3/100))*VLOOKUP(CE$8,'프로파일 단가 DB'!$A$2:$H$107,7,FALSE),2)</f>
        <v>0</v>
      </c>
      <c r="CF149" s="390"/>
      <c r="CG149" s="389">
        <f>ROUNDUP((CG145)*VLOOKUP(CG$8,'프로파일 단가 DB'!$A$2:$H$107,7,FALSE)+(CG145*($U$3/100))*VLOOKUP(CG$8,'프로파일 단가 DB'!$A$2:$H$107,7,FALSE),2)</f>
        <v>0</v>
      </c>
      <c r="CH149" s="390"/>
      <c r="CI149" s="389">
        <f>ROUNDUP((CI145)*VLOOKUP(CI$8,'프로파일 단가 DB'!$A$2:$H$107,7,FALSE)+(CI145*($U$3/100))*VLOOKUP(CI$8,'프로파일 단가 DB'!$A$2:$H$107,7,FALSE),2)</f>
        <v>0</v>
      </c>
      <c r="CJ149" s="390"/>
      <c r="CK149" s="389">
        <f>ROUNDUP((CK145)*VLOOKUP(CK$8,'프로파일 단가 DB'!$A$2:$H$107,7,FALSE)+(CK145*($U$3/100))*VLOOKUP(CK$8,'프로파일 단가 DB'!$A$2:$H$107,7,FALSE),2)</f>
        <v>0</v>
      </c>
      <c r="CL149" s="390"/>
      <c r="CM149" s="389">
        <f>ROUNDUP((CM145)*VLOOKUP(CM$8,'프로파일 단가 DB'!$A$2:$H$107,7,FALSE)+(CM145*($U$3/100))*VLOOKUP(CM$8,'프로파일 단가 DB'!$A$2:$H$107,7,FALSE),2)</f>
        <v>0</v>
      </c>
      <c r="CN149" s="390"/>
      <c r="CO149" s="389">
        <f>ROUNDUP((CO145)*VLOOKUP(CO$8,'프로파일 단가 DB'!$A$2:$H$107,7,FALSE)+(CO145*($U$3/100))*VLOOKUP(CO$8,'프로파일 단가 DB'!$A$2:$H$107,7,FALSE),2)</f>
        <v>0</v>
      </c>
      <c r="CP149" s="390"/>
      <c r="CQ149" s="389">
        <f>ROUNDUP((CQ145)*VLOOKUP(CQ$8,'프로파일 단가 DB'!$A$2:$H$107,7,FALSE)+(CQ145*($U$3/100))*VLOOKUP(CQ$8,'프로파일 단가 DB'!$A$2:$H$107,7,FALSE),2)</f>
        <v>0</v>
      </c>
      <c r="CR149" s="390"/>
      <c r="CS149" s="389">
        <f>ROUNDUP((CS145)*VLOOKUP(CS$8,'프로파일 단가 DB'!$A$2:$H$107,7,FALSE)+(CS145*($U$3/100))*VLOOKUP(CS$8,'프로파일 단가 DB'!$A$2:$H$107,7,FALSE),2)</f>
        <v>0</v>
      </c>
      <c r="CT149" s="390"/>
      <c r="CU149" s="351">
        <f>ROUNDUP((CU145)*VLOOKUP(CU$8,'프로파일 단가 DB'!$A$2:$H$107,7,FALSE)+(CU145*($U$3/100))*VLOOKUP(CU$8,'프로파일 단가 DB'!$A$2:$H$107,7,FALSE),2)</f>
        <v>0</v>
      </c>
      <c r="CV149" s="352"/>
      <c r="CW149" s="351">
        <f>ROUNDUP((CW145)*VLOOKUP(CW$8,'프로파일 단가 DB'!$A$2:$H$107,7,FALSE)+(CW145*($U$3/100))*VLOOKUP(CW$8,'프로파일 단가 DB'!$A$2:$H$107,7,FALSE),2)</f>
        <v>0</v>
      </c>
      <c r="CX149" s="352"/>
      <c r="CY149" s="351">
        <f>ROUNDUP((CY145)*VLOOKUP(CY$8,'프로파일 단가 DB'!$A$2:$H$107,7,FALSE)+(CY145*($U$3/100))*VLOOKUP(CY$8,'프로파일 단가 DB'!$A$2:$H$107,7,FALSE),2)</f>
        <v>0</v>
      </c>
      <c r="CZ149" s="352"/>
      <c r="DA149" s="351">
        <f>ROUNDUP((DA145)*VLOOKUP(DA$8,'프로파일 단가 DB'!$A$2:$H$107,7,FALSE)+(DA145*($U$3/100))*VLOOKUP(DA$8,'프로파일 단가 DB'!$A$2:$H$107,7,FALSE),2)</f>
        <v>0</v>
      </c>
      <c r="DB149" s="352"/>
      <c r="DC149" s="351">
        <f>ROUNDUP((DC145)*VLOOKUP(DC$8,'프로파일 단가 DB'!$A$2:$H$107,7,FALSE)+(DC145*($U$3/100))*VLOOKUP(DC$8,'프로파일 단가 DB'!$A$2:$H$107,7,FALSE),2)</f>
        <v>0</v>
      </c>
      <c r="DD149" s="352"/>
      <c r="DE149" s="351">
        <f>ROUNDUP((DE145)*VLOOKUP(DE$8,'프로파일 단가 DB'!$A$2:$H$107,7,FALSE)+(DE145*($U$3/100))*VLOOKUP(DE$8,'프로파일 단가 DB'!$A$2:$H$107,7,FALSE),2)</f>
        <v>0</v>
      </c>
      <c r="DF149" s="352"/>
      <c r="DG149" s="351">
        <f>ROUNDUP((DG145)*VLOOKUP(DG$8,'프로파일 단가 DB'!$A$2:$H$107,7,FALSE)+(DG145*($U$3/100))*VLOOKUP(DG$8,'프로파일 단가 DB'!$A$2:$H$107,7,FALSE),2)</f>
        <v>0</v>
      </c>
      <c r="DH149" s="352"/>
      <c r="DI149" s="351">
        <f>ROUNDUP((DI145)*VLOOKUP(DI$8,'프로파일 단가 DB'!$A$2:$H$107,7,FALSE)+(DI145*($U$3/100))*VLOOKUP(DI$8,'프로파일 단가 DB'!$A$2:$H$107,7,FALSE),2)</f>
        <v>0</v>
      </c>
      <c r="DJ149" s="352"/>
      <c r="DK149" s="351">
        <f>ROUNDUP((DK145)*VLOOKUP(DK$8,'프로파일 단가 DB'!$A$2:$H$107,7,FALSE)+(DK145*($U$3/100))*VLOOKUP(DK$8,'프로파일 단가 DB'!$A$2:$H$107,7,FALSE),2)</f>
        <v>0</v>
      </c>
      <c r="DL149" s="352"/>
      <c r="DM149" s="351">
        <f>ROUNDUP((DM145)*VLOOKUP(DM$8,'프로파일 단가 DB'!$A$2:$H$107,7,FALSE)+(DM145*($U$3/100))*VLOOKUP(DM$8,'프로파일 단가 DB'!$A$2:$H$107,7,FALSE),2)</f>
        <v>0</v>
      </c>
      <c r="DN149" s="352"/>
      <c r="DO149" s="351">
        <f>ROUNDUP((DO145)*VLOOKUP(DO$8,'프로파일 단가 DB'!$A$2:$H$107,7,FALSE)+(DO145*($U$3/100))*VLOOKUP(DO$8,'프로파일 단가 DB'!$A$2:$H$107,7,FALSE),2)</f>
        <v>0</v>
      </c>
      <c r="DP149" s="352"/>
      <c r="DQ149" s="351">
        <f>ROUNDUP((DQ145)*VLOOKUP(DQ$8,'프로파일 단가 DB'!$A$2:$H$107,7,FALSE)+(DQ145*($U$3/100))*VLOOKUP(DQ$8,'프로파일 단가 DB'!$A$2:$H$107,7,FALSE),2)</f>
        <v>0</v>
      </c>
      <c r="DR149" s="352"/>
      <c r="DS149" s="351">
        <f>ROUNDUP((DS145)*VLOOKUP(DS$8,'프로파일 단가 DB'!$A$2:$H$107,7,FALSE)+(DS145*($U$3/100))*VLOOKUP(DS$8,'프로파일 단가 DB'!$A$2:$H$107,7,FALSE),2)</f>
        <v>0</v>
      </c>
      <c r="DT149" s="352"/>
      <c r="DU149" s="351">
        <f>ROUNDUP((DU145/1000)*VLOOKUP(DU$8,'프로파일 단가 DB'!$A$2:$H$107,7,FALSE)+(DU145/1000*($U$3/100))*VLOOKUP(DU$8,'프로파일 단가 DB'!$A$2:$H$107,7,FALSE),2)</f>
        <v>0</v>
      </c>
      <c r="DV149" s="352"/>
      <c r="DW149" s="351">
        <f>ROUNDUP((DW145)*VLOOKUP(DW$8,'프로파일 단가 DB'!$A$2:$H$107,7,FALSE)+(DW145*($U$3/100))*VLOOKUP(DW$8,'프로파일 단가 DB'!$A$2:$H$107,7,FALSE),2)</f>
        <v>0</v>
      </c>
      <c r="DX149" s="352"/>
      <c r="DY149" s="351">
        <f>ROUNDUP((DY145)*VLOOKUP(DY$8,'프로파일 단가 DB'!$A$2:$H$107,7,FALSE)+(DY145*($U$3/100))*VLOOKUP(DY$8,'프로파일 단가 DB'!$A$2:$H$107,7,FALSE),2)</f>
        <v>0</v>
      </c>
      <c r="DZ149" s="352"/>
      <c r="EA149" s="351">
        <f>ROUNDUP((EA145)*VLOOKUP(EA$8,'프로파일 단가 DB'!$A$2:$H$107,7,FALSE)+(EA145*($U$3/100))*VLOOKUP(EA$8,'프로파일 단가 DB'!$A$2:$H$107,7,FALSE),2)</f>
        <v>0</v>
      </c>
      <c r="EB149" s="352"/>
      <c r="EC149" s="351">
        <f>ROUNDUP((EC145/1000)*VLOOKUP(EC$8,'프로파일 단가 DB'!$A$2:$H$107,7,FALSE)+(EC145/1000*($U$3/100))*VLOOKUP(EC$8,'프로파일 단가 DB'!$A$2:$H$107,7,FALSE),2)</f>
        <v>0</v>
      </c>
      <c r="ED149" s="352"/>
      <c r="EE149" s="351">
        <f>ROUNDUP((EE145/1000)*VLOOKUP(EE$8,'프로파일 단가 DB'!$A$2:$H$107,7,FALSE)+(EE145/1000*($U$3/100))*VLOOKUP(EE$8,'프로파일 단가 DB'!$A$2:$H$107,7,FALSE),2)</f>
        <v>0</v>
      </c>
      <c r="EF149" s="352"/>
      <c r="EG149" s="351">
        <f>ROUNDUP((EG145/1000)*VLOOKUP(EG$8,'프로파일 단가 DB'!$A$2:$H$107,7,FALSE)+(EG145/1000*($U$3/100))*VLOOKUP(EG$8,'프로파일 단가 DB'!$A$2:$H$107,7,FALSE),2)</f>
        <v>0</v>
      </c>
      <c r="EH149" s="352"/>
      <c r="EI149" s="351">
        <f>ROUNDUP((EI145/1000)*VLOOKUP(EI$8,'프로파일 단가 DB'!$A$2:$H$107,7,FALSE)+(EI145/1000*($U$3/100))*VLOOKUP(EI$8,'프로파일 단가 DB'!$A$2:$H$107,7,FALSE),2)</f>
        <v>0</v>
      </c>
      <c r="EJ149" s="352"/>
      <c r="EK149" s="351">
        <f>ROUNDUP((EK145/1000)*VLOOKUP(EK$8,'프로파일 단가 DB'!$A$2:$H$107,7,FALSE)+(EK145/1000*($U$3/100))*VLOOKUP(EK$8,'프로파일 단가 DB'!$A$2:$H$107,7,FALSE),2)</f>
        <v>0</v>
      </c>
      <c r="EL149" s="352"/>
      <c r="EM149" s="351">
        <f>ROUNDUP((EM145/1000)*VLOOKUP(EM$8,'프로파일 단가 DB'!$A$2:$H$107,7,FALSE)+(EM145/1000*($U$3/100))*VLOOKUP(EM$8,'프로파일 단가 DB'!$A$2:$H$107,7,FALSE),2)</f>
        <v>0</v>
      </c>
      <c r="EN149" s="352"/>
      <c r="EO149" s="351">
        <f>ROUNDUP((EO145/1000)*VLOOKUP(EO$8,'프로파일 단가 DB'!$A$2:$H$107,7,FALSE)+(EO145/1000*($U$3/100))*VLOOKUP(EO$8,'프로파일 단가 DB'!$A$2:$H$107,7,FALSE),2)</f>
        <v>0</v>
      </c>
      <c r="EP149" s="352"/>
      <c r="EQ149" s="351">
        <f>ROUNDUP((EQ145/1000)*VLOOKUP(EQ$8,'프로파일 단가 DB'!$A$2:$H$107,7,FALSE)+(EQ145/1000*($U$3/100))*VLOOKUP(EQ$8,'프로파일 단가 DB'!$A$2:$H$107,7,FALSE),2)</f>
        <v>0</v>
      </c>
      <c r="ER149" s="352"/>
      <c r="ES149" s="351">
        <f>ROUNDUP((ES145/1000)*VLOOKUP(ES$8,'프로파일 단가 DB'!$A$2:$H$107,7,FALSE)+(ES145/1000*($U$3/100))*VLOOKUP(ES$8,'프로파일 단가 DB'!$A$2:$H$107,7,FALSE),2)</f>
        <v>0</v>
      </c>
      <c r="ET149" s="352"/>
      <c r="EU149" s="351">
        <f>ROUNDUP((EU145/1000)*VLOOKUP(EU$8,'프로파일 단가 DB'!$A$2:$H$107,7,FALSE)+(EU145/1000*($U$3/100))*VLOOKUP(EU$8,'프로파일 단가 DB'!$A$2:$H$107,7,FALSE),2)</f>
        <v>0</v>
      </c>
      <c r="EV149" s="352"/>
      <c r="EW149" s="351">
        <f>ROUNDUP((EW145/1000)*VLOOKUP(EW$8,'프로파일 단가 DB'!$A$2:$H$107,7,FALSE)+(EW145/1000*($U$3/100))*VLOOKUP(EW$8,'프로파일 단가 DB'!$A$2:$H$107,7,FALSE),2)</f>
        <v>0</v>
      </c>
      <c r="EX149" s="352"/>
      <c r="EY149" s="351">
        <f>ROUNDUP((EY145)*VLOOKUP(EY$8,'프로파일 단가 DB'!$A$2:$H$107,7,FALSE)+(EY145*($U$3/100))*VLOOKUP(EY$8,'프로파일 단가 DB'!$A$2:$H$107,7,FALSE),2)</f>
        <v>0</v>
      </c>
      <c r="EZ149" s="352"/>
      <c r="FA149" s="351">
        <f>ROUNDUP((FA145)*VLOOKUP(FA$8,'프로파일 단가 DB'!$A$2:$H$107,7,FALSE)+(FA145*($U$3/100))*VLOOKUP(FA$8,'프로파일 단가 DB'!$A$2:$H$107,7,FALSE),2)</f>
        <v>0</v>
      </c>
      <c r="FB149" s="352"/>
      <c r="FC149" s="351">
        <f>ROUNDUP((FC145)*VLOOKUP(FC$8,'프로파일 단가 DB'!$A$2:$H$107,7,FALSE)+(FC145*($U$3/100))*VLOOKUP(FC$8,'프로파일 단가 DB'!$A$2:$H$107,7,FALSE),2)</f>
        <v>0</v>
      </c>
      <c r="FD149" s="352"/>
      <c r="FE149" s="351">
        <f>ROUNDUP((FE145)*VLOOKUP(FE$8,'프로파일 단가 DB'!$A$2:$H$107,7,FALSE)+(FE145/1000*($U$3/100))*VLOOKUP(FE$8,'프로파일 단가 DB'!$A$2:$H$107,7,FALSE),2)</f>
        <v>0</v>
      </c>
      <c r="FF149" s="352"/>
      <c r="FG149" s="351">
        <f>ROUNDUP((FG145)*VLOOKUP(FG$8,'프로파일 단가 DB'!$A$2:$H$107,7,FALSE)+(FG145/1000*($U$3/100))*VLOOKUP(FG$8,'프로파일 단가 DB'!$A$2:$H$107,7,FALSE),2)</f>
        <v>0</v>
      </c>
      <c r="FH149" s="352"/>
      <c r="FI149" s="351">
        <f>ROUNDUP((FI145)*VLOOKUP(FI$8,'프로파일 단가 DB'!$A$2:$H$107,7,FALSE)+(FI145*($U$3/100))*VLOOKUP(FI$8,'프로파일 단가 DB'!$A$2:$H$107,7,FALSE),2)</f>
        <v>0</v>
      </c>
      <c r="FJ149" s="352"/>
      <c r="FK149" s="351">
        <f>ROUNDUP((FK145)*VLOOKUP(FK$8,'프로파일 단가 DB'!$A$2:$H$107,7,FALSE)+(FK145*($U$3/100))*VLOOKUP(FK$8,'프로파일 단가 DB'!$A$2:$H$107,7,FALSE),2)</f>
        <v>0</v>
      </c>
      <c r="FL149" s="352"/>
      <c r="FM149" s="351">
        <f>ROUNDUP((FM145)*VLOOKUP(FM$8,'프로파일 단가 DB'!$A$2:$H$107,7,FALSE)+(FM145*($U$3/100))*VLOOKUP(FM$8,'프로파일 단가 DB'!$A$2:$H$107,7,FALSE),2)</f>
        <v>0</v>
      </c>
      <c r="FN149" s="352"/>
      <c r="FO149" s="351">
        <f>ROUNDUP((FO145)*VLOOKUP(FO$8,'프로파일 단가 DB'!$A$2:$H$107,7,FALSE)+(FO145*($U$3/100))*VLOOKUP(FO$8,'프로파일 단가 DB'!$A$2:$H$107,7,FALSE),2)</f>
        <v>0</v>
      </c>
      <c r="FP149" s="352"/>
      <c r="FQ149" s="351">
        <f>ROUNDUP((FQ145)*VLOOKUP(FQ$8,'프로파일 단가 DB'!$A$2:$H$107,7,FALSE)+(FQ145*($U$3/100))*VLOOKUP(FQ$8,'프로파일 단가 DB'!$A$2:$H$107,7,FALSE),2)</f>
        <v>0</v>
      </c>
      <c r="FR149" s="352"/>
      <c r="FS149" s="351">
        <f>ROUNDUP((FS145)*VLOOKUP(FS$8,'프로파일 단가 DB'!$A$2:$H$107,7,FALSE)+(FS145*($U$3/100))*VLOOKUP(FS$8,'프로파일 단가 DB'!$A$2:$H$107,7,FALSE),2)</f>
        <v>0</v>
      </c>
      <c r="FT149" s="352"/>
      <c r="FU149" s="351">
        <f>ROUNDUP((FU145)*VLOOKUP(FU$8,'프로파일 단가 DB'!$A$2:$H$107,7,FALSE)+(FU145*($U$3/100))*VLOOKUP(FU$8,'프로파일 단가 DB'!$A$2:$H$107,7,FALSE),2)</f>
        <v>0</v>
      </c>
      <c r="FV149" s="352"/>
      <c r="FW149" s="351">
        <f>ROUNDUP((FW145)*VLOOKUP(FW$8,'프로파일 단가 DB'!$A$2:$H$107,7,FALSE)+(FW145*($U$3/100))*VLOOKUP(FW$8,'프로파일 단가 DB'!$A$2:$H$107,7,FALSE),2)</f>
        <v>0</v>
      </c>
      <c r="FX149" s="352"/>
      <c r="FY149" s="351">
        <f>ROUNDUP((FY145)*VLOOKUP(FY$8,'프로파일 단가 DB'!$A$2:$H$107,7,FALSE)+(FY145*($U$3/100))*VLOOKUP(FY$8,'프로파일 단가 DB'!$A$2:$H$107,7,FALSE),2)</f>
        <v>0</v>
      </c>
      <c r="FZ149" s="352"/>
      <c r="GA149" s="351">
        <f>ROUNDUP((GA145)*VLOOKUP(GA$8,'프로파일 단가 DB'!$A$2:$H$107,7,FALSE)+(GA145*($U$3/100))*VLOOKUP(GA$8,'프로파일 단가 DB'!$A$2:$H$107,7,FALSE),2)</f>
        <v>0</v>
      </c>
      <c r="GB149" s="352"/>
      <c r="GC149" s="351">
        <f>ROUNDUP((GC145)*VLOOKUP(GC$8,'프로파일 단가 DB'!$A$2:$H$107,7,FALSE)+(GC145*($U$3/100))*VLOOKUP(GC$8,'프로파일 단가 DB'!$A$2:$H$107,7,FALSE),2)</f>
        <v>0</v>
      </c>
      <c r="GD149" s="352"/>
      <c r="GE149" s="351">
        <f>ROUNDUP((GE145)*VLOOKUP(GE$8,'프로파일 단가 DB'!$A$2:$H$107,7,FALSE)+(GE145*($U$3/100))*VLOOKUP(GE$8,'프로파일 단가 DB'!$A$2:$H$107,7,FALSE),2)</f>
        <v>0</v>
      </c>
      <c r="GF149" s="352"/>
      <c r="GG149" s="351">
        <f>ROUNDUP((GG145)*VLOOKUP(GG$8,'프로파일 단가 DB'!$A$2:$H$107,7,FALSE)+(GG145*($U$3/100))*VLOOKUP(GG$8,'프로파일 단가 DB'!$A$2:$H$107,7,FALSE),2)</f>
        <v>0</v>
      </c>
      <c r="GH149" s="352"/>
      <c r="GI149" s="351">
        <f>ROUNDUP((GI145)*VLOOKUP(GI$8,'프로파일 단가 DB'!$A$2:$H$107,7,FALSE)+(GI145*($U$3/100))*VLOOKUP(GI$8,'프로파일 단가 DB'!$A$2:$H$107,7,FALSE),2)</f>
        <v>0</v>
      </c>
      <c r="GJ149" s="352"/>
      <c r="GK149" s="351">
        <f>ROUNDUP((GK145)*VLOOKUP(GK$8,'프로파일 단가 DB'!$A$2:$H$107,7,FALSE)+(GK145*($U$3/100))*VLOOKUP(GK$8,'프로파일 단가 DB'!$A$2:$H$107,7,FALSE),2)</f>
        <v>0</v>
      </c>
      <c r="GL149" s="352"/>
      <c r="GM149" s="351">
        <f>ROUNDUP((GM145)*VLOOKUP(GM$8,'프로파일 단가 DB'!$A$2:$H$107,7,FALSE)+(GM145*($U$3/100))*VLOOKUP(GM$8,'프로파일 단가 DB'!$A$2:$H$107,7,FALSE),2)</f>
        <v>0</v>
      </c>
      <c r="GN149" s="352"/>
      <c r="GO149" s="351">
        <f>ROUNDUP((GO145)*VLOOKUP(GO$8,'프로파일 단가 DB'!$A$2:$H$107,7,FALSE)+(GO145*($U$3/100))*VLOOKUP(GO$8,'프로파일 단가 DB'!$A$2:$H$107,7,FALSE),2)</f>
        <v>0</v>
      </c>
      <c r="GP149" s="352"/>
      <c r="GQ149" s="351">
        <f>ROUNDUP((GQ145)*VLOOKUP(GQ$8,'프로파일 단가 DB'!$A$2:$H$107,7,FALSE)+(GQ145*($U$3/100))*VLOOKUP(GQ$8,'프로파일 단가 DB'!$A$2:$H$107,7,FALSE),2)</f>
        <v>0</v>
      </c>
      <c r="GR149" s="352"/>
    </row>
    <row r="150" spans="1:200" ht="16.5" customHeight="1" x14ac:dyDescent="0.3">
      <c r="A150" s="402"/>
      <c r="B150" s="405"/>
      <c r="C150" s="397"/>
      <c r="D150" s="398"/>
      <c r="E150" s="353"/>
      <c r="F150" s="354"/>
      <c r="G150" s="353"/>
      <c r="H150" s="354"/>
      <c r="I150" s="353"/>
      <c r="J150" s="354"/>
      <c r="K150" s="353"/>
      <c r="L150" s="354"/>
      <c r="M150" s="353"/>
      <c r="N150" s="354"/>
      <c r="O150" s="353"/>
      <c r="P150" s="354"/>
      <c r="Q150" s="353"/>
      <c r="R150" s="354"/>
      <c r="S150" s="353"/>
      <c r="T150" s="354"/>
      <c r="U150" s="353"/>
      <c r="V150" s="354"/>
      <c r="W150" s="353"/>
      <c r="X150" s="354"/>
      <c r="Y150" s="353"/>
      <c r="Z150" s="354"/>
      <c r="AA150" s="353"/>
      <c r="AB150" s="354"/>
      <c r="AC150" s="353"/>
      <c r="AD150" s="354"/>
      <c r="AE150" s="353"/>
      <c r="AF150" s="354"/>
      <c r="AG150" s="353"/>
      <c r="AH150" s="354"/>
      <c r="AI150" s="353"/>
      <c r="AJ150" s="354"/>
      <c r="AK150" s="353"/>
      <c r="AL150" s="354"/>
      <c r="AM150" s="353"/>
      <c r="AN150" s="354"/>
      <c r="AO150" s="353"/>
      <c r="AP150" s="354"/>
      <c r="AQ150" s="353"/>
      <c r="AR150" s="354"/>
      <c r="AS150" s="353"/>
      <c r="AT150" s="354"/>
      <c r="AU150" s="353"/>
      <c r="AV150" s="354"/>
      <c r="AW150" s="353"/>
      <c r="AX150" s="354"/>
      <c r="AY150" s="353"/>
      <c r="AZ150" s="354"/>
      <c r="BA150" s="353"/>
      <c r="BB150" s="354"/>
      <c r="BC150" s="353"/>
      <c r="BD150" s="354"/>
      <c r="BE150" s="353"/>
      <c r="BF150" s="354"/>
      <c r="BG150" s="353"/>
      <c r="BH150" s="354"/>
      <c r="BI150" s="353"/>
      <c r="BJ150" s="354"/>
      <c r="BK150" s="353"/>
      <c r="BL150" s="354"/>
      <c r="BM150" s="353"/>
      <c r="BN150" s="354"/>
      <c r="BO150" s="353"/>
      <c r="BP150" s="354"/>
      <c r="BQ150" s="353"/>
      <c r="BR150" s="354"/>
      <c r="BS150" s="353"/>
      <c r="BT150" s="354"/>
      <c r="BU150" s="353"/>
      <c r="BV150" s="354"/>
      <c r="BW150" s="353"/>
      <c r="BX150" s="354"/>
      <c r="BY150" s="353"/>
      <c r="BZ150" s="354"/>
      <c r="CA150" s="353"/>
      <c r="CB150" s="354"/>
      <c r="CC150" s="353"/>
      <c r="CD150" s="354"/>
      <c r="CE150" s="391"/>
      <c r="CF150" s="392"/>
      <c r="CG150" s="391"/>
      <c r="CH150" s="392"/>
      <c r="CI150" s="391"/>
      <c r="CJ150" s="392"/>
      <c r="CK150" s="391"/>
      <c r="CL150" s="392"/>
      <c r="CM150" s="391"/>
      <c r="CN150" s="392"/>
      <c r="CO150" s="391"/>
      <c r="CP150" s="392"/>
      <c r="CQ150" s="391"/>
      <c r="CR150" s="392"/>
      <c r="CS150" s="391"/>
      <c r="CT150" s="392"/>
      <c r="CU150" s="353"/>
      <c r="CV150" s="354"/>
      <c r="CW150" s="353"/>
      <c r="CX150" s="354"/>
      <c r="CY150" s="353"/>
      <c r="CZ150" s="354"/>
      <c r="DA150" s="353"/>
      <c r="DB150" s="354"/>
      <c r="DC150" s="353"/>
      <c r="DD150" s="354"/>
      <c r="DE150" s="353"/>
      <c r="DF150" s="354"/>
      <c r="DG150" s="353"/>
      <c r="DH150" s="354"/>
      <c r="DI150" s="353"/>
      <c r="DJ150" s="354"/>
      <c r="DK150" s="353"/>
      <c r="DL150" s="354"/>
      <c r="DM150" s="353"/>
      <c r="DN150" s="354"/>
      <c r="DO150" s="353"/>
      <c r="DP150" s="354"/>
      <c r="DQ150" s="353"/>
      <c r="DR150" s="354"/>
      <c r="DS150" s="353"/>
      <c r="DT150" s="354"/>
      <c r="DU150" s="353"/>
      <c r="DV150" s="354"/>
      <c r="DW150" s="353"/>
      <c r="DX150" s="354"/>
      <c r="DY150" s="353"/>
      <c r="DZ150" s="354"/>
      <c r="EA150" s="353"/>
      <c r="EB150" s="354"/>
      <c r="EC150" s="353"/>
      <c r="ED150" s="354"/>
      <c r="EE150" s="353"/>
      <c r="EF150" s="354"/>
      <c r="EG150" s="353"/>
      <c r="EH150" s="354"/>
      <c r="EI150" s="353"/>
      <c r="EJ150" s="354"/>
      <c r="EK150" s="353"/>
      <c r="EL150" s="354"/>
      <c r="EM150" s="353"/>
      <c r="EN150" s="354"/>
      <c r="EO150" s="353"/>
      <c r="EP150" s="354"/>
      <c r="EQ150" s="353"/>
      <c r="ER150" s="354"/>
      <c r="ES150" s="353"/>
      <c r="ET150" s="354"/>
      <c r="EU150" s="353"/>
      <c r="EV150" s="354"/>
      <c r="EW150" s="353"/>
      <c r="EX150" s="354"/>
      <c r="EY150" s="353"/>
      <c r="EZ150" s="354"/>
      <c r="FA150" s="353"/>
      <c r="FB150" s="354"/>
      <c r="FC150" s="353"/>
      <c r="FD150" s="354"/>
      <c r="FE150" s="353"/>
      <c r="FF150" s="354"/>
      <c r="FG150" s="353"/>
      <c r="FH150" s="354"/>
      <c r="FI150" s="353"/>
      <c r="FJ150" s="354"/>
      <c r="FK150" s="353"/>
      <c r="FL150" s="354"/>
      <c r="FM150" s="353"/>
      <c r="FN150" s="354"/>
      <c r="FO150" s="353"/>
      <c r="FP150" s="354"/>
      <c r="FQ150" s="353"/>
      <c r="FR150" s="354"/>
      <c r="FS150" s="353"/>
      <c r="FT150" s="354"/>
      <c r="FU150" s="353"/>
      <c r="FV150" s="354"/>
      <c r="FW150" s="353"/>
      <c r="FX150" s="354"/>
      <c r="FY150" s="353"/>
      <c r="FZ150" s="354"/>
      <c r="GA150" s="353"/>
      <c r="GB150" s="354"/>
      <c r="GC150" s="353"/>
      <c r="GD150" s="354"/>
      <c r="GE150" s="353"/>
      <c r="GF150" s="354"/>
      <c r="GG150" s="353"/>
      <c r="GH150" s="354"/>
      <c r="GI150" s="353"/>
      <c r="GJ150" s="354"/>
      <c r="GK150" s="353"/>
      <c r="GL150" s="354"/>
      <c r="GM150" s="353"/>
      <c r="GN150" s="354"/>
      <c r="GO150" s="353"/>
      <c r="GP150" s="354"/>
      <c r="GQ150" s="353"/>
      <c r="GR150" s="354"/>
    </row>
    <row r="151" spans="1:200" ht="16.5" customHeight="1" x14ac:dyDescent="0.3">
      <c r="A151" s="402"/>
      <c r="B151" s="405"/>
      <c r="C151" s="397"/>
      <c r="D151" s="398"/>
      <c r="E151" s="353"/>
      <c r="F151" s="354"/>
      <c r="G151" s="353"/>
      <c r="H151" s="354"/>
      <c r="I151" s="353"/>
      <c r="J151" s="354"/>
      <c r="K151" s="353"/>
      <c r="L151" s="354"/>
      <c r="M151" s="353"/>
      <c r="N151" s="354"/>
      <c r="O151" s="353"/>
      <c r="P151" s="354"/>
      <c r="Q151" s="353"/>
      <c r="R151" s="354"/>
      <c r="S151" s="353"/>
      <c r="T151" s="354"/>
      <c r="U151" s="353"/>
      <c r="V151" s="354"/>
      <c r="W151" s="353"/>
      <c r="X151" s="354"/>
      <c r="Y151" s="353"/>
      <c r="Z151" s="354"/>
      <c r="AA151" s="353"/>
      <c r="AB151" s="354"/>
      <c r="AC151" s="353"/>
      <c r="AD151" s="354"/>
      <c r="AE151" s="353"/>
      <c r="AF151" s="354"/>
      <c r="AG151" s="353"/>
      <c r="AH151" s="354"/>
      <c r="AI151" s="353"/>
      <c r="AJ151" s="354"/>
      <c r="AK151" s="353"/>
      <c r="AL151" s="354"/>
      <c r="AM151" s="353"/>
      <c r="AN151" s="354"/>
      <c r="AO151" s="353"/>
      <c r="AP151" s="354"/>
      <c r="AQ151" s="353"/>
      <c r="AR151" s="354"/>
      <c r="AS151" s="353"/>
      <c r="AT151" s="354"/>
      <c r="AU151" s="353"/>
      <c r="AV151" s="354"/>
      <c r="AW151" s="353"/>
      <c r="AX151" s="354"/>
      <c r="AY151" s="353"/>
      <c r="AZ151" s="354"/>
      <c r="BA151" s="353"/>
      <c r="BB151" s="354"/>
      <c r="BC151" s="353"/>
      <c r="BD151" s="354"/>
      <c r="BE151" s="353"/>
      <c r="BF151" s="354"/>
      <c r="BG151" s="353"/>
      <c r="BH151" s="354"/>
      <c r="BI151" s="353"/>
      <c r="BJ151" s="354"/>
      <c r="BK151" s="353"/>
      <c r="BL151" s="354"/>
      <c r="BM151" s="353"/>
      <c r="BN151" s="354"/>
      <c r="BO151" s="353"/>
      <c r="BP151" s="354"/>
      <c r="BQ151" s="353"/>
      <c r="BR151" s="354"/>
      <c r="BS151" s="353"/>
      <c r="BT151" s="354"/>
      <c r="BU151" s="353"/>
      <c r="BV151" s="354"/>
      <c r="BW151" s="353"/>
      <c r="BX151" s="354"/>
      <c r="BY151" s="353"/>
      <c r="BZ151" s="354"/>
      <c r="CA151" s="353"/>
      <c r="CB151" s="354"/>
      <c r="CC151" s="353"/>
      <c r="CD151" s="354"/>
      <c r="CE151" s="391"/>
      <c r="CF151" s="392"/>
      <c r="CG151" s="391"/>
      <c r="CH151" s="392"/>
      <c r="CI151" s="391"/>
      <c r="CJ151" s="392"/>
      <c r="CK151" s="391"/>
      <c r="CL151" s="392"/>
      <c r="CM151" s="391"/>
      <c r="CN151" s="392"/>
      <c r="CO151" s="391"/>
      <c r="CP151" s="392"/>
      <c r="CQ151" s="391"/>
      <c r="CR151" s="392"/>
      <c r="CS151" s="391"/>
      <c r="CT151" s="392"/>
      <c r="CU151" s="353"/>
      <c r="CV151" s="354"/>
      <c r="CW151" s="353"/>
      <c r="CX151" s="354"/>
      <c r="CY151" s="353"/>
      <c r="CZ151" s="354"/>
      <c r="DA151" s="353"/>
      <c r="DB151" s="354"/>
      <c r="DC151" s="353"/>
      <c r="DD151" s="354"/>
      <c r="DE151" s="353"/>
      <c r="DF151" s="354"/>
      <c r="DG151" s="353"/>
      <c r="DH151" s="354"/>
      <c r="DI151" s="353"/>
      <c r="DJ151" s="354"/>
      <c r="DK151" s="353"/>
      <c r="DL151" s="354"/>
      <c r="DM151" s="353"/>
      <c r="DN151" s="354"/>
      <c r="DO151" s="353"/>
      <c r="DP151" s="354"/>
      <c r="DQ151" s="353"/>
      <c r="DR151" s="354"/>
      <c r="DS151" s="353"/>
      <c r="DT151" s="354"/>
      <c r="DU151" s="353"/>
      <c r="DV151" s="354"/>
      <c r="DW151" s="353"/>
      <c r="DX151" s="354"/>
      <c r="DY151" s="353"/>
      <c r="DZ151" s="354"/>
      <c r="EA151" s="353"/>
      <c r="EB151" s="354"/>
      <c r="EC151" s="353"/>
      <c r="ED151" s="354"/>
      <c r="EE151" s="353"/>
      <c r="EF151" s="354"/>
      <c r="EG151" s="353"/>
      <c r="EH151" s="354"/>
      <c r="EI151" s="353"/>
      <c r="EJ151" s="354"/>
      <c r="EK151" s="353"/>
      <c r="EL151" s="354"/>
      <c r="EM151" s="353"/>
      <c r="EN151" s="354"/>
      <c r="EO151" s="353"/>
      <c r="EP151" s="354"/>
      <c r="EQ151" s="353"/>
      <c r="ER151" s="354"/>
      <c r="ES151" s="353"/>
      <c r="ET151" s="354"/>
      <c r="EU151" s="353"/>
      <c r="EV151" s="354"/>
      <c r="EW151" s="353"/>
      <c r="EX151" s="354"/>
      <c r="EY151" s="353"/>
      <c r="EZ151" s="354"/>
      <c r="FA151" s="353"/>
      <c r="FB151" s="354"/>
      <c r="FC151" s="353"/>
      <c r="FD151" s="354"/>
      <c r="FE151" s="353"/>
      <c r="FF151" s="354"/>
      <c r="FG151" s="353"/>
      <c r="FH151" s="354"/>
      <c r="FI151" s="353"/>
      <c r="FJ151" s="354"/>
      <c r="FK151" s="353"/>
      <c r="FL151" s="354"/>
      <c r="FM151" s="353"/>
      <c r="FN151" s="354"/>
      <c r="FO151" s="353"/>
      <c r="FP151" s="354"/>
      <c r="FQ151" s="353"/>
      <c r="FR151" s="354"/>
      <c r="FS151" s="353"/>
      <c r="FT151" s="354"/>
      <c r="FU151" s="353"/>
      <c r="FV151" s="354"/>
      <c r="FW151" s="353"/>
      <c r="FX151" s="354"/>
      <c r="FY151" s="353"/>
      <c r="FZ151" s="354"/>
      <c r="GA151" s="353"/>
      <c r="GB151" s="354"/>
      <c r="GC151" s="353"/>
      <c r="GD151" s="354"/>
      <c r="GE151" s="353"/>
      <c r="GF151" s="354"/>
      <c r="GG151" s="353"/>
      <c r="GH151" s="354"/>
      <c r="GI151" s="353"/>
      <c r="GJ151" s="354"/>
      <c r="GK151" s="353"/>
      <c r="GL151" s="354"/>
      <c r="GM151" s="353"/>
      <c r="GN151" s="354"/>
      <c r="GO151" s="353"/>
      <c r="GP151" s="354"/>
      <c r="GQ151" s="353"/>
      <c r="GR151" s="354"/>
    </row>
    <row r="152" spans="1:200" ht="17.100000000000001" customHeight="1" thickBot="1" x14ac:dyDescent="0.35">
      <c r="A152" s="403"/>
      <c r="B152" s="406"/>
      <c r="C152" s="399"/>
      <c r="D152" s="400"/>
      <c r="E152" s="355"/>
      <c r="F152" s="356"/>
      <c r="G152" s="355"/>
      <c r="H152" s="356"/>
      <c r="I152" s="355"/>
      <c r="J152" s="356"/>
      <c r="K152" s="355"/>
      <c r="L152" s="356"/>
      <c r="M152" s="355"/>
      <c r="N152" s="356"/>
      <c r="O152" s="355"/>
      <c r="P152" s="356"/>
      <c r="Q152" s="355"/>
      <c r="R152" s="356"/>
      <c r="S152" s="355"/>
      <c r="T152" s="356"/>
      <c r="U152" s="355"/>
      <c r="V152" s="356"/>
      <c r="W152" s="355"/>
      <c r="X152" s="356"/>
      <c r="Y152" s="355"/>
      <c r="Z152" s="356"/>
      <c r="AA152" s="355"/>
      <c r="AB152" s="356"/>
      <c r="AC152" s="355"/>
      <c r="AD152" s="356"/>
      <c r="AE152" s="355"/>
      <c r="AF152" s="356"/>
      <c r="AG152" s="355"/>
      <c r="AH152" s="356"/>
      <c r="AI152" s="355"/>
      <c r="AJ152" s="356"/>
      <c r="AK152" s="355"/>
      <c r="AL152" s="356"/>
      <c r="AM152" s="355"/>
      <c r="AN152" s="356"/>
      <c r="AO152" s="355"/>
      <c r="AP152" s="356"/>
      <c r="AQ152" s="355"/>
      <c r="AR152" s="356"/>
      <c r="AS152" s="355"/>
      <c r="AT152" s="356"/>
      <c r="AU152" s="355"/>
      <c r="AV152" s="356"/>
      <c r="AW152" s="355"/>
      <c r="AX152" s="356"/>
      <c r="AY152" s="355"/>
      <c r="AZ152" s="356"/>
      <c r="BA152" s="355"/>
      <c r="BB152" s="356"/>
      <c r="BC152" s="355"/>
      <c r="BD152" s="356"/>
      <c r="BE152" s="355"/>
      <c r="BF152" s="356"/>
      <c r="BG152" s="355"/>
      <c r="BH152" s="356"/>
      <c r="BI152" s="355"/>
      <c r="BJ152" s="356"/>
      <c r="BK152" s="355"/>
      <c r="BL152" s="356"/>
      <c r="BM152" s="355"/>
      <c r="BN152" s="356"/>
      <c r="BO152" s="355"/>
      <c r="BP152" s="356"/>
      <c r="BQ152" s="355"/>
      <c r="BR152" s="356"/>
      <c r="BS152" s="355"/>
      <c r="BT152" s="356"/>
      <c r="BU152" s="355"/>
      <c r="BV152" s="356"/>
      <c r="BW152" s="355"/>
      <c r="BX152" s="356"/>
      <c r="BY152" s="355"/>
      <c r="BZ152" s="356"/>
      <c r="CA152" s="355"/>
      <c r="CB152" s="356"/>
      <c r="CC152" s="355"/>
      <c r="CD152" s="356"/>
      <c r="CE152" s="393"/>
      <c r="CF152" s="394"/>
      <c r="CG152" s="393"/>
      <c r="CH152" s="394"/>
      <c r="CI152" s="393"/>
      <c r="CJ152" s="394"/>
      <c r="CK152" s="393"/>
      <c r="CL152" s="394"/>
      <c r="CM152" s="393"/>
      <c r="CN152" s="394"/>
      <c r="CO152" s="393"/>
      <c r="CP152" s="394"/>
      <c r="CQ152" s="393"/>
      <c r="CR152" s="394"/>
      <c r="CS152" s="393"/>
      <c r="CT152" s="394"/>
      <c r="CU152" s="355"/>
      <c r="CV152" s="356"/>
      <c r="CW152" s="355"/>
      <c r="CX152" s="356"/>
      <c r="CY152" s="355"/>
      <c r="CZ152" s="356"/>
      <c r="DA152" s="355"/>
      <c r="DB152" s="356"/>
      <c r="DC152" s="355"/>
      <c r="DD152" s="356"/>
      <c r="DE152" s="355"/>
      <c r="DF152" s="356"/>
      <c r="DG152" s="355"/>
      <c r="DH152" s="356"/>
      <c r="DI152" s="355"/>
      <c r="DJ152" s="356"/>
      <c r="DK152" s="355"/>
      <c r="DL152" s="356"/>
      <c r="DM152" s="355"/>
      <c r="DN152" s="356"/>
      <c r="DO152" s="355"/>
      <c r="DP152" s="356"/>
      <c r="DQ152" s="355"/>
      <c r="DR152" s="356"/>
      <c r="DS152" s="355"/>
      <c r="DT152" s="356"/>
      <c r="DU152" s="355"/>
      <c r="DV152" s="356"/>
      <c r="DW152" s="355"/>
      <c r="DX152" s="356"/>
      <c r="DY152" s="355"/>
      <c r="DZ152" s="356"/>
      <c r="EA152" s="355"/>
      <c r="EB152" s="356"/>
      <c r="EC152" s="355"/>
      <c r="ED152" s="356"/>
      <c r="EE152" s="355"/>
      <c r="EF152" s="356"/>
      <c r="EG152" s="355"/>
      <c r="EH152" s="356"/>
      <c r="EI152" s="355"/>
      <c r="EJ152" s="356"/>
      <c r="EK152" s="355"/>
      <c r="EL152" s="356"/>
      <c r="EM152" s="355"/>
      <c r="EN152" s="356"/>
      <c r="EO152" s="355"/>
      <c r="EP152" s="356"/>
      <c r="EQ152" s="355"/>
      <c r="ER152" s="356"/>
      <c r="ES152" s="355"/>
      <c r="ET152" s="356"/>
      <c r="EU152" s="355"/>
      <c r="EV152" s="356"/>
      <c r="EW152" s="355"/>
      <c r="EX152" s="356"/>
      <c r="EY152" s="355"/>
      <c r="EZ152" s="356"/>
      <c r="FA152" s="355"/>
      <c r="FB152" s="356"/>
      <c r="FC152" s="355"/>
      <c r="FD152" s="356"/>
      <c r="FE152" s="355"/>
      <c r="FF152" s="356"/>
      <c r="FG152" s="355"/>
      <c r="FH152" s="356"/>
      <c r="FI152" s="355"/>
      <c r="FJ152" s="356"/>
      <c r="FK152" s="355"/>
      <c r="FL152" s="356"/>
      <c r="FM152" s="355"/>
      <c r="FN152" s="356"/>
      <c r="FO152" s="355"/>
      <c r="FP152" s="356"/>
      <c r="FQ152" s="355"/>
      <c r="FR152" s="356"/>
      <c r="FS152" s="355"/>
      <c r="FT152" s="356"/>
      <c r="FU152" s="355"/>
      <c r="FV152" s="356"/>
      <c r="FW152" s="355"/>
      <c r="FX152" s="356"/>
      <c r="FY152" s="355"/>
      <c r="FZ152" s="356"/>
      <c r="GA152" s="355"/>
      <c r="GB152" s="356"/>
      <c r="GC152" s="355"/>
      <c r="GD152" s="356"/>
      <c r="GE152" s="355"/>
      <c r="GF152" s="356"/>
      <c r="GG152" s="355"/>
      <c r="GH152" s="356"/>
      <c r="GI152" s="355"/>
      <c r="GJ152" s="356"/>
      <c r="GK152" s="355"/>
      <c r="GL152" s="356"/>
      <c r="GM152" s="355"/>
      <c r="GN152" s="356"/>
      <c r="GO152" s="355"/>
      <c r="GP152" s="356"/>
      <c r="GQ152" s="355"/>
      <c r="GR152" s="356"/>
    </row>
    <row r="153" spans="1:200" ht="15.75" customHeight="1" x14ac:dyDescent="0.3">
      <c r="A153" s="401">
        <f>IF(입력!A153="","",입력!A153)</f>
        <v>19</v>
      </c>
      <c r="B153" s="404">
        <f>SUM(E157:GR160)</f>
        <v>0</v>
      </c>
      <c r="C153" s="407" t="s">
        <v>22</v>
      </c>
      <c r="D153" s="408"/>
      <c r="E153" s="357">
        <f>IF(OR(입력!B153="60mm단열",입력!B153="60mm방화"),IF(입력!B155="OD",IF(AND(입력!H153="W",입력!H157="W"),((입력!D153-(입력!D153-입력!J153))*2)+((입력!D153-(입력!D153-입력!J157))*2)+((입력!D153-입력!J153-입력!J157)*2)+((입력!F153)*6),0),0)+IF(입력!B155="OD",IF(AND(입력!H153="H",입력!H157="H"),((입력!F153-(입력!F153-입력!J153))*2)+((입력!F153-(입력!F153-입력!J157))*2)+((입력!F153-입력!J153-입력!J157)*2)+((입력!D153)*6),0),0)+IF(입력!B155="OD",IF(입력!H153="W",((입력!D153-(입력!D153-입력!J153))*2)+((입력!D153-입력!J153)*2)+((입력!F153)*4),IF(입력!H153="H",((입력!F153-(입력!F153-입력!J153))*2)+((입력!F153-입력!J153)*2)+((입력!D153)*4),0)),0)+IF(OR(입력!B155="PJ",입력!B155="T/T",입력!B155="T/O",입력!B155="T/S",입력!B155="FIX",입력!B153="ID",AND(입력!B155="OD",NOT(입력!H153="W"),NOT(입력!H153="H"))),((입력!D153)+(입력!F153))*2,0),0)</f>
        <v>0</v>
      </c>
      <c r="F153" s="358"/>
      <c r="G153" s="375">
        <f>IF(OR(입력!B153="60mm단열",입력!B153="60mm방화"),(IF(OR(입력!B155="T/T",입력!B155="T/O",입력!B155="T/S"),(IF(입력!H153="W",입력!J153-34-19+12,입력!D153-34-34+12)+IF(입력!H153="H",입력!J153-34-19+12,입력!F153-34-34+12))*2,0))+(IF(OR(입력!B155="T/T",입력!B155="T/O",입력!B155="T/S"),(IF(입력!H157="W",입력!J157-34-19+12+입력!F153-34-34+12,0)+IF(입력!H157="H",입력!J157-34-19+12+입력!D153-34-34+12,0))*2,0)),0)</f>
        <v>0</v>
      </c>
      <c r="H153" s="376"/>
      <c r="I153" s="357">
        <f>IF(OR(입력!B153="60mm단열",입력!B153="60mm방화"),IF(OR(입력!B155="T/T",입력!B155="T/O",입력!B155="T/S",입력!B155="FIX",입력!B155="PJ"),IF(입력!H153="W",입력!F153-34-34+10,IF(입력!H153="H",입력!D153-34-34+10,0)),0)*IF(OR(입력!H157="W",입력!H157="H"),2,1),0)</f>
        <v>0</v>
      </c>
      <c r="J153" s="358"/>
      <c r="K153" s="357">
        <f>IF(OR(입력!B153="60mm단열",입력!B153="60mm방화"),IF(입력!B155="OD",(IF(입력!H153="W",입력!D153-(입력!D153-입력!J153)-34-34+12,입력!D153-34-34+12)+IF(입력!H153="H",입력!F153-(입력!F153-입력!J153)-34-34+12,입력!F153-34-34+12))*2,0),0)</f>
        <v>0</v>
      </c>
      <c r="L153" s="358"/>
      <c r="M153" s="357">
        <f>IF(OR(입력!B153="60mm단열",입력!B153="60mm방화"),IF(입력!B155="PJ",(IF(입력!H153="W",입력!D153-(입력!D153-입력!J153)-34-34+12,입력!D153-34-34+12)+IF(입력!H153="H",입력!F153-(입력!F153-입력!J153)-34-34+12,입력!F153-34-34+12))*2,0),0)</f>
        <v>0</v>
      </c>
      <c r="N153" s="358"/>
      <c r="O153" s="357">
        <f>IF(OR(입력!B153="60mm단열",입력!B153="60mm방화"),IF(입력!B155="페러럴",(IF(입력!H153="W",입력!D153-(입력!D153-입력!J153)-34-34+12,입력!D153-34-34+12)+IF(입력!H153="H",입력!F153-(입력!F153-입력!J153)-34-34+12,입력!F153-34-34+12))*2,0),0)</f>
        <v>0</v>
      </c>
      <c r="P153" s="358"/>
      <c r="Q153" s="357">
        <f>IF(OR(입력!B153="60mm단열",입력!B153="60mm방화"),IF(입력!B157="24T",(IF(입력!B155="FIX",IF(AND(입력!H153="W",입력!H157="W"),((입력!D153-(입력!D153-입력!J153)-34-19)*2)+((입력!D153-(입력!D153-입력!J157)-34-19)*2)+((입력!D153-입력!J153-입력!J156-19-19)*2)+((입력!F153-34-34)*6),IF(AND(입력!H153="H",입력!H157="H"),((입력!F153-(입력!F153-입력!J153)-34-19)*2)+((입력!F153-(입력!F153-입력!J157)-34-19)*2)+((입력!F153-입력!J153-입력!J157-19-19)*2)+((입력!D153-34-34)*6),IF(입력!H153="W",((입력!D153-(입력!D153-입력!J153)-34-19)*2)+((입력!D153-입력!J153-34-19)*2)+((입력!F153-34-34)*4),IF(입력!H153="H",((입력!F153-(입력!F153-입력!J153)-34-19)*2)+((입력!F153-입력!J153-34-19)*2)+((입력!D153-34-34)*4),(((입력!D153-34-34)+(입력!F153-34-34))*2))))),0)+IF(OR(입력!B155="T/T",입력!B155="T/O",입력!B155="PJ",입력!B155="T/S"),IF(AND(입력!H153="W",입력!H157="W"),(((입력!D153-입력!J153-입력!J157-19-19)+(입력!F153-34-34))*2),IF(입력!H153="W",(((입력!D153-입력!J153-34-19)+(입력!F153-34-34))*2),IF(AND(입력!H153="H",입력!H157="H"),(((입력!F153-입력!J153-입력!J157-19-19)+(입력!D153-34-34))*2),IF(입력!H153="H",(((입력!F153-입력!J153-34-19)+(입력!D153-34-34))*2),0)))),0)+IF(입력!B153="OD",IF(AND(입력!H153="W",입력!H153="W"),(((입력!D153-입력!J153-입력!J157-34-34)+(입력!F153-34-34))*2),IF(입력!H153="W",(((입력!D153-입력!J153-34-34)+(입력!F153-34-34))*2),IF(AND(입력!H153="H",입력!H157="H"),(((입력!F153-입력!J153-입력!J157-34-34)+(입력!D153-34-34))*2),IF(입력!H153="H",(((입력!F153-입력!J153-34-34)+(입력!D153-34-34))*2),0)))),0)),0),0)</f>
        <v>0</v>
      </c>
      <c r="R153" s="358"/>
      <c r="S153" s="357">
        <f>IF(OR(입력!B153="60mm단열",입력!B153="60mm방화"),IF(입력!B157="24T",(IF(OR(입력!B155="T/T",입력!B155="T/O",입력!B155="T/S"),(IF(입력!H153="W",입력!D153-(입력!D153-입력!J153)-34-19+12-53-53,입력!D153-34-34+12-53-53)+IF(입력!H153="H",입력!F153-(입력!F153-입력!J153)-34-19+12-53-53,입력!F153-34-34+12-53-53))*2,0)+IF(입력!B155="OD",(IF(입력!H153="W",입력!D153-(입력!D153-입력!J153)-34-34+12-53-53,입력!D153-34-34+12-53-53)+IF(입력!H153="H",입력!F153-(입력!F153-입력!J153)-34-34+12-53-53,입력!F153-34-34+12-53-53))*2,0)+IF(입력!B155="PJ",(IF(입력!H153="W",입력!D153-(입력!D153-입력!J153)-34-19+12-53-53,입력!D153-34-34+12-53-53)+IF(입력!H153="H",입력!F153-(입력!F153-입력!J153)-34-19+12-53-53,입력!F153-34-34+12-53-53))*2,0)+IF(OR(입력!B155="T/T",입력!B155="T/O",입력!B155="T/S"),(IF(입력!H157="W",입력!D153-(입력!D153-입력!J157)-34-19+12-53-53,0)+IF(입력!H157="H",입력!F153-(입력!F153-입력!J157)-34-19+12-53-53,0))*2,0)+IF(입력!B153="OD",(IF(입력!H157="W",입력!D153-(입력!D153-입력!J157)-34-34+12-53-53,0)+IF(입력!H157="H",입력!F153-(입력!F153-입력!J157)-34-34+12-53-53,0))*2,0)+IF(입력!B155="PJ",(IF(입력!H157="W",입력!D153-(입력!D153-입력!J157)-34-19+12-53-53,0)+IF(입력!H157="H",입력!F153-(입력!F153-입력!J157)-34-19+12-53-53,0))*2,0)),0),0)</f>
        <v>0</v>
      </c>
      <c r="T153" s="358"/>
      <c r="U153" s="357">
        <f>IF(OR(입력!B153="60mm단열",입력!B153="60mm방화"),IF(입력!B157="39T",(IF(입력!B155="FIX",IF(AND(입력!H153="W",입력!H157="W"),((입력!D153-(입력!D153-입력!J153)-34-19)*2)+((입력!D153-(입력!D153-입력!J157)-34-19)*2)+((입력!D153-입력!J153-입력!J156-19-19)*2)+((입력!F153-34-34)*6),IF(AND(입력!H153="H",입력!H157="H"),((입력!F153-(입력!F153-입력!J153)-34-19)*2)+((입력!F153-(입력!F153-입력!J157)-34-19)*2)+((입력!F153-입력!J153-입력!J157-19-19)*2)+((입력!D153-34-34)*6),IF(입력!H153="W",((입력!D153-(입력!D153-입력!J153)-34-19)*2)+((입력!D153-입력!J153-34-19)*2)+((입력!F153-34-34)*4),IF(입력!H153="H",((입력!F153-(입력!F153-입력!J153)-34-19)*2)+((입력!F153-입력!J153-34-19)*2)+((입력!D153-34-34)*4),(((입력!D153-34-34)+(입력!F153-34-34))*2))))),0)+IF(OR(입력!B155="T/T",입력!B155="T/O",입력!B155="PJ",입력!B155="T/S"),IF(AND(입력!H153="W",입력!H157="W"),(((입력!D153-입력!J153-입력!J157-19-19)+(입력!F153-34-34))*2),IF(입력!H153="W",(((입력!D153-입력!J153-34-19)+(입력!F153-34-34))*2),IF(AND(입력!H153="H",입력!H157="H"),(((입력!F153-입력!J153-입력!J157-19-19)+(입력!D153-34-34))*2),IF(입력!H153="H",(((입력!F153-입력!J153-34-19)+(입력!D153-34-34))*2),0)))),0)+IF(입력!B155="OD",IF(AND(입력!H153="W",입력!H153="W"),(((입력!D153-입력!J153-입력!J157-34-34)+(입력!F153-34-34))*2),IF(입력!H153="W",(((입력!D153-입력!J153-34-34)+(입력!F153-34-34))*2),IF(AND(입력!H153="H",입력!H157="H"),(((입력!F153-입력!J153-입력!J157-34-34)+(입력!D153-34-34))*2),IF(입력!H153="H",(((입력!F153-입력!J153-34-34)+(입력!D153-34-34))*2),0)))),0)),0),0)</f>
        <v>0</v>
      </c>
      <c r="V153" s="358"/>
      <c r="W153" s="357">
        <f>IF(OR(입력!B153="60mm단열",입력!B153="60mm방화"),IF(입력!B157="39T",(IF(OR(입력!B155="T/T",입력!B155="T/O",입력!B155="T/S"),(IF(입력!H153="W",입력!D153-(입력!D153-입력!J153)-34-19+12-53-53,입력!D153-34-34+12-53-53)+IF(입력!H153="H",입력!F153-(입력!F153-입력!J153)-34-19+12-53-53,입력!F153-34-34+12-53-53))*2,0)+IF(입력!B155="OD",(IF(입력!H153="W",입력!D153-(입력!D153-입력!J153)-34-34+12-53-53,입력!D153-34-34+12-53-53)+IF(입력!H153="H",입력!F153-(입력!F153-입력!J153)-34-34+12-53-53,입력!F153-34-34+12-53-53))*2,0)+IF(입력!B155="PJ",(IF(입력!H153="W",입력!D153-(입력!D153-입력!J153)-34-19+12-53-53,입력!D153-34-34+12-53-53)+IF(입력!H153="H",입력!F153-(입력!F153-입력!J153)-34-19+12-53-53,입력!F153-34-34+12-53-53))*2,0)+IF(OR(입력!B155="T/T",입력!B155="T/O",입력!B155="T/S"),(IF(입력!H157="W",입력!D153-(입력!D153-입력!J157)-34-19+12-53-53,0)+IF(입력!H157="H",입력!F153-(입력!F153-입력!J157)-34-19+12-53-53,0))*2,0)+IF(입력!B153="OD",(IF(입력!H157="W",입력!D153-(입력!D153-입력!J157)-34-34+12-53-53,0)+IF(입력!H157="H",입력!F153-(입력!F153-입력!J157)-34-34+12-53-53,0))*2,0)+IF(입력!B153="ID",(IF(입력!H157="W",입력!D153-(입력!D153-입력!J157)-34-19+12-53-53,0)+IF(입력!H157="H",입력!F153-(입력!F153-입력!J157)-34-19+12-53-53,0))*2,0)),0),0)</f>
        <v>0</v>
      </c>
      <c r="X153" s="358"/>
      <c r="Y153" s="357">
        <f>IF(OR(입력!B153="60mm단열",입력!B153="60mm방화"),(4),0)</f>
        <v>0</v>
      </c>
      <c r="Z153" s="358"/>
      <c r="AA153" s="357">
        <f>IF(OR(입력!B153="60mm단열",입력!B153="60mm방화"),(4),0)</f>
        <v>0</v>
      </c>
      <c r="AB153" s="358"/>
      <c r="AC153" s="375">
        <f>IF(OR(입력!B153="60mm단열",입력!B153="60mm방화"),IF(OR(입력!B155="T/T",입력!B155="T/O",입력!B155="T/S",입력!B155="PJ"),IF(OR(입력!H157="w",입력!H157="h"),8,4),0),0)</f>
        <v>0</v>
      </c>
      <c r="AD153" s="376"/>
      <c r="AE153" s="375">
        <f>IF(OR(입력!B153="60mm단열",입력!B153="60mm방화"),IF(OR(입력!B155="T/T",입력!B155="T/O",입력!B155="T/S",입력!B155="PJ"),IF(OR(입력!H157="w",입력!H157="h"),8,4),0),0)</f>
        <v>0</v>
      </c>
      <c r="AF153" s="376"/>
      <c r="AG153" s="375">
        <f>IF(OR(입력!B153="60mm단열",입력!B153="60mm방화"),IF(OR(입력!B155="T/T",입력!B155="T/O",입력!B155="T/S",입력!B155="FIX",입력!B155="PJ"),IF(입력!H153="W",4,IF(입력!H153="H",4,0)),0)*IF(OR(입력!H156="W",입력!H156="H"),2,1),0)</f>
        <v>0</v>
      </c>
      <c r="AH153" s="376"/>
      <c r="AI153" s="375">
        <f>IF(OR(입력!B153="60mm단열",입력!B153="60mm방화"),IF(OR(입력!B155="T/T",입력!B155="T/O",입력!B155="T/S",입력!B155="FIX",입력!B155="PJ"),IF(입력!H153="W",4,IF(입력!H153="H",4,0)),0)*IF(OR(입력!H156="W",입력!H156="H"),2,1),0)</f>
        <v>0</v>
      </c>
      <c r="AJ153" s="376"/>
      <c r="AK153" s="375">
        <f>IF(OR(입력!B153="60mm단열",입력!B153="60mm방화"),IF(OR(입력!B155="T/T",입력!B155="T/O",입력!B155="T/S",입력!B155="FIX",입력!B155="PJ"),IF(입력!H153="W",4,IF(입력!H153="H",4,0)),0)*IF(OR(입력!H156="W",입력!H156="H"),2,1),0)</f>
        <v>0</v>
      </c>
      <c r="AL153" s="376"/>
      <c r="AM153" s="357">
        <f>IF(OR(입력!B153="60mm단열",입력!B153="60mm방화"),(32),0)</f>
        <v>0</v>
      </c>
      <c r="AN153" s="358"/>
      <c r="AO153" s="357">
        <f>IF((입력!B153="60mm단열"),(Q153+S153+U153+W153)/1000,0)</f>
        <v>0</v>
      </c>
      <c r="AP153" s="358"/>
      <c r="AQ153" s="357">
        <f>IF((입력!B153="60mm단열"),(Q153+S153+U153+W153)/1000,0)</f>
        <v>0</v>
      </c>
      <c r="AR153" s="358"/>
      <c r="AS153" s="357">
        <f>IF((입력!B153="60mm단열"),(G153+M153+K153+O153))/1000</f>
        <v>0</v>
      </c>
      <c r="AT153" s="358"/>
      <c r="AU153" s="357">
        <f>IF((입력!B153="60mm단열"),(4),0)</f>
        <v>0</v>
      </c>
      <c r="AV153" s="358"/>
      <c r="AW153" s="357">
        <f>IF((입력!B153="60mm단열"),(G153*2)/1000,0)</f>
        <v>0</v>
      </c>
      <c r="AX153" s="358"/>
      <c r="AY153" s="357">
        <f>IF((입력!B153="60mm방화"),(Q153+S153+U153+W153)/1000,0)</f>
        <v>0</v>
      </c>
      <c r="AZ153" s="358"/>
      <c r="BA153" s="357">
        <f>IF((입력!B153="60mm방화"),(Q153+S153+U153+W153)/1000,0)</f>
        <v>0</v>
      </c>
      <c r="BB153" s="358"/>
      <c r="BC153" s="357">
        <f>IF((입력!B153="60mm방화"),(G153+K153+M153+O153)/1000,0)</f>
        <v>0</v>
      </c>
      <c r="BD153" s="358"/>
      <c r="BE153" s="357">
        <f>IF((입력!B153="60mm방화"),(4),0)</f>
        <v>0</v>
      </c>
      <c r="BF153" s="358"/>
      <c r="BG153" s="357">
        <f>IF((입력!B153="60mm방화"),((G153+K153+M153+O153)/1000),0)</f>
        <v>0</v>
      </c>
      <c r="BH153" s="358"/>
      <c r="BI153" s="357">
        <f>IF((입력!B153="60mm방화"),((E153/1000)),0)</f>
        <v>0</v>
      </c>
      <c r="BJ153" s="358"/>
      <c r="BK153" s="357">
        <f>IF((입력!B153="60mm방화"),IF(입력!B157="24T",Q153/1000,U153/1000),0)</f>
        <v>0</v>
      </c>
      <c r="BL153" s="358"/>
      <c r="BM153" s="357">
        <f>IF((입력!B153="60mm방화"),IF(입력!B157="24T",S153/1000,W153/1000),0)</f>
        <v>0</v>
      </c>
      <c r="BN153" s="358"/>
      <c r="BO153" s="357">
        <f>IF(OR(입력!B153="60mm단열",입력!B153="60mm방화"),(IF(OR(입력!B155="T/T",입력!B155="T/O",입력!B155="T/S",입력!B155="PJ"),(IF(입력!H153="W",입력!D153-(입력!D153-입력!J153)-432,입력!D153-432)+IF(입력!H153="H",입력!F153-((((입력!F153-입력!J153)/2)-246)*2),(((입력!F153/2)-246)*2))),0))+(IF(OR(입력!B155="T/T",입력!B155="T/O",입력!B155="T/S"),(IF(입력!H157="W",입력!D153-(입력!D157-입력!J157)-432,0)+IF(입력!H157="H",입력!F157-((((입력!F157-입력!J157)/2)-246)*2),0)),0)),0)</f>
        <v>0</v>
      </c>
      <c r="BP153" s="358"/>
      <c r="BQ153" s="357">
        <f>IF(OR(입력!B153="85mm단열",입력!B153="85mm방화"),IF(입력!B155="OD",IF(AND(입력!H153="W",입력!H157="W"),((입력!D153-(입력!D153-입력!J153))*2)+((입력!D153-(입력!D153-입력!J157))*2)+((입력!D153-입력!J153-입력!J157)*2)+((입력!F153)*6),0),0)+IF(입력!B155="OD",IF(AND(입력!H153="H",입력!H157="H"),((입력!BJ153-(입력!F153-입력!J153))*2)+((입력!F153-(입력!F153-입력!J157))*2)+((입력!F153-입력!BN153-입력!J157)*2)+((입력!D153)*6),0),0)+IF(입력!B155="OD",IF(입력!H153="W",((입력!D153-(입력!D153-입력!J153))*2)+((입력!D153-입력!J153)*2)+((입력!F153)*4),IF(입력!H153="H",((입력!F153-(입력!F153-입력!J153))*2)+((입력!F153-입력!J153)*2)+((입력!D153)*4),0)),0)+IF(OR(입력!B155="T/T",입력!B155="T/O",입력!B155="T/S",입력!B155="FIX",입력!B153="ID",AND(입력!B155="OD",NOT(입력!H153="W"),NOT(입력!H153="H"))),((입력!D153)+(입력!F153))*2,0),0)</f>
        <v>0</v>
      </c>
      <c r="BR153" s="358"/>
      <c r="BS153" s="357">
        <f>IF(OR(입력!B153="85mm단열",입력!B153="85mm방화"),(IF(OR(입력!B155="T/T",입력!B155="T/O",입력!B155="T/S"),(IF(입력!H153="W",입력!D153-(입력!D153-입력!J153)-38-19+12,입력!D153-38-38+12)+IF(입력!H153="H",입력!F153-(입력!F153-입력!J153)-38-19+12,입력!F153-38-38+12))*2,0))+(IF(OR(입력!B155="T/T",입력!B155="T/O",입력!B155="T/S"),(IF(입력!H157="W",입력!D153-(입력!D157-입력!J157)-38-19+12,0)+IF(입력!H157="H",입력!F157-(입력!F157-입력!J157)-38-19+12,0))*2,0)),0)</f>
        <v>0</v>
      </c>
      <c r="BT153" s="358"/>
      <c r="BU153" s="357">
        <f>IF(OR(입력!B153="85mm단열",입력!B153="85mm방화"),IF(OR(입력!B155="T/T",입력!B155="T/O",입력!B155="T/S",입력!B155="FIX",입력!B155="ID"),IF(입력!H153="W",입력!F153-38-38+10,IF(입력!H153="H",입력!D153-38-38+10,0)),0)*IF(OR(입력!H157="W",입력!H156="H"),2,1),0)</f>
        <v>0</v>
      </c>
      <c r="BV153" s="358"/>
      <c r="BW153" s="357">
        <f>IF(OR(입력!B153="85mm단열",입력!B153="85mm방화"),IF(입력!B157="48T",(IF(입력!B155="FIX",IF(AND(입력!H153="W",입력!H157="W"),((입력!D153-(입력!D153-입력!J153)-38-19)*2)+((입력!D153-(입력!D153-입력!J157)-38-19)*2)+((입력!D153-입력!J153-입력!J156-19-19)*2)+((입력!F153-38-38)*6),IF(AND(입력!H153="H",입력!H157="H"),((입력!F153-(입력!F153-입력!J153)-38-19)*2)+((입력!F153-(입력!F153-입력!J157)-38-19)*2)+((입력!F153-입력!J153-입력!J157-19-19)*2)+((입력!D153-38-38)*6),IF(입력!H153="W",((입력!D153-(입력!D153-입력!J153)-38-19)*2)+((입력!D153-입력!J153-38-19)*2)+((입력!F153-38-38)*4),IF(입력!H153="H",((입력!F153-(입력!F153-입력!J153)-38-19)*2)+((입력!F153-입력!J153-38-19)*2)+((입력!D153-38-38)*4),(((입력!D153-38-38)+(입력!F153-38-38))*2))))),0)+IF(OR(입력!B155="T/T",입력!B155="T/O",입력!B155="ID",입력!B155="T/S"),IF(AND(입력!H153="W",입력!H157="W"),(((입력!D153-입력!J153-입력!J157-19-19)+(입력!F153-38-38))*2),IF(입력!H153="W",(((입력!D153-입력!J153-38-19)+(입력!F153-38-38))*2),IF(AND(입력!H153="H",입력!H157="H"),(((입력!F153-입력!J153-입력!J157-19-19)+(입력!D153-38-38))*2),IF(입력!H153="H",(((입력!F153-입력!J153-38-19)+(입력!D153-38-38))*2),0)))),0)+IF(입력!B153="OD",IF(AND(입력!H153="W",입력!H153="W"),(((입력!D153-입력!J153-입력!J157-38-38)+(입력!F153-38-38))*2),IF(입력!H153="W",(((입력!D153-입력!J153-38-38)+(입력!F153-38-38))*2),IF(AND(입력!H153="H",입력!H157="H"),(((입력!F153-입력!J153-입력!J157-38-38)+(입력!D153-38-38))*2),IF(입력!H153="H",(((입력!F153-입력!J153-38-38)+(입력!D153-38-38))*2),0)))),0)),0),0)</f>
        <v>0</v>
      </c>
      <c r="BX153" s="358"/>
      <c r="BY153" s="357">
        <f>IF(OR(입력!B153="85mm단열",입력!B153="85mm방화"),IF(입력!B157="48T",(IF(OR(입력!B155="T/T",입력!B155="T/O",입력!B155="T/S"),(IF(입력!H153="W",입력!D153-(입력!D153-입력!J153)-38-19+12-56-56,입력!D153-38-38+12-56-56)+IF(입력!H153="H",입력!F153-(입력!F153-입력!J153)-38-19+12-56-56,입력!F153-38-38+12-56-56))*2,0)+IF(입력!B155="OD",(IF(입력!H153="W",입력!D153-(입력!D153-입력!J153)-38-38+12-56-56,입력!D153-38-38+12-56-56)+IF(입력!H153="H",입력!F153-(입력!F153-입력!J153)-38-38+12-56-56,입력!F153-38-38+12-56-56))*2,0)+IF(입력!B155="ID",(IF(입력!H153="W",입력!D153-(입력!D153-입력!J153)-38-19+12-56-56,입력!D153-38-38+12-56-56)+IF(입력!H153="H",입력!F153-(입력!F153-입력!J153)-38-19+12-56-56,입력!F153-38-38+12-56-56))*2,0)+IF(OR(입력!B155="T/T",입력!B155="T/O",입력!B155="T/S"),(IF(입력!H157="W",입력!D153-(입력!D153-입력!J157)-38-19+12-56-56,0)+IF(입력!H157="H",입력!F153-(입력!F153-입력!J157)-38-19+12-56-56,0))*2,0)+IF(입력!B153="OD",(IF(입력!H157="W",입력!D153-(입력!D153-입력!J157)-38-38+12-56-56,0)+IF(입력!H157="H",입력!F153-(입력!F153-입력!J157)-38-38+12-56-56,0))*2,0)+IF(입력!B153="ID",(IF(입력!H157="W",입력!D153-(입력!D153-입력!J157)-38-19+12-56-56,0)+IF(입력!H157="H",입력!F153-(입력!F153-입력!J157)-38-19+12-56-56,0))*2,0)),0),0)</f>
        <v>0</v>
      </c>
      <c r="BZ153" s="358"/>
      <c r="CA153" s="357">
        <f>IF(OR(입력!B153="85mm단열",입력!B153="85mm방화"),IF(입력!B157="51T",(IF(입력!B155="FIX",IF(AND(입력!H153="W",입력!H157="W"),((입력!D153-(입력!D153-입력!J153)-38-19)*2)+((입력!D153-(입력!D153-입력!J157)-38-19)*2)+((입력!D153-입력!J153-입력!J156-19-19)*2)+((입력!F153-38-38)*6),IF(AND(입력!H153="H",입력!H157="H"),((입력!F153-(입력!F153-입력!J153)-38-19)*2)+((입력!F153-(입력!F153-입력!J157)-38-19)*2)+((입력!F153-입력!J153-입력!J157-19-19)*2)+((입력!D153-38-38)*6),IF(입력!H153="W",((입력!D153-(입력!D153-입력!J153)-38-19)*2)+((입력!D153-입력!J153-38-19)*2)+((입력!F153-38-38)*4),IF(입력!H153="H",((입력!F153-(입력!F153-입력!J153)-38-19)*2)+((입력!F153-입력!J153-38-19)*2)+((입력!D153-38-38)*4),(((입력!D153-38-38)+(입력!F153-38-38))*2))))),0)+IF(OR(입력!B155="T/T",입력!B155="T/O",입력!B155="ID",입력!B155="T/S"),IF(AND(입력!H153="W",입력!H157="W"),(((입력!D153-입력!J153-입력!J157-19-19)+(입력!F153-38-38))*2),IF(입력!H153="W",(((입력!D153-입력!J153-38-19)+(입력!F153-38-38))*2),IF(AND(입력!H153="H",입력!H157="H"),(((입력!F153-입력!J153-입력!J157-19-19)+(입력!D153-38-38))*2),IF(입력!H153="H",(((입력!F153-입력!J153-38-19)+(입력!D153-38-38))*2),0)))),0)+IF(입력!B153="OD",IF(AND(입력!H153="W",입력!H153="W"),(((입력!D153-입력!J153-입력!J157-38-38)+(입력!F153-38-38))*2),IF(입력!H153="W",(((입력!D153-입력!J153-38-38)+(입력!F153-38-38))*2),IF(AND(입력!H153="H",입력!H157="H"),(((입력!F153-입력!J153-입력!J157-38-38)+(입력!D153-38-38))*2),IF(입력!H153="H",(((입력!F153-입력!J153-38-38)+(입력!D153-38-38))*2),0)))),0)),0),0)</f>
        <v>0</v>
      </c>
      <c r="CB153" s="358"/>
      <c r="CC153" s="357">
        <f>IF(OR(입력!B153="85mm단열",입력!B153="85mm방화"),IF(입력!B157="51T",(IF(OR(입력!B155="T/T",입력!B155="T/O",입력!B155="T/S"),(IF(입력!H153="W",입력!D153-(입력!D153-입력!J153)-38-19+12-56-56,입력!D153-38-38+12-56-56)+IF(입력!H153="H",입력!F153-(입력!F153-입력!J153)-38-19+12-56-56,입력!F153-38-38+12-56-56))*2,0)+IF(입력!B155="OD",(IF(입력!H153="W",입력!D153-(입력!D153-입력!J153)-38-38+12-56-56,입력!D153-38-38+12-56-56)+IF(입력!H153="H",입력!F153-(입력!F153-입력!J153)-38-38+12-56-56,입력!F153-38-38+12-56-56))*2,0)+IF(입력!B155="ID",(IF(입력!H153="W",입력!D153-(입력!D153-입력!J153)-38-19+12-56-56,입력!D153-38-38+12-56-56)+IF(입력!H153="H",입력!F153-(입력!F153-입력!J153)-38-19+12-56-56,입력!F153-38-38+12-56-56))*2,0)+IF(OR(입력!B155="T/T",입력!B155="T/O",입력!B155="T/S"),(IF(입력!H157="W",입력!D153-(입력!D153-입력!J157)-38-19+12-56-56,0)+IF(입력!H157="H",입력!F153-(입력!F153-입력!J157)-38-19+12-56-56,0))*2,0)+IF(입력!B153="OD",(IF(입력!H157="W",입력!D153-(입력!D153-입력!J157)-38-38+12-56-56,0)+IF(입력!H157="H",입력!F153-(입력!F153-입력!J157)-38-38+12-56-56,0))*2,0)+IF(입력!B153="ID",(IF(입력!H157="W",입력!D153-(입력!D153-입력!J157)-38-19+12-56-56,0)+IF(입력!H157="H",입력!F153-(입력!F153-입력!J157)-38-19+12-56-56,0))*2,0)),0),0)</f>
        <v>0</v>
      </c>
      <c r="CD153" s="358"/>
      <c r="CE153" s="357">
        <f>IF(OR(입력!B153="85mm단열",입력!B153="85mm방화"),(4),0)</f>
        <v>0</v>
      </c>
      <c r="CF153" s="358"/>
      <c r="CG153" s="357">
        <f>IF(OR(입력!B153="85mm단열",입력!B153="85mm방화"),(4),0)</f>
        <v>0</v>
      </c>
      <c r="CH153" s="358"/>
      <c r="CI153" s="381">
        <f>IF(OR(입력!B153="85mm단열",입력!B153="85mm방화"),IF(OR(입력!B155="T/T",입력!B155="T/O",입력!B155="T/S"),IF(OR(입력!H157="w",입력!H157="h"),8,4),0),0)</f>
        <v>0</v>
      </c>
      <c r="CJ153" s="382"/>
      <c r="CK153" s="375">
        <f>IF(OR(입력!B153="85mm단열",입력!B153="85mm방화"),IF(OR(입력!B155="T/T",입력!B155="T/O",입력!B155="T/S"),IF(OR(입력!H157="w",입력!H157="h"),8,4),0),0)</f>
        <v>0</v>
      </c>
      <c r="CL153" s="376"/>
      <c r="CM153" s="375">
        <f>IF(OR(입력!B153="85mm단열",입력!B153="85mm방화"),IF(OR(입력!B155="T/T",입력!B155="T/O",입력!B155="T/S",입력!B155="FIX",입력!B155="ID"),IF(입력!H153="W",2,IF(입력!H153="H",2,0)),0)*IF(OR(입력!H156="W",입력!H156="H"),2,1),0)</f>
        <v>0</v>
      </c>
      <c r="CN153" s="376"/>
      <c r="CO153" s="375">
        <f>IF(OR(입력!B153="85mm단열",입력!B153="85mm방화"),IF(OR(입력!B155="T/T",입력!B155="T/O",입력!B155="T/S",입력!B155="FIX",입력!B155="ID"),IF(입력!H153="W",2,IF(입력!H153="H",2,0)),0)*IF(OR(입력!H156="W",입력!H156="H"),2,1),0)</f>
        <v>0</v>
      </c>
      <c r="CP153" s="376"/>
      <c r="CQ153" s="375">
        <f>IF(OR(입력!B153="85mm단열",입력!B153="85mm방화"),IF(OR(입력!B155="T/T",입력!B155="T/O",입력!B155="T/S",입력!B155="FIX",입력!B155="ID"),IF(입력!H153="W",2,IF(입력!H153="H",2,0)),0)*IF(OR(입력!H156="W",입력!H156="H"),2,1),0)</f>
        <v>0</v>
      </c>
      <c r="CR153" s="376"/>
      <c r="CS153" s="357">
        <f>IF(OR(입력!B153="85mm단열",입력!B153="85mm방화"),(32),0)</f>
        <v>0</v>
      </c>
      <c r="CT153" s="358"/>
      <c r="CU153" s="369">
        <f>IF((입력!B153="85mm단열"),((CA153+CC153+BW153+BY153)/1000),0)</f>
        <v>0</v>
      </c>
      <c r="CV153" s="370"/>
      <c r="CW153" s="369">
        <f>IF((입력!B153="85mm단열"),((CA153+CC153+BW153+BY153)/1000),0)</f>
        <v>0</v>
      </c>
      <c r="CX153" s="370"/>
      <c r="CY153" s="369">
        <f>IF((입력!B153="85mm단열"),((BS153/1000)),0)</f>
        <v>0</v>
      </c>
      <c r="CZ153" s="370"/>
      <c r="DA153" s="357">
        <f>IF((입력!B153="85mm단열"),(4),0)</f>
        <v>0</v>
      </c>
      <c r="DB153" s="358"/>
      <c r="DC153" s="369">
        <f>IF((입력!B153="85mm단열"),(BS153*2)/1000,0)</f>
        <v>0</v>
      </c>
      <c r="DD153" s="370"/>
      <c r="DE153" s="357">
        <f>IF((입력!B153="85mm방화"),((CA153+CC153+BW153+BY153)/1000),0)</f>
        <v>0</v>
      </c>
      <c r="DF153" s="358"/>
      <c r="DG153" s="357">
        <f>IF((입력!B153="85mm방화"),((CA153+CC153+BW153+BY153)/1000),0)</f>
        <v>0</v>
      </c>
      <c r="DH153" s="358"/>
      <c r="DI153" s="357">
        <f>IF((입력!B153="85mm방화"),((BS153/1000)),0)</f>
        <v>0</v>
      </c>
      <c r="DJ153" s="358"/>
      <c r="DK153" s="357">
        <f>IF((입력!B153="85mm방화"),(4),0)</f>
        <v>0</v>
      </c>
      <c r="DL153" s="358"/>
      <c r="DM153" s="357">
        <f>IF((입력!B153="85mm방화"),(BS153*2)/1000,0)</f>
        <v>0</v>
      </c>
      <c r="DN153" s="358"/>
      <c r="DO153" s="357">
        <f>IF((입력!B153="85mm방화"),((BQ153/1000)),0)</f>
        <v>0</v>
      </c>
      <c r="DP153" s="358"/>
      <c r="DQ153" s="357">
        <f>IF((입력!B153="85mm방화"),((BW153/1000)),0)</f>
        <v>0</v>
      </c>
      <c r="DR153" s="358"/>
      <c r="DS153" s="357">
        <f>IF((입력!B153="85mm방화"),((BY153/1000)),0)</f>
        <v>0</v>
      </c>
      <c r="DT153" s="358"/>
      <c r="DU153" s="357">
        <f>IF(OR(입력!B153="85mm단열",입력!B153="85mm방화"),(IF(OR(입력!B155="T/T",입력!B155="T/O",입력!B155="T/S"),(IF(입력!H153="W",입력!D153-(입력!D153-입력!J153)-432,입력!D153-432)+IF(입력!H153="H",입력!F153-((((입력!F153-입력!J153)/2)-246)*2),(((입력!F153/2)-246)*2))),0))+(IF(OR(입력!B155="T/T",입력!B155="T/O",입력!B155="T/S"),(IF(입력!H157="W",입력!D153-(입력!D157-입력!J157)-432,0)+IF(입력!H157="H",입력!F157-((((입력!F157-입력!J157)/2)-246)*2),0)),0)),0)</f>
        <v>0</v>
      </c>
      <c r="DV153" s="358"/>
      <c r="DW153" s="357">
        <f>IF(OR(입력!B153="85mm단열",입력!B153="85mm방화",입력!B153="60mm단열",입력!B153="60mm방화"),IF(OR(입력!B155="T/T",입력!B155="T/O",입력!B155="T/S",입력!B155="FIX"),IF(OR(입력!H153="w",입력!H153="h"),4,2),0),0)</f>
        <v>0</v>
      </c>
      <c r="DX153" s="358"/>
      <c r="DY153" s="357">
        <f>IF(OR(입력!B153="85mm단열",입력!B153="85mm방화",입력!B153="60mm단열",입력!B153="60mm방화"),IF(OR(입력!B155="T/T",입력!B155="T/O",입력!B155="T/S"),1,0),0)</f>
        <v>0</v>
      </c>
      <c r="DZ153" s="358"/>
      <c r="EA153" s="357">
        <f>IF(OR(입력!B153="85mm단열",입력!B153="85mm방화",입력!B153="60mm단열",입력!B153="60mm방화"),IF(OR(입력!B155="T/T",입력!B155="T/O",입력!B155="T/S"),1,0),0)</f>
        <v>0</v>
      </c>
      <c r="EB153" s="358"/>
      <c r="EC153" s="357">
        <f>IF(OR(입력!B153="145mm단열",입력!B153="145mm방화"),IF(입력!B155="ES",((입력!D153)+(입력!F153))*2,0),0)</f>
        <v>0</v>
      </c>
      <c r="ED153" s="358"/>
      <c r="EE153" s="357">
        <f>IF(OR(입력!B153="145mm단열",입력!B153="145mm방화"),IF(입력!B155="ES",(((입력!D153-(입력!D153-입력!J153)+6)+(입력!F153-52-57))*2),0)+IF(입력!B155="ES",IF(입력!H157="W",(((입력!D153-(입력!D153-입력!J157)+6)+(입력!F153-52-57))*2),0),0),0)</f>
        <v>0</v>
      </c>
      <c r="EF153" s="358"/>
      <c r="EG153" s="357">
        <f>IF(OR(입력!B153="145mm단열",입력!B153="145mm방화"),IF(입력!B155="ES",입력!F153-36-36+10,0)*IF(입력!H157="W",2,1),0)</f>
        <v>0</v>
      </c>
      <c r="EH153" s="358"/>
      <c r="EI153" s="357">
        <f>IF(OR(입력!B153="145mm단열",입력!B153="145mm방화"),IF(입력!B155="ES",입력!D153-36-36,0),0)</f>
        <v>0</v>
      </c>
      <c r="EJ153" s="358"/>
      <c r="EK153" s="357">
        <f>IF(OR(입력!B153="145mm단열",입력!B153="145mm방화"),IF(입력!B155="ES",입력!F153-36-36,0)+IF(AND(입력!B155="ES",입력!H157="W"),입력!F153-36-36,0),0)</f>
        <v>0</v>
      </c>
      <c r="EL153" s="358"/>
      <c r="EM153" s="357">
        <f>IF(OR(입력!B153="145mm단열",입력!B153="145mm방화"),IF(입력!B155="ES",입력!D153-36-36,0),0)</f>
        <v>0</v>
      </c>
      <c r="EN153" s="358"/>
      <c r="EO153" s="357">
        <f>IF(OR(입력!B153="145mm단열",입력!B153="145mm방화"),IF(입력!B155="ES",입력!D153-36-36,0),0)</f>
        <v>0</v>
      </c>
      <c r="EP153" s="358"/>
      <c r="EQ153" s="357">
        <f>IF(OR(입력!B153="145mm단열",입력!B153="145mm방화"),IF(입력!B155="ES",입력!F153-36-36,0)+IF(AND(입력!B155="ES",입력!H157="W"),입력!F153-36-36,0),0)</f>
        <v>0</v>
      </c>
      <c r="ER153" s="358"/>
      <c r="ES153" s="357">
        <f>IF(OR(입력!B153="145mm단열",입력!B153="145mm방화"),IF(입력!B157="39T",IF(입력!B155="ES",((입력!D153-(입력!D153-입력!J153)+6-73-73)+(입력!F153-36-36-73-73))*2,0)+IF(AND(입력!B153="ES",입력!H156="W"),((입력!D153-(입력!D153-입력!J156)+6-73-73)+(입력!F153-36-36-73-73))*2,0)+IF(AND(입력!B153="ES",입력!H153="W",입력!H156="W"),((입력!D153-입력!J153-입력!J156-19-19)+(입력!F153-36-36))*2,IF(AND(입력!B153="ES",입력!H153="W",NOT(입력!H156="W")),((입력!D153-입력!J153-36-19)+(입력!F153-36-36))*2,0)),0),0)</f>
        <v>0</v>
      </c>
      <c r="ET153" s="358"/>
      <c r="EU153" s="357">
        <f>IF(OR(입력!B153="145mm단열",입력!B153="145mm방화"),IF(입력!B157="24T",IF(입력!B155="ES",((입력!D153-(입력!D153-입력!J153)+6-73-73)+(입력!F153-36-36-73-73))*2,0)+IF(AND(입력!B153="ES",입력!H156="W"),((입력!D153-(입력!D153-입력!J156)+6-73-73)+(입력!F153-36-36-73-73))*2,0)+IF(AND(입력!B153="ES",입력!H153="W",입력!H156="W"),((입력!D153-입력!J153-입력!J156-19-19)+(입력!F153-36-36))*2,IF(AND(입력!B153="ES",입력!H153="W",NOT(입력!H156="W")),((입력!D153-입력!J153-36-19)+(입력!F153-36-36))*2,0)),0),0)</f>
        <v>0</v>
      </c>
      <c r="EV153" s="358"/>
      <c r="EW153" s="357">
        <f>IF(OR(입력!B153="145mm단열",입력!B153="145mm방화"),IF(입력!B155="ES",(입력!D153-(입력!D153-입력!J153)-40-21+입력!F153-36-36)*2,0)+IF(AND(입력!B155="ES",입력!H157="W"),(입력!D153-(입력!D153-입력!J156)-36-19+입력!F153-36-36)*2,0),0)</f>
        <v>0</v>
      </c>
      <c r="EX153" s="358"/>
      <c r="EY153" s="357">
        <f>IF(OR(입력!B153="145mm단열",입력!B153="145mm방화"),(4),0)</f>
        <v>0</v>
      </c>
      <c r="EZ153" s="358"/>
      <c r="FA153" s="357">
        <f>IF(OR(입력!B153="145mm단열",입력!B153="145mm방화"),(4),0)</f>
        <v>0</v>
      </c>
      <c r="FB153" s="358"/>
      <c r="FC153" s="381">
        <f>IF(OR(입력!B153="145mm단열",입력!B153="145mm방화"),IF(OR(입력!B155="ES"),IF(OR(입력!H153="W",입력!H157="h"),4,8),0),0)</f>
        <v>0</v>
      </c>
      <c r="FD153" s="382"/>
      <c r="FE153" s="375">
        <f>IF(OR(입력!B153="145mm단열",입력!B153="145mm방화"),IF(OR(입력!B155="ES"),IF(OR(입력!H153="W",입력!H157="h"),4,8),0),0)</f>
        <v>0</v>
      </c>
      <c r="FF153" s="376"/>
      <c r="FG153" s="375">
        <f>IF(OR(입력!B153="145mm단열",입력!B153="145mm방화"),IF(OR(입력!B155="ES"),IF(입력!H153="W",2,IF(입력!H153="H",2,0)),0)*IF(OR(입력!H156="W",입력!H156="H"),2,1),0)</f>
        <v>0</v>
      </c>
      <c r="FH153" s="376"/>
      <c r="FI153" s="375">
        <f>IF(OR(입력!B153="145mm단열",입력!B153="145mm방화"),IF(OR(입력!B155="ES"),IF(입력!H153="W",2,IF(입력!H153="H",2,0)),0)*IF(OR(입력!H156="W",입력!H156="H"),2,1),0)</f>
        <v>0</v>
      </c>
      <c r="FJ153" s="376"/>
      <c r="FK153" s="375">
        <f>IF(OR(입력!B153="145mm단열",입력!B153="145mm방화"),IF(OR(입력!B155="ES"),IF(입력!H153="W",2,IF(입력!H153="H",2,0)),0)*IF(OR(입력!H156="W",입력!H156="H"),2,1),0)</f>
        <v>0</v>
      </c>
      <c r="FL153" s="376"/>
      <c r="FM153" s="357">
        <f>IF(OR(입력!B153="145mm단열",입력!B153="145mm방화"),(32),0)</f>
        <v>0</v>
      </c>
      <c r="FN153" s="358"/>
      <c r="FO153" s="369">
        <f>IF((입력!B153="145mm단열"),((EU153+EW153+EQ153+ES153)/1000),0)</f>
        <v>0</v>
      </c>
      <c r="FP153" s="370"/>
      <c r="FQ153" s="369">
        <f>IF((입력!B153="145mm단열"),((EU153+EW153+EQ153+ES153)/1000),0)</f>
        <v>0</v>
      </c>
      <c r="FR153" s="370"/>
      <c r="FS153" s="369">
        <f>IF((입력!B153="145mm단열"),((EM153/1000)),0)</f>
        <v>0</v>
      </c>
      <c r="FT153" s="370"/>
      <c r="FU153" s="357">
        <f>IF((입력!B153="145mm단열"),(4),0)</f>
        <v>0</v>
      </c>
      <c r="FV153" s="358"/>
      <c r="FW153" s="369">
        <f>IF((입력!B153="145mm단열"),(EM153*2)/1000,0)</f>
        <v>0</v>
      </c>
      <c r="FX153" s="370"/>
      <c r="FY153" s="357">
        <f>IF((입력!B153="145mm방화"),((EU153+EW153+EQ153+ES153)/1000),0)</f>
        <v>0</v>
      </c>
      <c r="FZ153" s="358"/>
      <c r="GA153" s="357">
        <f>IF((입력!B153="145mm방화"),((EU153+EW153+EQ153+ES153)/1000),0)</f>
        <v>0</v>
      </c>
      <c r="GB153" s="358"/>
      <c r="GC153" s="357">
        <f>IF((입력!B153="145mm방화"),((EM153/1000)),0)</f>
        <v>0</v>
      </c>
      <c r="GD153" s="358"/>
      <c r="GE153" s="357">
        <f>IF((입력!B153="145mm방화"),(4),0)</f>
        <v>0</v>
      </c>
      <c r="GF153" s="358"/>
      <c r="GG153" s="357">
        <f>IF((입력!B153="145mm방화"),(EM153*2)/1000,0)</f>
        <v>0</v>
      </c>
      <c r="GH153" s="358"/>
      <c r="GI153" s="357">
        <f>IF((입력!B153="145mm방화"),((EK153/1000)),0)</f>
        <v>0</v>
      </c>
      <c r="GJ153" s="358"/>
      <c r="GK153" s="357">
        <f>IF((입력!B153="145mm방화"),((EQ153/1000)),0)</f>
        <v>0</v>
      </c>
      <c r="GL153" s="358"/>
      <c r="GM153" s="357">
        <f>IF((입력!B153="145mm방화"),((ES153/1000)),0)</f>
        <v>0</v>
      </c>
      <c r="GN153" s="358"/>
      <c r="GO153" s="357">
        <f>IF(OR(입력!B153="145mm단열",입력!B153="145mm방화"),(1),0)</f>
        <v>0</v>
      </c>
      <c r="GP153" s="358"/>
      <c r="GQ153" s="357">
        <f>IF(OR(입력!B153="145mm단열",입력!B153="145mm방화"),(1),0)</f>
        <v>0</v>
      </c>
      <c r="GR153" s="358"/>
    </row>
    <row r="154" spans="1:200" ht="17.100000000000001" customHeight="1" x14ac:dyDescent="0.3">
      <c r="A154" s="402"/>
      <c r="B154" s="405"/>
      <c r="C154" s="397"/>
      <c r="D154" s="398"/>
      <c r="E154" s="359"/>
      <c r="F154" s="360"/>
      <c r="G154" s="377"/>
      <c r="H154" s="378"/>
      <c r="I154" s="359"/>
      <c r="J154" s="360"/>
      <c r="K154" s="359"/>
      <c r="L154" s="360"/>
      <c r="M154" s="359"/>
      <c r="N154" s="360"/>
      <c r="O154" s="359"/>
      <c r="P154" s="360"/>
      <c r="Q154" s="359"/>
      <c r="R154" s="360"/>
      <c r="S154" s="359"/>
      <c r="T154" s="360"/>
      <c r="U154" s="359"/>
      <c r="V154" s="360"/>
      <c r="W154" s="359"/>
      <c r="X154" s="360"/>
      <c r="Y154" s="359"/>
      <c r="Z154" s="360"/>
      <c r="AA154" s="359"/>
      <c r="AB154" s="360"/>
      <c r="AC154" s="377"/>
      <c r="AD154" s="378"/>
      <c r="AE154" s="377"/>
      <c r="AF154" s="378"/>
      <c r="AG154" s="377"/>
      <c r="AH154" s="378"/>
      <c r="AI154" s="377"/>
      <c r="AJ154" s="378"/>
      <c r="AK154" s="377"/>
      <c r="AL154" s="378"/>
      <c r="AM154" s="359"/>
      <c r="AN154" s="360"/>
      <c r="AO154" s="359"/>
      <c r="AP154" s="360"/>
      <c r="AQ154" s="359"/>
      <c r="AR154" s="360"/>
      <c r="AS154" s="359"/>
      <c r="AT154" s="360"/>
      <c r="AU154" s="359"/>
      <c r="AV154" s="360"/>
      <c r="AW154" s="359"/>
      <c r="AX154" s="360"/>
      <c r="AY154" s="359"/>
      <c r="AZ154" s="360"/>
      <c r="BA154" s="359"/>
      <c r="BB154" s="360"/>
      <c r="BC154" s="359"/>
      <c r="BD154" s="360"/>
      <c r="BE154" s="359"/>
      <c r="BF154" s="360"/>
      <c r="BG154" s="359"/>
      <c r="BH154" s="360"/>
      <c r="BI154" s="359"/>
      <c r="BJ154" s="360"/>
      <c r="BK154" s="359"/>
      <c r="BL154" s="360"/>
      <c r="BM154" s="359"/>
      <c r="BN154" s="360"/>
      <c r="BO154" s="359"/>
      <c r="BP154" s="360"/>
      <c r="BQ154" s="359"/>
      <c r="BR154" s="360"/>
      <c r="BS154" s="359"/>
      <c r="BT154" s="360"/>
      <c r="BU154" s="359"/>
      <c r="BV154" s="360"/>
      <c r="BW154" s="359"/>
      <c r="BX154" s="360"/>
      <c r="BY154" s="359"/>
      <c r="BZ154" s="360"/>
      <c r="CA154" s="359"/>
      <c r="CB154" s="360"/>
      <c r="CC154" s="359"/>
      <c r="CD154" s="360"/>
      <c r="CE154" s="359"/>
      <c r="CF154" s="360"/>
      <c r="CG154" s="359"/>
      <c r="CH154" s="360"/>
      <c r="CI154" s="383"/>
      <c r="CJ154" s="384"/>
      <c r="CK154" s="377"/>
      <c r="CL154" s="378"/>
      <c r="CM154" s="377"/>
      <c r="CN154" s="378"/>
      <c r="CO154" s="377"/>
      <c r="CP154" s="378"/>
      <c r="CQ154" s="377"/>
      <c r="CR154" s="378"/>
      <c r="CS154" s="359"/>
      <c r="CT154" s="360"/>
      <c r="CU154" s="371"/>
      <c r="CV154" s="372"/>
      <c r="CW154" s="371"/>
      <c r="CX154" s="372"/>
      <c r="CY154" s="371"/>
      <c r="CZ154" s="372"/>
      <c r="DA154" s="359"/>
      <c r="DB154" s="360"/>
      <c r="DC154" s="371"/>
      <c r="DD154" s="372"/>
      <c r="DE154" s="359"/>
      <c r="DF154" s="360"/>
      <c r="DG154" s="359"/>
      <c r="DH154" s="360"/>
      <c r="DI154" s="359"/>
      <c r="DJ154" s="360"/>
      <c r="DK154" s="359"/>
      <c r="DL154" s="360"/>
      <c r="DM154" s="359"/>
      <c r="DN154" s="360"/>
      <c r="DO154" s="359"/>
      <c r="DP154" s="360"/>
      <c r="DQ154" s="359"/>
      <c r="DR154" s="360"/>
      <c r="DS154" s="359"/>
      <c r="DT154" s="360"/>
      <c r="DU154" s="359"/>
      <c r="DV154" s="360"/>
      <c r="DW154" s="359"/>
      <c r="DX154" s="360"/>
      <c r="DY154" s="359"/>
      <c r="DZ154" s="360"/>
      <c r="EA154" s="359"/>
      <c r="EB154" s="360"/>
      <c r="EC154" s="359"/>
      <c r="ED154" s="360"/>
      <c r="EE154" s="359"/>
      <c r="EF154" s="360"/>
      <c r="EG154" s="359"/>
      <c r="EH154" s="360"/>
      <c r="EI154" s="359"/>
      <c r="EJ154" s="360"/>
      <c r="EK154" s="359"/>
      <c r="EL154" s="360"/>
      <c r="EM154" s="359"/>
      <c r="EN154" s="360"/>
      <c r="EO154" s="359"/>
      <c r="EP154" s="360"/>
      <c r="EQ154" s="359"/>
      <c r="ER154" s="360"/>
      <c r="ES154" s="359"/>
      <c r="ET154" s="360"/>
      <c r="EU154" s="359"/>
      <c r="EV154" s="360"/>
      <c r="EW154" s="359"/>
      <c r="EX154" s="360"/>
      <c r="EY154" s="359"/>
      <c r="EZ154" s="360"/>
      <c r="FA154" s="359"/>
      <c r="FB154" s="360"/>
      <c r="FC154" s="383"/>
      <c r="FD154" s="384"/>
      <c r="FE154" s="377"/>
      <c r="FF154" s="378"/>
      <c r="FG154" s="377"/>
      <c r="FH154" s="378"/>
      <c r="FI154" s="377"/>
      <c r="FJ154" s="378"/>
      <c r="FK154" s="377"/>
      <c r="FL154" s="378"/>
      <c r="FM154" s="359"/>
      <c r="FN154" s="360"/>
      <c r="FO154" s="371"/>
      <c r="FP154" s="372"/>
      <c r="FQ154" s="371"/>
      <c r="FR154" s="372"/>
      <c r="FS154" s="371"/>
      <c r="FT154" s="372"/>
      <c r="FU154" s="359"/>
      <c r="FV154" s="360"/>
      <c r="FW154" s="371"/>
      <c r="FX154" s="372"/>
      <c r="FY154" s="359"/>
      <c r="FZ154" s="360"/>
      <c r="GA154" s="359"/>
      <c r="GB154" s="360"/>
      <c r="GC154" s="359"/>
      <c r="GD154" s="360"/>
      <c r="GE154" s="359"/>
      <c r="GF154" s="360"/>
      <c r="GG154" s="359"/>
      <c r="GH154" s="360"/>
      <c r="GI154" s="359"/>
      <c r="GJ154" s="360"/>
      <c r="GK154" s="359"/>
      <c r="GL154" s="360"/>
      <c r="GM154" s="359"/>
      <c r="GN154" s="360"/>
      <c r="GO154" s="359"/>
      <c r="GP154" s="360"/>
      <c r="GQ154" s="359"/>
      <c r="GR154" s="360"/>
    </row>
    <row r="155" spans="1:200" ht="16.5" customHeight="1" x14ac:dyDescent="0.3">
      <c r="A155" s="402"/>
      <c r="B155" s="405"/>
      <c r="C155" s="397"/>
      <c r="D155" s="398"/>
      <c r="E155" s="359"/>
      <c r="F155" s="360"/>
      <c r="G155" s="377"/>
      <c r="H155" s="378"/>
      <c r="I155" s="359"/>
      <c r="J155" s="360"/>
      <c r="K155" s="359"/>
      <c r="L155" s="360"/>
      <c r="M155" s="359"/>
      <c r="N155" s="360"/>
      <c r="O155" s="359"/>
      <c r="P155" s="360"/>
      <c r="Q155" s="359"/>
      <c r="R155" s="360"/>
      <c r="S155" s="359"/>
      <c r="T155" s="360"/>
      <c r="U155" s="359"/>
      <c r="V155" s="360"/>
      <c r="W155" s="359"/>
      <c r="X155" s="360"/>
      <c r="Y155" s="359"/>
      <c r="Z155" s="360"/>
      <c r="AA155" s="359"/>
      <c r="AB155" s="360"/>
      <c r="AC155" s="377"/>
      <c r="AD155" s="378"/>
      <c r="AE155" s="377"/>
      <c r="AF155" s="378"/>
      <c r="AG155" s="377"/>
      <c r="AH155" s="378"/>
      <c r="AI155" s="377"/>
      <c r="AJ155" s="378"/>
      <c r="AK155" s="377"/>
      <c r="AL155" s="378"/>
      <c r="AM155" s="359"/>
      <c r="AN155" s="360"/>
      <c r="AO155" s="359"/>
      <c r="AP155" s="360"/>
      <c r="AQ155" s="359"/>
      <c r="AR155" s="360"/>
      <c r="AS155" s="359"/>
      <c r="AT155" s="360"/>
      <c r="AU155" s="359"/>
      <c r="AV155" s="360"/>
      <c r="AW155" s="359"/>
      <c r="AX155" s="360"/>
      <c r="AY155" s="359"/>
      <c r="AZ155" s="360"/>
      <c r="BA155" s="359"/>
      <c r="BB155" s="360"/>
      <c r="BC155" s="359"/>
      <c r="BD155" s="360"/>
      <c r="BE155" s="359"/>
      <c r="BF155" s="360"/>
      <c r="BG155" s="359"/>
      <c r="BH155" s="360"/>
      <c r="BI155" s="359"/>
      <c r="BJ155" s="360"/>
      <c r="BK155" s="359"/>
      <c r="BL155" s="360"/>
      <c r="BM155" s="359"/>
      <c r="BN155" s="360"/>
      <c r="BO155" s="359"/>
      <c r="BP155" s="360"/>
      <c r="BQ155" s="359"/>
      <c r="BR155" s="360"/>
      <c r="BS155" s="359"/>
      <c r="BT155" s="360"/>
      <c r="BU155" s="359"/>
      <c r="BV155" s="360"/>
      <c r="BW155" s="359"/>
      <c r="BX155" s="360"/>
      <c r="BY155" s="359"/>
      <c r="BZ155" s="360"/>
      <c r="CA155" s="359"/>
      <c r="CB155" s="360"/>
      <c r="CC155" s="359"/>
      <c r="CD155" s="360"/>
      <c r="CE155" s="359"/>
      <c r="CF155" s="360"/>
      <c r="CG155" s="359"/>
      <c r="CH155" s="360"/>
      <c r="CI155" s="383"/>
      <c r="CJ155" s="384"/>
      <c r="CK155" s="377"/>
      <c r="CL155" s="378"/>
      <c r="CM155" s="377"/>
      <c r="CN155" s="378"/>
      <c r="CO155" s="377"/>
      <c r="CP155" s="378"/>
      <c r="CQ155" s="377"/>
      <c r="CR155" s="378"/>
      <c r="CS155" s="359"/>
      <c r="CT155" s="360"/>
      <c r="CU155" s="371"/>
      <c r="CV155" s="372"/>
      <c r="CW155" s="371"/>
      <c r="CX155" s="372"/>
      <c r="CY155" s="371"/>
      <c r="CZ155" s="372"/>
      <c r="DA155" s="359"/>
      <c r="DB155" s="360"/>
      <c r="DC155" s="371"/>
      <c r="DD155" s="372"/>
      <c r="DE155" s="359"/>
      <c r="DF155" s="360"/>
      <c r="DG155" s="359"/>
      <c r="DH155" s="360"/>
      <c r="DI155" s="359"/>
      <c r="DJ155" s="360"/>
      <c r="DK155" s="359"/>
      <c r="DL155" s="360"/>
      <c r="DM155" s="359"/>
      <c r="DN155" s="360"/>
      <c r="DO155" s="359"/>
      <c r="DP155" s="360"/>
      <c r="DQ155" s="359"/>
      <c r="DR155" s="360"/>
      <c r="DS155" s="359"/>
      <c r="DT155" s="360"/>
      <c r="DU155" s="359"/>
      <c r="DV155" s="360"/>
      <c r="DW155" s="359"/>
      <c r="DX155" s="360"/>
      <c r="DY155" s="359"/>
      <c r="DZ155" s="360"/>
      <c r="EA155" s="359"/>
      <c r="EB155" s="360"/>
      <c r="EC155" s="359"/>
      <c r="ED155" s="360"/>
      <c r="EE155" s="359"/>
      <c r="EF155" s="360"/>
      <c r="EG155" s="359"/>
      <c r="EH155" s="360"/>
      <c r="EI155" s="359"/>
      <c r="EJ155" s="360"/>
      <c r="EK155" s="359"/>
      <c r="EL155" s="360"/>
      <c r="EM155" s="359"/>
      <c r="EN155" s="360"/>
      <c r="EO155" s="359"/>
      <c r="EP155" s="360"/>
      <c r="EQ155" s="359"/>
      <c r="ER155" s="360"/>
      <c r="ES155" s="359"/>
      <c r="ET155" s="360"/>
      <c r="EU155" s="359"/>
      <c r="EV155" s="360"/>
      <c r="EW155" s="359"/>
      <c r="EX155" s="360"/>
      <c r="EY155" s="359"/>
      <c r="EZ155" s="360"/>
      <c r="FA155" s="359"/>
      <c r="FB155" s="360"/>
      <c r="FC155" s="383"/>
      <c r="FD155" s="384"/>
      <c r="FE155" s="377"/>
      <c r="FF155" s="378"/>
      <c r="FG155" s="377"/>
      <c r="FH155" s="378"/>
      <c r="FI155" s="377"/>
      <c r="FJ155" s="378"/>
      <c r="FK155" s="377"/>
      <c r="FL155" s="378"/>
      <c r="FM155" s="359"/>
      <c r="FN155" s="360"/>
      <c r="FO155" s="371"/>
      <c r="FP155" s="372"/>
      <c r="FQ155" s="371"/>
      <c r="FR155" s="372"/>
      <c r="FS155" s="371"/>
      <c r="FT155" s="372"/>
      <c r="FU155" s="359"/>
      <c r="FV155" s="360"/>
      <c r="FW155" s="371"/>
      <c r="FX155" s="372"/>
      <c r="FY155" s="359"/>
      <c r="FZ155" s="360"/>
      <c r="GA155" s="359"/>
      <c r="GB155" s="360"/>
      <c r="GC155" s="359"/>
      <c r="GD155" s="360"/>
      <c r="GE155" s="359"/>
      <c r="GF155" s="360"/>
      <c r="GG155" s="359"/>
      <c r="GH155" s="360"/>
      <c r="GI155" s="359"/>
      <c r="GJ155" s="360"/>
      <c r="GK155" s="359"/>
      <c r="GL155" s="360"/>
      <c r="GM155" s="359"/>
      <c r="GN155" s="360"/>
      <c r="GO155" s="359"/>
      <c r="GP155" s="360"/>
      <c r="GQ155" s="359"/>
      <c r="GR155" s="360"/>
    </row>
    <row r="156" spans="1:200" ht="16.5" customHeight="1" x14ac:dyDescent="0.3">
      <c r="A156" s="402"/>
      <c r="B156" s="405"/>
      <c r="C156" s="409"/>
      <c r="D156" s="410"/>
      <c r="E156" s="361"/>
      <c r="F156" s="362"/>
      <c r="G156" s="379"/>
      <c r="H156" s="380"/>
      <c r="I156" s="361"/>
      <c r="J156" s="362"/>
      <c r="K156" s="361"/>
      <c r="L156" s="362"/>
      <c r="M156" s="361"/>
      <c r="N156" s="362"/>
      <c r="O156" s="361"/>
      <c r="P156" s="362"/>
      <c r="Q156" s="361"/>
      <c r="R156" s="362"/>
      <c r="S156" s="361"/>
      <c r="T156" s="362"/>
      <c r="U156" s="361"/>
      <c r="V156" s="362"/>
      <c r="W156" s="361"/>
      <c r="X156" s="362"/>
      <c r="Y156" s="361"/>
      <c r="Z156" s="362"/>
      <c r="AA156" s="361"/>
      <c r="AB156" s="362"/>
      <c r="AC156" s="379"/>
      <c r="AD156" s="380"/>
      <c r="AE156" s="379"/>
      <c r="AF156" s="380"/>
      <c r="AG156" s="379"/>
      <c r="AH156" s="380"/>
      <c r="AI156" s="379"/>
      <c r="AJ156" s="380"/>
      <c r="AK156" s="379"/>
      <c r="AL156" s="380"/>
      <c r="AM156" s="361"/>
      <c r="AN156" s="362"/>
      <c r="AO156" s="361"/>
      <c r="AP156" s="362"/>
      <c r="AQ156" s="361"/>
      <c r="AR156" s="362"/>
      <c r="AS156" s="361"/>
      <c r="AT156" s="362"/>
      <c r="AU156" s="361"/>
      <c r="AV156" s="362"/>
      <c r="AW156" s="361"/>
      <c r="AX156" s="362"/>
      <c r="AY156" s="361"/>
      <c r="AZ156" s="362"/>
      <c r="BA156" s="361"/>
      <c r="BB156" s="362"/>
      <c r="BC156" s="361"/>
      <c r="BD156" s="362"/>
      <c r="BE156" s="361"/>
      <c r="BF156" s="362"/>
      <c r="BG156" s="361"/>
      <c r="BH156" s="362"/>
      <c r="BI156" s="361"/>
      <c r="BJ156" s="362"/>
      <c r="BK156" s="361"/>
      <c r="BL156" s="362"/>
      <c r="BM156" s="361"/>
      <c r="BN156" s="362"/>
      <c r="BO156" s="361"/>
      <c r="BP156" s="362"/>
      <c r="BQ156" s="361"/>
      <c r="BR156" s="362"/>
      <c r="BS156" s="361"/>
      <c r="BT156" s="362"/>
      <c r="BU156" s="361"/>
      <c r="BV156" s="362"/>
      <c r="BW156" s="361"/>
      <c r="BX156" s="362"/>
      <c r="BY156" s="361"/>
      <c r="BZ156" s="362"/>
      <c r="CA156" s="361"/>
      <c r="CB156" s="362"/>
      <c r="CC156" s="361"/>
      <c r="CD156" s="362"/>
      <c r="CE156" s="361"/>
      <c r="CF156" s="362"/>
      <c r="CG156" s="361"/>
      <c r="CH156" s="362"/>
      <c r="CI156" s="385"/>
      <c r="CJ156" s="386"/>
      <c r="CK156" s="379"/>
      <c r="CL156" s="380"/>
      <c r="CM156" s="379"/>
      <c r="CN156" s="380"/>
      <c r="CO156" s="379"/>
      <c r="CP156" s="380"/>
      <c r="CQ156" s="379"/>
      <c r="CR156" s="380"/>
      <c r="CS156" s="361"/>
      <c r="CT156" s="362"/>
      <c r="CU156" s="373"/>
      <c r="CV156" s="374"/>
      <c r="CW156" s="373"/>
      <c r="CX156" s="374"/>
      <c r="CY156" s="373"/>
      <c r="CZ156" s="374"/>
      <c r="DA156" s="361"/>
      <c r="DB156" s="362"/>
      <c r="DC156" s="373"/>
      <c r="DD156" s="374"/>
      <c r="DE156" s="361"/>
      <c r="DF156" s="362"/>
      <c r="DG156" s="361"/>
      <c r="DH156" s="362"/>
      <c r="DI156" s="361"/>
      <c r="DJ156" s="362"/>
      <c r="DK156" s="361"/>
      <c r="DL156" s="362"/>
      <c r="DM156" s="361"/>
      <c r="DN156" s="362"/>
      <c r="DO156" s="361"/>
      <c r="DP156" s="362"/>
      <c r="DQ156" s="361"/>
      <c r="DR156" s="362"/>
      <c r="DS156" s="361"/>
      <c r="DT156" s="362"/>
      <c r="DU156" s="361"/>
      <c r="DV156" s="362"/>
      <c r="DW156" s="361"/>
      <c r="DX156" s="362"/>
      <c r="DY156" s="361"/>
      <c r="DZ156" s="362"/>
      <c r="EA156" s="361"/>
      <c r="EB156" s="362"/>
      <c r="EC156" s="361"/>
      <c r="ED156" s="362"/>
      <c r="EE156" s="361"/>
      <c r="EF156" s="362"/>
      <c r="EG156" s="361"/>
      <c r="EH156" s="362"/>
      <c r="EI156" s="361"/>
      <c r="EJ156" s="362"/>
      <c r="EK156" s="361"/>
      <c r="EL156" s="362"/>
      <c r="EM156" s="361"/>
      <c r="EN156" s="362"/>
      <c r="EO156" s="361"/>
      <c r="EP156" s="362"/>
      <c r="EQ156" s="361"/>
      <c r="ER156" s="362"/>
      <c r="ES156" s="361"/>
      <c r="ET156" s="362"/>
      <c r="EU156" s="361"/>
      <c r="EV156" s="362"/>
      <c r="EW156" s="361"/>
      <c r="EX156" s="362"/>
      <c r="EY156" s="361"/>
      <c r="EZ156" s="362"/>
      <c r="FA156" s="361"/>
      <c r="FB156" s="362"/>
      <c r="FC156" s="385"/>
      <c r="FD156" s="386"/>
      <c r="FE156" s="379"/>
      <c r="FF156" s="380"/>
      <c r="FG156" s="379"/>
      <c r="FH156" s="380"/>
      <c r="FI156" s="379"/>
      <c r="FJ156" s="380"/>
      <c r="FK156" s="379"/>
      <c r="FL156" s="380"/>
      <c r="FM156" s="361"/>
      <c r="FN156" s="362"/>
      <c r="FO156" s="373"/>
      <c r="FP156" s="374"/>
      <c r="FQ156" s="373"/>
      <c r="FR156" s="374"/>
      <c r="FS156" s="373"/>
      <c r="FT156" s="374"/>
      <c r="FU156" s="361"/>
      <c r="FV156" s="362"/>
      <c r="FW156" s="373"/>
      <c r="FX156" s="374"/>
      <c r="FY156" s="361"/>
      <c r="FZ156" s="362"/>
      <c r="GA156" s="361"/>
      <c r="GB156" s="362"/>
      <c r="GC156" s="361"/>
      <c r="GD156" s="362"/>
      <c r="GE156" s="361"/>
      <c r="GF156" s="362"/>
      <c r="GG156" s="361"/>
      <c r="GH156" s="362"/>
      <c r="GI156" s="361"/>
      <c r="GJ156" s="362"/>
      <c r="GK156" s="361"/>
      <c r="GL156" s="362"/>
      <c r="GM156" s="361"/>
      <c r="GN156" s="362"/>
      <c r="GO156" s="361"/>
      <c r="GP156" s="362"/>
      <c r="GQ156" s="361"/>
      <c r="GR156" s="362"/>
    </row>
    <row r="157" spans="1:200" ht="16.5" customHeight="1" x14ac:dyDescent="0.3">
      <c r="A157" s="402"/>
      <c r="B157" s="405"/>
      <c r="C157" s="395" t="s">
        <v>20</v>
      </c>
      <c r="D157" s="396"/>
      <c r="E157" s="351">
        <f>ROUNDUP((E153/1000)*VLOOKUP(E$8,'프로파일 단가 DB'!$A$2:$H$107,7,FALSE)+(E153/1000*($U$3/100))*VLOOKUP(E$8,'프로파일 단가 DB'!$A$2:$H$107,7,FALSE),2)</f>
        <v>0</v>
      </c>
      <c r="F157" s="352"/>
      <c r="G157" s="351">
        <f>ROUNDUP((G153/1000)*VLOOKUP(G$8,'프로파일 단가 DB'!$A$2:$H$107,7,FALSE)+(G153/1000*($U$3/100))*VLOOKUP(G$8,'프로파일 단가 DB'!$A$2:$H$107,7,FALSE),2)</f>
        <v>0</v>
      </c>
      <c r="H157" s="352"/>
      <c r="I157" s="351">
        <f>ROUNDUP((I153/1000)*VLOOKUP(I$8,'프로파일 단가 DB'!$A$2:$H$107,7,FALSE)+(I153/1000*($U$3/100))*VLOOKUP(I$8,'프로파일 단가 DB'!$A$2:$H$107,7,FALSE),2)</f>
        <v>0</v>
      </c>
      <c r="J157" s="352"/>
      <c r="K157" s="351">
        <f>ROUNDUP((K153/1000)*VLOOKUP(K$8,'프로파일 단가 DB'!$A$2:$H$107,7,FALSE)+(K153/1000*($U$3/100))*VLOOKUP(K$8,'프로파일 단가 DB'!$A$2:$H$107,7,FALSE),2)</f>
        <v>0</v>
      </c>
      <c r="L157" s="352"/>
      <c r="M157" s="351">
        <f>ROUNDUP((M153/1000)*VLOOKUP(M$8,'프로파일 단가 DB'!$A$2:$H$107,7,FALSE)+(M153/1000*($U$3/100))*VLOOKUP(M$8,'프로파일 단가 DB'!$A$2:$H$107,7,FALSE),2)</f>
        <v>0</v>
      </c>
      <c r="N157" s="352"/>
      <c r="O157" s="351">
        <f>ROUNDUP((O153/1000)*VLOOKUP(O$8,'프로파일 단가 DB'!$A$2:$H$107,7,FALSE)+(O153/1000*($U$3/100))*VLOOKUP(O$8,'프로파일 단가 DB'!$A$2:$H$107,7,FALSE),2)</f>
        <v>0</v>
      </c>
      <c r="P157" s="352"/>
      <c r="Q157" s="351">
        <f>ROUNDUP((Q153/1000)*VLOOKUP(Q$8,'프로파일 단가 DB'!$A$2:$H$107,7,FALSE)+(Q153/1000*($U$3/100))*VLOOKUP(Q$8,'프로파일 단가 DB'!$A$2:$H$107,7,FALSE),2)</f>
        <v>0</v>
      </c>
      <c r="R157" s="352"/>
      <c r="S157" s="351">
        <f>ROUNDUP((S153/1000)*VLOOKUP(S$8,'프로파일 단가 DB'!$A$2:$H$107,7,FALSE)+(S153/1000*($U$3/100))*VLOOKUP(S$8,'프로파일 단가 DB'!$A$2:$H$107,7,FALSE),2)</f>
        <v>0</v>
      </c>
      <c r="T157" s="352"/>
      <c r="U157" s="351">
        <f>ROUNDUP((U153/1000)*VLOOKUP(U$8,'프로파일 단가 DB'!$A$2:$H$107,7,FALSE)+(U153/1000*($U$3/100))*VLOOKUP(U$8,'프로파일 단가 DB'!$A$2:$H$107,7,FALSE),2)</f>
        <v>0</v>
      </c>
      <c r="V157" s="352"/>
      <c r="W157" s="351">
        <f>ROUNDUP((W153/1000)*VLOOKUP(W$8,'프로파일 단가 DB'!$A$2:$H$107,7,FALSE)+(W153/1000*($U$3/100))*VLOOKUP(W$8,'프로파일 단가 DB'!$A$2:$H$107,7,FALSE),2)</f>
        <v>0</v>
      </c>
      <c r="X157" s="352"/>
      <c r="Y157" s="351">
        <f>ROUNDUP((Y153)*VLOOKUP(Y$8,'프로파일 단가 DB'!$A$2:$H$107,7,FALSE)+(Y153*($U$3/100))*VLOOKUP(Y$8,'프로파일 단가 DB'!$A$2:$H$107,7,FALSE),2)</f>
        <v>0</v>
      </c>
      <c r="Z157" s="352"/>
      <c r="AA157" s="351">
        <f>ROUNDUP((AA153)*VLOOKUP(AA$8,'프로파일 단가 DB'!$A$2:$H$107,7,FALSE)+(AA153*($U$3/100))*VLOOKUP(AA$8,'프로파일 단가 DB'!$A$2:$H$107,7,FALSE),2)</f>
        <v>0</v>
      </c>
      <c r="AB157" s="352"/>
      <c r="AC157" s="351">
        <f>ROUNDUP((AC153)*VLOOKUP(AC$8,'프로파일 단가 DB'!$A$2:$H$107,7,FALSE)+(AC153*($U$3/100))*VLOOKUP(AC$8,'프로파일 단가 DB'!$A$2:$H$107,7,FALSE),2)</f>
        <v>0</v>
      </c>
      <c r="AD157" s="352"/>
      <c r="AE157" s="351">
        <f>ROUNDUP((AE153)*VLOOKUP(AE$8,'프로파일 단가 DB'!$A$2:$H$107,7,FALSE)+(AE153*($U$3/100))*VLOOKUP(AE$8,'프로파일 단가 DB'!$A$2:$H$107,7,FALSE),2)</f>
        <v>0</v>
      </c>
      <c r="AF157" s="352"/>
      <c r="AG157" s="351">
        <f>ROUNDUP((AG153)*VLOOKUP(AG$8,'프로파일 단가 DB'!$A$2:$H$107,7,FALSE)+(AG153*($U$3/100))*VLOOKUP(AG$8,'프로파일 단가 DB'!$A$2:$H$107,7,FALSE),2)</f>
        <v>0</v>
      </c>
      <c r="AH157" s="352"/>
      <c r="AI157" s="351">
        <f>ROUNDUP((AI153)*VLOOKUP(AI$8,'프로파일 단가 DB'!$A$2:$H$107,7,FALSE)+(AI153*($U$3/100))*VLOOKUP(AI$8,'프로파일 단가 DB'!$A$2:$H$107,7,FALSE),2)</f>
        <v>0</v>
      </c>
      <c r="AJ157" s="352"/>
      <c r="AK157" s="351">
        <f>ROUNDUP((AK153)*VLOOKUP(AK$8,'프로파일 단가 DB'!$A$2:$H$107,7,FALSE)+(AK153*($U$3/100))*VLOOKUP(AK$8,'프로파일 단가 DB'!$A$2:$H$107,7,FALSE),2)</f>
        <v>0</v>
      </c>
      <c r="AL157" s="352"/>
      <c r="AM157" s="351">
        <f>ROUNDUP((AM153)*VLOOKUP(AM$8,'프로파일 단가 DB'!$A$2:$H$107,7,FALSE)+(AM153*($U$3/100))*VLOOKUP(AM$8,'프로파일 단가 DB'!$A$2:$H$107,7,FALSE),2)</f>
        <v>0</v>
      </c>
      <c r="AN157" s="352"/>
      <c r="AO157" s="351">
        <f>ROUNDUP((AO153)*VLOOKUP(AO$8,'프로파일 단가 DB'!$A$2:$H$107,7,FALSE)+(AO153*($U$3/100))*VLOOKUP(AO$8,'프로파일 단가 DB'!$A$2:$H$107,7,FALSE),2)</f>
        <v>0</v>
      </c>
      <c r="AP157" s="352"/>
      <c r="AQ157" s="351">
        <f>ROUNDUP((AQ153)*VLOOKUP(AQ$8,'프로파일 단가 DB'!$A$2:$H$107,7,FALSE)+(AQ153*($U$3/100))*VLOOKUP(AQ$8,'프로파일 단가 DB'!$A$2:$H$107,7,FALSE),2)</f>
        <v>0</v>
      </c>
      <c r="AR157" s="352"/>
      <c r="AS157" s="351">
        <f>ROUNDUP((AS153)*VLOOKUP(AS$8,'프로파일 단가 DB'!$A$2:$H$107,7,FALSE)+(AS153*($U$3/100))*VLOOKUP(AS$8,'프로파일 단가 DB'!$A$2:$H$107,7,FALSE),2)</f>
        <v>0</v>
      </c>
      <c r="AT157" s="352"/>
      <c r="AU157" s="351">
        <f>ROUNDUP((AU153)*VLOOKUP(AU$8,'프로파일 단가 DB'!$A$2:$H$107,7,FALSE)+(AU153*($U$3/100))*VLOOKUP(AU$8,'프로파일 단가 DB'!$A$2:$H$107,7,FALSE),2)</f>
        <v>0</v>
      </c>
      <c r="AV157" s="352"/>
      <c r="AW157" s="351">
        <f>ROUNDUP((AW153)*VLOOKUP(AW$8,'프로파일 단가 DB'!$A$2:$H$107,7,FALSE)+(AW153*($U$3/100))*VLOOKUP(AW$8,'프로파일 단가 DB'!$A$2:$H$107,7,FALSE),2)</f>
        <v>0</v>
      </c>
      <c r="AX157" s="352"/>
      <c r="AY157" s="351">
        <f>ROUNDUP((AY153)*VLOOKUP(AY$8,'프로파일 단가 DB'!$A$2:$H$107,7,FALSE)+(AY153*($U$3/100))*VLOOKUP(AY$8,'프로파일 단가 DB'!$A$2:$H$107,7,FALSE),2)</f>
        <v>0</v>
      </c>
      <c r="AZ157" s="352"/>
      <c r="BA157" s="351">
        <f>ROUNDUP((BA153)*VLOOKUP(BA$8,'프로파일 단가 DB'!$A$2:$H$107,7,FALSE)+(BA153*($U$3/100))*VLOOKUP(BA$8,'프로파일 단가 DB'!$A$2:$H$107,7,FALSE),2)</f>
        <v>0</v>
      </c>
      <c r="BB157" s="352"/>
      <c r="BC157" s="351">
        <f>ROUNDUP((BC153)*VLOOKUP(BC$8,'프로파일 단가 DB'!$A$2:$H$107,7,FALSE)+(BC153*($U$3/100))*VLOOKUP(BC$8,'프로파일 단가 DB'!$A$2:$H$107,7,FALSE),2)</f>
        <v>0</v>
      </c>
      <c r="BD157" s="352"/>
      <c r="BE157" s="351">
        <f>ROUNDUP((BE153)*VLOOKUP(BE$8,'프로파일 단가 DB'!$A$2:$H$107,7,FALSE)+(BE153*($U$3/100))*VLOOKUP(BE$8,'프로파일 단가 DB'!$A$2:$H$107,7,FALSE),2)</f>
        <v>0</v>
      </c>
      <c r="BF157" s="352"/>
      <c r="BG157" s="351">
        <f>ROUNDUP((BG153)*VLOOKUP(BG$8,'프로파일 단가 DB'!$A$2:$H$107,7,FALSE)+(BG153*($U$3/100))*VLOOKUP(BG$8,'프로파일 단가 DB'!$A$2:$H$107,7,FALSE),2)</f>
        <v>0</v>
      </c>
      <c r="BH157" s="352"/>
      <c r="BI157" s="351">
        <f>ROUNDUP((BI153)*VLOOKUP(BI$8,'프로파일 단가 DB'!$A$2:$H$107,7,FALSE)+(BI153*($U$3/100))*VLOOKUP(BI$8,'프로파일 단가 DB'!$A$2:$H$107,7,FALSE),2)</f>
        <v>0</v>
      </c>
      <c r="BJ157" s="352"/>
      <c r="BK157" s="351">
        <f>ROUNDUP((BK153)*VLOOKUP(BK$8,'프로파일 단가 DB'!$A$2:$H$107,7,FALSE)+(BK153*($U$3/100))*VLOOKUP(BK$8,'프로파일 단가 DB'!$A$2:$H$107,7,FALSE),2)</f>
        <v>0</v>
      </c>
      <c r="BL157" s="352"/>
      <c r="BM157" s="351">
        <f>ROUNDUP((BM153)*VLOOKUP(BM$8,'프로파일 단가 DB'!$A$2:$H$107,7,FALSE)+(BM153*($U$3/100))*VLOOKUP(BM$8,'프로파일 단가 DB'!$A$2:$H$107,7,FALSE),2)</f>
        <v>0</v>
      </c>
      <c r="BN157" s="352"/>
      <c r="BO157" s="351">
        <f>ROUNDUP((BO153/1000)*VLOOKUP(BO$8,'프로파일 단가 DB'!$A$2:$H$107,7,FALSE)+(BO153/1000*($U$3/100))*VLOOKUP(BO$8,'프로파일 단가 DB'!$A$2:$H$107,7,FALSE),2)</f>
        <v>0</v>
      </c>
      <c r="BP157" s="352"/>
      <c r="BQ157" s="351">
        <f>ROUNDUP((BQ153/1000)*VLOOKUP(BQ$8,'프로파일 단가 DB'!$A$2:$H$107,7,FALSE)+(BQ153/1000*($U$3/100))*VLOOKUP(BQ$8,'프로파일 단가 DB'!$A$2:$H$107,7,FALSE),2)</f>
        <v>0</v>
      </c>
      <c r="BR157" s="352"/>
      <c r="BS157" s="351">
        <f>ROUNDUP((BS153/1000)*VLOOKUP(BS$8,'프로파일 단가 DB'!$A$2:$H$107,7,FALSE)+(BS153/1000*($U$3/100))*VLOOKUP(BS$8,'프로파일 단가 DB'!$A$2:$H$107,7,FALSE),2)</f>
        <v>0</v>
      </c>
      <c r="BT157" s="352"/>
      <c r="BU157" s="351">
        <f>ROUNDUP((BU153/1000)*VLOOKUP(BU$8,'프로파일 단가 DB'!$A$2:$H$107,7,FALSE)+(BU153/1000*($U$3/100))*VLOOKUP(BU$8,'프로파일 단가 DB'!$A$2:$H$107,7,FALSE),2)</f>
        <v>0</v>
      </c>
      <c r="BV157" s="352"/>
      <c r="BW157" s="351">
        <f>ROUNDUP((BW153/1000)*VLOOKUP(BW$8,'프로파일 단가 DB'!$A$2:$H$107,7,FALSE)+(BW153/1000*($U$3/100))*VLOOKUP(BW$8,'프로파일 단가 DB'!$A$2:$H$107,7,FALSE),2)</f>
        <v>0</v>
      </c>
      <c r="BX157" s="352"/>
      <c r="BY157" s="351">
        <f>ROUNDUP((BY153/1000)*VLOOKUP(BY$8,'프로파일 단가 DB'!$A$2:$H$107,7,FALSE)+(BY153/1000*($U$3/100))*VLOOKUP(BY$8,'프로파일 단가 DB'!$A$2:$H$107,7,FALSE),2)</f>
        <v>0</v>
      </c>
      <c r="BZ157" s="352"/>
      <c r="CA157" s="351">
        <f>ROUNDUP((CA153/1000)*VLOOKUP(CA$8,'프로파일 단가 DB'!$A$2:$H$107,7,FALSE)+(CA153/1000*($U$3/100))*VLOOKUP(CA$8,'프로파일 단가 DB'!$A$2:$H$107,7,FALSE),2)</f>
        <v>0</v>
      </c>
      <c r="CB157" s="352"/>
      <c r="CC157" s="351">
        <f>ROUNDUP((CC153/1000)*VLOOKUP(CC$8,'프로파일 단가 DB'!$A$2:$H$107,7,FALSE)+(CC153/1000*($U$3/100))*VLOOKUP(CC$8,'프로파일 단가 DB'!$A$2:$H$107,7,FALSE),2)</f>
        <v>0</v>
      </c>
      <c r="CD157" s="352"/>
      <c r="CE157" s="389">
        <f>ROUNDUP((CE153)*VLOOKUP(CE$8,'프로파일 단가 DB'!$A$2:$H$107,7,FALSE)+(CE153*($U$3/100))*VLOOKUP(CE$8,'프로파일 단가 DB'!$A$2:$H$107,7,FALSE),2)</f>
        <v>0</v>
      </c>
      <c r="CF157" s="390"/>
      <c r="CG157" s="389">
        <f>ROUNDUP((CG153)*VLOOKUP(CG$8,'프로파일 단가 DB'!$A$2:$H$107,7,FALSE)+(CG153*($U$3/100))*VLOOKUP(CG$8,'프로파일 단가 DB'!$A$2:$H$107,7,FALSE),2)</f>
        <v>0</v>
      </c>
      <c r="CH157" s="390"/>
      <c r="CI157" s="389">
        <f>ROUNDUP((CI153)*VLOOKUP(CI$8,'프로파일 단가 DB'!$A$2:$H$107,7,FALSE)+(CI153*($U$3/100))*VLOOKUP(CI$8,'프로파일 단가 DB'!$A$2:$H$107,7,FALSE),2)</f>
        <v>0</v>
      </c>
      <c r="CJ157" s="390"/>
      <c r="CK157" s="389">
        <f>ROUNDUP((CK153)*VLOOKUP(CK$8,'프로파일 단가 DB'!$A$2:$H$107,7,FALSE)+(CK153*($U$3/100))*VLOOKUP(CK$8,'프로파일 단가 DB'!$A$2:$H$107,7,FALSE),2)</f>
        <v>0</v>
      </c>
      <c r="CL157" s="390"/>
      <c r="CM157" s="389">
        <f>ROUNDUP((CM153)*VLOOKUP(CM$8,'프로파일 단가 DB'!$A$2:$H$107,7,FALSE)+(CM153*($U$3/100))*VLOOKUP(CM$8,'프로파일 단가 DB'!$A$2:$H$107,7,FALSE),2)</f>
        <v>0</v>
      </c>
      <c r="CN157" s="390"/>
      <c r="CO157" s="389">
        <f>ROUNDUP((CO153)*VLOOKUP(CO$8,'프로파일 단가 DB'!$A$2:$H$107,7,FALSE)+(CO153*($U$3/100))*VLOOKUP(CO$8,'프로파일 단가 DB'!$A$2:$H$107,7,FALSE),2)</f>
        <v>0</v>
      </c>
      <c r="CP157" s="390"/>
      <c r="CQ157" s="389">
        <f>ROUNDUP((CQ153)*VLOOKUP(CQ$8,'프로파일 단가 DB'!$A$2:$H$107,7,FALSE)+(CQ153*($U$3/100))*VLOOKUP(CQ$8,'프로파일 단가 DB'!$A$2:$H$107,7,FALSE),2)</f>
        <v>0</v>
      </c>
      <c r="CR157" s="390"/>
      <c r="CS157" s="389">
        <f>ROUNDUP((CS153)*VLOOKUP(CS$8,'프로파일 단가 DB'!$A$2:$H$107,7,FALSE)+(CS153*($U$3/100))*VLOOKUP(CS$8,'프로파일 단가 DB'!$A$2:$H$107,7,FALSE),2)</f>
        <v>0</v>
      </c>
      <c r="CT157" s="390"/>
      <c r="CU157" s="351">
        <f>ROUNDUP((CU153)*VLOOKUP(CU$8,'프로파일 단가 DB'!$A$2:$H$107,7,FALSE)+(CU153*($U$3/100))*VLOOKUP(CU$8,'프로파일 단가 DB'!$A$2:$H$107,7,FALSE),2)</f>
        <v>0</v>
      </c>
      <c r="CV157" s="352"/>
      <c r="CW157" s="351">
        <f>ROUNDUP((CW153)*VLOOKUP(CW$8,'프로파일 단가 DB'!$A$2:$H$107,7,FALSE)+(CW153*($U$3/100))*VLOOKUP(CW$8,'프로파일 단가 DB'!$A$2:$H$107,7,FALSE),2)</f>
        <v>0</v>
      </c>
      <c r="CX157" s="352"/>
      <c r="CY157" s="351">
        <f>ROUNDUP((CY153)*VLOOKUP(CY$8,'프로파일 단가 DB'!$A$2:$H$107,7,FALSE)+(CY153*($U$3/100))*VLOOKUP(CY$8,'프로파일 단가 DB'!$A$2:$H$107,7,FALSE),2)</f>
        <v>0</v>
      </c>
      <c r="CZ157" s="352"/>
      <c r="DA157" s="351">
        <f>ROUNDUP((DA153)*VLOOKUP(DA$8,'프로파일 단가 DB'!$A$2:$H$107,7,FALSE)+(DA153*($U$3/100))*VLOOKUP(DA$8,'프로파일 단가 DB'!$A$2:$H$107,7,FALSE),2)</f>
        <v>0</v>
      </c>
      <c r="DB157" s="352"/>
      <c r="DC157" s="351">
        <f>ROUNDUP((DC153)*VLOOKUP(DC$8,'프로파일 단가 DB'!$A$2:$H$107,7,FALSE)+(DC153*($U$3/100))*VLOOKUP(DC$8,'프로파일 단가 DB'!$A$2:$H$107,7,FALSE),2)</f>
        <v>0</v>
      </c>
      <c r="DD157" s="352"/>
      <c r="DE157" s="351">
        <f>ROUNDUP((DE153)*VLOOKUP(DE$8,'프로파일 단가 DB'!$A$2:$H$107,7,FALSE)+(DE153*($U$3/100))*VLOOKUP(DE$8,'프로파일 단가 DB'!$A$2:$H$107,7,FALSE),2)</f>
        <v>0</v>
      </c>
      <c r="DF157" s="352"/>
      <c r="DG157" s="351">
        <f>ROUNDUP((DG153)*VLOOKUP(DG$8,'프로파일 단가 DB'!$A$2:$H$107,7,FALSE)+(DG153*($U$3/100))*VLOOKUP(DG$8,'프로파일 단가 DB'!$A$2:$H$107,7,FALSE),2)</f>
        <v>0</v>
      </c>
      <c r="DH157" s="352"/>
      <c r="DI157" s="351">
        <f>ROUNDUP((DI153)*VLOOKUP(DI$8,'프로파일 단가 DB'!$A$2:$H$107,7,FALSE)+(DI153*($U$3/100))*VLOOKUP(DI$8,'프로파일 단가 DB'!$A$2:$H$107,7,FALSE),2)</f>
        <v>0</v>
      </c>
      <c r="DJ157" s="352"/>
      <c r="DK157" s="351">
        <f>ROUNDUP((DK153)*VLOOKUP(DK$8,'프로파일 단가 DB'!$A$2:$H$107,7,FALSE)+(DK153*($U$3/100))*VLOOKUP(DK$8,'프로파일 단가 DB'!$A$2:$H$107,7,FALSE),2)</f>
        <v>0</v>
      </c>
      <c r="DL157" s="352"/>
      <c r="DM157" s="351">
        <f>ROUNDUP((DM153)*VLOOKUP(DM$8,'프로파일 단가 DB'!$A$2:$H$107,7,FALSE)+(DM153*($U$3/100))*VLOOKUP(DM$8,'프로파일 단가 DB'!$A$2:$H$107,7,FALSE),2)</f>
        <v>0</v>
      </c>
      <c r="DN157" s="352"/>
      <c r="DO157" s="351">
        <f>ROUNDUP((DO153)*VLOOKUP(DO$8,'프로파일 단가 DB'!$A$2:$H$107,7,FALSE)+(DO153*($U$3/100))*VLOOKUP(DO$8,'프로파일 단가 DB'!$A$2:$H$107,7,FALSE),2)</f>
        <v>0</v>
      </c>
      <c r="DP157" s="352"/>
      <c r="DQ157" s="351">
        <f>ROUNDUP((DQ153)*VLOOKUP(DQ$8,'프로파일 단가 DB'!$A$2:$H$107,7,FALSE)+(DQ153*($U$3/100))*VLOOKUP(DQ$8,'프로파일 단가 DB'!$A$2:$H$107,7,FALSE),2)</f>
        <v>0</v>
      </c>
      <c r="DR157" s="352"/>
      <c r="DS157" s="351">
        <f>ROUNDUP((DS153)*VLOOKUP(DS$8,'프로파일 단가 DB'!$A$2:$H$107,7,FALSE)+(DS153*($U$3/100))*VLOOKUP(DS$8,'프로파일 단가 DB'!$A$2:$H$107,7,FALSE),2)</f>
        <v>0</v>
      </c>
      <c r="DT157" s="352"/>
      <c r="DU157" s="351">
        <f>ROUNDUP((DU153/1000)*VLOOKUP(DU$8,'프로파일 단가 DB'!$A$2:$H$107,7,FALSE)+(DU153/1000*($U$3/100))*VLOOKUP(DU$8,'프로파일 단가 DB'!$A$2:$H$107,7,FALSE),2)</f>
        <v>0</v>
      </c>
      <c r="DV157" s="352"/>
      <c r="DW157" s="351">
        <f>ROUNDUP((DW153)*VLOOKUP(DW$8,'프로파일 단가 DB'!$A$2:$H$107,7,FALSE)+(DW153*($U$3/100))*VLOOKUP(DW$8,'프로파일 단가 DB'!$A$2:$H$107,7,FALSE),2)</f>
        <v>0</v>
      </c>
      <c r="DX157" s="352"/>
      <c r="DY157" s="351">
        <f>ROUNDUP((DY153)*VLOOKUP(DY$8,'프로파일 단가 DB'!$A$2:$H$107,7,FALSE)+(DY153*($U$3/100))*VLOOKUP(DY$8,'프로파일 단가 DB'!$A$2:$H$107,7,FALSE),2)</f>
        <v>0</v>
      </c>
      <c r="DZ157" s="352"/>
      <c r="EA157" s="351">
        <f>ROUNDUP((EA153)*VLOOKUP(EA$8,'프로파일 단가 DB'!$A$2:$H$107,7,FALSE)+(EA153*($U$3/100))*VLOOKUP(EA$8,'프로파일 단가 DB'!$A$2:$H$107,7,FALSE),2)</f>
        <v>0</v>
      </c>
      <c r="EB157" s="352"/>
      <c r="EC157" s="351">
        <f>ROUNDUP((EC153/1000)*VLOOKUP(EC$8,'프로파일 단가 DB'!$A$2:$H$107,7,FALSE)+(EC153/1000*($U$3/100))*VLOOKUP(EC$8,'프로파일 단가 DB'!$A$2:$H$107,7,FALSE),2)</f>
        <v>0</v>
      </c>
      <c r="ED157" s="352"/>
      <c r="EE157" s="351">
        <f>ROUNDUP((EE153/1000)*VLOOKUP(EE$8,'프로파일 단가 DB'!$A$2:$H$107,7,FALSE)+(EE153/1000*($U$3/100))*VLOOKUP(EE$8,'프로파일 단가 DB'!$A$2:$H$107,7,FALSE),2)</f>
        <v>0</v>
      </c>
      <c r="EF157" s="352"/>
      <c r="EG157" s="351">
        <f>ROUNDUP((EG153/1000)*VLOOKUP(EG$8,'프로파일 단가 DB'!$A$2:$H$107,7,FALSE)+(EG153/1000*($U$3/100))*VLOOKUP(EG$8,'프로파일 단가 DB'!$A$2:$H$107,7,FALSE),2)</f>
        <v>0</v>
      </c>
      <c r="EH157" s="352"/>
      <c r="EI157" s="351">
        <f>ROUNDUP((EI153/1000)*VLOOKUP(EI$8,'프로파일 단가 DB'!$A$2:$H$107,7,FALSE)+(EI153/1000*($U$3/100))*VLOOKUP(EI$8,'프로파일 단가 DB'!$A$2:$H$107,7,FALSE),2)</f>
        <v>0</v>
      </c>
      <c r="EJ157" s="352"/>
      <c r="EK157" s="351">
        <f>ROUNDUP((EK153/1000)*VLOOKUP(EK$8,'프로파일 단가 DB'!$A$2:$H$107,7,FALSE)+(EK153/1000*($U$3/100))*VLOOKUP(EK$8,'프로파일 단가 DB'!$A$2:$H$107,7,FALSE),2)</f>
        <v>0</v>
      </c>
      <c r="EL157" s="352"/>
      <c r="EM157" s="351">
        <f>ROUNDUP((EM153/1000)*VLOOKUP(EM$8,'프로파일 단가 DB'!$A$2:$H$107,7,FALSE)+(EM153/1000*($U$3/100))*VLOOKUP(EM$8,'프로파일 단가 DB'!$A$2:$H$107,7,FALSE),2)</f>
        <v>0</v>
      </c>
      <c r="EN157" s="352"/>
      <c r="EO157" s="351">
        <f>ROUNDUP((EO153/1000)*VLOOKUP(EO$8,'프로파일 단가 DB'!$A$2:$H$107,7,FALSE)+(EO153/1000*($U$3/100))*VLOOKUP(EO$8,'프로파일 단가 DB'!$A$2:$H$107,7,FALSE),2)</f>
        <v>0</v>
      </c>
      <c r="EP157" s="352"/>
      <c r="EQ157" s="351">
        <f>ROUNDUP((EQ153/1000)*VLOOKUP(EQ$8,'프로파일 단가 DB'!$A$2:$H$107,7,FALSE)+(EQ153/1000*($U$3/100))*VLOOKUP(EQ$8,'프로파일 단가 DB'!$A$2:$H$107,7,FALSE),2)</f>
        <v>0</v>
      </c>
      <c r="ER157" s="352"/>
      <c r="ES157" s="351">
        <f>ROUNDUP((ES153/1000)*VLOOKUP(ES$8,'프로파일 단가 DB'!$A$2:$H$107,7,FALSE)+(ES153/1000*($U$3/100))*VLOOKUP(ES$8,'프로파일 단가 DB'!$A$2:$H$107,7,FALSE),2)</f>
        <v>0</v>
      </c>
      <c r="ET157" s="352"/>
      <c r="EU157" s="351">
        <f>ROUNDUP((EU153/1000)*VLOOKUP(EU$8,'프로파일 단가 DB'!$A$2:$H$107,7,FALSE)+(EU153/1000*($U$3/100))*VLOOKUP(EU$8,'프로파일 단가 DB'!$A$2:$H$107,7,FALSE),2)</f>
        <v>0</v>
      </c>
      <c r="EV157" s="352"/>
      <c r="EW157" s="351">
        <f>ROUNDUP((EW153/1000)*VLOOKUP(EW$8,'프로파일 단가 DB'!$A$2:$H$107,7,FALSE)+(EW153/1000*($U$3/100))*VLOOKUP(EW$8,'프로파일 단가 DB'!$A$2:$H$107,7,FALSE),2)</f>
        <v>0</v>
      </c>
      <c r="EX157" s="352"/>
      <c r="EY157" s="351">
        <f>ROUNDUP((EY153)*VLOOKUP(EY$8,'프로파일 단가 DB'!$A$2:$H$107,7,FALSE)+(EY153*($U$3/100))*VLOOKUP(EY$8,'프로파일 단가 DB'!$A$2:$H$107,7,FALSE),2)</f>
        <v>0</v>
      </c>
      <c r="EZ157" s="352"/>
      <c r="FA157" s="351">
        <f>ROUNDUP((FA153)*VLOOKUP(FA$8,'프로파일 단가 DB'!$A$2:$H$107,7,FALSE)+(FA153*($U$3/100))*VLOOKUP(FA$8,'프로파일 단가 DB'!$A$2:$H$107,7,FALSE),2)</f>
        <v>0</v>
      </c>
      <c r="FB157" s="352"/>
      <c r="FC157" s="351">
        <f>ROUNDUP((FC153)*VLOOKUP(FC$8,'프로파일 단가 DB'!$A$2:$H$107,7,FALSE)+(FC153*($U$3/100))*VLOOKUP(FC$8,'프로파일 단가 DB'!$A$2:$H$107,7,FALSE),2)</f>
        <v>0</v>
      </c>
      <c r="FD157" s="352"/>
      <c r="FE157" s="351">
        <f>ROUNDUP((FE153)*VLOOKUP(FE$8,'프로파일 단가 DB'!$A$2:$H$107,7,FALSE)+(FE153/1000*($U$3/100))*VLOOKUP(FE$8,'프로파일 단가 DB'!$A$2:$H$107,7,FALSE),2)</f>
        <v>0</v>
      </c>
      <c r="FF157" s="352"/>
      <c r="FG157" s="351">
        <f>ROUNDUP((FG153)*VLOOKUP(FG$8,'프로파일 단가 DB'!$A$2:$H$107,7,FALSE)+(FG153/1000*($U$3/100))*VLOOKUP(FG$8,'프로파일 단가 DB'!$A$2:$H$107,7,FALSE),2)</f>
        <v>0</v>
      </c>
      <c r="FH157" s="352"/>
      <c r="FI157" s="351">
        <f>ROUNDUP((FI153)*VLOOKUP(FI$8,'프로파일 단가 DB'!$A$2:$H$107,7,FALSE)+(FI153*($U$3/100))*VLOOKUP(FI$8,'프로파일 단가 DB'!$A$2:$H$107,7,FALSE),2)</f>
        <v>0</v>
      </c>
      <c r="FJ157" s="352"/>
      <c r="FK157" s="351">
        <f>ROUNDUP((FK153)*VLOOKUP(FK$8,'프로파일 단가 DB'!$A$2:$H$107,7,FALSE)+(FK153*($U$3/100))*VLOOKUP(FK$8,'프로파일 단가 DB'!$A$2:$H$107,7,FALSE),2)</f>
        <v>0</v>
      </c>
      <c r="FL157" s="352"/>
      <c r="FM157" s="351">
        <f>ROUNDUP((FM153)*VLOOKUP(FM$8,'프로파일 단가 DB'!$A$2:$H$107,7,FALSE)+(FM153*($U$3/100))*VLOOKUP(FM$8,'프로파일 단가 DB'!$A$2:$H$107,7,FALSE),2)</f>
        <v>0</v>
      </c>
      <c r="FN157" s="352"/>
      <c r="FO157" s="351">
        <f>ROUNDUP((FO153)*VLOOKUP(FO$8,'프로파일 단가 DB'!$A$2:$H$107,7,FALSE)+(FO153*($U$3/100))*VLOOKUP(FO$8,'프로파일 단가 DB'!$A$2:$H$107,7,FALSE),2)</f>
        <v>0</v>
      </c>
      <c r="FP157" s="352"/>
      <c r="FQ157" s="351">
        <f>ROUNDUP((FQ153)*VLOOKUP(FQ$8,'프로파일 단가 DB'!$A$2:$H$107,7,FALSE)+(FQ153*($U$3/100))*VLOOKUP(FQ$8,'프로파일 단가 DB'!$A$2:$H$107,7,FALSE),2)</f>
        <v>0</v>
      </c>
      <c r="FR157" s="352"/>
      <c r="FS157" s="351">
        <f>ROUNDUP((FS153)*VLOOKUP(FS$8,'프로파일 단가 DB'!$A$2:$H$107,7,FALSE)+(FS153*($U$3/100))*VLOOKUP(FS$8,'프로파일 단가 DB'!$A$2:$H$107,7,FALSE),2)</f>
        <v>0</v>
      </c>
      <c r="FT157" s="352"/>
      <c r="FU157" s="351">
        <f>ROUNDUP((FU153)*VLOOKUP(FU$8,'프로파일 단가 DB'!$A$2:$H$107,7,FALSE)+(FU153*($U$3/100))*VLOOKUP(FU$8,'프로파일 단가 DB'!$A$2:$H$107,7,FALSE),2)</f>
        <v>0</v>
      </c>
      <c r="FV157" s="352"/>
      <c r="FW157" s="351">
        <f>ROUNDUP((FW153)*VLOOKUP(FW$8,'프로파일 단가 DB'!$A$2:$H$107,7,FALSE)+(FW153*($U$3/100))*VLOOKUP(FW$8,'프로파일 단가 DB'!$A$2:$H$107,7,FALSE),2)</f>
        <v>0</v>
      </c>
      <c r="FX157" s="352"/>
      <c r="FY157" s="351">
        <f>ROUNDUP((FY153)*VLOOKUP(FY$8,'프로파일 단가 DB'!$A$2:$H$107,7,FALSE)+(FY153*($U$3/100))*VLOOKUP(FY$8,'프로파일 단가 DB'!$A$2:$H$107,7,FALSE),2)</f>
        <v>0</v>
      </c>
      <c r="FZ157" s="352"/>
      <c r="GA157" s="351">
        <f>ROUNDUP((GA153)*VLOOKUP(GA$8,'프로파일 단가 DB'!$A$2:$H$107,7,FALSE)+(GA153*($U$3/100))*VLOOKUP(GA$8,'프로파일 단가 DB'!$A$2:$H$107,7,FALSE),2)</f>
        <v>0</v>
      </c>
      <c r="GB157" s="352"/>
      <c r="GC157" s="351">
        <f>ROUNDUP((GC153)*VLOOKUP(GC$8,'프로파일 단가 DB'!$A$2:$H$107,7,FALSE)+(GC153*($U$3/100))*VLOOKUP(GC$8,'프로파일 단가 DB'!$A$2:$H$107,7,FALSE),2)</f>
        <v>0</v>
      </c>
      <c r="GD157" s="352"/>
      <c r="GE157" s="351">
        <f>ROUNDUP((GE153)*VLOOKUP(GE$8,'프로파일 단가 DB'!$A$2:$H$107,7,FALSE)+(GE153*($U$3/100))*VLOOKUP(GE$8,'프로파일 단가 DB'!$A$2:$H$107,7,FALSE),2)</f>
        <v>0</v>
      </c>
      <c r="GF157" s="352"/>
      <c r="GG157" s="351">
        <f>ROUNDUP((GG153)*VLOOKUP(GG$8,'프로파일 단가 DB'!$A$2:$H$107,7,FALSE)+(GG153*($U$3/100))*VLOOKUP(GG$8,'프로파일 단가 DB'!$A$2:$H$107,7,FALSE),2)</f>
        <v>0</v>
      </c>
      <c r="GH157" s="352"/>
      <c r="GI157" s="351">
        <f>ROUNDUP((GI153)*VLOOKUP(GI$8,'프로파일 단가 DB'!$A$2:$H$107,7,FALSE)+(GI153*($U$3/100))*VLOOKUP(GI$8,'프로파일 단가 DB'!$A$2:$H$107,7,FALSE),2)</f>
        <v>0</v>
      </c>
      <c r="GJ157" s="352"/>
      <c r="GK157" s="351">
        <f>ROUNDUP((GK153)*VLOOKUP(GK$8,'프로파일 단가 DB'!$A$2:$H$107,7,FALSE)+(GK153*($U$3/100))*VLOOKUP(GK$8,'프로파일 단가 DB'!$A$2:$H$107,7,FALSE),2)</f>
        <v>0</v>
      </c>
      <c r="GL157" s="352"/>
      <c r="GM157" s="351">
        <f>ROUNDUP((GM153)*VLOOKUP(GM$8,'프로파일 단가 DB'!$A$2:$H$107,7,FALSE)+(GM153*($U$3/100))*VLOOKUP(GM$8,'프로파일 단가 DB'!$A$2:$H$107,7,FALSE),2)</f>
        <v>0</v>
      </c>
      <c r="GN157" s="352"/>
      <c r="GO157" s="351">
        <f>ROUNDUP((GO153)*VLOOKUP(GO$8,'프로파일 단가 DB'!$A$2:$H$107,7,FALSE)+(GO153*($U$3/100))*VLOOKUP(GO$8,'프로파일 단가 DB'!$A$2:$H$107,7,FALSE),2)</f>
        <v>0</v>
      </c>
      <c r="GP157" s="352"/>
      <c r="GQ157" s="351">
        <f>ROUNDUP((GQ153)*VLOOKUP(GQ$8,'프로파일 단가 DB'!$A$2:$H$107,7,FALSE)+(GQ153*($U$3/100))*VLOOKUP(GQ$8,'프로파일 단가 DB'!$A$2:$H$107,7,FALSE),2)</f>
        <v>0</v>
      </c>
      <c r="GR157" s="352"/>
    </row>
    <row r="158" spans="1:200" ht="16.5" customHeight="1" x14ac:dyDescent="0.3">
      <c r="A158" s="402"/>
      <c r="B158" s="405"/>
      <c r="C158" s="397"/>
      <c r="D158" s="398"/>
      <c r="E158" s="353"/>
      <c r="F158" s="354"/>
      <c r="G158" s="353"/>
      <c r="H158" s="354"/>
      <c r="I158" s="353"/>
      <c r="J158" s="354"/>
      <c r="K158" s="353"/>
      <c r="L158" s="354"/>
      <c r="M158" s="353"/>
      <c r="N158" s="354"/>
      <c r="O158" s="353"/>
      <c r="P158" s="354"/>
      <c r="Q158" s="353"/>
      <c r="R158" s="354"/>
      <c r="S158" s="353"/>
      <c r="T158" s="354"/>
      <c r="U158" s="353"/>
      <c r="V158" s="354"/>
      <c r="W158" s="353"/>
      <c r="X158" s="354"/>
      <c r="Y158" s="353"/>
      <c r="Z158" s="354"/>
      <c r="AA158" s="353"/>
      <c r="AB158" s="354"/>
      <c r="AC158" s="353"/>
      <c r="AD158" s="354"/>
      <c r="AE158" s="353"/>
      <c r="AF158" s="354"/>
      <c r="AG158" s="353"/>
      <c r="AH158" s="354"/>
      <c r="AI158" s="353"/>
      <c r="AJ158" s="354"/>
      <c r="AK158" s="353"/>
      <c r="AL158" s="354"/>
      <c r="AM158" s="353"/>
      <c r="AN158" s="354"/>
      <c r="AO158" s="353"/>
      <c r="AP158" s="354"/>
      <c r="AQ158" s="353"/>
      <c r="AR158" s="354"/>
      <c r="AS158" s="353"/>
      <c r="AT158" s="354"/>
      <c r="AU158" s="353"/>
      <c r="AV158" s="354"/>
      <c r="AW158" s="353"/>
      <c r="AX158" s="354"/>
      <c r="AY158" s="353"/>
      <c r="AZ158" s="354"/>
      <c r="BA158" s="353"/>
      <c r="BB158" s="354"/>
      <c r="BC158" s="353"/>
      <c r="BD158" s="354"/>
      <c r="BE158" s="353"/>
      <c r="BF158" s="354"/>
      <c r="BG158" s="353"/>
      <c r="BH158" s="354"/>
      <c r="BI158" s="353"/>
      <c r="BJ158" s="354"/>
      <c r="BK158" s="353"/>
      <c r="BL158" s="354"/>
      <c r="BM158" s="353"/>
      <c r="BN158" s="354"/>
      <c r="BO158" s="353"/>
      <c r="BP158" s="354"/>
      <c r="BQ158" s="353"/>
      <c r="BR158" s="354"/>
      <c r="BS158" s="353"/>
      <c r="BT158" s="354"/>
      <c r="BU158" s="353"/>
      <c r="BV158" s="354"/>
      <c r="BW158" s="353"/>
      <c r="BX158" s="354"/>
      <c r="BY158" s="353"/>
      <c r="BZ158" s="354"/>
      <c r="CA158" s="353"/>
      <c r="CB158" s="354"/>
      <c r="CC158" s="353"/>
      <c r="CD158" s="354"/>
      <c r="CE158" s="391"/>
      <c r="CF158" s="392"/>
      <c r="CG158" s="391"/>
      <c r="CH158" s="392"/>
      <c r="CI158" s="391"/>
      <c r="CJ158" s="392"/>
      <c r="CK158" s="391"/>
      <c r="CL158" s="392"/>
      <c r="CM158" s="391"/>
      <c r="CN158" s="392"/>
      <c r="CO158" s="391"/>
      <c r="CP158" s="392"/>
      <c r="CQ158" s="391"/>
      <c r="CR158" s="392"/>
      <c r="CS158" s="391"/>
      <c r="CT158" s="392"/>
      <c r="CU158" s="353"/>
      <c r="CV158" s="354"/>
      <c r="CW158" s="353"/>
      <c r="CX158" s="354"/>
      <c r="CY158" s="353"/>
      <c r="CZ158" s="354"/>
      <c r="DA158" s="353"/>
      <c r="DB158" s="354"/>
      <c r="DC158" s="353"/>
      <c r="DD158" s="354"/>
      <c r="DE158" s="353"/>
      <c r="DF158" s="354"/>
      <c r="DG158" s="353"/>
      <c r="DH158" s="354"/>
      <c r="DI158" s="353"/>
      <c r="DJ158" s="354"/>
      <c r="DK158" s="353"/>
      <c r="DL158" s="354"/>
      <c r="DM158" s="353"/>
      <c r="DN158" s="354"/>
      <c r="DO158" s="353"/>
      <c r="DP158" s="354"/>
      <c r="DQ158" s="353"/>
      <c r="DR158" s="354"/>
      <c r="DS158" s="353"/>
      <c r="DT158" s="354"/>
      <c r="DU158" s="353"/>
      <c r="DV158" s="354"/>
      <c r="DW158" s="353"/>
      <c r="DX158" s="354"/>
      <c r="DY158" s="353"/>
      <c r="DZ158" s="354"/>
      <c r="EA158" s="353"/>
      <c r="EB158" s="354"/>
      <c r="EC158" s="353"/>
      <c r="ED158" s="354"/>
      <c r="EE158" s="353"/>
      <c r="EF158" s="354"/>
      <c r="EG158" s="353"/>
      <c r="EH158" s="354"/>
      <c r="EI158" s="353"/>
      <c r="EJ158" s="354"/>
      <c r="EK158" s="353"/>
      <c r="EL158" s="354"/>
      <c r="EM158" s="353"/>
      <c r="EN158" s="354"/>
      <c r="EO158" s="353"/>
      <c r="EP158" s="354"/>
      <c r="EQ158" s="353"/>
      <c r="ER158" s="354"/>
      <c r="ES158" s="353"/>
      <c r="ET158" s="354"/>
      <c r="EU158" s="353"/>
      <c r="EV158" s="354"/>
      <c r="EW158" s="353"/>
      <c r="EX158" s="354"/>
      <c r="EY158" s="353"/>
      <c r="EZ158" s="354"/>
      <c r="FA158" s="353"/>
      <c r="FB158" s="354"/>
      <c r="FC158" s="353"/>
      <c r="FD158" s="354"/>
      <c r="FE158" s="353"/>
      <c r="FF158" s="354"/>
      <c r="FG158" s="353"/>
      <c r="FH158" s="354"/>
      <c r="FI158" s="353"/>
      <c r="FJ158" s="354"/>
      <c r="FK158" s="353"/>
      <c r="FL158" s="354"/>
      <c r="FM158" s="353"/>
      <c r="FN158" s="354"/>
      <c r="FO158" s="353"/>
      <c r="FP158" s="354"/>
      <c r="FQ158" s="353"/>
      <c r="FR158" s="354"/>
      <c r="FS158" s="353"/>
      <c r="FT158" s="354"/>
      <c r="FU158" s="353"/>
      <c r="FV158" s="354"/>
      <c r="FW158" s="353"/>
      <c r="FX158" s="354"/>
      <c r="FY158" s="353"/>
      <c r="FZ158" s="354"/>
      <c r="GA158" s="353"/>
      <c r="GB158" s="354"/>
      <c r="GC158" s="353"/>
      <c r="GD158" s="354"/>
      <c r="GE158" s="353"/>
      <c r="GF158" s="354"/>
      <c r="GG158" s="353"/>
      <c r="GH158" s="354"/>
      <c r="GI158" s="353"/>
      <c r="GJ158" s="354"/>
      <c r="GK158" s="353"/>
      <c r="GL158" s="354"/>
      <c r="GM158" s="353"/>
      <c r="GN158" s="354"/>
      <c r="GO158" s="353"/>
      <c r="GP158" s="354"/>
      <c r="GQ158" s="353"/>
      <c r="GR158" s="354"/>
    </row>
    <row r="159" spans="1:200" ht="16.5" customHeight="1" x14ac:dyDescent="0.3">
      <c r="A159" s="402"/>
      <c r="B159" s="405"/>
      <c r="C159" s="397"/>
      <c r="D159" s="398"/>
      <c r="E159" s="353"/>
      <c r="F159" s="354"/>
      <c r="G159" s="353"/>
      <c r="H159" s="354"/>
      <c r="I159" s="353"/>
      <c r="J159" s="354"/>
      <c r="K159" s="353"/>
      <c r="L159" s="354"/>
      <c r="M159" s="353"/>
      <c r="N159" s="354"/>
      <c r="O159" s="353"/>
      <c r="P159" s="354"/>
      <c r="Q159" s="353"/>
      <c r="R159" s="354"/>
      <c r="S159" s="353"/>
      <c r="T159" s="354"/>
      <c r="U159" s="353"/>
      <c r="V159" s="354"/>
      <c r="W159" s="353"/>
      <c r="X159" s="354"/>
      <c r="Y159" s="353"/>
      <c r="Z159" s="354"/>
      <c r="AA159" s="353"/>
      <c r="AB159" s="354"/>
      <c r="AC159" s="353"/>
      <c r="AD159" s="354"/>
      <c r="AE159" s="353"/>
      <c r="AF159" s="354"/>
      <c r="AG159" s="353"/>
      <c r="AH159" s="354"/>
      <c r="AI159" s="353"/>
      <c r="AJ159" s="354"/>
      <c r="AK159" s="353"/>
      <c r="AL159" s="354"/>
      <c r="AM159" s="353"/>
      <c r="AN159" s="354"/>
      <c r="AO159" s="353"/>
      <c r="AP159" s="354"/>
      <c r="AQ159" s="353"/>
      <c r="AR159" s="354"/>
      <c r="AS159" s="353"/>
      <c r="AT159" s="354"/>
      <c r="AU159" s="353"/>
      <c r="AV159" s="354"/>
      <c r="AW159" s="353"/>
      <c r="AX159" s="354"/>
      <c r="AY159" s="353"/>
      <c r="AZ159" s="354"/>
      <c r="BA159" s="353"/>
      <c r="BB159" s="354"/>
      <c r="BC159" s="353"/>
      <c r="BD159" s="354"/>
      <c r="BE159" s="353"/>
      <c r="BF159" s="354"/>
      <c r="BG159" s="353"/>
      <c r="BH159" s="354"/>
      <c r="BI159" s="353"/>
      <c r="BJ159" s="354"/>
      <c r="BK159" s="353"/>
      <c r="BL159" s="354"/>
      <c r="BM159" s="353"/>
      <c r="BN159" s="354"/>
      <c r="BO159" s="353"/>
      <c r="BP159" s="354"/>
      <c r="BQ159" s="353"/>
      <c r="BR159" s="354"/>
      <c r="BS159" s="353"/>
      <c r="BT159" s="354"/>
      <c r="BU159" s="353"/>
      <c r="BV159" s="354"/>
      <c r="BW159" s="353"/>
      <c r="BX159" s="354"/>
      <c r="BY159" s="353"/>
      <c r="BZ159" s="354"/>
      <c r="CA159" s="353"/>
      <c r="CB159" s="354"/>
      <c r="CC159" s="353"/>
      <c r="CD159" s="354"/>
      <c r="CE159" s="391"/>
      <c r="CF159" s="392"/>
      <c r="CG159" s="391"/>
      <c r="CH159" s="392"/>
      <c r="CI159" s="391"/>
      <c r="CJ159" s="392"/>
      <c r="CK159" s="391"/>
      <c r="CL159" s="392"/>
      <c r="CM159" s="391"/>
      <c r="CN159" s="392"/>
      <c r="CO159" s="391"/>
      <c r="CP159" s="392"/>
      <c r="CQ159" s="391"/>
      <c r="CR159" s="392"/>
      <c r="CS159" s="391"/>
      <c r="CT159" s="392"/>
      <c r="CU159" s="353"/>
      <c r="CV159" s="354"/>
      <c r="CW159" s="353"/>
      <c r="CX159" s="354"/>
      <c r="CY159" s="353"/>
      <c r="CZ159" s="354"/>
      <c r="DA159" s="353"/>
      <c r="DB159" s="354"/>
      <c r="DC159" s="353"/>
      <c r="DD159" s="354"/>
      <c r="DE159" s="353"/>
      <c r="DF159" s="354"/>
      <c r="DG159" s="353"/>
      <c r="DH159" s="354"/>
      <c r="DI159" s="353"/>
      <c r="DJ159" s="354"/>
      <c r="DK159" s="353"/>
      <c r="DL159" s="354"/>
      <c r="DM159" s="353"/>
      <c r="DN159" s="354"/>
      <c r="DO159" s="353"/>
      <c r="DP159" s="354"/>
      <c r="DQ159" s="353"/>
      <c r="DR159" s="354"/>
      <c r="DS159" s="353"/>
      <c r="DT159" s="354"/>
      <c r="DU159" s="353"/>
      <c r="DV159" s="354"/>
      <c r="DW159" s="353"/>
      <c r="DX159" s="354"/>
      <c r="DY159" s="353"/>
      <c r="DZ159" s="354"/>
      <c r="EA159" s="353"/>
      <c r="EB159" s="354"/>
      <c r="EC159" s="353"/>
      <c r="ED159" s="354"/>
      <c r="EE159" s="353"/>
      <c r="EF159" s="354"/>
      <c r="EG159" s="353"/>
      <c r="EH159" s="354"/>
      <c r="EI159" s="353"/>
      <c r="EJ159" s="354"/>
      <c r="EK159" s="353"/>
      <c r="EL159" s="354"/>
      <c r="EM159" s="353"/>
      <c r="EN159" s="354"/>
      <c r="EO159" s="353"/>
      <c r="EP159" s="354"/>
      <c r="EQ159" s="353"/>
      <c r="ER159" s="354"/>
      <c r="ES159" s="353"/>
      <c r="ET159" s="354"/>
      <c r="EU159" s="353"/>
      <c r="EV159" s="354"/>
      <c r="EW159" s="353"/>
      <c r="EX159" s="354"/>
      <c r="EY159" s="353"/>
      <c r="EZ159" s="354"/>
      <c r="FA159" s="353"/>
      <c r="FB159" s="354"/>
      <c r="FC159" s="353"/>
      <c r="FD159" s="354"/>
      <c r="FE159" s="353"/>
      <c r="FF159" s="354"/>
      <c r="FG159" s="353"/>
      <c r="FH159" s="354"/>
      <c r="FI159" s="353"/>
      <c r="FJ159" s="354"/>
      <c r="FK159" s="353"/>
      <c r="FL159" s="354"/>
      <c r="FM159" s="353"/>
      <c r="FN159" s="354"/>
      <c r="FO159" s="353"/>
      <c r="FP159" s="354"/>
      <c r="FQ159" s="353"/>
      <c r="FR159" s="354"/>
      <c r="FS159" s="353"/>
      <c r="FT159" s="354"/>
      <c r="FU159" s="353"/>
      <c r="FV159" s="354"/>
      <c r="FW159" s="353"/>
      <c r="FX159" s="354"/>
      <c r="FY159" s="353"/>
      <c r="FZ159" s="354"/>
      <c r="GA159" s="353"/>
      <c r="GB159" s="354"/>
      <c r="GC159" s="353"/>
      <c r="GD159" s="354"/>
      <c r="GE159" s="353"/>
      <c r="GF159" s="354"/>
      <c r="GG159" s="353"/>
      <c r="GH159" s="354"/>
      <c r="GI159" s="353"/>
      <c r="GJ159" s="354"/>
      <c r="GK159" s="353"/>
      <c r="GL159" s="354"/>
      <c r="GM159" s="353"/>
      <c r="GN159" s="354"/>
      <c r="GO159" s="353"/>
      <c r="GP159" s="354"/>
      <c r="GQ159" s="353"/>
      <c r="GR159" s="354"/>
    </row>
    <row r="160" spans="1:200" ht="17.100000000000001" customHeight="1" thickBot="1" x14ac:dyDescent="0.35">
      <c r="A160" s="403"/>
      <c r="B160" s="406"/>
      <c r="C160" s="399"/>
      <c r="D160" s="400"/>
      <c r="E160" s="355"/>
      <c r="F160" s="356"/>
      <c r="G160" s="355"/>
      <c r="H160" s="356"/>
      <c r="I160" s="355"/>
      <c r="J160" s="356"/>
      <c r="K160" s="355"/>
      <c r="L160" s="356"/>
      <c r="M160" s="355"/>
      <c r="N160" s="356"/>
      <c r="O160" s="355"/>
      <c r="P160" s="356"/>
      <c r="Q160" s="355"/>
      <c r="R160" s="356"/>
      <c r="S160" s="355"/>
      <c r="T160" s="356"/>
      <c r="U160" s="355"/>
      <c r="V160" s="356"/>
      <c r="W160" s="355"/>
      <c r="X160" s="356"/>
      <c r="Y160" s="355"/>
      <c r="Z160" s="356"/>
      <c r="AA160" s="355"/>
      <c r="AB160" s="356"/>
      <c r="AC160" s="355"/>
      <c r="AD160" s="356"/>
      <c r="AE160" s="355"/>
      <c r="AF160" s="356"/>
      <c r="AG160" s="355"/>
      <c r="AH160" s="356"/>
      <c r="AI160" s="355"/>
      <c r="AJ160" s="356"/>
      <c r="AK160" s="355"/>
      <c r="AL160" s="356"/>
      <c r="AM160" s="355"/>
      <c r="AN160" s="356"/>
      <c r="AO160" s="355"/>
      <c r="AP160" s="356"/>
      <c r="AQ160" s="355"/>
      <c r="AR160" s="356"/>
      <c r="AS160" s="355"/>
      <c r="AT160" s="356"/>
      <c r="AU160" s="355"/>
      <c r="AV160" s="356"/>
      <c r="AW160" s="355"/>
      <c r="AX160" s="356"/>
      <c r="AY160" s="355"/>
      <c r="AZ160" s="356"/>
      <c r="BA160" s="355"/>
      <c r="BB160" s="356"/>
      <c r="BC160" s="355"/>
      <c r="BD160" s="356"/>
      <c r="BE160" s="355"/>
      <c r="BF160" s="356"/>
      <c r="BG160" s="355"/>
      <c r="BH160" s="356"/>
      <c r="BI160" s="355"/>
      <c r="BJ160" s="356"/>
      <c r="BK160" s="355"/>
      <c r="BL160" s="356"/>
      <c r="BM160" s="355"/>
      <c r="BN160" s="356"/>
      <c r="BO160" s="355"/>
      <c r="BP160" s="356"/>
      <c r="BQ160" s="355"/>
      <c r="BR160" s="356"/>
      <c r="BS160" s="355"/>
      <c r="BT160" s="356"/>
      <c r="BU160" s="355"/>
      <c r="BV160" s="356"/>
      <c r="BW160" s="355"/>
      <c r="BX160" s="356"/>
      <c r="BY160" s="355"/>
      <c r="BZ160" s="356"/>
      <c r="CA160" s="355"/>
      <c r="CB160" s="356"/>
      <c r="CC160" s="355"/>
      <c r="CD160" s="356"/>
      <c r="CE160" s="393"/>
      <c r="CF160" s="394"/>
      <c r="CG160" s="393"/>
      <c r="CH160" s="394"/>
      <c r="CI160" s="393"/>
      <c r="CJ160" s="394"/>
      <c r="CK160" s="393"/>
      <c r="CL160" s="394"/>
      <c r="CM160" s="393"/>
      <c r="CN160" s="394"/>
      <c r="CO160" s="393"/>
      <c r="CP160" s="394"/>
      <c r="CQ160" s="393"/>
      <c r="CR160" s="394"/>
      <c r="CS160" s="393"/>
      <c r="CT160" s="394"/>
      <c r="CU160" s="355"/>
      <c r="CV160" s="356"/>
      <c r="CW160" s="355"/>
      <c r="CX160" s="356"/>
      <c r="CY160" s="355"/>
      <c r="CZ160" s="356"/>
      <c r="DA160" s="355"/>
      <c r="DB160" s="356"/>
      <c r="DC160" s="355"/>
      <c r="DD160" s="356"/>
      <c r="DE160" s="355"/>
      <c r="DF160" s="356"/>
      <c r="DG160" s="355"/>
      <c r="DH160" s="356"/>
      <c r="DI160" s="355"/>
      <c r="DJ160" s="356"/>
      <c r="DK160" s="355"/>
      <c r="DL160" s="356"/>
      <c r="DM160" s="355"/>
      <c r="DN160" s="356"/>
      <c r="DO160" s="355"/>
      <c r="DP160" s="356"/>
      <c r="DQ160" s="355"/>
      <c r="DR160" s="356"/>
      <c r="DS160" s="355"/>
      <c r="DT160" s="356"/>
      <c r="DU160" s="355"/>
      <c r="DV160" s="356"/>
      <c r="DW160" s="355"/>
      <c r="DX160" s="356"/>
      <c r="DY160" s="355"/>
      <c r="DZ160" s="356"/>
      <c r="EA160" s="355"/>
      <c r="EB160" s="356"/>
      <c r="EC160" s="355"/>
      <c r="ED160" s="356"/>
      <c r="EE160" s="355"/>
      <c r="EF160" s="356"/>
      <c r="EG160" s="355"/>
      <c r="EH160" s="356"/>
      <c r="EI160" s="355"/>
      <c r="EJ160" s="356"/>
      <c r="EK160" s="355"/>
      <c r="EL160" s="356"/>
      <c r="EM160" s="355"/>
      <c r="EN160" s="356"/>
      <c r="EO160" s="355"/>
      <c r="EP160" s="356"/>
      <c r="EQ160" s="355"/>
      <c r="ER160" s="356"/>
      <c r="ES160" s="355"/>
      <c r="ET160" s="356"/>
      <c r="EU160" s="355"/>
      <c r="EV160" s="356"/>
      <c r="EW160" s="355"/>
      <c r="EX160" s="356"/>
      <c r="EY160" s="355"/>
      <c r="EZ160" s="356"/>
      <c r="FA160" s="355"/>
      <c r="FB160" s="356"/>
      <c r="FC160" s="355"/>
      <c r="FD160" s="356"/>
      <c r="FE160" s="355"/>
      <c r="FF160" s="356"/>
      <c r="FG160" s="355"/>
      <c r="FH160" s="356"/>
      <c r="FI160" s="355"/>
      <c r="FJ160" s="356"/>
      <c r="FK160" s="355"/>
      <c r="FL160" s="356"/>
      <c r="FM160" s="355"/>
      <c r="FN160" s="356"/>
      <c r="FO160" s="355"/>
      <c r="FP160" s="356"/>
      <c r="FQ160" s="355"/>
      <c r="FR160" s="356"/>
      <c r="FS160" s="355"/>
      <c r="FT160" s="356"/>
      <c r="FU160" s="355"/>
      <c r="FV160" s="356"/>
      <c r="FW160" s="355"/>
      <c r="FX160" s="356"/>
      <c r="FY160" s="355"/>
      <c r="FZ160" s="356"/>
      <c r="GA160" s="355"/>
      <c r="GB160" s="356"/>
      <c r="GC160" s="355"/>
      <c r="GD160" s="356"/>
      <c r="GE160" s="355"/>
      <c r="GF160" s="356"/>
      <c r="GG160" s="355"/>
      <c r="GH160" s="356"/>
      <c r="GI160" s="355"/>
      <c r="GJ160" s="356"/>
      <c r="GK160" s="355"/>
      <c r="GL160" s="356"/>
      <c r="GM160" s="355"/>
      <c r="GN160" s="356"/>
      <c r="GO160" s="355"/>
      <c r="GP160" s="356"/>
      <c r="GQ160" s="355"/>
      <c r="GR160" s="356"/>
    </row>
    <row r="161" spans="1:200" ht="17.100000000000001" customHeight="1" x14ac:dyDescent="0.3">
      <c r="A161" s="401">
        <f>IF(입력!A161="","",입력!A161)</f>
        <v>20</v>
      </c>
      <c r="B161" s="404">
        <f>SUM(E165:GR168)</f>
        <v>0</v>
      </c>
      <c r="C161" s="407" t="s">
        <v>22</v>
      </c>
      <c r="D161" s="408"/>
      <c r="E161" s="357">
        <f>IF(OR(입력!B161="60mm단열",입력!B161="60mm방화"),IF(입력!B163="OD",IF(AND(입력!H161="W",입력!H165="W"),((입력!D161-(입력!D161-입력!J161))*2)+((입력!D161-(입력!D161-입력!J165))*2)+((입력!D161-입력!J161-입력!J165)*2)+((입력!F161)*6),0),0)+IF(입력!B163="OD",IF(AND(입력!H161="H",입력!H165="H"),((입력!F161-(입력!F161-입력!J161))*2)+((입력!F161-(입력!F161-입력!J165))*2)+((입력!F161-입력!J161-입력!J165)*2)+((입력!D161)*6),0),0)+IF(입력!B163="OD",IF(입력!H161="W",((입력!D161-(입력!D161-입력!J161))*2)+((입력!D161-입력!J161)*2)+((입력!F161)*4),IF(입력!H161="H",((입력!F161-(입력!F161-입력!J161))*2)+((입력!F161-입력!J161)*2)+((입력!D161)*4),0)),0)+IF(OR(입력!B163="PJ",입력!B163="T/T",입력!B163="T/O",입력!B163="T/S",입력!B163="FIX",입력!B161="ID",AND(입력!B163="OD",NOT(입력!H161="W"),NOT(입력!H161="H"))),((입력!D161)+(입력!F161))*2,0),0)</f>
        <v>0</v>
      </c>
      <c r="F161" s="358"/>
      <c r="G161" s="375">
        <f>IF(OR(입력!B161="60mm단열",입력!B161="60mm방화"),(IF(OR(입력!B163="T/T",입력!B163="T/O",입력!B163="T/S"),(IF(입력!H161="W",입력!J161-34-19+12,입력!D161-34-34+12)+IF(입력!H161="H",입력!J161-34-19+12,입력!F161-34-34+12))*2,0))+(IF(OR(입력!B163="T/T",입력!B163="T/O",입력!B163="T/S"),(IF(입력!H165="W",입력!J165-34-19+12+입력!F161-34-34+12,0)+IF(입력!H165="H",입력!J165-34-19+12+입력!D161-34-34+12,0))*2,0)),0)</f>
        <v>0</v>
      </c>
      <c r="H161" s="376"/>
      <c r="I161" s="357">
        <f>IF(OR(입력!B161="60mm단열",입력!B161="60mm방화"),IF(OR(입력!B163="T/T",입력!B163="T/O",입력!B163="T/S",입력!B163="FIX",입력!B163="PJ"),IF(입력!H161="W",입력!F161-34-34+10,IF(입력!H161="H",입력!D161-34-34+10,0)),0)*IF(OR(입력!H165="W",입력!H165="H"),2,1),0)</f>
        <v>0</v>
      </c>
      <c r="J161" s="358"/>
      <c r="K161" s="357">
        <f>IF(OR(입력!B161="60mm단열",입력!B161="60mm방화"),IF(입력!B163="OD",(IF(입력!H161="W",입력!D161-(입력!D161-입력!J161)-34-34+12,입력!D161-34-34+12)+IF(입력!H161="H",입력!F161-(입력!F161-입력!J161)-34-34+12,입력!F161-34-34+12))*2,0),0)</f>
        <v>0</v>
      </c>
      <c r="L161" s="358"/>
      <c r="M161" s="357">
        <f>IF(OR(입력!B161="60mm단열",입력!B161="60mm방화"),IF(입력!B163="PJ",(IF(입력!H161="W",입력!D161-(입력!D161-입력!J161)-34-34+12,입력!D161-34-34+12)+IF(입력!H161="H",입력!F161-(입력!F161-입력!J161)-34-34+12,입력!F161-34-34+12))*2,0),0)</f>
        <v>0</v>
      </c>
      <c r="N161" s="358"/>
      <c r="O161" s="357">
        <f>IF(OR(입력!B161="60mm단열",입력!B161="60mm방화"),IF(입력!B163="페러럴",(IF(입력!H161="W",입력!D161-(입력!D161-입력!J161)-34-34+12,입력!D161-34-34+12)+IF(입력!H161="H",입력!F161-(입력!F161-입력!J161)-34-34+12,입력!F161-34-34+12))*2,0),0)</f>
        <v>0</v>
      </c>
      <c r="P161" s="358"/>
      <c r="Q161" s="357">
        <f>IF(OR(입력!B161="60mm단열",입력!B161="60mm방화"),IF(입력!B165="24T",(IF(입력!B163="FIX",IF(AND(입력!H161="W",입력!H165="W"),((입력!D161-(입력!D161-입력!J161)-34-19)*2)+((입력!D161-(입력!D161-입력!J165)-34-19)*2)+((입력!D161-입력!J161-입력!J164-19-19)*2)+((입력!F161-34-34)*6),IF(AND(입력!H161="H",입력!H165="H"),((입력!F161-(입력!F161-입력!J161)-34-19)*2)+((입력!F161-(입력!F161-입력!J165)-34-19)*2)+((입력!F161-입력!J161-입력!J165-19-19)*2)+((입력!D161-34-34)*6),IF(입력!H161="W",((입력!D161-(입력!D161-입력!J161)-34-19)*2)+((입력!D161-입력!J161-34-19)*2)+((입력!F161-34-34)*4),IF(입력!H161="H",((입력!F161-(입력!F161-입력!J161)-34-19)*2)+((입력!F161-입력!J161-34-19)*2)+((입력!D161-34-34)*4),(((입력!D161-34-34)+(입력!F161-34-34))*2))))),0)+IF(OR(입력!B163="T/T",입력!B163="T/O",입력!B163="PJ",입력!B163="T/S"),IF(AND(입력!H161="W",입력!H165="W"),(((입력!D161-입력!J161-입력!J165-19-19)+(입력!F161-34-34))*2),IF(입력!H161="W",(((입력!D161-입력!J161-34-19)+(입력!F161-34-34))*2),IF(AND(입력!H161="H",입력!H165="H"),(((입력!F161-입력!J161-입력!J165-19-19)+(입력!D161-34-34))*2),IF(입력!H161="H",(((입력!F161-입력!J161-34-19)+(입력!D161-34-34))*2),0)))),0)+IF(입력!B161="OD",IF(AND(입력!H161="W",입력!H161="W"),(((입력!D161-입력!J161-입력!J165-34-34)+(입력!F161-34-34))*2),IF(입력!H161="W",(((입력!D161-입력!J161-34-34)+(입력!F161-34-34))*2),IF(AND(입력!H161="H",입력!H165="H"),(((입력!F161-입력!J161-입력!J165-34-34)+(입력!D161-34-34))*2),IF(입력!H161="H",(((입력!F161-입력!J161-34-34)+(입력!D161-34-34))*2),0)))),0)),0),0)</f>
        <v>0</v>
      </c>
      <c r="R161" s="358"/>
      <c r="S161" s="357">
        <f>IF(OR(입력!B161="60mm단열",입력!B161="60mm방화"),IF(입력!B165="24T",(IF(OR(입력!B163="T/T",입력!B163="T/O",입력!B163="T/S"),(IF(입력!H161="W",입력!D161-(입력!D161-입력!J161)-34-19+12-53-53,입력!D161-34-34+12-53-53)+IF(입력!H161="H",입력!F161-(입력!F161-입력!J161)-34-19+12-53-53,입력!F161-34-34+12-53-53))*2,0)+IF(입력!B163="OD",(IF(입력!H161="W",입력!D161-(입력!D161-입력!J161)-34-34+12-53-53,입력!D161-34-34+12-53-53)+IF(입력!H161="H",입력!F161-(입력!F161-입력!J161)-34-34+12-53-53,입력!F161-34-34+12-53-53))*2,0)+IF(입력!B163="PJ",(IF(입력!H161="W",입력!D161-(입력!D161-입력!J161)-34-19+12-53-53,입력!D161-34-34+12-53-53)+IF(입력!H161="H",입력!F161-(입력!F161-입력!J161)-34-19+12-53-53,입력!F161-34-34+12-53-53))*2,0)+IF(OR(입력!B163="T/T",입력!B163="T/O",입력!B163="T/S"),(IF(입력!H165="W",입력!D161-(입력!D161-입력!J165)-34-19+12-53-53,0)+IF(입력!H165="H",입력!F161-(입력!F161-입력!J165)-34-19+12-53-53,0))*2,0)+IF(입력!B161="OD",(IF(입력!H165="W",입력!D161-(입력!D161-입력!J165)-34-34+12-53-53,0)+IF(입력!H165="H",입력!F161-(입력!F161-입력!J165)-34-34+12-53-53,0))*2,0)+IF(입력!B163="PJ",(IF(입력!H165="W",입력!D161-(입력!D161-입력!J165)-34-19+12-53-53,0)+IF(입력!H165="H",입력!F161-(입력!F161-입력!J165)-34-19+12-53-53,0))*2,0)),0),0)</f>
        <v>0</v>
      </c>
      <c r="T161" s="358"/>
      <c r="U161" s="357">
        <f>IF(OR(입력!B161="60mm단열",입력!B161="60mm방화"),IF(입력!B165="39T",(IF(입력!B163="FIX",IF(AND(입력!H161="W",입력!H165="W"),((입력!D161-(입력!D161-입력!J161)-34-19)*2)+((입력!D161-(입력!D161-입력!J165)-34-19)*2)+((입력!D161-입력!J161-입력!J164-19-19)*2)+((입력!F161-34-34)*6),IF(AND(입력!H161="H",입력!H165="H"),((입력!F161-(입력!F161-입력!J161)-34-19)*2)+((입력!F161-(입력!F161-입력!J165)-34-19)*2)+((입력!F161-입력!J161-입력!J165-19-19)*2)+((입력!D161-34-34)*6),IF(입력!H161="W",((입력!D161-(입력!D161-입력!J161)-34-19)*2)+((입력!D161-입력!J161-34-19)*2)+((입력!F161-34-34)*4),IF(입력!H161="H",((입력!F161-(입력!F161-입력!J161)-34-19)*2)+((입력!F161-입력!J161-34-19)*2)+((입력!D161-34-34)*4),(((입력!D161-34-34)+(입력!F161-34-34))*2))))),0)+IF(OR(입력!B163="T/T",입력!B163="T/O",입력!B163="PJ",입력!B163="T/S"),IF(AND(입력!H161="W",입력!H165="W"),(((입력!D161-입력!J161-입력!J165-19-19)+(입력!F161-34-34))*2),IF(입력!H161="W",(((입력!D161-입력!J161-34-19)+(입력!F161-34-34))*2),IF(AND(입력!H161="H",입력!H165="H"),(((입력!F161-입력!J161-입력!J165-19-19)+(입력!D161-34-34))*2),IF(입력!H161="H",(((입력!F161-입력!J161-34-19)+(입력!D161-34-34))*2),0)))),0)+IF(입력!B163="OD",IF(AND(입력!H161="W",입력!H161="W"),(((입력!D161-입력!J161-입력!J165-34-34)+(입력!F161-34-34))*2),IF(입력!H161="W",(((입력!D161-입력!J161-34-34)+(입력!F161-34-34))*2),IF(AND(입력!H161="H",입력!H165="H"),(((입력!F161-입력!J161-입력!J165-34-34)+(입력!D161-34-34))*2),IF(입력!H161="H",(((입력!F161-입력!J161-34-34)+(입력!D161-34-34))*2),0)))),0)),0),0)</f>
        <v>0</v>
      </c>
      <c r="V161" s="358"/>
      <c r="W161" s="357">
        <f>IF(OR(입력!B161="60mm단열",입력!B161="60mm방화"),IF(입력!B165="39T",(IF(OR(입력!B163="T/T",입력!B163="T/O",입력!B163="T/S"),(IF(입력!H161="W",입력!D161-(입력!D161-입력!J161)-34-19+12-53-53,입력!D161-34-34+12-53-53)+IF(입력!H161="H",입력!F161-(입력!F161-입력!J161)-34-19+12-53-53,입력!F161-34-34+12-53-53))*2,0)+IF(입력!B163="OD",(IF(입력!H161="W",입력!D161-(입력!D161-입력!J161)-34-34+12-53-53,입력!D161-34-34+12-53-53)+IF(입력!H161="H",입력!F161-(입력!F161-입력!J161)-34-34+12-53-53,입력!F161-34-34+12-53-53))*2,0)+IF(입력!B163="PJ",(IF(입력!H161="W",입력!D161-(입력!D161-입력!J161)-34-19+12-53-53,입력!D161-34-34+12-53-53)+IF(입력!H161="H",입력!F161-(입력!F161-입력!J161)-34-19+12-53-53,입력!F161-34-34+12-53-53))*2,0)+IF(OR(입력!B163="T/T",입력!B163="T/O",입력!B163="T/S"),(IF(입력!H165="W",입력!D161-(입력!D161-입력!J165)-34-19+12-53-53,0)+IF(입력!H165="H",입력!F161-(입력!F161-입력!J165)-34-19+12-53-53,0))*2,0)+IF(입력!B161="OD",(IF(입력!H165="W",입력!D161-(입력!D161-입력!J165)-34-34+12-53-53,0)+IF(입력!H165="H",입력!F161-(입력!F161-입력!J165)-34-34+12-53-53,0))*2,0)+IF(입력!B161="ID",(IF(입력!H165="W",입력!D161-(입력!D161-입력!J165)-34-19+12-53-53,0)+IF(입력!H165="H",입력!F161-(입력!F161-입력!J165)-34-19+12-53-53,0))*2,0)),0),0)</f>
        <v>0</v>
      </c>
      <c r="X161" s="358"/>
      <c r="Y161" s="357">
        <f>IF(OR(입력!B161="60mm단열",입력!B161="60mm방화"),(4),0)</f>
        <v>0</v>
      </c>
      <c r="Z161" s="358"/>
      <c r="AA161" s="357">
        <f>IF(OR(입력!B161="60mm단열",입력!B161="60mm방화"),(4),0)</f>
        <v>0</v>
      </c>
      <c r="AB161" s="358"/>
      <c r="AC161" s="375">
        <f>IF(OR(입력!B161="60mm단열",입력!B161="60mm방화"),IF(OR(입력!B163="T/T",입력!B163="T/O",입력!B163="T/S",입력!B163="PJ"),IF(OR(입력!H165="w",입력!H165="h"),8,4),0),0)</f>
        <v>0</v>
      </c>
      <c r="AD161" s="376"/>
      <c r="AE161" s="375">
        <f>IF(OR(입력!B161="60mm단열",입력!B161="60mm방화"),IF(OR(입력!B163="T/T",입력!B163="T/O",입력!B163="T/S",입력!B163="PJ"),IF(OR(입력!H165="w",입력!H165="h"),8,4),0),0)</f>
        <v>0</v>
      </c>
      <c r="AF161" s="376"/>
      <c r="AG161" s="375">
        <f>IF(OR(입력!B161="60mm단열",입력!B161="60mm방화"),IF(OR(입력!B163="T/T",입력!B163="T/O",입력!B163="T/S",입력!B163="FIX",입력!B163="PJ"),IF(입력!H161="W",4,IF(입력!H161="H",4,0)),0)*IF(OR(입력!H164="W",입력!H164="H"),2,1),0)</f>
        <v>0</v>
      </c>
      <c r="AH161" s="376"/>
      <c r="AI161" s="375">
        <f>IF(OR(입력!B161="60mm단열",입력!B161="60mm방화"),IF(OR(입력!B163="T/T",입력!B163="T/O",입력!B163="T/S",입력!B163="FIX",입력!B163="PJ"),IF(입력!H161="W",4,IF(입력!H161="H",4,0)),0)*IF(OR(입력!H164="W",입력!H164="H"),2,1),0)</f>
        <v>0</v>
      </c>
      <c r="AJ161" s="376"/>
      <c r="AK161" s="375">
        <f>IF(OR(입력!B161="60mm단열",입력!B161="60mm방화"),IF(OR(입력!B163="T/T",입력!B163="T/O",입력!B163="T/S",입력!B163="FIX",입력!B163="PJ"),IF(입력!H161="W",4,IF(입력!H161="H",4,0)),0)*IF(OR(입력!H164="W",입력!H164="H"),2,1),0)</f>
        <v>0</v>
      </c>
      <c r="AL161" s="376"/>
      <c r="AM161" s="357">
        <f>IF(OR(입력!B161="60mm단열",입력!B161="60mm방화"),(32),0)</f>
        <v>0</v>
      </c>
      <c r="AN161" s="358"/>
      <c r="AO161" s="357">
        <f>IF((입력!B161="60mm단열"),(Q161+S161+U161+W161)/1000,0)</f>
        <v>0</v>
      </c>
      <c r="AP161" s="358"/>
      <c r="AQ161" s="357">
        <f>IF((입력!B161="60mm단열"),(Q161+S161+U161+W161)/1000,0)</f>
        <v>0</v>
      </c>
      <c r="AR161" s="358"/>
      <c r="AS161" s="357">
        <f>IF((입력!B161="60mm단열"),(G161+M161+K161+O161))/1000</f>
        <v>0</v>
      </c>
      <c r="AT161" s="358"/>
      <c r="AU161" s="357">
        <f>IF((입력!B161="60mm단열"),(4),0)</f>
        <v>0</v>
      </c>
      <c r="AV161" s="358"/>
      <c r="AW161" s="357">
        <f>IF((입력!B161="60mm단열"),(G161*2)/1000,0)</f>
        <v>0</v>
      </c>
      <c r="AX161" s="358"/>
      <c r="AY161" s="357">
        <f>IF((입력!B161="60mm방화"),(Q161+S161+U161+W161)/1000,0)</f>
        <v>0</v>
      </c>
      <c r="AZ161" s="358"/>
      <c r="BA161" s="357">
        <f>IF((입력!B161="60mm방화"),(Q161+S161+U161+W161)/1000,0)</f>
        <v>0</v>
      </c>
      <c r="BB161" s="358"/>
      <c r="BC161" s="357">
        <f>IF((입력!B161="60mm방화"),(G161+K161+M161+O161)/1000,0)</f>
        <v>0</v>
      </c>
      <c r="BD161" s="358"/>
      <c r="BE161" s="357">
        <f>IF((입력!B161="60mm방화"),(4),0)</f>
        <v>0</v>
      </c>
      <c r="BF161" s="358"/>
      <c r="BG161" s="357">
        <f>IF((입력!B161="60mm방화"),((G161+K161+M161+O161)/1000),0)</f>
        <v>0</v>
      </c>
      <c r="BH161" s="358"/>
      <c r="BI161" s="357">
        <f>IF((입력!B161="60mm방화"),((E161/1000)),0)</f>
        <v>0</v>
      </c>
      <c r="BJ161" s="358"/>
      <c r="BK161" s="357">
        <f>IF((입력!B161="60mm방화"),IF(입력!B165="24T",Q161/1000,U161/1000),0)</f>
        <v>0</v>
      </c>
      <c r="BL161" s="358"/>
      <c r="BM161" s="357">
        <f>IF((입력!B161="60mm방화"),IF(입력!B165="24T",S161/1000,W161/1000),0)</f>
        <v>0</v>
      </c>
      <c r="BN161" s="358"/>
      <c r="BO161" s="357">
        <f>IF(OR(입력!B161="60mm단열",입력!B161="60mm방화"),(IF(OR(입력!B163="T/T",입력!B163="T/O",입력!B163="T/S",입력!B163="PJ"),(IF(입력!H161="W",입력!D161-(입력!D161-입력!J161)-432,입력!D161-432)+IF(입력!H161="H",입력!F161-((((입력!F161-입력!J161)/2)-246)*2),(((입력!F161/2)-246)*2))),0))+(IF(OR(입력!B163="T/T",입력!B163="T/O",입력!B163="T/S"),(IF(입력!H165="W",입력!D161-(입력!D165-입력!J165)-432,0)+IF(입력!H165="H",입력!F165-((((입력!F165-입력!J165)/2)-246)*2),0)),0)),0)</f>
        <v>0</v>
      </c>
      <c r="BP161" s="358"/>
      <c r="BQ161" s="357">
        <f>IF(OR(입력!B161="85mm단열",입력!B161="85mm방화"),IF(입력!B163="OD",IF(AND(입력!H161="W",입력!H165="W"),((입력!D161-(입력!D161-입력!J161))*2)+((입력!D161-(입력!D161-입력!J165))*2)+((입력!D161-입력!J161-입력!J165)*2)+((입력!F161)*6),0),0)+IF(입력!B163="OD",IF(AND(입력!H161="H",입력!H165="H"),((입력!BJ161-(입력!F161-입력!J161))*2)+((입력!F161-(입력!F161-입력!J165))*2)+((입력!F161-입력!BN161-입력!J165)*2)+((입력!D161)*6),0),0)+IF(입력!B163="OD",IF(입력!H161="W",((입력!D161-(입력!D161-입력!J161))*2)+((입력!D161-입력!J161)*2)+((입력!F161)*4),IF(입력!H161="H",((입력!F161-(입력!F161-입력!J161))*2)+((입력!F161-입력!J161)*2)+((입력!D161)*4),0)),0)+IF(OR(입력!B163="T/T",입력!B163="T/O",입력!B163="T/S",입력!B163="FIX",입력!B161="ID",AND(입력!B163="OD",NOT(입력!H161="W"),NOT(입력!H161="H"))),((입력!D161)+(입력!F161))*2,0),0)</f>
        <v>0</v>
      </c>
      <c r="BR161" s="358"/>
      <c r="BS161" s="357">
        <f>IF(OR(입력!B161="85mm단열",입력!B161="85mm방화"),(IF(OR(입력!B163="T/T",입력!B163="T/O",입력!B163="T/S"),(IF(입력!H161="W",입력!D161-(입력!D161-입력!J161)-38-19+12,입력!D161-38-38+12)+IF(입력!H161="H",입력!F161-(입력!F161-입력!J161)-38-19+12,입력!F161-38-38+12))*2,0))+(IF(OR(입력!B163="T/T",입력!B163="T/O",입력!B163="T/S"),(IF(입력!H165="W",입력!D161-(입력!D165-입력!J165)-38-19+12,0)+IF(입력!H165="H",입력!F165-(입력!F165-입력!J165)-38-19+12,0))*2,0)),0)</f>
        <v>0</v>
      </c>
      <c r="BT161" s="358"/>
      <c r="BU161" s="357">
        <f>IF(OR(입력!B161="85mm단열",입력!B161="85mm방화"),IF(OR(입력!B163="T/T",입력!B163="T/O",입력!B163="T/S",입력!B163="FIX",입력!B163="ID"),IF(입력!H161="W",입력!F161-38-38+10,IF(입력!H161="H",입력!D161-38-38+10,0)),0)*IF(OR(입력!H165="W",입력!H164="H"),2,1),0)</f>
        <v>0</v>
      </c>
      <c r="BV161" s="358"/>
      <c r="BW161" s="357">
        <f>IF(OR(입력!B161="85mm단열",입력!B161="85mm방화"),IF(입력!B165="48T",(IF(입력!B163="FIX",IF(AND(입력!H161="W",입력!H165="W"),((입력!D161-(입력!D161-입력!J161)-38-19)*2)+((입력!D161-(입력!D161-입력!J165)-38-19)*2)+((입력!D161-입력!J161-입력!J164-19-19)*2)+((입력!F161-38-38)*6),IF(AND(입력!H161="H",입력!H165="H"),((입력!F161-(입력!F161-입력!J161)-38-19)*2)+((입력!F161-(입력!F161-입력!J165)-38-19)*2)+((입력!F161-입력!J161-입력!J165-19-19)*2)+((입력!D161-38-38)*6),IF(입력!H161="W",((입력!D161-(입력!D161-입력!J161)-38-19)*2)+((입력!D161-입력!J161-38-19)*2)+((입력!F161-38-38)*4),IF(입력!H161="H",((입력!F161-(입력!F161-입력!J161)-38-19)*2)+((입력!F161-입력!J161-38-19)*2)+((입력!D161-38-38)*4),(((입력!D161-38-38)+(입력!F161-38-38))*2))))),0)+IF(OR(입력!B163="T/T",입력!B163="T/O",입력!B163="ID",입력!B163="T/S"),IF(AND(입력!H161="W",입력!H165="W"),(((입력!D161-입력!J161-입력!J165-19-19)+(입력!F161-38-38))*2),IF(입력!H161="W",(((입력!D161-입력!J161-38-19)+(입력!F161-38-38))*2),IF(AND(입력!H161="H",입력!H165="H"),(((입력!F161-입력!J161-입력!J165-19-19)+(입력!D161-38-38))*2),IF(입력!H161="H",(((입력!F161-입력!J161-38-19)+(입력!D161-38-38))*2),0)))),0)+IF(입력!B161="OD",IF(AND(입력!H161="W",입력!H161="W"),(((입력!D161-입력!J161-입력!J165-38-38)+(입력!F161-38-38))*2),IF(입력!H161="W",(((입력!D161-입력!J161-38-38)+(입력!F161-38-38))*2),IF(AND(입력!H161="H",입력!H165="H"),(((입력!F161-입력!J161-입력!J165-38-38)+(입력!D161-38-38))*2),IF(입력!H161="H",(((입력!F161-입력!J161-38-38)+(입력!D161-38-38))*2),0)))),0)),0),0)</f>
        <v>0</v>
      </c>
      <c r="BX161" s="358"/>
      <c r="BY161" s="357">
        <f>IF(OR(입력!B161="85mm단열",입력!B161="85mm방화"),IF(입력!B165="48T",(IF(OR(입력!B163="T/T",입력!B163="T/O",입력!B163="T/S"),(IF(입력!H161="W",입력!D161-(입력!D161-입력!J161)-38-19+12-56-56,입력!D161-38-38+12-56-56)+IF(입력!H161="H",입력!F161-(입력!F161-입력!J161)-38-19+12-56-56,입력!F161-38-38+12-56-56))*2,0)+IF(입력!B163="OD",(IF(입력!H161="W",입력!D161-(입력!D161-입력!J161)-38-38+12-56-56,입력!D161-38-38+12-56-56)+IF(입력!H161="H",입력!F161-(입력!F161-입력!J161)-38-38+12-56-56,입력!F161-38-38+12-56-56))*2,0)+IF(입력!B163="ID",(IF(입력!H161="W",입력!D161-(입력!D161-입력!J161)-38-19+12-56-56,입력!D161-38-38+12-56-56)+IF(입력!H161="H",입력!F161-(입력!F161-입력!J161)-38-19+12-56-56,입력!F161-38-38+12-56-56))*2,0)+IF(OR(입력!B163="T/T",입력!B163="T/O",입력!B163="T/S"),(IF(입력!H165="W",입력!D161-(입력!D161-입력!J165)-38-19+12-56-56,0)+IF(입력!H165="H",입력!F161-(입력!F161-입력!J165)-38-19+12-56-56,0))*2,0)+IF(입력!B161="OD",(IF(입력!H165="W",입력!D161-(입력!D161-입력!J165)-38-38+12-56-56,0)+IF(입력!H165="H",입력!F161-(입력!F161-입력!J165)-38-38+12-56-56,0))*2,0)+IF(입력!B161="ID",(IF(입력!H165="W",입력!D161-(입력!D161-입력!J165)-38-19+12-56-56,0)+IF(입력!H165="H",입력!F161-(입력!F161-입력!J165)-38-19+12-56-56,0))*2,0)),0),0)</f>
        <v>0</v>
      </c>
      <c r="BZ161" s="358"/>
      <c r="CA161" s="357">
        <f>IF(OR(입력!B161="85mm단열",입력!B161="85mm방화"),IF(입력!B165="51T",(IF(입력!B163="FIX",IF(AND(입력!H161="W",입력!H165="W"),((입력!D161-(입력!D161-입력!J161)-38-19)*2)+((입력!D161-(입력!D161-입력!J165)-38-19)*2)+((입력!D161-입력!J161-입력!J164-19-19)*2)+((입력!F161-38-38)*6),IF(AND(입력!H161="H",입력!H165="H"),((입력!F161-(입력!F161-입력!J161)-38-19)*2)+((입력!F161-(입력!F161-입력!J165)-38-19)*2)+((입력!F161-입력!J161-입력!J165-19-19)*2)+((입력!D161-38-38)*6),IF(입력!H161="W",((입력!D161-(입력!D161-입력!J161)-38-19)*2)+((입력!D161-입력!J161-38-19)*2)+((입력!F161-38-38)*4),IF(입력!H161="H",((입력!F161-(입력!F161-입력!J161)-38-19)*2)+((입력!F161-입력!J161-38-19)*2)+((입력!D161-38-38)*4),(((입력!D161-38-38)+(입력!F161-38-38))*2))))),0)+IF(OR(입력!B163="T/T",입력!B163="T/O",입력!B163="ID",입력!B163="T/S"),IF(AND(입력!H161="W",입력!H165="W"),(((입력!D161-입력!J161-입력!J165-19-19)+(입력!F161-38-38))*2),IF(입력!H161="W",(((입력!D161-입력!J161-38-19)+(입력!F161-38-38))*2),IF(AND(입력!H161="H",입력!H165="H"),(((입력!F161-입력!J161-입력!J165-19-19)+(입력!D161-38-38))*2),IF(입력!H161="H",(((입력!F161-입력!J161-38-19)+(입력!D161-38-38))*2),0)))),0)+IF(입력!B161="OD",IF(AND(입력!H161="W",입력!H161="W"),(((입력!D161-입력!J161-입력!J165-38-38)+(입력!F161-38-38))*2),IF(입력!H161="W",(((입력!D161-입력!J161-38-38)+(입력!F161-38-38))*2),IF(AND(입력!H161="H",입력!H165="H"),(((입력!F161-입력!J161-입력!J165-38-38)+(입력!D161-38-38))*2),IF(입력!H161="H",(((입력!F161-입력!J161-38-38)+(입력!D161-38-38))*2),0)))),0)),0),0)</f>
        <v>0</v>
      </c>
      <c r="CB161" s="358"/>
      <c r="CC161" s="357">
        <f>IF(OR(입력!B161="85mm단열",입력!B161="85mm방화"),IF(입력!B165="51T",(IF(OR(입력!B163="T/T",입력!B163="T/O",입력!B163="T/S"),(IF(입력!H161="W",입력!D161-(입력!D161-입력!J161)-38-19+12-56-56,입력!D161-38-38+12-56-56)+IF(입력!H161="H",입력!F161-(입력!F161-입력!J161)-38-19+12-56-56,입력!F161-38-38+12-56-56))*2,0)+IF(입력!B163="OD",(IF(입력!H161="W",입력!D161-(입력!D161-입력!J161)-38-38+12-56-56,입력!D161-38-38+12-56-56)+IF(입력!H161="H",입력!F161-(입력!F161-입력!J161)-38-38+12-56-56,입력!F161-38-38+12-56-56))*2,0)+IF(입력!B163="ID",(IF(입력!H161="W",입력!D161-(입력!D161-입력!J161)-38-19+12-56-56,입력!D161-38-38+12-56-56)+IF(입력!H161="H",입력!F161-(입력!F161-입력!J161)-38-19+12-56-56,입력!F161-38-38+12-56-56))*2,0)+IF(OR(입력!B163="T/T",입력!B163="T/O",입력!B163="T/S"),(IF(입력!H165="W",입력!D161-(입력!D161-입력!J165)-38-19+12-56-56,0)+IF(입력!H165="H",입력!F161-(입력!F161-입력!J165)-38-19+12-56-56,0))*2,0)+IF(입력!B161="OD",(IF(입력!H165="W",입력!D161-(입력!D161-입력!J165)-38-38+12-56-56,0)+IF(입력!H165="H",입력!F161-(입력!F161-입력!J165)-38-38+12-56-56,0))*2,0)+IF(입력!B161="ID",(IF(입력!H165="W",입력!D161-(입력!D161-입력!J165)-38-19+12-56-56,0)+IF(입력!H165="H",입력!F161-(입력!F161-입력!J165)-38-19+12-56-56,0))*2,0)),0),0)</f>
        <v>0</v>
      </c>
      <c r="CD161" s="358"/>
      <c r="CE161" s="357">
        <f>IF(OR(입력!B161="85mm단열",입력!B161="85mm방화"),(4),0)</f>
        <v>0</v>
      </c>
      <c r="CF161" s="358"/>
      <c r="CG161" s="357">
        <f>IF(OR(입력!B161="85mm단열",입력!B161="85mm방화"),(4),0)</f>
        <v>0</v>
      </c>
      <c r="CH161" s="358"/>
      <c r="CI161" s="381">
        <f>IF(OR(입력!B161="85mm단열",입력!B161="85mm방화"),IF(OR(입력!B163="T/T",입력!B163="T/O",입력!B163="T/S"),IF(OR(입력!H165="w",입력!H165="h"),8,4),0),0)</f>
        <v>0</v>
      </c>
      <c r="CJ161" s="382"/>
      <c r="CK161" s="375">
        <f>IF(OR(입력!B161="85mm단열",입력!B161="85mm방화"),IF(OR(입력!B163="T/T",입력!B163="T/O",입력!B163="T/S"),IF(OR(입력!H165="w",입력!H165="h"),8,4),0),0)</f>
        <v>0</v>
      </c>
      <c r="CL161" s="376"/>
      <c r="CM161" s="375">
        <f>IF(OR(입력!B161="85mm단열",입력!B161="85mm방화"),IF(OR(입력!B163="T/T",입력!B163="T/O",입력!B163="T/S",입력!B163="FIX",입력!B163="ID"),IF(입력!H161="W",2,IF(입력!H161="H",2,0)),0)*IF(OR(입력!H164="W",입력!H164="H"),2,1),0)</f>
        <v>0</v>
      </c>
      <c r="CN161" s="376"/>
      <c r="CO161" s="375">
        <f>IF(OR(입력!B161="85mm단열",입력!B161="85mm방화"),IF(OR(입력!B163="T/T",입력!B163="T/O",입력!B163="T/S",입력!B163="FIX",입력!B163="ID"),IF(입력!H161="W",2,IF(입력!H161="H",2,0)),0)*IF(OR(입력!H164="W",입력!H164="H"),2,1),0)</f>
        <v>0</v>
      </c>
      <c r="CP161" s="376"/>
      <c r="CQ161" s="375">
        <f>IF(OR(입력!B161="85mm단열",입력!B161="85mm방화"),IF(OR(입력!B163="T/T",입력!B163="T/O",입력!B163="T/S",입력!B163="FIX",입력!B163="ID"),IF(입력!H161="W",2,IF(입력!H161="H",2,0)),0)*IF(OR(입력!H164="W",입력!H164="H"),2,1),0)</f>
        <v>0</v>
      </c>
      <c r="CR161" s="376"/>
      <c r="CS161" s="357">
        <f>IF(OR(입력!B161="85mm단열",입력!B161="85mm방화"),(32),0)</f>
        <v>0</v>
      </c>
      <c r="CT161" s="358"/>
      <c r="CU161" s="369">
        <f>IF((입력!B161="85mm단열"),((CA161+CC161+BW161+BY161)/1000),0)</f>
        <v>0</v>
      </c>
      <c r="CV161" s="370"/>
      <c r="CW161" s="369">
        <f>IF((입력!B161="85mm단열"),((CA161+CC161+BW161+BY161)/1000),0)</f>
        <v>0</v>
      </c>
      <c r="CX161" s="370"/>
      <c r="CY161" s="369">
        <f>IF((입력!B161="85mm단열"),((BS161/1000)),0)</f>
        <v>0</v>
      </c>
      <c r="CZ161" s="370"/>
      <c r="DA161" s="357">
        <f>IF((입력!B161="85mm단열"),(4),0)</f>
        <v>0</v>
      </c>
      <c r="DB161" s="358"/>
      <c r="DC161" s="369">
        <f>IF((입력!B161="85mm단열"),(BS161*2)/1000,0)</f>
        <v>0</v>
      </c>
      <c r="DD161" s="370"/>
      <c r="DE161" s="357">
        <f>IF((입력!B161="85mm방화"),((CA161+CC161+BW161+BY161)/1000),0)</f>
        <v>0</v>
      </c>
      <c r="DF161" s="358"/>
      <c r="DG161" s="357">
        <f>IF((입력!B161="85mm방화"),((CA161+CC161+BW161+BY161)/1000),0)</f>
        <v>0</v>
      </c>
      <c r="DH161" s="358"/>
      <c r="DI161" s="357">
        <f>IF((입력!B161="85mm방화"),((BS161/1000)),0)</f>
        <v>0</v>
      </c>
      <c r="DJ161" s="358"/>
      <c r="DK161" s="357">
        <f>IF((입력!B161="85mm방화"),(4),0)</f>
        <v>0</v>
      </c>
      <c r="DL161" s="358"/>
      <c r="DM161" s="357">
        <f>IF((입력!B161="85mm방화"),(BS161*2)/1000,0)</f>
        <v>0</v>
      </c>
      <c r="DN161" s="358"/>
      <c r="DO161" s="357">
        <f>IF((입력!B161="85mm방화"),((BQ161/1000)),0)</f>
        <v>0</v>
      </c>
      <c r="DP161" s="358"/>
      <c r="DQ161" s="357">
        <f>IF((입력!B161="85mm방화"),((BW161/1000)),0)</f>
        <v>0</v>
      </c>
      <c r="DR161" s="358"/>
      <c r="DS161" s="357">
        <f>IF((입력!B161="85mm방화"),((BY161/1000)),0)</f>
        <v>0</v>
      </c>
      <c r="DT161" s="358"/>
      <c r="DU161" s="357">
        <f>IF(OR(입력!B161="85mm단열",입력!B161="85mm방화"),(IF(OR(입력!B163="T/T",입력!B163="T/O",입력!B163="T/S"),(IF(입력!H161="W",입력!D161-(입력!D161-입력!J161)-432,입력!D161-432)+IF(입력!H161="H",입력!F161-((((입력!F161-입력!J161)/2)-246)*2),(((입력!F161/2)-246)*2))),0))+(IF(OR(입력!B163="T/T",입력!B163="T/O",입력!B163="T/S"),(IF(입력!H165="W",입력!D161-(입력!D165-입력!J165)-432,0)+IF(입력!H165="H",입력!F165-((((입력!F165-입력!J165)/2)-246)*2),0)),0)),0)</f>
        <v>0</v>
      </c>
      <c r="DV161" s="358"/>
      <c r="DW161" s="357">
        <f>IF(OR(입력!B161="85mm단열",입력!B161="85mm방화",입력!B161="60mm단열",입력!B161="60mm방화"),IF(OR(입력!B163="T/T",입력!B163="T/O",입력!B163="T/S",입력!B163="FIX"),IF(OR(입력!H161="w",입력!H161="h"),4,2),0),0)</f>
        <v>0</v>
      </c>
      <c r="DX161" s="358"/>
      <c r="DY161" s="357">
        <f>IF(OR(입력!B161="85mm단열",입력!B161="85mm방화",입력!B161="60mm단열",입력!B161="60mm방화"),IF(OR(입력!B163="T/T",입력!B163="T/O",입력!B163="T/S"),1,0),0)</f>
        <v>0</v>
      </c>
      <c r="DZ161" s="358"/>
      <c r="EA161" s="357">
        <f>IF(OR(입력!B161="85mm단열",입력!B161="85mm방화",입력!B161="60mm단열",입력!B161="60mm방화"),IF(OR(입력!B163="T/T",입력!B163="T/O",입력!B163="T/S"),1,0),0)</f>
        <v>0</v>
      </c>
      <c r="EB161" s="358"/>
      <c r="EC161" s="357">
        <f>IF(OR(입력!B161="145mm단열",입력!B161="145mm방화"),IF(입력!B163="ES",((입력!D161)+(입력!F161))*2,0),0)</f>
        <v>0</v>
      </c>
      <c r="ED161" s="358"/>
      <c r="EE161" s="357">
        <f>IF(OR(입력!B161="145mm단열",입력!B161="145mm방화"),IF(입력!B163="ES",(((입력!D161-(입력!D161-입력!J161)+6)+(입력!F161-52-57))*2),0)+IF(입력!B163="ES",IF(입력!H165="W",(((입력!D161-(입력!D161-입력!J165)+6)+(입력!F161-52-57))*2),0),0),0)</f>
        <v>0</v>
      </c>
      <c r="EF161" s="358"/>
      <c r="EG161" s="357">
        <f>IF(OR(입력!B161="145mm단열",입력!B161="145mm방화"),IF(입력!B163="ES",입력!F161-36-36+10,0)*IF(입력!H165="W",2,1),0)</f>
        <v>0</v>
      </c>
      <c r="EH161" s="358"/>
      <c r="EI161" s="357">
        <f>IF(OR(입력!B161="145mm단열",입력!B161="145mm방화"),IF(입력!B163="ES",입력!D161-36-36,0),0)</f>
        <v>0</v>
      </c>
      <c r="EJ161" s="358"/>
      <c r="EK161" s="357">
        <f>IF(OR(입력!B161="145mm단열",입력!B161="145mm방화"),IF(입력!B163="ES",입력!F161-36-36,0)+IF(AND(입력!B163="ES",입력!H165="W"),입력!F161-36-36,0),0)</f>
        <v>0</v>
      </c>
      <c r="EL161" s="358"/>
      <c r="EM161" s="357">
        <f>IF(OR(입력!B161="145mm단열",입력!B161="145mm방화"),IF(입력!B163="ES",입력!D161-36-36,0),0)</f>
        <v>0</v>
      </c>
      <c r="EN161" s="358"/>
      <c r="EO161" s="357">
        <f>IF(OR(입력!B161="145mm단열",입력!B161="145mm방화"),IF(입력!B163="ES",입력!D161-36-36,0),0)</f>
        <v>0</v>
      </c>
      <c r="EP161" s="358"/>
      <c r="EQ161" s="357">
        <f>IF(OR(입력!B161="145mm단열",입력!B161="145mm방화"),IF(입력!B163="ES",입력!F161-36-36,0)+IF(AND(입력!B163="ES",입력!H165="W"),입력!F161-36-36,0),0)</f>
        <v>0</v>
      </c>
      <c r="ER161" s="358"/>
      <c r="ES161" s="357">
        <f>IF(OR(입력!B161="145mm단열",입력!B161="145mm방화"),IF(입력!B165="39T",IF(입력!B163="ES",((입력!D161-(입력!D161-입력!J161)+6-73-73)+(입력!F161-36-36-73-73))*2,0)+IF(AND(입력!B161="ES",입력!H164="W"),((입력!D161-(입력!D161-입력!J164)+6-73-73)+(입력!F161-36-36-73-73))*2,0)+IF(AND(입력!B161="ES",입력!H161="W",입력!H164="W"),((입력!D161-입력!J161-입력!J164-19-19)+(입력!F161-36-36))*2,IF(AND(입력!B161="ES",입력!H161="W",NOT(입력!H164="W")),((입력!D161-입력!J161-36-19)+(입력!F161-36-36))*2,0)),0),0)</f>
        <v>0</v>
      </c>
      <c r="ET161" s="358"/>
      <c r="EU161" s="357">
        <f>IF(OR(입력!B161="145mm단열",입력!B161="145mm방화"),IF(입력!B165="24T",IF(입력!B163="ES",((입력!D161-(입력!D161-입력!J161)+6-73-73)+(입력!F161-36-36-73-73))*2,0)+IF(AND(입력!B161="ES",입력!H164="W"),((입력!D161-(입력!D161-입력!J164)+6-73-73)+(입력!F161-36-36-73-73))*2,0)+IF(AND(입력!B161="ES",입력!H161="W",입력!H164="W"),((입력!D161-입력!J161-입력!J164-19-19)+(입력!F161-36-36))*2,IF(AND(입력!B161="ES",입력!H161="W",NOT(입력!H164="W")),((입력!D161-입력!J161-36-19)+(입력!F161-36-36))*2,0)),0),0)</f>
        <v>0</v>
      </c>
      <c r="EV161" s="358"/>
      <c r="EW161" s="357">
        <f>IF(OR(입력!B161="145mm단열",입력!B161="145mm방화"),IF(입력!B163="ES",(입력!D161-(입력!D161-입력!J161)-40-21+입력!F161-36-36)*2,0)+IF(AND(입력!B163="ES",입력!H165="W"),(입력!D161-(입력!D161-입력!J164)-36-19+입력!F161-36-36)*2,0),0)</f>
        <v>0</v>
      </c>
      <c r="EX161" s="358"/>
      <c r="EY161" s="357">
        <f>IF(OR(입력!B161="145mm단열",입력!B161="145mm방화"),(4),0)</f>
        <v>0</v>
      </c>
      <c r="EZ161" s="358"/>
      <c r="FA161" s="357">
        <f>IF(OR(입력!B161="145mm단열",입력!B161="145mm방화"),(4),0)</f>
        <v>0</v>
      </c>
      <c r="FB161" s="358"/>
      <c r="FC161" s="381">
        <f>IF(OR(입력!B161="145mm단열",입력!B161="145mm방화"),IF(OR(입력!B163="ES"),IF(OR(입력!H161="W",입력!H165="h"),4,8),0),0)</f>
        <v>0</v>
      </c>
      <c r="FD161" s="382"/>
      <c r="FE161" s="375">
        <f>IF(OR(입력!B161="145mm단열",입력!B161="145mm방화"),IF(OR(입력!B163="ES"),IF(OR(입력!H161="W",입력!H165="h"),4,8),0),0)</f>
        <v>0</v>
      </c>
      <c r="FF161" s="376"/>
      <c r="FG161" s="375">
        <f>IF(OR(입력!B161="145mm단열",입력!B161="145mm방화"),IF(OR(입력!B163="ES"),IF(입력!H161="W",2,IF(입력!H161="H",2,0)),0)*IF(OR(입력!H164="W",입력!H164="H"),2,1),0)</f>
        <v>0</v>
      </c>
      <c r="FH161" s="376"/>
      <c r="FI161" s="375">
        <f>IF(OR(입력!B161="145mm단열",입력!B161="145mm방화"),IF(OR(입력!B163="ES"),IF(입력!H161="W",2,IF(입력!H161="H",2,0)),0)*IF(OR(입력!H164="W",입력!H164="H"),2,1),0)</f>
        <v>0</v>
      </c>
      <c r="FJ161" s="376"/>
      <c r="FK161" s="375">
        <f>IF(OR(입력!B161="145mm단열",입력!B161="145mm방화"),IF(OR(입력!B163="ES"),IF(입력!H161="W",2,IF(입력!H161="H",2,0)),0)*IF(OR(입력!H164="W",입력!H164="H"),2,1),0)</f>
        <v>0</v>
      </c>
      <c r="FL161" s="376"/>
      <c r="FM161" s="357">
        <f>IF(OR(입력!B161="145mm단열",입력!B161="145mm방화"),(32),0)</f>
        <v>0</v>
      </c>
      <c r="FN161" s="358"/>
      <c r="FO161" s="369">
        <f>IF((입력!B161="145mm단열"),((EU161+EW161+EQ161+ES161)/1000),0)</f>
        <v>0</v>
      </c>
      <c r="FP161" s="370"/>
      <c r="FQ161" s="369">
        <f>IF((입력!B161="145mm단열"),((EU161+EW161+EQ161+ES161)/1000),0)</f>
        <v>0</v>
      </c>
      <c r="FR161" s="370"/>
      <c r="FS161" s="369">
        <f>IF((입력!B161="145mm단열"),((EM161/1000)),0)</f>
        <v>0</v>
      </c>
      <c r="FT161" s="370"/>
      <c r="FU161" s="357">
        <f>IF((입력!B161="145mm단열"),(4),0)</f>
        <v>0</v>
      </c>
      <c r="FV161" s="358"/>
      <c r="FW161" s="369">
        <f>IF((입력!B161="145mm단열"),(EM161*2)/1000,0)</f>
        <v>0</v>
      </c>
      <c r="FX161" s="370"/>
      <c r="FY161" s="357">
        <f>IF((입력!B161="145mm방화"),((EU161+EW161+EQ161+ES161)/1000),0)</f>
        <v>0</v>
      </c>
      <c r="FZ161" s="358"/>
      <c r="GA161" s="357">
        <f>IF((입력!B161="145mm방화"),((EU161+EW161+EQ161+ES161)/1000),0)</f>
        <v>0</v>
      </c>
      <c r="GB161" s="358"/>
      <c r="GC161" s="357">
        <f>IF((입력!B161="145mm방화"),((EM161/1000)),0)</f>
        <v>0</v>
      </c>
      <c r="GD161" s="358"/>
      <c r="GE161" s="357">
        <f>IF((입력!B161="145mm방화"),(4),0)</f>
        <v>0</v>
      </c>
      <c r="GF161" s="358"/>
      <c r="GG161" s="357">
        <f>IF((입력!B161="145mm방화"),(EM161*2)/1000,0)</f>
        <v>0</v>
      </c>
      <c r="GH161" s="358"/>
      <c r="GI161" s="357">
        <f>IF((입력!B161="145mm방화"),((EK161/1000)),0)</f>
        <v>0</v>
      </c>
      <c r="GJ161" s="358"/>
      <c r="GK161" s="357">
        <f>IF((입력!B161="145mm방화"),((EQ161/1000)),0)</f>
        <v>0</v>
      </c>
      <c r="GL161" s="358"/>
      <c r="GM161" s="357">
        <f>IF((입력!B161="145mm방화"),((ES161/1000)),0)</f>
        <v>0</v>
      </c>
      <c r="GN161" s="358"/>
      <c r="GO161" s="357">
        <f>IF(OR(입력!B161="145mm단열",입력!B161="145mm방화"),(1),0)</f>
        <v>0</v>
      </c>
      <c r="GP161" s="358"/>
      <c r="GQ161" s="357">
        <f>IF(OR(입력!B161="145mm단열",입력!B161="145mm방화"),(1),0)</f>
        <v>0</v>
      </c>
      <c r="GR161" s="358"/>
    </row>
    <row r="162" spans="1:200" ht="17.100000000000001" customHeight="1" x14ac:dyDescent="0.3">
      <c r="A162" s="402"/>
      <c r="B162" s="405"/>
      <c r="C162" s="397"/>
      <c r="D162" s="398"/>
      <c r="E162" s="359"/>
      <c r="F162" s="360"/>
      <c r="G162" s="377"/>
      <c r="H162" s="378"/>
      <c r="I162" s="359"/>
      <c r="J162" s="360"/>
      <c r="K162" s="359"/>
      <c r="L162" s="360"/>
      <c r="M162" s="359"/>
      <c r="N162" s="360"/>
      <c r="O162" s="359"/>
      <c r="P162" s="360"/>
      <c r="Q162" s="359"/>
      <c r="R162" s="360"/>
      <c r="S162" s="359"/>
      <c r="T162" s="360"/>
      <c r="U162" s="359"/>
      <c r="V162" s="360"/>
      <c r="W162" s="359"/>
      <c r="X162" s="360"/>
      <c r="Y162" s="359"/>
      <c r="Z162" s="360"/>
      <c r="AA162" s="359"/>
      <c r="AB162" s="360"/>
      <c r="AC162" s="377"/>
      <c r="AD162" s="378"/>
      <c r="AE162" s="377"/>
      <c r="AF162" s="378"/>
      <c r="AG162" s="377"/>
      <c r="AH162" s="378"/>
      <c r="AI162" s="377"/>
      <c r="AJ162" s="378"/>
      <c r="AK162" s="377"/>
      <c r="AL162" s="378"/>
      <c r="AM162" s="359"/>
      <c r="AN162" s="360"/>
      <c r="AO162" s="359"/>
      <c r="AP162" s="360"/>
      <c r="AQ162" s="359"/>
      <c r="AR162" s="360"/>
      <c r="AS162" s="359"/>
      <c r="AT162" s="360"/>
      <c r="AU162" s="359"/>
      <c r="AV162" s="360"/>
      <c r="AW162" s="359"/>
      <c r="AX162" s="360"/>
      <c r="AY162" s="359"/>
      <c r="AZ162" s="360"/>
      <c r="BA162" s="359"/>
      <c r="BB162" s="360"/>
      <c r="BC162" s="359"/>
      <c r="BD162" s="360"/>
      <c r="BE162" s="359"/>
      <c r="BF162" s="360"/>
      <c r="BG162" s="359"/>
      <c r="BH162" s="360"/>
      <c r="BI162" s="359"/>
      <c r="BJ162" s="360"/>
      <c r="BK162" s="359"/>
      <c r="BL162" s="360"/>
      <c r="BM162" s="359"/>
      <c r="BN162" s="360"/>
      <c r="BO162" s="359"/>
      <c r="BP162" s="360"/>
      <c r="BQ162" s="359"/>
      <c r="BR162" s="360"/>
      <c r="BS162" s="359"/>
      <c r="BT162" s="360"/>
      <c r="BU162" s="359"/>
      <c r="BV162" s="360"/>
      <c r="BW162" s="359"/>
      <c r="BX162" s="360"/>
      <c r="BY162" s="359"/>
      <c r="BZ162" s="360"/>
      <c r="CA162" s="359"/>
      <c r="CB162" s="360"/>
      <c r="CC162" s="359"/>
      <c r="CD162" s="360"/>
      <c r="CE162" s="359"/>
      <c r="CF162" s="360"/>
      <c r="CG162" s="359"/>
      <c r="CH162" s="360"/>
      <c r="CI162" s="383"/>
      <c r="CJ162" s="384"/>
      <c r="CK162" s="377"/>
      <c r="CL162" s="378"/>
      <c r="CM162" s="377"/>
      <c r="CN162" s="378"/>
      <c r="CO162" s="377"/>
      <c r="CP162" s="378"/>
      <c r="CQ162" s="377"/>
      <c r="CR162" s="378"/>
      <c r="CS162" s="359"/>
      <c r="CT162" s="360"/>
      <c r="CU162" s="371"/>
      <c r="CV162" s="372"/>
      <c r="CW162" s="371"/>
      <c r="CX162" s="372"/>
      <c r="CY162" s="371"/>
      <c r="CZ162" s="372"/>
      <c r="DA162" s="359"/>
      <c r="DB162" s="360"/>
      <c r="DC162" s="371"/>
      <c r="DD162" s="372"/>
      <c r="DE162" s="359"/>
      <c r="DF162" s="360"/>
      <c r="DG162" s="359"/>
      <c r="DH162" s="360"/>
      <c r="DI162" s="359"/>
      <c r="DJ162" s="360"/>
      <c r="DK162" s="359"/>
      <c r="DL162" s="360"/>
      <c r="DM162" s="359"/>
      <c r="DN162" s="360"/>
      <c r="DO162" s="359"/>
      <c r="DP162" s="360"/>
      <c r="DQ162" s="359"/>
      <c r="DR162" s="360"/>
      <c r="DS162" s="359"/>
      <c r="DT162" s="360"/>
      <c r="DU162" s="359"/>
      <c r="DV162" s="360"/>
      <c r="DW162" s="359"/>
      <c r="DX162" s="360"/>
      <c r="DY162" s="359"/>
      <c r="DZ162" s="360"/>
      <c r="EA162" s="359"/>
      <c r="EB162" s="360"/>
      <c r="EC162" s="359"/>
      <c r="ED162" s="360"/>
      <c r="EE162" s="359"/>
      <c r="EF162" s="360"/>
      <c r="EG162" s="359"/>
      <c r="EH162" s="360"/>
      <c r="EI162" s="359"/>
      <c r="EJ162" s="360"/>
      <c r="EK162" s="359"/>
      <c r="EL162" s="360"/>
      <c r="EM162" s="359"/>
      <c r="EN162" s="360"/>
      <c r="EO162" s="359"/>
      <c r="EP162" s="360"/>
      <c r="EQ162" s="359"/>
      <c r="ER162" s="360"/>
      <c r="ES162" s="359"/>
      <c r="ET162" s="360"/>
      <c r="EU162" s="359"/>
      <c r="EV162" s="360"/>
      <c r="EW162" s="359"/>
      <c r="EX162" s="360"/>
      <c r="EY162" s="359"/>
      <c r="EZ162" s="360"/>
      <c r="FA162" s="359"/>
      <c r="FB162" s="360"/>
      <c r="FC162" s="383"/>
      <c r="FD162" s="384"/>
      <c r="FE162" s="377"/>
      <c r="FF162" s="378"/>
      <c r="FG162" s="377"/>
      <c r="FH162" s="378"/>
      <c r="FI162" s="377"/>
      <c r="FJ162" s="378"/>
      <c r="FK162" s="377"/>
      <c r="FL162" s="378"/>
      <c r="FM162" s="359"/>
      <c r="FN162" s="360"/>
      <c r="FO162" s="371"/>
      <c r="FP162" s="372"/>
      <c r="FQ162" s="371"/>
      <c r="FR162" s="372"/>
      <c r="FS162" s="371"/>
      <c r="FT162" s="372"/>
      <c r="FU162" s="359"/>
      <c r="FV162" s="360"/>
      <c r="FW162" s="371"/>
      <c r="FX162" s="372"/>
      <c r="FY162" s="359"/>
      <c r="FZ162" s="360"/>
      <c r="GA162" s="359"/>
      <c r="GB162" s="360"/>
      <c r="GC162" s="359"/>
      <c r="GD162" s="360"/>
      <c r="GE162" s="359"/>
      <c r="GF162" s="360"/>
      <c r="GG162" s="359"/>
      <c r="GH162" s="360"/>
      <c r="GI162" s="359"/>
      <c r="GJ162" s="360"/>
      <c r="GK162" s="359"/>
      <c r="GL162" s="360"/>
      <c r="GM162" s="359"/>
      <c r="GN162" s="360"/>
      <c r="GO162" s="359"/>
      <c r="GP162" s="360"/>
      <c r="GQ162" s="359"/>
      <c r="GR162" s="360"/>
    </row>
    <row r="163" spans="1:200" ht="17.100000000000001" customHeight="1" x14ac:dyDescent="0.3">
      <c r="A163" s="402"/>
      <c r="B163" s="405"/>
      <c r="C163" s="397"/>
      <c r="D163" s="398"/>
      <c r="E163" s="359"/>
      <c r="F163" s="360"/>
      <c r="G163" s="377"/>
      <c r="H163" s="378"/>
      <c r="I163" s="359"/>
      <c r="J163" s="360"/>
      <c r="K163" s="359"/>
      <c r="L163" s="360"/>
      <c r="M163" s="359"/>
      <c r="N163" s="360"/>
      <c r="O163" s="359"/>
      <c r="P163" s="360"/>
      <c r="Q163" s="359"/>
      <c r="R163" s="360"/>
      <c r="S163" s="359"/>
      <c r="T163" s="360"/>
      <c r="U163" s="359"/>
      <c r="V163" s="360"/>
      <c r="W163" s="359"/>
      <c r="X163" s="360"/>
      <c r="Y163" s="359"/>
      <c r="Z163" s="360"/>
      <c r="AA163" s="359"/>
      <c r="AB163" s="360"/>
      <c r="AC163" s="377"/>
      <c r="AD163" s="378"/>
      <c r="AE163" s="377"/>
      <c r="AF163" s="378"/>
      <c r="AG163" s="377"/>
      <c r="AH163" s="378"/>
      <c r="AI163" s="377"/>
      <c r="AJ163" s="378"/>
      <c r="AK163" s="377"/>
      <c r="AL163" s="378"/>
      <c r="AM163" s="359"/>
      <c r="AN163" s="360"/>
      <c r="AO163" s="359"/>
      <c r="AP163" s="360"/>
      <c r="AQ163" s="359"/>
      <c r="AR163" s="360"/>
      <c r="AS163" s="359"/>
      <c r="AT163" s="360"/>
      <c r="AU163" s="359"/>
      <c r="AV163" s="360"/>
      <c r="AW163" s="359"/>
      <c r="AX163" s="360"/>
      <c r="AY163" s="359"/>
      <c r="AZ163" s="360"/>
      <c r="BA163" s="359"/>
      <c r="BB163" s="360"/>
      <c r="BC163" s="359"/>
      <c r="BD163" s="360"/>
      <c r="BE163" s="359"/>
      <c r="BF163" s="360"/>
      <c r="BG163" s="359"/>
      <c r="BH163" s="360"/>
      <c r="BI163" s="359"/>
      <c r="BJ163" s="360"/>
      <c r="BK163" s="359"/>
      <c r="BL163" s="360"/>
      <c r="BM163" s="359"/>
      <c r="BN163" s="360"/>
      <c r="BO163" s="359"/>
      <c r="BP163" s="360"/>
      <c r="BQ163" s="359"/>
      <c r="BR163" s="360"/>
      <c r="BS163" s="359"/>
      <c r="BT163" s="360"/>
      <c r="BU163" s="359"/>
      <c r="BV163" s="360"/>
      <c r="BW163" s="359"/>
      <c r="BX163" s="360"/>
      <c r="BY163" s="359"/>
      <c r="BZ163" s="360"/>
      <c r="CA163" s="359"/>
      <c r="CB163" s="360"/>
      <c r="CC163" s="359"/>
      <c r="CD163" s="360"/>
      <c r="CE163" s="359"/>
      <c r="CF163" s="360"/>
      <c r="CG163" s="359"/>
      <c r="CH163" s="360"/>
      <c r="CI163" s="383"/>
      <c r="CJ163" s="384"/>
      <c r="CK163" s="377"/>
      <c r="CL163" s="378"/>
      <c r="CM163" s="377"/>
      <c r="CN163" s="378"/>
      <c r="CO163" s="377"/>
      <c r="CP163" s="378"/>
      <c r="CQ163" s="377"/>
      <c r="CR163" s="378"/>
      <c r="CS163" s="359"/>
      <c r="CT163" s="360"/>
      <c r="CU163" s="371"/>
      <c r="CV163" s="372"/>
      <c r="CW163" s="371"/>
      <c r="CX163" s="372"/>
      <c r="CY163" s="371"/>
      <c r="CZ163" s="372"/>
      <c r="DA163" s="359"/>
      <c r="DB163" s="360"/>
      <c r="DC163" s="371"/>
      <c r="DD163" s="372"/>
      <c r="DE163" s="359"/>
      <c r="DF163" s="360"/>
      <c r="DG163" s="359"/>
      <c r="DH163" s="360"/>
      <c r="DI163" s="359"/>
      <c r="DJ163" s="360"/>
      <c r="DK163" s="359"/>
      <c r="DL163" s="360"/>
      <c r="DM163" s="359"/>
      <c r="DN163" s="360"/>
      <c r="DO163" s="359"/>
      <c r="DP163" s="360"/>
      <c r="DQ163" s="359"/>
      <c r="DR163" s="360"/>
      <c r="DS163" s="359"/>
      <c r="DT163" s="360"/>
      <c r="DU163" s="359"/>
      <c r="DV163" s="360"/>
      <c r="DW163" s="359"/>
      <c r="DX163" s="360"/>
      <c r="DY163" s="359"/>
      <c r="DZ163" s="360"/>
      <c r="EA163" s="359"/>
      <c r="EB163" s="360"/>
      <c r="EC163" s="359"/>
      <c r="ED163" s="360"/>
      <c r="EE163" s="359"/>
      <c r="EF163" s="360"/>
      <c r="EG163" s="359"/>
      <c r="EH163" s="360"/>
      <c r="EI163" s="359"/>
      <c r="EJ163" s="360"/>
      <c r="EK163" s="359"/>
      <c r="EL163" s="360"/>
      <c r="EM163" s="359"/>
      <c r="EN163" s="360"/>
      <c r="EO163" s="359"/>
      <c r="EP163" s="360"/>
      <c r="EQ163" s="359"/>
      <c r="ER163" s="360"/>
      <c r="ES163" s="359"/>
      <c r="ET163" s="360"/>
      <c r="EU163" s="359"/>
      <c r="EV163" s="360"/>
      <c r="EW163" s="359"/>
      <c r="EX163" s="360"/>
      <c r="EY163" s="359"/>
      <c r="EZ163" s="360"/>
      <c r="FA163" s="359"/>
      <c r="FB163" s="360"/>
      <c r="FC163" s="383"/>
      <c r="FD163" s="384"/>
      <c r="FE163" s="377"/>
      <c r="FF163" s="378"/>
      <c r="FG163" s="377"/>
      <c r="FH163" s="378"/>
      <c r="FI163" s="377"/>
      <c r="FJ163" s="378"/>
      <c r="FK163" s="377"/>
      <c r="FL163" s="378"/>
      <c r="FM163" s="359"/>
      <c r="FN163" s="360"/>
      <c r="FO163" s="371"/>
      <c r="FP163" s="372"/>
      <c r="FQ163" s="371"/>
      <c r="FR163" s="372"/>
      <c r="FS163" s="371"/>
      <c r="FT163" s="372"/>
      <c r="FU163" s="359"/>
      <c r="FV163" s="360"/>
      <c r="FW163" s="371"/>
      <c r="FX163" s="372"/>
      <c r="FY163" s="359"/>
      <c r="FZ163" s="360"/>
      <c r="GA163" s="359"/>
      <c r="GB163" s="360"/>
      <c r="GC163" s="359"/>
      <c r="GD163" s="360"/>
      <c r="GE163" s="359"/>
      <c r="GF163" s="360"/>
      <c r="GG163" s="359"/>
      <c r="GH163" s="360"/>
      <c r="GI163" s="359"/>
      <c r="GJ163" s="360"/>
      <c r="GK163" s="359"/>
      <c r="GL163" s="360"/>
      <c r="GM163" s="359"/>
      <c r="GN163" s="360"/>
      <c r="GO163" s="359"/>
      <c r="GP163" s="360"/>
      <c r="GQ163" s="359"/>
      <c r="GR163" s="360"/>
    </row>
    <row r="164" spans="1:200" ht="17.100000000000001" customHeight="1" x14ac:dyDescent="0.3">
      <c r="A164" s="402"/>
      <c r="B164" s="405"/>
      <c r="C164" s="409"/>
      <c r="D164" s="410"/>
      <c r="E164" s="361"/>
      <c r="F164" s="362"/>
      <c r="G164" s="379"/>
      <c r="H164" s="380"/>
      <c r="I164" s="361"/>
      <c r="J164" s="362"/>
      <c r="K164" s="361"/>
      <c r="L164" s="362"/>
      <c r="M164" s="361"/>
      <c r="N164" s="362"/>
      <c r="O164" s="361"/>
      <c r="P164" s="362"/>
      <c r="Q164" s="361"/>
      <c r="R164" s="362"/>
      <c r="S164" s="361"/>
      <c r="T164" s="362"/>
      <c r="U164" s="361"/>
      <c r="V164" s="362"/>
      <c r="W164" s="361"/>
      <c r="X164" s="362"/>
      <c r="Y164" s="361"/>
      <c r="Z164" s="362"/>
      <c r="AA164" s="361"/>
      <c r="AB164" s="362"/>
      <c r="AC164" s="379"/>
      <c r="AD164" s="380"/>
      <c r="AE164" s="379"/>
      <c r="AF164" s="380"/>
      <c r="AG164" s="379"/>
      <c r="AH164" s="380"/>
      <c r="AI164" s="379"/>
      <c r="AJ164" s="380"/>
      <c r="AK164" s="379"/>
      <c r="AL164" s="380"/>
      <c r="AM164" s="361"/>
      <c r="AN164" s="362"/>
      <c r="AO164" s="361"/>
      <c r="AP164" s="362"/>
      <c r="AQ164" s="361"/>
      <c r="AR164" s="362"/>
      <c r="AS164" s="361"/>
      <c r="AT164" s="362"/>
      <c r="AU164" s="361"/>
      <c r="AV164" s="362"/>
      <c r="AW164" s="361"/>
      <c r="AX164" s="362"/>
      <c r="AY164" s="361"/>
      <c r="AZ164" s="362"/>
      <c r="BA164" s="361"/>
      <c r="BB164" s="362"/>
      <c r="BC164" s="361"/>
      <c r="BD164" s="362"/>
      <c r="BE164" s="361"/>
      <c r="BF164" s="362"/>
      <c r="BG164" s="361"/>
      <c r="BH164" s="362"/>
      <c r="BI164" s="361"/>
      <c r="BJ164" s="362"/>
      <c r="BK164" s="361"/>
      <c r="BL164" s="362"/>
      <c r="BM164" s="361"/>
      <c r="BN164" s="362"/>
      <c r="BO164" s="361"/>
      <c r="BP164" s="362"/>
      <c r="BQ164" s="361"/>
      <c r="BR164" s="362"/>
      <c r="BS164" s="361"/>
      <c r="BT164" s="362"/>
      <c r="BU164" s="361"/>
      <c r="BV164" s="362"/>
      <c r="BW164" s="361"/>
      <c r="BX164" s="362"/>
      <c r="BY164" s="361"/>
      <c r="BZ164" s="362"/>
      <c r="CA164" s="361"/>
      <c r="CB164" s="362"/>
      <c r="CC164" s="361"/>
      <c r="CD164" s="362"/>
      <c r="CE164" s="361"/>
      <c r="CF164" s="362"/>
      <c r="CG164" s="361"/>
      <c r="CH164" s="362"/>
      <c r="CI164" s="385"/>
      <c r="CJ164" s="386"/>
      <c r="CK164" s="379"/>
      <c r="CL164" s="380"/>
      <c r="CM164" s="379"/>
      <c r="CN164" s="380"/>
      <c r="CO164" s="379"/>
      <c r="CP164" s="380"/>
      <c r="CQ164" s="379"/>
      <c r="CR164" s="380"/>
      <c r="CS164" s="361"/>
      <c r="CT164" s="362"/>
      <c r="CU164" s="373"/>
      <c r="CV164" s="374"/>
      <c r="CW164" s="373"/>
      <c r="CX164" s="374"/>
      <c r="CY164" s="373"/>
      <c r="CZ164" s="374"/>
      <c r="DA164" s="361"/>
      <c r="DB164" s="362"/>
      <c r="DC164" s="373"/>
      <c r="DD164" s="374"/>
      <c r="DE164" s="361"/>
      <c r="DF164" s="362"/>
      <c r="DG164" s="361"/>
      <c r="DH164" s="362"/>
      <c r="DI164" s="361"/>
      <c r="DJ164" s="362"/>
      <c r="DK164" s="361"/>
      <c r="DL164" s="362"/>
      <c r="DM164" s="361"/>
      <c r="DN164" s="362"/>
      <c r="DO164" s="361"/>
      <c r="DP164" s="362"/>
      <c r="DQ164" s="361"/>
      <c r="DR164" s="362"/>
      <c r="DS164" s="361"/>
      <c r="DT164" s="362"/>
      <c r="DU164" s="361"/>
      <c r="DV164" s="362"/>
      <c r="DW164" s="361"/>
      <c r="DX164" s="362"/>
      <c r="DY164" s="361"/>
      <c r="DZ164" s="362"/>
      <c r="EA164" s="361"/>
      <c r="EB164" s="362"/>
      <c r="EC164" s="361"/>
      <c r="ED164" s="362"/>
      <c r="EE164" s="361"/>
      <c r="EF164" s="362"/>
      <c r="EG164" s="361"/>
      <c r="EH164" s="362"/>
      <c r="EI164" s="361"/>
      <c r="EJ164" s="362"/>
      <c r="EK164" s="361"/>
      <c r="EL164" s="362"/>
      <c r="EM164" s="361"/>
      <c r="EN164" s="362"/>
      <c r="EO164" s="361"/>
      <c r="EP164" s="362"/>
      <c r="EQ164" s="361"/>
      <c r="ER164" s="362"/>
      <c r="ES164" s="361"/>
      <c r="ET164" s="362"/>
      <c r="EU164" s="361"/>
      <c r="EV164" s="362"/>
      <c r="EW164" s="361"/>
      <c r="EX164" s="362"/>
      <c r="EY164" s="361"/>
      <c r="EZ164" s="362"/>
      <c r="FA164" s="361"/>
      <c r="FB164" s="362"/>
      <c r="FC164" s="385"/>
      <c r="FD164" s="386"/>
      <c r="FE164" s="379"/>
      <c r="FF164" s="380"/>
      <c r="FG164" s="379"/>
      <c r="FH164" s="380"/>
      <c r="FI164" s="379"/>
      <c r="FJ164" s="380"/>
      <c r="FK164" s="379"/>
      <c r="FL164" s="380"/>
      <c r="FM164" s="361"/>
      <c r="FN164" s="362"/>
      <c r="FO164" s="373"/>
      <c r="FP164" s="374"/>
      <c r="FQ164" s="373"/>
      <c r="FR164" s="374"/>
      <c r="FS164" s="373"/>
      <c r="FT164" s="374"/>
      <c r="FU164" s="361"/>
      <c r="FV164" s="362"/>
      <c r="FW164" s="373"/>
      <c r="FX164" s="374"/>
      <c r="FY164" s="361"/>
      <c r="FZ164" s="362"/>
      <c r="GA164" s="361"/>
      <c r="GB164" s="362"/>
      <c r="GC164" s="361"/>
      <c r="GD164" s="362"/>
      <c r="GE164" s="361"/>
      <c r="GF164" s="362"/>
      <c r="GG164" s="361"/>
      <c r="GH164" s="362"/>
      <c r="GI164" s="361"/>
      <c r="GJ164" s="362"/>
      <c r="GK164" s="361"/>
      <c r="GL164" s="362"/>
      <c r="GM164" s="361"/>
      <c r="GN164" s="362"/>
      <c r="GO164" s="361"/>
      <c r="GP164" s="362"/>
      <c r="GQ164" s="361"/>
      <c r="GR164" s="362"/>
    </row>
    <row r="165" spans="1:200" ht="16.5" customHeight="1" x14ac:dyDescent="0.3">
      <c r="A165" s="402"/>
      <c r="B165" s="405"/>
      <c r="C165" s="395" t="s">
        <v>20</v>
      </c>
      <c r="D165" s="396"/>
      <c r="E165" s="351">
        <f>ROUNDUP((E161/1000)*VLOOKUP(E$8,'프로파일 단가 DB'!$A$2:$H$107,7,FALSE)+(E161/1000*($U$3/100))*VLOOKUP(E$8,'프로파일 단가 DB'!$A$2:$H$107,7,FALSE),2)</f>
        <v>0</v>
      </c>
      <c r="F165" s="352"/>
      <c r="G165" s="351">
        <f>ROUNDUP((G161/1000)*VLOOKUP(G$8,'프로파일 단가 DB'!$A$2:$H$107,7,FALSE)+(G161/1000*($U$3/100))*VLOOKUP(G$8,'프로파일 단가 DB'!$A$2:$H$107,7,FALSE),2)</f>
        <v>0</v>
      </c>
      <c r="H165" s="352"/>
      <c r="I165" s="351">
        <f>ROUNDUP((I161/1000)*VLOOKUP(I$8,'프로파일 단가 DB'!$A$2:$H$107,7,FALSE)+(I161/1000*($U$3/100))*VLOOKUP(I$8,'프로파일 단가 DB'!$A$2:$H$107,7,FALSE),2)</f>
        <v>0</v>
      </c>
      <c r="J165" s="352"/>
      <c r="K165" s="351">
        <f>ROUNDUP((K161/1000)*VLOOKUP(K$8,'프로파일 단가 DB'!$A$2:$H$107,7,FALSE)+(K161/1000*($U$3/100))*VLOOKUP(K$8,'프로파일 단가 DB'!$A$2:$H$107,7,FALSE),2)</f>
        <v>0</v>
      </c>
      <c r="L165" s="352"/>
      <c r="M165" s="351">
        <f>ROUNDUP((M161/1000)*VLOOKUP(M$8,'프로파일 단가 DB'!$A$2:$H$107,7,FALSE)+(M161/1000*($U$3/100))*VLOOKUP(M$8,'프로파일 단가 DB'!$A$2:$H$107,7,FALSE),2)</f>
        <v>0</v>
      </c>
      <c r="N165" s="352"/>
      <c r="O165" s="351">
        <f>ROUNDUP((O161/1000)*VLOOKUP(O$8,'프로파일 단가 DB'!$A$2:$H$107,7,FALSE)+(O161/1000*($U$3/100))*VLOOKUP(O$8,'프로파일 단가 DB'!$A$2:$H$107,7,FALSE),2)</f>
        <v>0</v>
      </c>
      <c r="P165" s="352"/>
      <c r="Q165" s="351">
        <f>ROUNDUP((Q161/1000)*VLOOKUP(Q$8,'프로파일 단가 DB'!$A$2:$H$107,7,FALSE)+(Q161/1000*($U$3/100))*VLOOKUP(Q$8,'프로파일 단가 DB'!$A$2:$H$107,7,FALSE),2)</f>
        <v>0</v>
      </c>
      <c r="R165" s="352"/>
      <c r="S165" s="351">
        <f>ROUNDUP((S161/1000)*VLOOKUP(S$8,'프로파일 단가 DB'!$A$2:$H$107,7,FALSE)+(S161/1000*($U$3/100))*VLOOKUP(S$8,'프로파일 단가 DB'!$A$2:$H$107,7,FALSE),2)</f>
        <v>0</v>
      </c>
      <c r="T165" s="352"/>
      <c r="U165" s="351">
        <f>ROUNDUP((U161/1000)*VLOOKUP(U$8,'프로파일 단가 DB'!$A$2:$H$107,7,FALSE)+(U161/1000*($U$3/100))*VLOOKUP(U$8,'프로파일 단가 DB'!$A$2:$H$107,7,FALSE),2)</f>
        <v>0</v>
      </c>
      <c r="V165" s="352"/>
      <c r="W165" s="351">
        <f>ROUNDUP((W161/1000)*VLOOKUP(W$8,'프로파일 단가 DB'!$A$2:$H$107,7,FALSE)+(W161/1000*($U$3/100))*VLOOKUP(W$8,'프로파일 단가 DB'!$A$2:$H$107,7,FALSE),2)</f>
        <v>0</v>
      </c>
      <c r="X165" s="352"/>
      <c r="Y165" s="351">
        <f>ROUNDUP((Y161)*VLOOKUP(Y$8,'프로파일 단가 DB'!$A$2:$H$107,7,FALSE)+(Y161*($U$3/100))*VLOOKUP(Y$8,'프로파일 단가 DB'!$A$2:$H$107,7,FALSE),2)</f>
        <v>0</v>
      </c>
      <c r="Z165" s="352"/>
      <c r="AA165" s="351">
        <f>ROUNDUP((AA161)*VLOOKUP(AA$8,'프로파일 단가 DB'!$A$2:$H$107,7,FALSE)+(AA161*($U$3/100))*VLOOKUP(AA$8,'프로파일 단가 DB'!$A$2:$H$107,7,FALSE),2)</f>
        <v>0</v>
      </c>
      <c r="AB165" s="352"/>
      <c r="AC165" s="351">
        <f>ROUNDUP((AC161)*VLOOKUP(AC$8,'프로파일 단가 DB'!$A$2:$H$107,7,FALSE)+(AC161*($U$3/100))*VLOOKUP(AC$8,'프로파일 단가 DB'!$A$2:$H$107,7,FALSE),2)</f>
        <v>0</v>
      </c>
      <c r="AD165" s="352"/>
      <c r="AE165" s="351">
        <f>ROUNDUP((AE161)*VLOOKUP(AE$8,'프로파일 단가 DB'!$A$2:$H$107,7,FALSE)+(AE161*($U$3/100))*VLOOKUP(AE$8,'프로파일 단가 DB'!$A$2:$H$107,7,FALSE),2)</f>
        <v>0</v>
      </c>
      <c r="AF165" s="352"/>
      <c r="AG165" s="351">
        <f>ROUNDUP((AG161)*VLOOKUP(AG$8,'프로파일 단가 DB'!$A$2:$H$107,7,FALSE)+(AG161*($U$3/100))*VLOOKUP(AG$8,'프로파일 단가 DB'!$A$2:$H$107,7,FALSE),2)</f>
        <v>0</v>
      </c>
      <c r="AH165" s="352"/>
      <c r="AI165" s="351">
        <f>ROUNDUP((AI161)*VLOOKUP(AI$8,'프로파일 단가 DB'!$A$2:$H$107,7,FALSE)+(AI161*($U$3/100))*VLOOKUP(AI$8,'프로파일 단가 DB'!$A$2:$H$107,7,FALSE),2)</f>
        <v>0</v>
      </c>
      <c r="AJ165" s="352"/>
      <c r="AK165" s="351">
        <f>ROUNDUP((AK161)*VLOOKUP(AK$8,'프로파일 단가 DB'!$A$2:$H$107,7,FALSE)+(AK161*($U$3/100))*VLOOKUP(AK$8,'프로파일 단가 DB'!$A$2:$H$107,7,FALSE),2)</f>
        <v>0</v>
      </c>
      <c r="AL165" s="352"/>
      <c r="AM165" s="351">
        <f>ROUNDUP((AM161)*VLOOKUP(AM$8,'프로파일 단가 DB'!$A$2:$H$107,7,FALSE)+(AM161*($U$3/100))*VLOOKUP(AM$8,'프로파일 단가 DB'!$A$2:$H$107,7,FALSE),2)</f>
        <v>0</v>
      </c>
      <c r="AN165" s="352"/>
      <c r="AO165" s="351">
        <f>ROUNDUP((AO161)*VLOOKUP(AO$8,'프로파일 단가 DB'!$A$2:$H$107,7,FALSE)+(AO161*($U$3/100))*VLOOKUP(AO$8,'프로파일 단가 DB'!$A$2:$H$107,7,FALSE),2)</f>
        <v>0</v>
      </c>
      <c r="AP165" s="352"/>
      <c r="AQ165" s="351">
        <f>ROUNDUP((AQ161)*VLOOKUP(AQ$8,'프로파일 단가 DB'!$A$2:$H$107,7,FALSE)+(AQ161*($U$3/100))*VLOOKUP(AQ$8,'프로파일 단가 DB'!$A$2:$H$107,7,FALSE),2)</f>
        <v>0</v>
      </c>
      <c r="AR165" s="352"/>
      <c r="AS165" s="351">
        <f>ROUNDUP((AS161)*VLOOKUP(AS$8,'프로파일 단가 DB'!$A$2:$H$107,7,FALSE)+(AS161*($U$3/100))*VLOOKUP(AS$8,'프로파일 단가 DB'!$A$2:$H$107,7,FALSE),2)</f>
        <v>0</v>
      </c>
      <c r="AT165" s="352"/>
      <c r="AU165" s="351">
        <f>ROUNDUP((AU161)*VLOOKUP(AU$8,'프로파일 단가 DB'!$A$2:$H$107,7,FALSE)+(AU161*($U$3/100))*VLOOKUP(AU$8,'프로파일 단가 DB'!$A$2:$H$107,7,FALSE),2)</f>
        <v>0</v>
      </c>
      <c r="AV165" s="352"/>
      <c r="AW165" s="351">
        <f>ROUNDUP((AW161)*VLOOKUP(AW$8,'프로파일 단가 DB'!$A$2:$H$107,7,FALSE)+(AW161*($U$3/100))*VLOOKUP(AW$8,'프로파일 단가 DB'!$A$2:$H$107,7,FALSE),2)</f>
        <v>0</v>
      </c>
      <c r="AX165" s="352"/>
      <c r="AY165" s="351">
        <f>ROUNDUP((AY161)*VLOOKUP(AY$8,'프로파일 단가 DB'!$A$2:$H$107,7,FALSE)+(AY161*($U$3/100))*VLOOKUP(AY$8,'프로파일 단가 DB'!$A$2:$H$107,7,FALSE),2)</f>
        <v>0</v>
      </c>
      <c r="AZ165" s="352"/>
      <c r="BA165" s="351">
        <f>ROUNDUP((BA161)*VLOOKUP(BA$8,'프로파일 단가 DB'!$A$2:$H$107,7,FALSE)+(BA161*($U$3/100))*VLOOKUP(BA$8,'프로파일 단가 DB'!$A$2:$H$107,7,FALSE),2)</f>
        <v>0</v>
      </c>
      <c r="BB165" s="352"/>
      <c r="BC165" s="351">
        <f>ROUNDUP((BC161)*VLOOKUP(BC$8,'프로파일 단가 DB'!$A$2:$H$107,7,FALSE)+(BC161*($U$3/100))*VLOOKUP(BC$8,'프로파일 단가 DB'!$A$2:$H$107,7,FALSE),2)</f>
        <v>0</v>
      </c>
      <c r="BD165" s="352"/>
      <c r="BE165" s="351">
        <f>ROUNDUP((BE161)*VLOOKUP(BE$8,'프로파일 단가 DB'!$A$2:$H$107,7,FALSE)+(BE161*($U$3/100))*VLOOKUP(BE$8,'프로파일 단가 DB'!$A$2:$H$107,7,FALSE),2)</f>
        <v>0</v>
      </c>
      <c r="BF165" s="352"/>
      <c r="BG165" s="351">
        <f>ROUNDUP((BG161)*VLOOKUP(BG$8,'프로파일 단가 DB'!$A$2:$H$107,7,FALSE)+(BG161*($U$3/100))*VLOOKUP(BG$8,'프로파일 단가 DB'!$A$2:$H$107,7,FALSE),2)</f>
        <v>0</v>
      </c>
      <c r="BH165" s="352"/>
      <c r="BI165" s="351">
        <f>ROUNDUP((BI161)*VLOOKUP(BI$8,'프로파일 단가 DB'!$A$2:$H$107,7,FALSE)+(BI161*($U$3/100))*VLOOKUP(BI$8,'프로파일 단가 DB'!$A$2:$H$107,7,FALSE),2)</f>
        <v>0</v>
      </c>
      <c r="BJ165" s="352"/>
      <c r="BK165" s="351">
        <f>ROUNDUP((BK161)*VLOOKUP(BK$8,'프로파일 단가 DB'!$A$2:$H$107,7,FALSE)+(BK161*($U$3/100))*VLOOKUP(BK$8,'프로파일 단가 DB'!$A$2:$H$107,7,FALSE),2)</f>
        <v>0</v>
      </c>
      <c r="BL165" s="352"/>
      <c r="BM165" s="351">
        <f>ROUNDUP((BM161)*VLOOKUP(BM$8,'프로파일 단가 DB'!$A$2:$H$107,7,FALSE)+(BM161*($U$3/100))*VLOOKUP(BM$8,'프로파일 단가 DB'!$A$2:$H$107,7,FALSE),2)</f>
        <v>0</v>
      </c>
      <c r="BN165" s="352"/>
      <c r="BO165" s="351">
        <f>ROUNDUP((BO161/1000)*VLOOKUP(BO$8,'프로파일 단가 DB'!$A$2:$H$107,7,FALSE)+(BO161/1000*($U$3/100))*VLOOKUP(BO$8,'프로파일 단가 DB'!$A$2:$H$107,7,FALSE),2)</f>
        <v>0</v>
      </c>
      <c r="BP165" s="352"/>
      <c r="BQ165" s="351">
        <f>ROUNDUP((BQ161/1000)*VLOOKUP(BQ$8,'프로파일 단가 DB'!$A$2:$H$107,7,FALSE)+(BQ161/1000*($U$3/100))*VLOOKUP(BQ$8,'프로파일 단가 DB'!$A$2:$H$107,7,FALSE),2)</f>
        <v>0</v>
      </c>
      <c r="BR165" s="352"/>
      <c r="BS165" s="351">
        <f>ROUNDUP((BS161/1000)*VLOOKUP(BS$8,'프로파일 단가 DB'!$A$2:$H$107,7,FALSE)+(BS161/1000*($U$3/100))*VLOOKUP(BS$8,'프로파일 단가 DB'!$A$2:$H$107,7,FALSE),2)</f>
        <v>0</v>
      </c>
      <c r="BT165" s="352"/>
      <c r="BU165" s="351">
        <f>ROUNDUP((BU161/1000)*VLOOKUP(BU$8,'프로파일 단가 DB'!$A$2:$H$107,7,FALSE)+(BU161/1000*($U$3/100))*VLOOKUP(BU$8,'프로파일 단가 DB'!$A$2:$H$107,7,FALSE),2)</f>
        <v>0</v>
      </c>
      <c r="BV165" s="352"/>
      <c r="BW165" s="351">
        <f>ROUNDUP((BW161/1000)*VLOOKUP(BW$8,'프로파일 단가 DB'!$A$2:$H$107,7,FALSE)+(BW161/1000*($U$3/100))*VLOOKUP(BW$8,'프로파일 단가 DB'!$A$2:$H$107,7,FALSE),2)</f>
        <v>0</v>
      </c>
      <c r="BX165" s="352"/>
      <c r="BY165" s="351">
        <f>ROUNDUP((BY161/1000)*VLOOKUP(BY$8,'프로파일 단가 DB'!$A$2:$H$107,7,FALSE)+(BY161/1000*($U$3/100))*VLOOKUP(BY$8,'프로파일 단가 DB'!$A$2:$H$107,7,FALSE),2)</f>
        <v>0</v>
      </c>
      <c r="BZ165" s="352"/>
      <c r="CA165" s="351">
        <f>ROUNDUP((CA161/1000)*VLOOKUP(CA$8,'프로파일 단가 DB'!$A$2:$H$107,7,FALSE)+(CA161/1000*($U$3/100))*VLOOKUP(CA$8,'프로파일 단가 DB'!$A$2:$H$107,7,FALSE),2)</f>
        <v>0</v>
      </c>
      <c r="CB165" s="352"/>
      <c r="CC165" s="351">
        <f>ROUNDUP((CC161/1000)*VLOOKUP(CC$8,'프로파일 단가 DB'!$A$2:$H$107,7,FALSE)+(CC161/1000*($U$3/100))*VLOOKUP(CC$8,'프로파일 단가 DB'!$A$2:$H$107,7,FALSE),2)</f>
        <v>0</v>
      </c>
      <c r="CD165" s="352"/>
      <c r="CE165" s="389">
        <f>ROUNDUP((CE161)*VLOOKUP(CE$8,'프로파일 단가 DB'!$A$2:$H$107,7,FALSE)+(CE161*($U$3/100))*VLOOKUP(CE$8,'프로파일 단가 DB'!$A$2:$H$107,7,FALSE),2)</f>
        <v>0</v>
      </c>
      <c r="CF165" s="390"/>
      <c r="CG165" s="389">
        <f>ROUNDUP((CG161)*VLOOKUP(CG$8,'프로파일 단가 DB'!$A$2:$H$107,7,FALSE)+(CG161*($U$3/100))*VLOOKUP(CG$8,'프로파일 단가 DB'!$A$2:$H$107,7,FALSE),2)</f>
        <v>0</v>
      </c>
      <c r="CH165" s="390"/>
      <c r="CI165" s="389">
        <f>ROUNDUP((CI161)*VLOOKUP(CI$8,'프로파일 단가 DB'!$A$2:$H$107,7,FALSE)+(CI161*($U$3/100))*VLOOKUP(CI$8,'프로파일 단가 DB'!$A$2:$H$107,7,FALSE),2)</f>
        <v>0</v>
      </c>
      <c r="CJ165" s="390"/>
      <c r="CK165" s="389">
        <f>ROUNDUP((CK161)*VLOOKUP(CK$8,'프로파일 단가 DB'!$A$2:$H$107,7,FALSE)+(CK161*($U$3/100))*VLOOKUP(CK$8,'프로파일 단가 DB'!$A$2:$H$107,7,FALSE),2)</f>
        <v>0</v>
      </c>
      <c r="CL165" s="390"/>
      <c r="CM165" s="389">
        <f>ROUNDUP((CM161)*VLOOKUP(CM$8,'프로파일 단가 DB'!$A$2:$H$107,7,FALSE)+(CM161*($U$3/100))*VLOOKUP(CM$8,'프로파일 단가 DB'!$A$2:$H$107,7,FALSE),2)</f>
        <v>0</v>
      </c>
      <c r="CN165" s="390"/>
      <c r="CO165" s="389">
        <f>ROUNDUP((CO161)*VLOOKUP(CO$8,'프로파일 단가 DB'!$A$2:$H$107,7,FALSE)+(CO161*($U$3/100))*VLOOKUP(CO$8,'프로파일 단가 DB'!$A$2:$H$107,7,FALSE),2)</f>
        <v>0</v>
      </c>
      <c r="CP165" s="390"/>
      <c r="CQ165" s="389">
        <f>ROUNDUP((CQ161)*VLOOKUP(CQ$8,'프로파일 단가 DB'!$A$2:$H$107,7,FALSE)+(CQ161*($U$3/100))*VLOOKUP(CQ$8,'프로파일 단가 DB'!$A$2:$H$107,7,FALSE),2)</f>
        <v>0</v>
      </c>
      <c r="CR165" s="390"/>
      <c r="CS165" s="389">
        <f>ROUNDUP((CS161)*VLOOKUP(CS$8,'프로파일 단가 DB'!$A$2:$H$107,7,FALSE)+(CS161*($U$3/100))*VLOOKUP(CS$8,'프로파일 단가 DB'!$A$2:$H$107,7,FALSE),2)</f>
        <v>0</v>
      </c>
      <c r="CT165" s="390"/>
      <c r="CU165" s="351">
        <f>ROUNDUP((CU161)*VLOOKUP(CU$8,'프로파일 단가 DB'!$A$2:$H$107,7,FALSE)+(CU161*($U$3/100))*VLOOKUP(CU$8,'프로파일 단가 DB'!$A$2:$H$107,7,FALSE),2)</f>
        <v>0</v>
      </c>
      <c r="CV165" s="352"/>
      <c r="CW165" s="351">
        <f>ROUNDUP((CW161)*VLOOKUP(CW$8,'프로파일 단가 DB'!$A$2:$H$107,7,FALSE)+(CW161*($U$3/100))*VLOOKUP(CW$8,'프로파일 단가 DB'!$A$2:$H$107,7,FALSE),2)</f>
        <v>0</v>
      </c>
      <c r="CX165" s="352"/>
      <c r="CY165" s="351">
        <f>ROUNDUP((CY161)*VLOOKUP(CY$8,'프로파일 단가 DB'!$A$2:$H$107,7,FALSE)+(CY161*($U$3/100))*VLOOKUP(CY$8,'프로파일 단가 DB'!$A$2:$H$107,7,FALSE),2)</f>
        <v>0</v>
      </c>
      <c r="CZ165" s="352"/>
      <c r="DA165" s="351">
        <f>ROUNDUP((DA161)*VLOOKUP(DA$8,'프로파일 단가 DB'!$A$2:$H$107,7,FALSE)+(DA161*($U$3/100))*VLOOKUP(DA$8,'프로파일 단가 DB'!$A$2:$H$107,7,FALSE),2)</f>
        <v>0</v>
      </c>
      <c r="DB165" s="352"/>
      <c r="DC165" s="351">
        <f>ROUNDUP((DC161)*VLOOKUP(DC$8,'프로파일 단가 DB'!$A$2:$H$107,7,FALSE)+(DC161*($U$3/100))*VLOOKUP(DC$8,'프로파일 단가 DB'!$A$2:$H$107,7,FALSE),2)</f>
        <v>0</v>
      </c>
      <c r="DD165" s="352"/>
      <c r="DE165" s="351">
        <f>ROUNDUP((DE161)*VLOOKUP(DE$8,'프로파일 단가 DB'!$A$2:$H$107,7,FALSE)+(DE161*($U$3/100))*VLOOKUP(DE$8,'프로파일 단가 DB'!$A$2:$H$107,7,FALSE),2)</f>
        <v>0</v>
      </c>
      <c r="DF165" s="352"/>
      <c r="DG165" s="351">
        <f>ROUNDUP((DG161)*VLOOKUP(DG$8,'프로파일 단가 DB'!$A$2:$H$107,7,FALSE)+(DG161*($U$3/100))*VLOOKUP(DG$8,'프로파일 단가 DB'!$A$2:$H$107,7,FALSE),2)</f>
        <v>0</v>
      </c>
      <c r="DH165" s="352"/>
      <c r="DI165" s="351">
        <f>ROUNDUP((DI161)*VLOOKUP(DI$8,'프로파일 단가 DB'!$A$2:$H$107,7,FALSE)+(DI161*($U$3/100))*VLOOKUP(DI$8,'프로파일 단가 DB'!$A$2:$H$107,7,FALSE),2)</f>
        <v>0</v>
      </c>
      <c r="DJ165" s="352"/>
      <c r="DK165" s="351">
        <f>ROUNDUP((DK161)*VLOOKUP(DK$8,'프로파일 단가 DB'!$A$2:$H$107,7,FALSE)+(DK161*($U$3/100))*VLOOKUP(DK$8,'프로파일 단가 DB'!$A$2:$H$107,7,FALSE),2)</f>
        <v>0</v>
      </c>
      <c r="DL165" s="352"/>
      <c r="DM165" s="351">
        <f>ROUNDUP((DM161)*VLOOKUP(DM$8,'프로파일 단가 DB'!$A$2:$H$107,7,FALSE)+(DM161*($U$3/100))*VLOOKUP(DM$8,'프로파일 단가 DB'!$A$2:$H$107,7,FALSE),2)</f>
        <v>0</v>
      </c>
      <c r="DN165" s="352"/>
      <c r="DO165" s="351">
        <f>ROUNDUP((DO161)*VLOOKUP(DO$8,'프로파일 단가 DB'!$A$2:$H$107,7,FALSE)+(DO161*($U$3/100))*VLOOKUP(DO$8,'프로파일 단가 DB'!$A$2:$H$107,7,FALSE),2)</f>
        <v>0</v>
      </c>
      <c r="DP165" s="352"/>
      <c r="DQ165" s="351">
        <f>ROUNDUP((DQ161)*VLOOKUP(DQ$8,'프로파일 단가 DB'!$A$2:$H$107,7,FALSE)+(DQ161*($U$3/100))*VLOOKUP(DQ$8,'프로파일 단가 DB'!$A$2:$H$107,7,FALSE),2)</f>
        <v>0</v>
      </c>
      <c r="DR165" s="352"/>
      <c r="DS165" s="351">
        <f>ROUNDUP((DS161)*VLOOKUP(DS$8,'프로파일 단가 DB'!$A$2:$H$107,7,FALSE)+(DS161*($U$3/100))*VLOOKUP(DS$8,'프로파일 단가 DB'!$A$2:$H$107,7,FALSE),2)</f>
        <v>0</v>
      </c>
      <c r="DT165" s="352"/>
      <c r="DU165" s="351">
        <f>ROUNDUP((DU161/1000)*VLOOKUP(DU$8,'프로파일 단가 DB'!$A$2:$H$107,7,FALSE)+(DU161/1000*($U$3/100))*VLOOKUP(DU$8,'프로파일 단가 DB'!$A$2:$H$107,7,FALSE),2)</f>
        <v>0</v>
      </c>
      <c r="DV165" s="352"/>
      <c r="DW165" s="351">
        <f>ROUNDUP((DW161)*VLOOKUP(DW$8,'프로파일 단가 DB'!$A$2:$H$107,7,FALSE)+(DW161*($U$3/100))*VLOOKUP(DW$8,'프로파일 단가 DB'!$A$2:$H$107,7,FALSE),2)</f>
        <v>0</v>
      </c>
      <c r="DX165" s="352"/>
      <c r="DY165" s="351">
        <f>ROUNDUP((DY161)*VLOOKUP(DY$8,'프로파일 단가 DB'!$A$2:$H$107,7,FALSE)+(DY161*($U$3/100))*VLOOKUP(DY$8,'프로파일 단가 DB'!$A$2:$H$107,7,FALSE),2)</f>
        <v>0</v>
      </c>
      <c r="DZ165" s="352"/>
      <c r="EA165" s="351">
        <f>ROUNDUP((EA161)*VLOOKUP(EA$8,'프로파일 단가 DB'!$A$2:$H$107,7,FALSE)+(EA161*($U$3/100))*VLOOKUP(EA$8,'프로파일 단가 DB'!$A$2:$H$107,7,FALSE),2)</f>
        <v>0</v>
      </c>
      <c r="EB165" s="352"/>
      <c r="EC165" s="351">
        <f>ROUNDUP((EC161/1000)*VLOOKUP(EC$8,'프로파일 단가 DB'!$A$2:$H$107,7,FALSE)+(EC161/1000*($U$3/100))*VLOOKUP(EC$8,'프로파일 단가 DB'!$A$2:$H$107,7,FALSE),2)</f>
        <v>0</v>
      </c>
      <c r="ED165" s="352"/>
      <c r="EE165" s="351">
        <f>ROUNDUP((EE161/1000)*VLOOKUP(EE$8,'프로파일 단가 DB'!$A$2:$H$107,7,FALSE)+(EE161/1000*($U$3/100))*VLOOKUP(EE$8,'프로파일 단가 DB'!$A$2:$H$107,7,FALSE),2)</f>
        <v>0</v>
      </c>
      <c r="EF165" s="352"/>
      <c r="EG165" s="351">
        <f>ROUNDUP((EG161/1000)*VLOOKUP(EG$8,'프로파일 단가 DB'!$A$2:$H$107,7,FALSE)+(EG161/1000*($U$3/100))*VLOOKUP(EG$8,'프로파일 단가 DB'!$A$2:$H$107,7,FALSE),2)</f>
        <v>0</v>
      </c>
      <c r="EH165" s="352"/>
      <c r="EI165" s="351">
        <f>ROUNDUP((EI161/1000)*VLOOKUP(EI$8,'프로파일 단가 DB'!$A$2:$H$107,7,FALSE)+(EI161/1000*($U$3/100))*VLOOKUP(EI$8,'프로파일 단가 DB'!$A$2:$H$107,7,FALSE),2)</f>
        <v>0</v>
      </c>
      <c r="EJ165" s="352"/>
      <c r="EK165" s="351">
        <f>ROUNDUP((EK161/1000)*VLOOKUP(EK$8,'프로파일 단가 DB'!$A$2:$H$107,7,FALSE)+(EK161/1000*($U$3/100))*VLOOKUP(EK$8,'프로파일 단가 DB'!$A$2:$H$107,7,FALSE),2)</f>
        <v>0</v>
      </c>
      <c r="EL165" s="352"/>
      <c r="EM165" s="351">
        <f>ROUNDUP((EM161/1000)*VLOOKUP(EM$8,'프로파일 단가 DB'!$A$2:$H$107,7,FALSE)+(EM161/1000*($U$3/100))*VLOOKUP(EM$8,'프로파일 단가 DB'!$A$2:$H$107,7,FALSE),2)</f>
        <v>0</v>
      </c>
      <c r="EN165" s="352"/>
      <c r="EO165" s="351">
        <f>ROUNDUP((EO161/1000)*VLOOKUP(EO$8,'프로파일 단가 DB'!$A$2:$H$107,7,FALSE)+(EO161/1000*($U$3/100))*VLOOKUP(EO$8,'프로파일 단가 DB'!$A$2:$H$107,7,FALSE),2)</f>
        <v>0</v>
      </c>
      <c r="EP165" s="352"/>
      <c r="EQ165" s="351">
        <f>ROUNDUP((EQ161/1000)*VLOOKUP(EQ$8,'프로파일 단가 DB'!$A$2:$H$107,7,FALSE)+(EQ161/1000*($U$3/100))*VLOOKUP(EQ$8,'프로파일 단가 DB'!$A$2:$H$107,7,FALSE),2)</f>
        <v>0</v>
      </c>
      <c r="ER165" s="352"/>
      <c r="ES165" s="351">
        <f>ROUNDUP((ES161/1000)*VLOOKUP(ES$8,'프로파일 단가 DB'!$A$2:$H$107,7,FALSE)+(ES161/1000*($U$3/100))*VLOOKUP(ES$8,'프로파일 단가 DB'!$A$2:$H$107,7,FALSE),2)</f>
        <v>0</v>
      </c>
      <c r="ET165" s="352"/>
      <c r="EU165" s="351">
        <f>ROUNDUP((EU161/1000)*VLOOKUP(EU$8,'프로파일 단가 DB'!$A$2:$H$107,7,FALSE)+(EU161/1000*($U$3/100))*VLOOKUP(EU$8,'프로파일 단가 DB'!$A$2:$H$107,7,FALSE),2)</f>
        <v>0</v>
      </c>
      <c r="EV165" s="352"/>
      <c r="EW165" s="351">
        <f>ROUNDUP((EW161/1000)*VLOOKUP(EW$8,'프로파일 단가 DB'!$A$2:$H$107,7,FALSE)+(EW161/1000*($U$3/100))*VLOOKUP(EW$8,'프로파일 단가 DB'!$A$2:$H$107,7,FALSE),2)</f>
        <v>0</v>
      </c>
      <c r="EX165" s="352"/>
      <c r="EY165" s="351">
        <f>ROUNDUP((EY161)*VLOOKUP(EY$8,'프로파일 단가 DB'!$A$2:$H$107,7,FALSE)+(EY161*($U$3/100))*VLOOKUP(EY$8,'프로파일 단가 DB'!$A$2:$H$107,7,FALSE),2)</f>
        <v>0</v>
      </c>
      <c r="EZ165" s="352"/>
      <c r="FA165" s="351">
        <f>ROUNDUP((FA161)*VLOOKUP(FA$8,'프로파일 단가 DB'!$A$2:$H$107,7,FALSE)+(FA161*($U$3/100))*VLOOKUP(FA$8,'프로파일 단가 DB'!$A$2:$H$107,7,FALSE),2)</f>
        <v>0</v>
      </c>
      <c r="FB165" s="352"/>
      <c r="FC165" s="351">
        <f>ROUNDUP((FC161)*VLOOKUP(FC$8,'프로파일 단가 DB'!$A$2:$H$107,7,FALSE)+(FC161*($U$3/100))*VLOOKUP(FC$8,'프로파일 단가 DB'!$A$2:$H$107,7,FALSE),2)</f>
        <v>0</v>
      </c>
      <c r="FD165" s="352"/>
      <c r="FE165" s="351">
        <f>ROUNDUP((FE161)*VLOOKUP(FE$8,'프로파일 단가 DB'!$A$2:$H$107,7,FALSE)+(FE161/1000*($U$3/100))*VLOOKUP(FE$8,'프로파일 단가 DB'!$A$2:$H$107,7,FALSE),2)</f>
        <v>0</v>
      </c>
      <c r="FF165" s="352"/>
      <c r="FG165" s="351">
        <f>ROUNDUP((FG161)*VLOOKUP(FG$8,'프로파일 단가 DB'!$A$2:$H$107,7,FALSE)+(FG161/1000*($U$3/100))*VLOOKUP(FG$8,'프로파일 단가 DB'!$A$2:$H$107,7,FALSE),2)</f>
        <v>0</v>
      </c>
      <c r="FH165" s="352"/>
      <c r="FI165" s="351">
        <f>ROUNDUP((FI161)*VLOOKUP(FI$8,'프로파일 단가 DB'!$A$2:$H$107,7,FALSE)+(FI161*($U$3/100))*VLOOKUP(FI$8,'프로파일 단가 DB'!$A$2:$H$107,7,FALSE),2)</f>
        <v>0</v>
      </c>
      <c r="FJ165" s="352"/>
      <c r="FK165" s="351">
        <f>ROUNDUP((FK161)*VLOOKUP(FK$8,'프로파일 단가 DB'!$A$2:$H$107,7,FALSE)+(FK161*($U$3/100))*VLOOKUP(FK$8,'프로파일 단가 DB'!$A$2:$H$107,7,FALSE),2)</f>
        <v>0</v>
      </c>
      <c r="FL165" s="352"/>
      <c r="FM165" s="351">
        <f>ROUNDUP((FM161)*VLOOKUP(FM$8,'프로파일 단가 DB'!$A$2:$H$107,7,FALSE)+(FM161*($U$3/100))*VLOOKUP(FM$8,'프로파일 단가 DB'!$A$2:$H$107,7,FALSE),2)</f>
        <v>0</v>
      </c>
      <c r="FN165" s="352"/>
      <c r="FO165" s="351">
        <f>ROUNDUP((FO161)*VLOOKUP(FO$8,'프로파일 단가 DB'!$A$2:$H$107,7,FALSE)+(FO161*($U$3/100))*VLOOKUP(FO$8,'프로파일 단가 DB'!$A$2:$H$107,7,FALSE),2)</f>
        <v>0</v>
      </c>
      <c r="FP165" s="352"/>
      <c r="FQ165" s="351">
        <f>ROUNDUP((FQ161)*VLOOKUP(FQ$8,'프로파일 단가 DB'!$A$2:$H$107,7,FALSE)+(FQ161*($U$3/100))*VLOOKUP(FQ$8,'프로파일 단가 DB'!$A$2:$H$107,7,FALSE),2)</f>
        <v>0</v>
      </c>
      <c r="FR165" s="352"/>
      <c r="FS165" s="351">
        <f>ROUNDUP((FS161)*VLOOKUP(FS$8,'프로파일 단가 DB'!$A$2:$H$107,7,FALSE)+(FS161*($U$3/100))*VLOOKUP(FS$8,'프로파일 단가 DB'!$A$2:$H$107,7,FALSE),2)</f>
        <v>0</v>
      </c>
      <c r="FT165" s="352"/>
      <c r="FU165" s="351">
        <f>ROUNDUP((FU161)*VLOOKUP(FU$8,'프로파일 단가 DB'!$A$2:$H$107,7,FALSE)+(FU161*($U$3/100))*VLOOKUP(FU$8,'프로파일 단가 DB'!$A$2:$H$107,7,FALSE),2)</f>
        <v>0</v>
      </c>
      <c r="FV165" s="352"/>
      <c r="FW165" s="351">
        <f>ROUNDUP((FW161)*VLOOKUP(FW$8,'프로파일 단가 DB'!$A$2:$H$107,7,FALSE)+(FW161*($U$3/100))*VLOOKUP(FW$8,'프로파일 단가 DB'!$A$2:$H$107,7,FALSE),2)</f>
        <v>0</v>
      </c>
      <c r="FX165" s="352"/>
      <c r="FY165" s="351">
        <f>ROUNDUP((FY161)*VLOOKUP(FY$8,'프로파일 단가 DB'!$A$2:$H$107,7,FALSE)+(FY161*($U$3/100))*VLOOKUP(FY$8,'프로파일 단가 DB'!$A$2:$H$107,7,FALSE),2)</f>
        <v>0</v>
      </c>
      <c r="FZ165" s="352"/>
      <c r="GA165" s="351">
        <f>ROUNDUP((GA161)*VLOOKUP(GA$8,'프로파일 단가 DB'!$A$2:$H$107,7,FALSE)+(GA161*($U$3/100))*VLOOKUP(GA$8,'프로파일 단가 DB'!$A$2:$H$107,7,FALSE),2)</f>
        <v>0</v>
      </c>
      <c r="GB165" s="352"/>
      <c r="GC165" s="351">
        <f>ROUNDUP((GC161)*VLOOKUP(GC$8,'프로파일 단가 DB'!$A$2:$H$107,7,FALSE)+(GC161*($U$3/100))*VLOOKUP(GC$8,'프로파일 단가 DB'!$A$2:$H$107,7,FALSE),2)</f>
        <v>0</v>
      </c>
      <c r="GD165" s="352"/>
      <c r="GE165" s="351">
        <f>ROUNDUP((GE161)*VLOOKUP(GE$8,'프로파일 단가 DB'!$A$2:$H$107,7,FALSE)+(GE161*($U$3/100))*VLOOKUP(GE$8,'프로파일 단가 DB'!$A$2:$H$107,7,FALSE),2)</f>
        <v>0</v>
      </c>
      <c r="GF165" s="352"/>
      <c r="GG165" s="351">
        <f>ROUNDUP((GG161)*VLOOKUP(GG$8,'프로파일 단가 DB'!$A$2:$H$107,7,FALSE)+(GG161*($U$3/100))*VLOOKUP(GG$8,'프로파일 단가 DB'!$A$2:$H$107,7,FALSE),2)</f>
        <v>0</v>
      </c>
      <c r="GH165" s="352"/>
      <c r="GI165" s="351">
        <f>ROUNDUP((GI161)*VLOOKUP(GI$8,'프로파일 단가 DB'!$A$2:$H$107,7,FALSE)+(GI161*($U$3/100))*VLOOKUP(GI$8,'프로파일 단가 DB'!$A$2:$H$107,7,FALSE),2)</f>
        <v>0</v>
      </c>
      <c r="GJ165" s="352"/>
      <c r="GK165" s="351">
        <f>ROUNDUP((GK161)*VLOOKUP(GK$8,'프로파일 단가 DB'!$A$2:$H$107,7,FALSE)+(GK161*($U$3/100))*VLOOKUP(GK$8,'프로파일 단가 DB'!$A$2:$H$107,7,FALSE),2)</f>
        <v>0</v>
      </c>
      <c r="GL165" s="352"/>
      <c r="GM165" s="351">
        <f>ROUNDUP((GM161)*VLOOKUP(GM$8,'프로파일 단가 DB'!$A$2:$H$107,7,FALSE)+(GM161*($U$3/100))*VLOOKUP(GM$8,'프로파일 단가 DB'!$A$2:$H$107,7,FALSE),2)</f>
        <v>0</v>
      </c>
      <c r="GN165" s="352"/>
      <c r="GO165" s="351">
        <f>ROUNDUP((GO161)*VLOOKUP(GO$8,'프로파일 단가 DB'!$A$2:$H$107,7,FALSE)+(GO161*($U$3/100))*VLOOKUP(GO$8,'프로파일 단가 DB'!$A$2:$H$107,7,FALSE),2)</f>
        <v>0</v>
      </c>
      <c r="GP165" s="352"/>
      <c r="GQ165" s="351">
        <f>ROUNDUP((GQ161)*VLOOKUP(GQ$8,'프로파일 단가 DB'!$A$2:$H$107,7,FALSE)+(GQ161*($U$3/100))*VLOOKUP(GQ$8,'프로파일 단가 DB'!$A$2:$H$107,7,FALSE),2)</f>
        <v>0</v>
      </c>
      <c r="GR165" s="352"/>
    </row>
    <row r="166" spans="1:200" ht="16.5" customHeight="1" x14ac:dyDescent="0.3">
      <c r="A166" s="402"/>
      <c r="B166" s="405"/>
      <c r="C166" s="397"/>
      <c r="D166" s="398"/>
      <c r="E166" s="353"/>
      <c r="F166" s="354"/>
      <c r="G166" s="353"/>
      <c r="H166" s="354"/>
      <c r="I166" s="353"/>
      <c r="J166" s="354"/>
      <c r="K166" s="353"/>
      <c r="L166" s="354"/>
      <c r="M166" s="353"/>
      <c r="N166" s="354"/>
      <c r="O166" s="353"/>
      <c r="P166" s="354"/>
      <c r="Q166" s="353"/>
      <c r="R166" s="354"/>
      <c r="S166" s="353"/>
      <c r="T166" s="354"/>
      <c r="U166" s="353"/>
      <c r="V166" s="354"/>
      <c r="W166" s="353"/>
      <c r="X166" s="354"/>
      <c r="Y166" s="353"/>
      <c r="Z166" s="354"/>
      <c r="AA166" s="353"/>
      <c r="AB166" s="354"/>
      <c r="AC166" s="353"/>
      <c r="AD166" s="354"/>
      <c r="AE166" s="353"/>
      <c r="AF166" s="354"/>
      <c r="AG166" s="353"/>
      <c r="AH166" s="354"/>
      <c r="AI166" s="353"/>
      <c r="AJ166" s="354"/>
      <c r="AK166" s="353"/>
      <c r="AL166" s="354"/>
      <c r="AM166" s="353"/>
      <c r="AN166" s="354"/>
      <c r="AO166" s="353"/>
      <c r="AP166" s="354"/>
      <c r="AQ166" s="353"/>
      <c r="AR166" s="354"/>
      <c r="AS166" s="353"/>
      <c r="AT166" s="354"/>
      <c r="AU166" s="353"/>
      <c r="AV166" s="354"/>
      <c r="AW166" s="353"/>
      <c r="AX166" s="354"/>
      <c r="AY166" s="353"/>
      <c r="AZ166" s="354"/>
      <c r="BA166" s="353"/>
      <c r="BB166" s="354"/>
      <c r="BC166" s="353"/>
      <c r="BD166" s="354"/>
      <c r="BE166" s="353"/>
      <c r="BF166" s="354"/>
      <c r="BG166" s="353"/>
      <c r="BH166" s="354"/>
      <c r="BI166" s="353"/>
      <c r="BJ166" s="354"/>
      <c r="BK166" s="353"/>
      <c r="BL166" s="354"/>
      <c r="BM166" s="353"/>
      <c r="BN166" s="354"/>
      <c r="BO166" s="353"/>
      <c r="BP166" s="354"/>
      <c r="BQ166" s="353"/>
      <c r="BR166" s="354"/>
      <c r="BS166" s="353"/>
      <c r="BT166" s="354"/>
      <c r="BU166" s="353"/>
      <c r="BV166" s="354"/>
      <c r="BW166" s="353"/>
      <c r="BX166" s="354"/>
      <c r="BY166" s="353"/>
      <c r="BZ166" s="354"/>
      <c r="CA166" s="353"/>
      <c r="CB166" s="354"/>
      <c r="CC166" s="353"/>
      <c r="CD166" s="354"/>
      <c r="CE166" s="391"/>
      <c r="CF166" s="392"/>
      <c r="CG166" s="391"/>
      <c r="CH166" s="392"/>
      <c r="CI166" s="391"/>
      <c r="CJ166" s="392"/>
      <c r="CK166" s="391"/>
      <c r="CL166" s="392"/>
      <c r="CM166" s="391"/>
      <c r="CN166" s="392"/>
      <c r="CO166" s="391"/>
      <c r="CP166" s="392"/>
      <c r="CQ166" s="391"/>
      <c r="CR166" s="392"/>
      <c r="CS166" s="391"/>
      <c r="CT166" s="392"/>
      <c r="CU166" s="353"/>
      <c r="CV166" s="354"/>
      <c r="CW166" s="353"/>
      <c r="CX166" s="354"/>
      <c r="CY166" s="353"/>
      <c r="CZ166" s="354"/>
      <c r="DA166" s="353"/>
      <c r="DB166" s="354"/>
      <c r="DC166" s="353"/>
      <c r="DD166" s="354"/>
      <c r="DE166" s="353"/>
      <c r="DF166" s="354"/>
      <c r="DG166" s="353"/>
      <c r="DH166" s="354"/>
      <c r="DI166" s="353"/>
      <c r="DJ166" s="354"/>
      <c r="DK166" s="353"/>
      <c r="DL166" s="354"/>
      <c r="DM166" s="353"/>
      <c r="DN166" s="354"/>
      <c r="DO166" s="353"/>
      <c r="DP166" s="354"/>
      <c r="DQ166" s="353"/>
      <c r="DR166" s="354"/>
      <c r="DS166" s="353"/>
      <c r="DT166" s="354"/>
      <c r="DU166" s="353"/>
      <c r="DV166" s="354"/>
      <c r="DW166" s="353"/>
      <c r="DX166" s="354"/>
      <c r="DY166" s="353"/>
      <c r="DZ166" s="354"/>
      <c r="EA166" s="353"/>
      <c r="EB166" s="354"/>
      <c r="EC166" s="353"/>
      <c r="ED166" s="354"/>
      <c r="EE166" s="353"/>
      <c r="EF166" s="354"/>
      <c r="EG166" s="353"/>
      <c r="EH166" s="354"/>
      <c r="EI166" s="353"/>
      <c r="EJ166" s="354"/>
      <c r="EK166" s="353"/>
      <c r="EL166" s="354"/>
      <c r="EM166" s="353"/>
      <c r="EN166" s="354"/>
      <c r="EO166" s="353"/>
      <c r="EP166" s="354"/>
      <c r="EQ166" s="353"/>
      <c r="ER166" s="354"/>
      <c r="ES166" s="353"/>
      <c r="ET166" s="354"/>
      <c r="EU166" s="353"/>
      <c r="EV166" s="354"/>
      <c r="EW166" s="353"/>
      <c r="EX166" s="354"/>
      <c r="EY166" s="353"/>
      <c r="EZ166" s="354"/>
      <c r="FA166" s="353"/>
      <c r="FB166" s="354"/>
      <c r="FC166" s="353"/>
      <c r="FD166" s="354"/>
      <c r="FE166" s="353"/>
      <c r="FF166" s="354"/>
      <c r="FG166" s="353"/>
      <c r="FH166" s="354"/>
      <c r="FI166" s="353"/>
      <c r="FJ166" s="354"/>
      <c r="FK166" s="353"/>
      <c r="FL166" s="354"/>
      <c r="FM166" s="353"/>
      <c r="FN166" s="354"/>
      <c r="FO166" s="353"/>
      <c r="FP166" s="354"/>
      <c r="FQ166" s="353"/>
      <c r="FR166" s="354"/>
      <c r="FS166" s="353"/>
      <c r="FT166" s="354"/>
      <c r="FU166" s="353"/>
      <c r="FV166" s="354"/>
      <c r="FW166" s="353"/>
      <c r="FX166" s="354"/>
      <c r="FY166" s="353"/>
      <c r="FZ166" s="354"/>
      <c r="GA166" s="353"/>
      <c r="GB166" s="354"/>
      <c r="GC166" s="353"/>
      <c r="GD166" s="354"/>
      <c r="GE166" s="353"/>
      <c r="GF166" s="354"/>
      <c r="GG166" s="353"/>
      <c r="GH166" s="354"/>
      <c r="GI166" s="353"/>
      <c r="GJ166" s="354"/>
      <c r="GK166" s="353"/>
      <c r="GL166" s="354"/>
      <c r="GM166" s="353"/>
      <c r="GN166" s="354"/>
      <c r="GO166" s="353"/>
      <c r="GP166" s="354"/>
      <c r="GQ166" s="353"/>
      <c r="GR166" s="354"/>
    </row>
    <row r="167" spans="1:200" ht="16.5" customHeight="1" x14ac:dyDescent="0.3">
      <c r="A167" s="402"/>
      <c r="B167" s="405"/>
      <c r="C167" s="397"/>
      <c r="D167" s="398"/>
      <c r="E167" s="353"/>
      <c r="F167" s="354"/>
      <c r="G167" s="353"/>
      <c r="H167" s="354"/>
      <c r="I167" s="353"/>
      <c r="J167" s="354"/>
      <c r="K167" s="353"/>
      <c r="L167" s="354"/>
      <c r="M167" s="353"/>
      <c r="N167" s="354"/>
      <c r="O167" s="353"/>
      <c r="P167" s="354"/>
      <c r="Q167" s="353"/>
      <c r="R167" s="354"/>
      <c r="S167" s="353"/>
      <c r="T167" s="354"/>
      <c r="U167" s="353"/>
      <c r="V167" s="354"/>
      <c r="W167" s="353"/>
      <c r="X167" s="354"/>
      <c r="Y167" s="353"/>
      <c r="Z167" s="354"/>
      <c r="AA167" s="353"/>
      <c r="AB167" s="354"/>
      <c r="AC167" s="353"/>
      <c r="AD167" s="354"/>
      <c r="AE167" s="353"/>
      <c r="AF167" s="354"/>
      <c r="AG167" s="353"/>
      <c r="AH167" s="354"/>
      <c r="AI167" s="353"/>
      <c r="AJ167" s="354"/>
      <c r="AK167" s="353"/>
      <c r="AL167" s="354"/>
      <c r="AM167" s="353"/>
      <c r="AN167" s="354"/>
      <c r="AO167" s="353"/>
      <c r="AP167" s="354"/>
      <c r="AQ167" s="353"/>
      <c r="AR167" s="354"/>
      <c r="AS167" s="353"/>
      <c r="AT167" s="354"/>
      <c r="AU167" s="353"/>
      <c r="AV167" s="354"/>
      <c r="AW167" s="353"/>
      <c r="AX167" s="354"/>
      <c r="AY167" s="353"/>
      <c r="AZ167" s="354"/>
      <c r="BA167" s="353"/>
      <c r="BB167" s="354"/>
      <c r="BC167" s="353"/>
      <c r="BD167" s="354"/>
      <c r="BE167" s="353"/>
      <c r="BF167" s="354"/>
      <c r="BG167" s="353"/>
      <c r="BH167" s="354"/>
      <c r="BI167" s="353"/>
      <c r="BJ167" s="354"/>
      <c r="BK167" s="353"/>
      <c r="BL167" s="354"/>
      <c r="BM167" s="353"/>
      <c r="BN167" s="354"/>
      <c r="BO167" s="353"/>
      <c r="BP167" s="354"/>
      <c r="BQ167" s="353"/>
      <c r="BR167" s="354"/>
      <c r="BS167" s="353"/>
      <c r="BT167" s="354"/>
      <c r="BU167" s="353"/>
      <c r="BV167" s="354"/>
      <c r="BW167" s="353"/>
      <c r="BX167" s="354"/>
      <c r="BY167" s="353"/>
      <c r="BZ167" s="354"/>
      <c r="CA167" s="353"/>
      <c r="CB167" s="354"/>
      <c r="CC167" s="353"/>
      <c r="CD167" s="354"/>
      <c r="CE167" s="391"/>
      <c r="CF167" s="392"/>
      <c r="CG167" s="391"/>
      <c r="CH167" s="392"/>
      <c r="CI167" s="391"/>
      <c r="CJ167" s="392"/>
      <c r="CK167" s="391"/>
      <c r="CL167" s="392"/>
      <c r="CM167" s="391"/>
      <c r="CN167" s="392"/>
      <c r="CO167" s="391"/>
      <c r="CP167" s="392"/>
      <c r="CQ167" s="391"/>
      <c r="CR167" s="392"/>
      <c r="CS167" s="391"/>
      <c r="CT167" s="392"/>
      <c r="CU167" s="353"/>
      <c r="CV167" s="354"/>
      <c r="CW167" s="353"/>
      <c r="CX167" s="354"/>
      <c r="CY167" s="353"/>
      <c r="CZ167" s="354"/>
      <c r="DA167" s="353"/>
      <c r="DB167" s="354"/>
      <c r="DC167" s="353"/>
      <c r="DD167" s="354"/>
      <c r="DE167" s="353"/>
      <c r="DF167" s="354"/>
      <c r="DG167" s="353"/>
      <c r="DH167" s="354"/>
      <c r="DI167" s="353"/>
      <c r="DJ167" s="354"/>
      <c r="DK167" s="353"/>
      <c r="DL167" s="354"/>
      <c r="DM167" s="353"/>
      <c r="DN167" s="354"/>
      <c r="DO167" s="353"/>
      <c r="DP167" s="354"/>
      <c r="DQ167" s="353"/>
      <c r="DR167" s="354"/>
      <c r="DS167" s="353"/>
      <c r="DT167" s="354"/>
      <c r="DU167" s="353"/>
      <c r="DV167" s="354"/>
      <c r="DW167" s="353"/>
      <c r="DX167" s="354"/>
      <c r="DY167" s="353"/>
      <c r="DZ167" s="354"/>
      <c r="EA167" s="353"/>
      <c r="EB167" s="354"/>
      <c r="EC167" s="353"/>
      <c r="ED167" s="354"/>
      <c r="EE167" s="353"/>
      <c r="EF167" s="354"/>
      <c r="EG167" s="353"/>
      <c r="EH167" s="354"/>
      <c r="EI167" s="353"/>
      <c r="EJ167" s="354"/>
      <c r="EK167" s="353"/>
      <c r="EL167" s="354"/>
      <c r="EM167" s="353"/>
      <c r="EN167" s="354"/>
      <c r="EO167" s="353"/>
      <c r="EP167" s="354"/>
      <c r="EQ167" s="353"/>
      <c r="ER167" s="354"/>
      <c r="ES167" s="353"/>
      <c r="ET167" s="354"/>
      <c r="EU167" s="353"/>
      <c r="EV167" s="354"/>
      <c r="EW167" s="353"/>
      <c r="EX167" s="354"/>
      <c r="EY167" s="353"/>
      <c r="EZ167" s="354"/>
      <c r="FA167" s="353"/>
      <c r="FB167" s="354"/>
      <c r="FC167" s="353"/>
      <c r="FD167" s="354"/>
      <c r="FE167" s="353"/>
      <c r="FF167" s="354"/>
      <c r="FG167" s="353"/>
      <c r="FH167" s="354"/>
      <c r="FI167" s="353"/>
      <c r="FJ167" s="354"/>
      <c r="FK167" s="353"/>
      <c r="FL167" s="354"/>
      <c r="FM167" s="353"/>
      <c r="FN167" s="354"/>
      <c r="FO167" s="353"/>
      <c r="FP167" s="354"/>
      <c r="FQ167" s="353"/>
      <c r="FR167" s="354"/>
      <c r="FS167" s="353"/>
      <c r="FT167" s="354"/>
      <c r="FU167" s="353"/>
      <c r="FV167" s="354"/>
      <c r="FW167" s="353"/>
      <c r="FX167" s="354"/>
      <c r="FY167" s="353"/>
      <c r="FZ167" s="354"/>
      <c r="GA167" s="353"/>
      <c r="GB167" s="354"/>
      <c r="GC167" s="353"/>
      <c r="GD167" s="354"/>
      <c r="GE167" s="353"/>
      <c r="GF167" s="354"/>
      <c r="GG167" s="353"/>
      <c r="GH167" s="354"/>
      <c r="GI167" s="353"/>
      <c r="GJ167" s="354"/>
      <c r="GK167" s="353"/>
      <c r="GL167" s="354"/>
      <c r="GM167" s="353"/>
      <c r="GN167" s="354"/>
      <c r="GO167" s="353"/>
      <c r="GP167" s="354"/>
      <c r="GQ167" s="353"/>
      <c r="GR167" s="354"/>
    </row>
    <row r="168" spans="1:200" ht="17.100000000000001" customHeight="1" thickBot="1" x14ac:dyDescent="0.35">
      <c r="A168" s="403"/>
      <c r="B168" s="406"/>
      <c r="C168" s="399"/>
      <c r="D168" s="400"/>
      <c r="E168" s="355"/>
      <c r="F168" s="356"/>
      <c r="G168" s="355"/>
      <c r="H168" s="356"/>
      <c r="I168" s="355"/>
      <c r="J168" s="356"/>
      <c r="K168" s="355"/>
      <c r="L168" s="356"/>
      <c r="M168" s="355"/>
      <c r="N168" s="356"/>
      <c r="O168" s="355"/>
      <c r="P168" s="356"/>
      <c r="Q168" s="355"/>
      <c r="R168" s="356"/>
      <c r="S168" s="355"/>
      <c r="T168" s="356"/>
      <c r="U168" s="355"/>
      <c r="V168" s="356"/>
      <c r="W168" s="355"/>
      <c r="X168" s="356"/>
      <c r="Y168" s="355"/>
      <c r="Z168" s="356"/>
      <c r="AA168" s="355"/>
      <c r="AB168" s="356"/>
      <c r="AC168" s="355"/>
      <c r="AD168" s="356"/>
      <c r="AE168" s="355"/>
      <c r="AF168" s="356"/>
      <c r="AG168" s="355"/>
      <c r="AH168" s="356"/>
      <c r="AI168" s="355"/>
      <c r="AJ168" s="356"/>
      <c r="AK168" s="355"/>
      <c r="AL168" s="356"/>
      <c r="AM168" s="355"/>
      <c r="AN168" s="356"/>
      <c r="AO168" s="355"/>
      <c r="AP168" s="356"/>
      <c r="AQ168" s="355"/>
      <c r="AR168" s="356"/>
      <c r="AS168" s="355"/>
      <c r="AT168" s="356"/>
      <c r="AU168" s="355"/>
      <c r="AV168" s="356"/>
      <c r="AW168" s="355"/>
      <c r="AX168" s="356"/>
      <c r="AY168" s="355"/>
      <c r="AZ168" s="356"/>
      <c r="BA168" s="355"/>
      <c r="BB168" s="356"/>
      <c r="BC168" s="355"/>
      <c r="BD168" s="356"/>
      <c r="BE168" s="355"/>
      <c r="BF168" s="356"/>
      <c r="BG168" s="355"/>
      <c r="BH168" s="356"/>
      <c r="BI168" s="355"/>
      <c r="BJ168" s="356"/>
      <c r="BK168" s="355"/>
      <c r="BL168" s="356"/>
      <c r="BM168" s="355"/>
      <c r="BN168" s="356"/>
      <c r="BO168" s="355"/>
      <c r="BP168" s="356"/>
      <c r="BQ168" s="355"/>
      <c r="BR168" s="356"/>
      <c r="BS168" s="355"/>
      <c r="BT168" s="356"/>
      <c r="BU168" s="355"/>
      <c r="BV168" s="356"/>
      <c r="BW168" s="355"/>
      <c r="BX168" s="356"/>
      <c r="BY168" s="355"/>
      <c r="BZ168" s="356"/>
      <c r="CA168" s="355"/>
      <c r="CB168" s="356"/>
      <c r="CC168" s="355"/>
      <c r="CD168" s="356"/>
      <c r="CE168" s="393"/>
      <c r="CF168" s="394"/>
      <c r="CG168" s="393"/>
      <c r="CH168" s="394"/>
      <c r="CI168" s="393"/>
      <c r="CJ168" s="394"/>
      <c r="CK168" s="393"/>
      <c r="CL168" s="394"/>
      <c r="CM168" s="393"/>
      <c r="CN168" s="394"/>
      <c r="CO168" s="393"/>
      <c r="CP168" s="394"/>
      <c r="CQ168" s="393"/>
      <c r="CR168" s="394"/>
      <c r="CS168" s="393"/>
      <c r="CT168" s="394"/>
      <c r="CU168" s="355"/>
      <c r="CV168" s="356"/>
      <c r="CW168" s="355"/>
      <c r="CX168" s="356"/>
      <c r="CY168" s="355"/>
      <c r="CZ168" s="356"/>
      <c r="DA168" s="355"/>
      <c r="DB168" s="356"/>
      <c r="DC168" s="355"/>
      <c r="DD168" s="356"/>
      <c r="DE168" s="355"/>
      <c r="DF168" s="356"/>
      <c r="DG168" s="355"/>
      <c r="DH168" s="356"/>
      <c r="DI168" s="355"/>
      <c r="DJ168" s="356"/>
      <c r="DK168" s="355"/>
      <c r="DL168" s="356"/>
      <c r="DM168" s="355"/>
      <c r="DN168" s="356"/>
      <c r="DO168" s="355"/>
      <c r="DP168" s="356"/>
      <c r="DQ168" s="355"/>
      <c r="DR168" s="356"/>
      <c r="DS168" s="355"/>
      <c r="DT168" s="356"/>
      <c r="DU168" s="355"/>
      <c r="DV168" s="356"/>
      <c r="DW168" s="355"/>
      <c r="DX168" s="356"/>
      <c r="DY168" s="355"/>
      <c r="DZ168" s="356"/>
      <c r="EA168" s="355"/>
      <c r="EB168" s="356"/>
      <c r="EC168" s="355"/>
      <c r="ED168" s="356"/>
      <c r="EE168" s="355"/>
      <c r="EF168" s="356"/>
      <c r="EG168" s="355"/>
      <c r="EH168" s="356"/>
      <c r="EI168" s="355"/>
      <c r="EJ168" s="356"/>
      <c r="EK168" s="355"/>
      <c r="EL168" s="356"/>
      <c r="EM168" s="355"/>
      <c r="EN168" s="356"/>
      <c r="EO168" s="355"/>
      <c r="EP168" s="356"/>
      <c r="EQ168" s="355"/>
      <c r="ER168" s="356"/>
      <c r="ES168" s="355"/>
      <c r="ET168" s="356"/>
      <c r="EU168" s="355"/>
      <c r="EV168" s="356"/>
      <c r="EW168" s="355"/>
      <c r="EX168" s="356"/>
      <c r="EY168" s="355"/>
      <c r="EZ168" s="356"/>
      <c r="FA168" s="355"/>
      <c r="FB168" s="356"/>
      <c r="FC168" s="355"/>
      <c r="FD168" s="356"/>
      <c r="FE168" s="355"/>
      <c r="FF168" s="356"/>
      <c r="FG168" s="355"/>
      <c r="FH168" s="356"/>
      <c r="FI168" s="355"/>
      <c r="FJ168" s="356"/>
      <c r="FK168" s="355"/>
      <c r="FL168" s="356"/>
      <c r="FM168" s="355"/>
      <c r="FN168" s="356"/>
      <c r="FO168" s="355"/>
      <c r="FP168" s="356"/>
      <c r="FQ168" s="355"/>
      <c r="FR168" s="356"/>
      <c r="FS168" s="355"/>
      <c r="FT168" s="356"/>
      <c r="FU168" s="355"/>
      <c r="FV168" s="356"/>
      <c r="FW168" s="355"/>
      <c r="FX168" s="356"/>
      <c r="FY168" s="355"/>
      <c r="FZ168" s="356"/>
      <c r="GA168" s="355"/>
      <c r="GB168" s="356"/>
      <c r="GC168" s="355"/>
      <c r="GD168" s="356"/>
      <c r="GE168" s="355"/>
      <c r="GF168" s="356"/>
      <c r="GG168" s="355"/>
      <c r="GH168" s="356"/>
      <c r="GI168" s="355"/>
      <c r="GJ168" s="356"/>
      <c r="GK168" s="355"/>
      <c r="GL168" s="356"/>
      <c r="GM168" s="355"/>
      <c r="GN168" s="356"/>
      <c r="GO168" s="355"/>
      <c r="GP168" s="356"/>
      <c r="GQ168" s="355"/>
      <c r="GR168" s="356"/>
    </row>
    <row r="169" spans="1:200" ht="15.75" customHeight="1" x14ac:dyDescent="0.3">
      <c r="A169" s="401">
        <f>IF(입력!A169="","",입력!A169)</f>
        <v>21</v>
      </c>
      <c r="B169" s="404">
        <f>SUM(E173:GR176)</f>
        <v>0</v>
      </c>
      <c r="C169" s="407" t="s">
        <v>22</v>
      </c>
      <c r="D169" s="408"/>
      <c r="E169" s="357">
        <f>IF(OR(입력!B169="60mm단열",입력!B169="60mm방화"),IF(입력!B171="OD",IF(AND(입력!H169="W",입력!H173="W"),((입력!D169-(입력!D169-입력!J169))*2)+((입력!D169-(입력!D169-입력!J173))*2)+((입력!D169-입력!J169-입력!J173)*2)+((입력!F169)*6),0),0)+IF(입력!B171="OD",IF(AND(입력!H169="H",입력!H173="H"),((입력!F169-(입력!F169-입력!J169))*2)+((입력!F169-(입력!F169-입력!J173))*2)+((입력!F169-입력!J169-입력!J173)*2)+((입력!D169)*6),0),0)+IF(입력!B171="OD",IF(입력!H169="W",((입력!D169-(입력!D169-입력!J169))*2)+((입력!D169-입력!J169)*2)+((입력!F169)*4),IF(입력!H169="H",((입력!F169-(입력!F169-입력!J169))*2)+((입력!F169-입력!J169)*2)+((입력!D169)*4),0)),0)+IF(OR(입력!B171="PJ",입력!B171="T/T",입력!B171="T/O",입력!B171="T/S",입력!B171="FIX",입력!B169="ID",AND(입력!B171="OD",NOT(입력!H169="W"),NOT(입력!H169="H"))),((입력!D169)+(입력!F169))*2,0),0)</f>
        <v>0</v>
      </c>
      <c r="F169" s="358"/>
      <c r="G169" s="375">
        <f>IF(OR(입력!B169="60mm단열",입력!B169="60mm방화"),(IF(OR(입력!B171="T/T",입력!B171="T/O",입력!B171="T/S"),(IF(입력!H169="W",입력!J169-34-19+12,입력!D169-34-34+12)+IF(입력!H169="H",입력!J169-34-19+12,입력!F169-34-34+12))*2,0))+(IF(OR(입력!B171="T/T",입력!B171="T/O",입력!B171="T/S"),(IF(입력!H173="W",입력!J173-34-19+12+입력!F169-34-34+12,0)+IF(입력!H173="H",입력!J173-34-19+12+입력!D169-34-34+12,0))*2,0)),0)</f>
        <v>0</v>
      </c>
      <c r="H169" s="376"/>
      <c r="I169" s="357">
        <f>IF(OR(입력!B169="60mm단열",입력!B169="60mm방화"),IF(OR(입력!B171="T/T",입력!B171="T/O",입력!B171="T/S",입력!B171="FIX",입력!B171="PJ"),IF(입력!H169="W",입력!F169-34-34+10,IF(입력!H169="H",입력!D169-34-34+10,0)),0)*IF(OR(입력!H173="W",입력!H173="H"),2,1),0)</f>
        <v>0</v>
      </c>
      <c r="J169" s="358"/>
      <c r="K169" s="357">
        <f>IF(OR(입력!B169="60mm단열",입력!B169="60mm방화"),IF(입력!B171="OD",(IF(입력!H169="W",입력!D169-(입력!D169-입력!J169)-34-34+12,입력!D169-34-34+12)+IF(입력!H169="H",입력!F169-(입력!F169-입력!J169)-34-34+12,입력!F169-34-34+12))*2,0),0)</f>
        <v>0</v>
      </c>
      <c r="L169" s="358"/>
      <c r="M169" s="357">
        <f>IF(OR(입력!B169="60mm단열",입력!B169="60mm방화"),IF(입력!B171="PJ",(IF(입력!H169="W",입력!D169-(입력!D169-입력!J169)-34-34+12,입력!D169-34-34+12)+IF(입력!H169="H",입력!F169-(입력!F169-입력!J169)-34-34+12,입력!F169-34-34+12))*2,0),0)</f>
        <v>0</v>
      </c>
      <c r="N169" s="358"/>
      <c r="O169" s="357">
        <f>IF(OR(입력!B169="60mm단열",입력!B169="60mm방화"),IF(입력!B171="페러럴",(IF(입력!H169="W",입력!D169-(입력!D169-입력!J169)-34-34+12,입력!D169-34-34+12)+IF(입력!H169="H",입력!F169-(입력!F169-입력!J169)-34-34+12,입력!F169-34-34+12))*2,0),0)</f>
        <v>0</v>
      </c>
      <c r="P169" s="358"/>
      <c r="Q169" s="357">
        <f>IF(OR(입력!B169="60mm단열",입력!B169="60mm방화"),IF(입력!B173="24T",(IF(입력!B171="FIX",IF(AND(입력!H169="W",입력!H173="W"),((입력!D169-(입력!D169-입력!J169)-34-19)*2)+((입력!D169-(입력!D169-입력!J173)-34-19)*2)+((입력!D169-입력!J169-입력!J172-19-19)*2)+((입력!F169-34-34)*6),IF(AND(입력!H169="H",입력!H173="H"),((입력!F169-(입력!F169-입력!J169)-34-19)*2)+((입력!F169-(입력!F169-입력!J173)-34-19)*2)+((입력!F169-입력!J169-입력!J173-19-19)*2)+((입력!D169-34-34)*6),IF(입력!H169="W",((입력!D169-(입력!D169-입력!J169)-34-19)*2)+((입력!D169-입력!J169-34-19)*2)+((입력!F169-34-34)*4),IF(입력!H169="H",((입력!F169-(입력!F169-입력!J169)-34-19)*2)+((입력!F169-입력!J169-34-19)*2)+((입력!D169-34-34)*4),(((입력!D169-34-34)+(입력!F169-34-34))*2))))),0)+IF(OR(입력!B171="T/T",입력!B171="T/O",입력!B171="PJ",입력!B171="T/S"),IF(AND(입력!H169="W",입력!H173="W"),(((입력!D169-입력!J169-입력!J173-19-19)+(입력!F169-34-34))*2),IF(입력!H169="W",(((입력!D169-입력!J169-34-19)+(입력!F169-34-34))*2),IF(AND(입력!H169="H",입력!H173="H"),(((입력!F169-입력!J169-입력!J173-19-19)+(입력!D169-34-34))*2),IF(입력!H169="H",(((입력!F169-입력!J169-34-19)+(입력!D169-34-34))*2),0)))),0)+IF(입력!B169="OD",IF(AND(입력!H169="W",입력!H169="W"),(((입력!D169-입력!J169-입력!J173-34-34)+(입력!F169-34-34))*2),IF(입력!H169="W",(((입력!D169-입력!J169-34-34)+(입력!F169-34-34))*2),IF(AND(입력!H169="H",입력!H173="H"),(((입력!F169-입력!J169-입력!J173-34-34)+(입력!D169-34-34))*2),IF(입력!H169="H",(((입력!F169-입력!J169-34-34)+(입력!D169-34-34))*2),0)))),0)),0),0)</f>
        <v>0</v>
      </c>
      <c r="R169" s="358"/>
      <c r="S169" s="357">
        <f>IF(OR(입력!B169="60mm단열",입력!B169="60mm방화"),IF(입력!B173="24T",(IF(OR(입력!B171="T/T",입력!B171="T/O",입력!B171="T/S"),(IF(입력!H169="W",입력!D169-(입력!D169-입력!J169)-34-19+12-53-53,입력!D169-34-34+12-53-53)+IF(입력!H169="H",입력!F169-(입력!F169-입력!J169)-34-19+12-53-53,입력!F169-34-34+12-53-53))*2,0)+IF(입력!B171="OD",(IF(입력!H169="W",입력!D169-(입력!D169-입력!J169)-34-34+12-53-53,입력!D169-34-34+12-53-53)+IF(입력!H169="H",입력!F169-(입력!F169-입력!J169)-34-34+12-53-53,입력!F169-34-34+12-53-53))*2,0)+IF(입력!B171="PJ",(IF(입력!H169="W",입력!D169-(입력!D169-입력!J169)-34-19+12-53-53,입력!D169-34-34+12-53-53)+IF(입력!H169="H",입력!F169-(입력!F169-입력!J169)-34-19+12-53-53,입력!F169-34-34+12-53-53))*2,0)+IF(OR(입력!B171="T/T",입력!B171="T/O",입력!B171="T/S"),(IF(입력!H173="W",입력!D169-(입력!D169-입력!J173)-34-19+12-53-53,0)+IF(입력!H173="H",입력!F169-(입력!F169-입력!J173)-34-19+12-53-53,0))*2,0)+IF(입력!B169="OD",(IF(입력!H173="W",입력!D169-(입력!D169-입력!J173)-34-34+12-53-53,0)+IF(입력!H173="H",입력!F169-(입력!F169-입력!J173)-34-34+12-53-53,0))*2,0)+IF(입력!B171="PJ",(IF(입력!H173="W",입력!D169-(입력!D169-입력!J173)-34-19+12-53-53,0)+IF(입력!H173="H",입력!F169-(입력!F169-입력!J173)-34-19+12-53-53,0))*2,0)),0),0)</f>
        <v>0</v>
      </c>
      <c r="T169" s="358"/>
      <c r="U169" s="357">
        <f>IF(OR(입력!B169="60mm단열",입력!B169="60mm방화"),IF(입력!B173="39T",(IF(입력!B171="FIX",IF(AND(입력!H169="W",입력!H173="W"),((입력!D169-(입력!D169-입력!J169)-34-19)*2)+((입력!D169-(입력!D169-입력!J173)-34-19)*2)+((입력!D169-입력!J169-입력!J172-19-19)*2)+((입력!F169-34-34)*6),IF(AND(입력!H169="H",입력!H173="H"),((입력!F169-(입력!F169-입력!J169)-34-19)*2)+((입력!F169-(입력!F169-입력!J173)-34-19)*2)+((입력!F169-입력!J169-입력!J173-19-19)*2)+((입력!D169-34-34)*6),IF(입력!H169="W",((입력!D169-(입력!D169-입력!J169)-34-19)*2)+((입력!D169-입력!J169-34-19)*2)+((입력!F169-34-34)*4),IF(입력!H169="H",((입력!F169-(입력!F169-입력!J169)-34-19)*2)+((입력!F169-입력!J169-34-19)*2)+((입력!D169-34-34)*4),(((입력!D169-34-34)+(입력!F169-34-34))*2))))),0)+IF(OR(입력!B171="T/T",입력!B171="T/O",입력!B171="PJ",입력!B171="T/S"),IF(AND(입력!H169="W",입력!H173="W"),(((입력!D169-입력!J169-입력!J173-19-19)+(입력!F169-34-34))*2),IF(입력!H169="W",(((입력!D169-입력!J169-34-19)+(입력!F169-34-34))*2),IF(AND(입력!H169="H",입력!H173="H"),(((입력!F169-입력!J169-입력!J173-19-19)+(입력!D169-34-34))*2),IF(입력!H169="H",(((입력!F169-입력!J169-34-19)+(입력!D169-34-34))*2),0)))),0)+IF(입력!B171="OD",IF(AND(입력!H169="W",입력!H169="W"),(((입력!D169-입력!J169-입력!J173-34-34)+(입력!F169-34-34))*2),IF(입력!H169="W",(((입력!D169-입력!J169-34-34)+(입력!F169-34-34))*2),IF(AND(입력!H169="H",입력!H173="H"),(((입력!F169-입력!J169-입력!J173-34-34)+(입력!D169-34-34))*2),IF(입력!H169="H",(((입력!F169-입력!J169-34-34)+(입력!D169-34-34))*2),0)))),0)),0),0)</f>
        <v>0</v>
      </c>
      <c r="V169" s="358"/>
      <c r="W169" s="357">
        <f>IF(OR(입력!B169="60mm단열",입력!B169="60mm방화"),IF(입력!B173="39T",(IF(OR(입력!B171="T/T",입력!B171="T/O",입력!B171="T/S"),(IF(입력!H169="W",입력!D169-(입력!D169-입력!J169)-34-19+12-53-53,입력!D169-34-34+12-53-53)+IF(입력!H169="H",입력!F169-(입력!F169-입력!J169)-34-19+12-53-53,입력!F169-34-34+12-53-53))*2,0)+IF(입력!B171="OD",(IF(입력!H169="W",입력!D169-(입력!D169-입력!J169)-34-34+12-53-53,입력!D169-34-34+12-53-53)+IF(입력!H169="H",입력!F169-(입력!F169-입력!J169)-34-34+12-53-53,입력!F169-34-34+12-53-53))*2,0)+IF(입력!B171="PJ",(IF(입력!H169="W",입력!D169-(입력!D169-입력!J169)-34-19+12-53-53,입력!D169-34-34+12-53-53)+IF(입력!H169="H",입력!F169-(입력!F169-입력!J169)-34-19+12-53-53,입력!F169-34-34+12-53-53))*2,0)+IF(OR(입력!B171="T/T",입력!B171="T/O",입력!B171="T/S"),(IF(입력!H173="W",입력!D169-(입력!D169-입력!J173)-34-19+12-53-53,0)+IF(입력!H173="H",입력!F169-(입력!F169-입력!J173)-34-19+12-53-53,0))*2,0)+IF(입력!B169="OD",(IF(입력!H173="W",입력!D169-(입력!D169-입력!J173)-34-34+12-53-53,0)+IF(입력!H173="H",입력!F169-(입력!F169-입력!J173)-34-34+12-53-53,0))*2,0)+IF(입력!B169="ID",(IF(입력!H173="W",입력!D169-(입력!D169-입력!J173)-34-19+12-53-53,0)+IF(입력!H173="H",입력!F169-(입력!F169-입력!J173)-34-19+12-53-53,0))*2,0)),0),0)</f>
        <v>0</v>
      </c>
      <c r="X169" s="358"/>
      <c r="Y169" s="357">
        <f>IF(OR(입력!B169="60mm단열",입력!B169="60mm방화"),(4),0)</f>
        <v>0</v>
      </c>
      <c r="Z169" s="358"/>
      <c r="AA169" s="357">
        <f>IF(OR(입력!B169="60mm단열",입력!B169="60mm방화"),(4),0)</f>
        <v>0</v>
      </c>
      <c r="AB169" s="358"/>
      <c r="AC169" s="375">
        <f>IF(OR(입력!B169="60mm단열",입력!B169="60mm방화"),IF(OR(입력!B171="T/T",입력!B171="T/O",입력!B171="T/S",입력!B171="PJ"),IF(OR(입력!H173="w",입력!H173="h"),8,4),0),0)</f>
        <v>0</v>
      </c>
      <c r="AD169" s="376"/>
      <c r="AE169" s="375">
        <f>IF(OR(입력!B169="60mm단열",입력!B169="60mm방화"),IF(OR(입력!B171="T/T",입력!B171="T/O",입력!B171="T/S",입력!B171="PJ"),IF(OR(입력!H173="w",입력!H173="h"),8,4),0),0)</f>
        <v>0</v>
      </c>
      <c r="AF169" s="376"/>
      <c r="AG169" s="375">
        <f>IF(OR(입력!B169="60mm단열",입력!B169="60mm방화"),IF(OR(입력!B171="T/T",입력!B171="T/O",입력!B171="T/S",입력!B171="FIX",입력!B171="PJ"),IF(입력!H169="W",4,IF(입력!H169="H",4,0)),0)*IF(OR(입력!H172="W",입력!H172="H"),2,1),0)</f>
        <v>0</v>
      </c>
      <c r="AH169" s="376"/>
      <c r="AI169" s="375">
        <f>IF(OR(입력!B169="60mm단열",입력!B169="60mm방화"),IF(OR(입력!B171="T/T",입력!B171="T/O",입력!B171="T/S",입력!B171="FIX",입력!B171="PJ"),IF(입력!H169="W",4,IF(입력!H169="H",4,0)),0)*IF(OR(입력!H172="W",입력!H172="H"),2,1),0)</f>
        <v>0</v>
      </c>
      <c r="AJ169" s="376"/>
      <c r="AK169" s="375">
        <f>IF(OR(입력!B169="60mm단열",입력!B169="60mm방화"),IF(OR(입력!B171="T/T",입력!B171="T/O",입력!B171="T/S",입력!B171="FIX",입력!B171="PJ"),IF(입력!H169="W",4,IF(입력!H169="H",4,0)),0)*IF(OR(입력!H172="W",입력!H172="H"),2,1),0)</f>
        <v>0</v>
      </c>
      <c r="AL169" s="376"/>
      <c r="AM169" s="357">
        <f>IF(OR(입력!B169="60mm단열",입력!B169="60mm방화"),(32),0)</f>
        <v>0</v>
      </c>
      <c r="AN169" s="358"/>
      <c r="AO169" s="357">
        <f>IF((입력!B169="60mm단열"),(Q169+S169+U169+W169)/1000,0)</f>
        <v>0</v>
      </c>
      <c r="AP169" s="358"/>
      <c r="AQ169" s="357">
        <f>IF((입력!B169="60mm단열"),(Q169+S169+U169+W169)/1000,0)</f>
        <v>0</v>
      </c>
      <c r="AR169" s="358"/>
      <c r="AS169" s="357">
        <f>IF((입력!B169="60mm단열"),(G169+M169+K169+O169))/1000</f>
        <v>0</v>
      </c>
      <c r="AT169" s="358"/>
      <c r="AU169" s="357">
        <f>IF((입력!B169="60mm단열"),(4),0)</f>
        <v>0</v>
      </c>
      <c r="AV169" s="358"/>
      <c r="AW169" s="357">
        <f>IF((입력!B169="60mm단열"),(G169*2)/1000,0)</f>
        <v>0</v>
      </c>
      <c r="AX169" s="358"/>
      <c r="AY169" s="357">
        <f>IF((입력!B169="60mm방화"),(Q169+S169+U169+W169)/1000,0)</f>
        <v>0</v>
      </c>
      <c r="AZ169" s="358"/>
      <c r="BA169" s="357">
        <f>IF((입력!B169="60mm방화"),(Q169+S169+U169+W169)/1000,0)</f>
        <v>0</v>
      </c>
      <c r="BB169" s="358"/>
      <c r="BC169" s="357">
        <f>IF((입력!B169="60mm방화"),(G169+K169+M169+O169)/1000,0)</f>
        <v>0</v>
      </c>
      <c r="BD169" s="358"/>
      <c r="BE169" s="357">
        <f>IF((입력!B169="60mm방화"),(4),0)</f>
        <v>0</v>
      </c>
      <c r="BF169" s="358"/>
      <c r="BG169" s="357">
        <f>IF((입력!B169="60mm방화"),((G169+K169+M169+O169)/1000),0)</f>
        <v>0</v>
      </c>
      <c r="BH169" s="358"/>
      <c r="BI169" s="357">
        <f>IF((입력!B169="60mm방화"),((E169/1000)),0)</f>
        <v>0</v>
      </c>
      <c r="BJ169" s="358"/>
      <c r="BK169" s="357">
        <f>IF((입력!B169="60mm방화"),IF(입력!B173="24T",Q169/1000,U169/1000),0)</f>
        <v>0</v>
      </c>
      <c r="BL169" s="358"/>
      <c r="BM169" s="357">
        <f>IF((입력!B169="60mm방화"),IF(입력!B173="24T",S169/1000,W169/1000),0)</f>
        <v>0</v>
      </c>
      <c r="BN169" s="358"/>
      <c r="BO169" s="357">
        <f>IF(OR(입력!B169="60mm단열",입력!B169="60mm방화"),(IF(OR(입력!B171="T/T",입력!B171="T/O",입력!B171="T/S",입력!B171="PJ"),(IF(입력!H169="W",입력!D169-(입력!D169-입력!J169)-432,입력!D169-432)+IF(입력!H169="H",입력!F169-((((입력!F169-입력!J169)/2)-246)*2),(((입력!F169/2)-246)*2))),0))+(IF(OR(입력!B171="T/T",입력!B171="T/O",입력!B171="T/S"),(IF(입력!H173="W",입력!D169-(입력!D173-입력!J173)-432,0)+IF(입력!H173="H",입력!F173-((((입력!F173-입력!J173)/2)-246)*2),0)),0)),0)</f>
        <v>0</v>
      </c>
      <c r="BP169" s="358"/>
      <c r="BQ169" s="357">
        <f>IF(OR(입력!B169="85mm단열",입력!B169="85mm방화"),IF(입력!B171="OD",IF(AND(입력!H169="W",입력!H173="W"),((입력!D169-(입력!D169-입력!J169))*2)+((입력!D169-(입력!D169-입력!J173))*2)+((입력!D169-입력!J169-입력!J173)*2)+((입력!F169)*6),0),0)+IF(입력!B171="OD",IF(AND(입력!H169="H",입력!H173="H"),((입력!BJ169-(입력!F169-입력!J169))*2)+((입력!F169-(입력!F169-입력!J173))*2)+((입력!F169-입력!BN169-입력!J173)*2)+((입력!D169)*6),0),0)+IF(입력!B171="OD",IF(입력!H169="W",((입력!D169-(입력!D169-입력!J169))*2)+((입력!D169-입력!J169)*2)+((입력!F169)*4),IF(입력!H169="H",((입력!F169-(입력!F169-입력!J169))*2)+((입력!F169-입력!J169)*2)+((입력!D169)*4),0)),0)+IF(OR(입력!B171="T/T",입력!B171="T/O",입력!B171="T/S",입력!B171="FIX",입력!B169="ID",AND(입력!B171="OD",NOT(입력!H169="W"),NOT(입력!H169="H"))),((입력!D169)+(입력!F169))*2,0),0)</f>
        <v>0</v>
      </c>
      <c r="BR169" s="358"/>
      <c r="BS169" s="357">
        <f>IF(OR(입력!B169="85mm단열",입력!B169="85mm방화"),(IF(OR(입력!B171="T/T",입력!B171="T/O",입력!B171="T/S"),(IF(입력!H169="W",입력!D169-(입력!D169-입력!J169)-38-19+12,입력!D169-38-38+12)+IF(입력!H169="H",입력!F169-(입력!F169-입력!J169)-38-19+12,입력!F169-38-38+12))*2,0))+(IF(OR(입력!B171="T/T",입력!B171="T/O",입력!B171="T/S"),(IF(입력!H173="W",입력!D169-(입력!D173-입력!J173)-38-19+12,0)+IF(입력!H173="H",입력!F173-(입력!F173-입력!J173)-38-19+12,0))*2,0)),0)</f>
        <v>0</v>
      </c>
      <c r="BT169" s="358"/>
      <c r="BU169" s="357">
        <f>IF(OR(입력!B169="85mm단열",입력!B169="85mm방화"),IF(OR(입력!B171="T/T",입력!B171="T/O",입력!B171="T/S",입력!B171="FIX",입력!B171="ID"),IF(입력!H169="W",입력!F169-38-38+10,IF(입력!H169="H",입력!D169-38-38+10,0)),0)*IF(OR(입력!H173="W",입력!H172="H"),2,1),0)</f>
        <v>0</v>
      </c>
      <c r="BV169" s="358"/>
      <c r="BW169" s="357">
        <f>IF(OR(입력!B169="85mm단열",입력!B169="85mm방화"),IF(입력!B173="48T",(IF(입력!B171="FIX",IF(AND(입력!H169="W",입력!H173="W"),((입력!D169-(입력!D169-입력!J169)-38-19)*2)+((입력!D169-(입력!D169-입력!J173)-38-19)*2)+((입력!D169-입력!J169-입력!J172-19-19)*2)+((입력!F169-38-38)*6),IF(AND(입력!H169="H",입력!H173="H"),((입력!F169-(입력!F169-입력!J169)-38-19)*2)+((입력!F169-(입력!F169-입력!J173)-38-19)*2)+((입력!F169-입력!J169-입력!J173-19-19)*2)+((입력!D169-38-38)*6),IF(입력!H169="W",((입력!D169-(입력!D169-입력!J169)-38-19)*2)+((입력!D169-입력!J169-38-19)*2)+((입력!F169-38-38)*4),IF(입력!H169="H",((입력!F169-(입력!F169-입력!J169)-38-19)*2)+((입력!F169-입력!J169-38-19)*2)+((입력!D169-38-38)*4),(((입력!D169-38-38)+(입력!F169-38-38))*2))))),0)+IF(OR(입력!B171="T/T",입력!B171="T/O",입력!B171="ID",입력!B171="T/S"),IF(AND(입력!H169="W",입력!H173="W"),(((입력!D169-입력!J169-입력!J173-19-19)+(입력!F169-38-38))*2),IF(입력!H169="W",(((입력!D169-입력!J169-38-19)+(입력!F169-38-38))*2),IF(AND(입력!H169="H",입력!H173="H"),(((입력!F169-입력!J169-입력!J173-19-19)+(입력!D169-38-38))*2),IF(입력!H169="H",(((입력!F169-입력!J169-38-19)+(입력!D169-38-38))*2),0)))),0)+IF(입력!B169="OD",IF(AND(입력!H169="W",입력!H169="W"),(((입력!D169-입력!J169-입력!J173-38-38)+(입력!F169-38-38))*2),IF(입력!H169="W",(((입력!D169-입력!J169-38-38)+(입력!F169-38-38))*2),IF(AND(입력!H169="H",입력!H173="H"),(((입력!F169-입력!J169-입력!J173-38-38)+(입력!D169-38-38))*2),IF(입력!H169="H",(((입력!F169-입력!J169-38-38)+(입력!D169-38-38))*2),0)))),0)),0),0)</f>
        <v>0</v>
      </c>
      <c r="BX169" s="358"/>
      <c r="BY169" s="357">
        <f>IF(OR(입력!B169="85mm단열",입력!B169="85mm방화"),IF(입력!B173="48T",(IF(OR(입력!B171="T/T",입력!B171="T/O",입력!B171="T/S"),(IF(입력!H169="W",입력!D169-(입력!D169-입력!J169)-38-19+12-56-56,입력!D169-38-38+12-56-56)+IF(입력!H169="H",입력!F169-(입력!F169-입력!J169)-38-19+12-56-56,입력!F169-38-38+12-56-56))*2,0)+IF(입력!B171="OD",(IF(입력!H169="W",입력!D169-(입력!D169-입력!J169)-38-38+12-56-56,입력!D169-38-38+12-56-56)+IF(입력!H169="H",입력!F169-(입력!F169-입력!J169)-38-38+12-56-56,입력!F169-38-38+12-56-56))*2,0)+IF(입력!B171="ID",(IF(입력!H169="W",입력!D169-(입력!D169-입력!J169)-38-19+12-56-56,입력!D169-38-38+12-56-56)+IF(입력!H169="H",입력!F169-(입력!F169-입력!J169)-38-19+12-56-56,입력!F169-38-38+12-56-56))*2,0)+IF(OR(입력!B171="T/T",입력!B171="T/O",입력!B171="T/S"),(IF(입력!H173="W",입력!D169-(입력!D169-입력!J173)-38-19+12-56-56,0)+IF(입력!H173="H",입력!F169-(입력!F169-입력!J173)-38-19+12-56-56,0))*2,0)+IF(입력!B169="OD",(IF(입력!H173="W",입력!D169-(입력!D169-입력!J173)-38-38+12-56-56,0)+IF(입력!H173="H",입력!F169-(입력!F169-입력!J173)-38-38+12-56-56,0))*2,0)+IF(입력!B169="ID",(IF(입력!H173="W",입력!D169-(입력!D169-입력!J173)-38-19+12-56-56,0)+IF(입력!H173="H",입력!F169-(입력!F169-입력!J173)-38-19+12-56-56,0))*2,0)),0),0)</f>
        <v>0</v>
      </c>
      <c r="BZ169" s="358"/>
      <c r="CA169" s="357">
        <f>IF(OR(입력!B169="85mm단열",입력!B169="85mm방화"),IF(입력!B173="51T",(IF(입력!B171="FIX",IF(AND(입력!H169="W",입력!H173="W"),((입력!D169-(입력!D169-입력!J169)-38-19)*2)+((입력!D169-(입력!D169-입력!J173)-38-19)*2)+((입력!D169-입력!J169-입력!J172-19-19)*2)+((입력!F169-38-38)*6),IF(AND(입력!H169="H",입력!H173="H"),((입력!F169-(입력!F169-입력!J169)-38-19)*2)+((입력!F169-(입력!F169-입력!J173)-38-19)*2)+((입력!F169-입력!J169-입력!J173-19-19)*2)+((입력!D169-38-38)*6),IF(입력!H169="W",((입력!D169-(입력!D169-입력!J169)-38-19)*2)+((입력!D169-입력!J169-38-19)*2)+((입력!F169-38-38)*4),IF(입력!H169="H",((입력!F169-(입력!F169-입력!J169)-38-19)*2)+((입력!F169-입력!J169-38-19)*2)+((입력!D169-38-38)*4),(((입력!D169-38-38)+(입력!F169-38-38))*2))))),0)+IF(OR(입력!B171="T/T",입력!B171="T/O",입력!B171="ID",입력!B171="T/S"),IF(AND(입력!H169="W",입력!H173="W"),(((입력!D169-입력!J169-입력!J173-19-19)+(입력!F169-38-38))*2),IF(입력!H169="W",(((입력!D169-입력!J169-38-19)+(입력!F169-38-38))*2),IF(AND(입력!H169="H",입력!H173="H"),(((입력!F169-입력!J169-입력!J173-19-19)+(입력!D169-38-38))*2),IF(입력!H169="H",(((입력!F169-입력!J169-38-19)+(입력!D169-38-38))*2),0)))),0)+IF(입력!B169="OD",IF(AND(입력!H169="W",입력!H169="W"),(((입력!D169-입력!J169-입력!J173-38-38)+(입력!F169-38-38))*2),IF(입력!H169="W",(((입력!D169-입력!J169-38-38)+(입력!F169-38-38))*2),IF(AND(입력!H169="H",입력!H173="H"),(((입력!F169-입력!J169-입력!J173-38-38)+(입력!D169-38-38))*2),IF(입력!H169="H",(((입력!F169-입력!J169-38-38)+(입력!D169-38-38))*2),0)))),0)),0),0)</f>
        <v>0</v>
      </c>
      <c r="CB169" s="358"/>
      <c r="CC169" s="357">
        <f>IF(OR(입력!B169="85mm단열",입력!B169="85mm방화"),IF(입력!B173="51T",(IF(OR(입력!B171="T/T",입력!B171="T/O",입력!B171="T/S"),(IF(입력!H169="W",입력!D169-(입력!D169-입력!J169)-38-19+12-56-56,입력!D169-38-38+12-56-56)+IF(입력!H169="H",입력!F169-(입력!F169-입력!J169)-38-19+12-56-56,입력!F169-38-38+12-56-56))*2,0)+IF(입력!B171="OD",(IF(입력!H169="W",입력!D169-(입력!D169-입력!J169)-38-38+12-56-56,입력!D169-38-38+12-56-56)+IF(입력!H169="H",입력!F169-(입력!F169-입력!J169)-38-38+12-56-56,입력!F169-38-38+12-56-56))*2,0)+IF(입력!B171="ID",(IF(입력!H169="W",입력!D169-(입력!D169-입력!J169)-38-19+12-56-56,입력!D169-38-38+12-56-56)+IF(입력!H169="H",입력!F169-(입력!F169-입력!J169)-38-19+12-56-56,입력!F169-38-38+12-56-56))*2,0)+IF(OR(입력!B171="T/T",입력!B171="T/O",입력!B171="T/S"),(IF(입력!H173="W",입력!D169-(입력!D169-입력!J173)-38-19+12-56-56,0)+IF(입력!H173="H",입력!F169-(입력!F169-입력!J173)-38-19+12-56-56,0))*2,0)+IF(입력!B169="OD",(IF(입력!H173="W",입력!D169-(입력!D169-입력!J173)-38-38+12-56-56,0)+IF(입력!H173="H",입력!F169-(입력!F169-입력!J173)-38-38+12-56-56,0))*2,0)+IF(입력!B169="ID",(IF(입력!H173="W",입력!D169-(입력!D169-입력!J173)-38-19+12-56-56,0)+IF(입력!H173="H",입력!F169-(입력!F169-입력!J173)-38-19+12-56-56,0))*2,0)),0),0)</f>
        <v>0</v>
      </c>
      <c r="CD169" s="358"/>
      <c r="CE169" s="357">
        <f>IF(OR(입력!B169="85mm단열",입력!B169="85mm방화"),(4),0)</f>
        <v>0</v>
      </c>
      <c r="CF169" s="358"/>
      <c r="CG169" s="357">
        <f>IF(OR(입력!B169="85mm단열",입력!B169="85mm방화"),(4),0)</f>
        <v>0</v>
      </c>
      <c r="CH169" s="358"/>
      <c r="CI169" s="381">
        <f>IF(OR(입력!B169="85mm단열",입력!B169="85mm방화"),IF(OR(입력!B171="T/T",입력!B171="T/O",입력!B171="T/S"),IF(OR(입력!H173="w",입력!H173="h"),8,4),0),0)</f>
        <v>0</v>
      </c>
      <c r="CJ169" s="382"/>
      <c r="CK169" s="375">
        <f>IF(OR(입력!B169="85mm단열",입력!B169="85mm방화"),IF(OR(입력!B171="T/T",입력!B171="T/O",입력!B171="T/S"),IF(OR(입력!H173="w",입력!H173="h"),8,4),0),0)</f>
        <v>0</v>
      </c>
      <c r="CL169" s="376"/>
      <c r="CM169" s="375">
        <f>IF(OR(입력!B169="85mm단열",입력!B169="85mm방화"),IF(OR(입력!B171="T/T",입력!B171="T/O",입력!B171="T/S",입력!B171="FIX",입력!B171="ID"),IF(입력!H169="W",2,IF(입력!H169="H",2,0)),0)*IF(OR(입력!H172="W",입력!H172="H"),2,1),0)</f>
        <v>0</v>
      </c>
      <c r="CN169" s="376"/>
      <c r="CO169" s="375">
        <f>IF(OR(입력!B169="85mm단열",입력!B169="85mm방화"),IF(OR(입력!B171="T/T",입력!B171="T/O",입력!B171="T/S",입력!B171="FIX",입력!B171="ID"),IF(입력!H169="W",2,IF(입력!H169="H",2,0)),0)*IF(OR(입력!H172="W",입력!H172="H"),2,1),0)</f>
        <v>0</v>
      </c>
      <c r="CP169" s="376"/>
      <c r="CQ169" s="375">
        <f>IF(OR(입력!B169="85mm단열",입력!B169="85mm방화"),IF(OR(입력!B171="T/T",입력!B171="T/O",입력!B171="T/S",입력!B171="FIX",입력!B171="ID"),IF(입력!H169="W",2,IF(입력!H169="H",2,0)),0)*IF(OR(입력!H172="W",입력!H172="H"),2,1),0)</f>
        <v>0</v>
      </c>
      <c r="CR169" s="376"/>
      <c r="CS169" s="357">
        <f>IF(OR(입력!B169="85mm단열",입력!B169="85mm방화"),(32),0)</f>
        <v>0</v>
      </c>
      <c r="CT169" s="358"/>
      <c r="CU169" s="369">
        <f>IF((입력!B169="85mm단열"),((CA169+CC169+BW169+BY169)/1000),0)</f>
        <v>0</v>
      </c>
      <c r="CV169" s="370"/>
      <c r="CW169" s="369">
        <f>IF((입력!B169="85mm단열"),((CA169+CC169+BW169+BY169)/1000),0)</f>
        <v>0</v>
      </c>
      <c r="CX169" s="370"/>
      <c r="CY169" s="369">
        <f>IF((입력!B169="85mm단열"),((BS169/1000)),0)</f>
        <v>0</v>
      </c>
      <c r="CZ169" s="370"/>
      <c r="DA169" s="357">
        <f>IF((입력!B169="85mm단열"),(4),0)</f>
        <v>0</v>
      </c>
      <c r="DB169" s="358"/>
      <c r="DC169" s="369">
        <f>IF((입력!B169="85mm단열"),(BS169*2)/1000,0)</f>
        <v>0</v>
      </c>
      <c r="DD169" s="370"/>
      <c r="DE169" s="357">
        <f>IF((입력!B169="85mm방화"),((CA169+CC169+BW169+BY169)/1000),0)</f>
        <v>0</v>
      </c>
      <c r="DF169" s="358"/>
      <c r="DG169" s="357">
        <f>IF((입력!B169="85mm방화"),((CA169+CC169+BW169+BY169)/1000),0)</f>
        <v>0</v>
      </c>
      <c r="DH169" s="358"/>
      <c r="DI169" s="357">
        <f>IF((입력!B169="85mm방화"),((BS169/1000)),0)</f>
        <v>0</v>
      </c>
      <c r="DJ169" s="358"/>
      <c r="DK169" s="357">
        <f>IF((입력!B169="85mm방화"),(4),0)</f>
        <v>0</v>
      </c>
      <c r="DL169" s="358"/>
      <c r="DM169" s="357">
        <f>IF((입력!B169="85mm방화"),(BS169*2)/1000,0)</f>
        <v>0</v>
      </c>
      <c r="DN169" s="358"/>
      <c r="DO169" s="357">
        <f>IF((입력!B169="85mm방화"),((BQ169/1000)),0)</f>
        <v>0</v>
      </c>
      <c r="DP169" s="358"/>
      <c r="DQ169" s="357">
        <f>IF((입력!B169="85mm방화"),((BW169/1000)),0)</f>
        <v>0</v>
      </c>
      <c r="DR169" s="358"/>
      <c r="DS169" s="357">
        <f>IF((입력!B169="85mm방화"),((BY169/1000)),0)</f>
        <v>0</v>
      </c>
      <c r="DT169" s="358"/>
      <c r="DU169" s="357">
        <f>IF(OR(입력!B169="85mm단열",입력!B169="85mm방화"),(IF(OR(입력!B171="T/T",입력!B171="T/O",입력!B171="T/S"),(IF(입력!H169="W",입력!D169-(입력!D169-입력!J169)-432,입력!D169-432)+IF(입력!H169="H",입력!F169-((((입력!F169-입력!J169)/2)-246)*2),(((입력!F169/2)-246)*2))),0))+(IF(OR(입력!B171="T/T",입력!B171="T/O",입력!B171="T/S"),(IF(입력!H173="W",입력!D169-(입력!D173-입력!J173)-432,0)+IF(입력!H173="H",입력!F173-((((입력!F173-입력!J173)/2)-246)*2),0)),0)),0)</f>
        <v>0</v>
      </c>
      <c r="DV169" s="358"/>
      <c r="DW169" s="357">
        <f>IF(OR(입력!B169="85mm단열",입력!B169="85mm방화",입력!B169="60mm단열",입력!B169="60mm방화"),IF(OR(입력!B171="T/T",입력!B171="T/O",입력!B171="T/S",입력!B171="FIX"),IF(OR(입력!H169="w",입력!H169="h"),4,2),0),0)</f>
        <v>0</v>
      </c>
      <c r="DX169" s="358"/>
      <c r="DY169" s="357">
        <f>IF(OR(입력!B169="85mm단열",입력!B169="85mm방화",입력!B169="60mm단열",입력!B169="60mm방화"),IF(OR(입력!B171="T/T",입력!B171="T/O",입력!B171="T/S"),1,0),0)</f>
        <v>0</v>
      </c>
      <c r="DZ169" s="358"/>
      <c r="EA169" s="357">
        <f>IF(OR(입력!B169="85mm단열",입력!B169="85mm방화",입력!B169="60mm단열",입력!B169="60mm방화"),IF(OR(입력!B171="T/T",입력!B171="T/O",입력!B171="T/S"),1,0),0)</f>
        <v>0</v>
      </c>
      <c r="EB169" s="358"/>
      <c r="EC169" s="357">
        <f>IF(OR(입력!B169="145mm단열",입력!B169="145mm방화"),IF(입력!B171="ES",((입력!D169)+(입력!F169))*2,0),0)</f>
        <v>0</v>
      </c>
      <c r="ED169" s="358"/>
      <c r="EE169" s="357">
        <f>IF(OR(입력!B169="145mm단열",입력!B169="145mm방화"),IF(입력!B171="ES",(((입력!D169-(입력!D169-입력!J169)+6)+(입력!F169-52-57))*2),0)+IF(입력!B171="ES",IF(입력!H173="W",(((입력!D169-(입력!D169-입력!J173)+6)+(입력!F169-52-57))*2),0),0),0)</f>
        <v>0</v>
      </c>
      <c r="EF169" s="358"/>
      <c r="EG169" s="357">
        <f>IF(OR(입력!B169="145mm단열",입력!B169="145mm방화"),IF(입력!B171="ES",입력!F169-36-36+10,0)*IF(입력!H173="W",2,1),0)</f>
        <v>0</v>
      </c>
      <c r="EH169" s="358"/>
      <c r="EI169" s="357">
        <f>IF(OR(입력!B169="145mm단열",입력!B169="145mm방화"),IF(입력!B171="ES",입력!D169-36-36,0),0)</f>
        <v>0</v>
      </c>
      <c r="EJ169" s="358"/>
      <c r="EK169" s="357">
        <f>IF(OR(입력!B169="145mm단열",입력!B169="145mm방화"),IF(입력!B171="ES",입력!F169-36-36,0)+IF(AND(입력!B171="ES",입력!H173="W"),입력!F169-36-36,0),0)</f>
        <v>0</v>
      </c>
      <c r="EL169" s="358"/>
      <c r="EM169" s="357">
        <f>IF(OR(입력!B169="145mm단열",입력!B169="145mm방화"),IF(입력!B171="ES",입력!D169-36-36,0),0)</f>
        <v>0</v>
      </c>
      <c r="EN169" s="358"/>
      <c r="EO169" s="357">
        <f>IF(OR(입력!B169="145mm단열",입력!B169="145mm방화"),IF(입력!B171="ES",입력!D169-36-36,0),0)</f>
        <v>0</v>
      </c>
      <c r="EP169" s="358"/>
      <c r="EQ169" s="357">
        <f>IF(OR(입력!B169="145mm단열",입력!B169="145mm방화"),IF(입력!B171="ES",입력!F169-36-36,0)+IF(AND(입력!B171="ES",입력!H173="W"),입력!F169-36-36,0),0)</f>
        <v>0</v>
      </c>
      <c r="ER169" s="358"/>
      <c r="ES169" s="357">
        <f>IF(OR(입력!B169="145mm단열",입력!B169="145mm방화"),IF(입력!B173="39T",IF(입력!B171="ES",((입력!D169-(입력!D169-입력!J169)+6-73-73)+(입력!F169-36-36-73-73))*2,0)+IF(AND(입력!B169="ES",입력!H172="W"),((입력!D169-(입력!D169-입력!J172)+6-73-73)+(입력!F169-36-36-73-73))*2,0)+IF(AND(입력!B169="ES",입력!H169="W",입력!H172="W"),((입력!D169-입력!J169-입력!J172-19-19)+(입력!F169-36-36))*2,IF(AND(입력!B169="ES",입력!H169="W",NOT(입력!H172="W")),((입력!D169-입력!J169-36-19)+(입력!F169-36-36))*2,0)),0),0)</f>
        <v>0</v>
      </c>
      <c r="ET169" s="358"/>
      <c r="EU169" s="357">
        <f>IF(OR(입력!B169="145mm단열",입력!B169="145mm방화"),IF(입력!B173="24T",IF(입력!B171="ES",((입력!D169-(입력!D169-입력!J169)+6-73-73)+(입력!F169-36-36-73-73))*2,0)+IF(AND(입력!B169="ES",입력!H172="W"),((입력!D169-(입력!D169-입력!J172)+6-73-73)+(입력!F169-36-36-73-73))*2,0)+IF(AND(입력!B169="ES",입력!H169="W",입력!H172="W"),((입력!D169-입력!J169-입력!J172-19-19)+(입력!F169-36-36))*2,IF(AND(입력!B169="ES",입력!H169="W",NOT(입력!H172="W")),((입력!D169-입력!J169-36-19)+(입력!F169-36-36))*2,0)),0),0)</f>
        <v>0</v>
      </c>
      <c r="EV169" s="358"/>
      <c r="EW169" s="357">
        <f>IF(OR(입력!B169="145mm단열",입력!B169="145mm방화"),IF(입력!B171="ES",(입력!D169-(입력!D169-입력!J169)-40-21+입력!F169-36-36)*2,0)+IF(AND(입력!B171="ES",입력!H173="W"),(입력!D169-(입력!D169-입력!J172)-36-19+입력!F169-36-36)*2,0),0)</f>
        <v>0</v>
      </c>
      <c r="EX169" s="358"/>
      <c r="EY169" s="357">
        <f>IF(OR(입력!B169="145mm단열",입력!B169="145mm방화"),(4),0)</f>
        <v>0</v>
      </c>
      <c r="EZ169" s="358"/>
      <c r="FA169" s="357">
        <f>IF(OR(입력!B169="145mm단열",입력!B169="145mm방화"),(4),0)</f>
        <v>0</v>
      </c>
      <c r="FB169" s="358"/>
      <c r="FC169" s="381">
        <f>IF(OR(입력!B169="145mm단열",입력!B169="145mm방화"),IF(OR(입력!B171="ES"),IF(OR(입력!H169="W",입력!H173="h"),4,8),0),0)</f>
        <v>0</v>
      </c>
      <c r="FD169" s="382"/>
      <c r="FE169" s="375">
        <f>IF(OR(입력!B169="145mm단열",입력!B169="145mm방화"),IF(OR(입력!B171="ES"),IF(OR(입력!H169="W",입력!H173="h"),4,8),0),0)</f>
        <v>0</v>
      </c>
      <c r="FF169" s="376"/>
      <c r="FG169" s="375">
        <f>IF(OR(입력!B169="145mm단열",입력!B169="145mm방화"),IF(OR(입력!B171="ES"),IF(입력!H169="W",2,IF(입력!H169="H",2,0)),0)*IF(OR(입력!H172="W",입력!H172="H"),2,1),0)</f>
        <v>0</v>
      </c>
      <c r="FH169" s="376"/>
      <c r="FI169" s="375">
        <f>IF(OR(입력!B169="145mm단열",입력!B169="145mm방화"),IF(OR(입력!B171="ES"),IF(입력!H169="W",2,IF(입력!H169="H",2,0)),0)*IF(OR(입력!H172="W",입력!H172="H"),2,1),0)</f>
        <v>0</v>
      </c>
      <c r="FJ169" s="376"/>
      <c r="FK169" s="375">
        <f>IF(OR(입력!B169="145mm단열",입력!B169="145mm방화"),IF(OR(입력!B171="ES"),IF(입력!H169="W",2,IF(입력!H169="H",2,0)),0)*IF(OR(입력!H172="W",입력!H172="H"),2,1),0)</f>
        <v>0</v>
      </c>
      <c r="FL169" s="376"/>
      <c r="FM169" s="357">
        <f>IF(OR(입력!B169="145mm단열",입력!B169="145mm방화"),(32),0)</f>
        <v>0</v>
      </c>
      <c r="FN169" s="358"/>
      <c r="FO169" s="369">
        <f>IF((입력!B169="145mm단열"),((EU169+EW169+EQ169+ES169)/1000),0)</f>
        <v>0</v>
      </c>
      <c r="FP169" s="370"/>
      <c r="FQ169" s="369">
        <f>IF((입력!B169="145mm단열"),((EU169+EW169+EQ169+ES169)/1000),0)</f>
        <v>0</v>
      </c>
      <c r="FR169" s="370"/>
      <c r="FS169" s="369">
        <f>IF((입력!B169="145mm단열"),((EM169/1000)),0)</f>
        <v>0</v>
      </c>
      <c r="FT169" s="370"/>
      <c r="FU169" s="357">
        <f>IF((입력!B169="145mm단열"),(4),0)</f>
        <v>0</v>
      </c>
      <c r="FV169" s="358"/>
      <c r="FW169" s="369">
        <f>IF((입력!B169="145mm단열"),(EM169*2)/1000,0)</f>
        <v>0</v>
      </c>
      <c r="FX169" s="370"/>
      <c r="FY169" s="357">
        <f>IF((입력!B169="145mm방화"),((EU169+EW169+EQ169+ES169)/1000),0)</f>
        <v>0</v>
      </c>
      <c r="FZ169" s="358"/>
      <c r="GA169" s="357">
        <f>IF((입력!B169="145mm방화"),((EU169+EW169+EQ169+ES169)/1000),0)</f>
        <v>0</v>
      </c>
      <c r="GB169" s="358"/>
      <c r="GC169" s="357">
        <f>IF((입력!B169="145mm방화"),((EM169/1000)),0)</f>
        <v>0</v>
      </c>
      <c r="GD169" s="358"/>
      <c r="GE169" s="357">
        <f>IF((입력!B169="145mm방화"),(4),0)</f>
        <v>0</v>
      </c>
      <c r="GF169" s="358"/>
      <c r="GG169" s="357">
        <f>IF((입력!B169="145mm방화"),(EM169*2)/1000,0)</f>
        <v>0</v>
      </c>
      <c r="GH169" s="358"/>
      <c r="GI169" s="357">
        <f>IF((입력!B169="145mm방화"),((EK169/1000)),0)</f>
        <v>0</v>
      </c>
      <c r="GJ169" s="358"/>
      <c r="GK169" s="357">
        <f>IF((입력!B169="145mm방화"),((EQ169/1000)),0)</f>
        <v>0</v>
      </c>
      <c r="GL169" s="358"/>
      <c r="GM169" s="357">
        <f>IF((입력!B169="145mm방화"),((ES169/1000)),0)</f>
        <v>0</v>
      </c>
      <c r="GN169" s="358"/>
      <c r="GO169" s="357">
        <f>IF(OR(입력!B169="145mm단열",입력!B169="145mm방화"),(1),0)</f>
        <v>0</v>
      </c>
      <c r="GP169" s="358"/>
      <c r="GQ169" s="357">
        <f>IF(OR(입력!B169="145mm단열",입력!B169="145mm방화"),(1),0)</f>
        <v>0</v>
      </c>
      <c r="GR169" s="358"/>
    </row>
    <row r="170" spans="1:200" ht="17.100000000000001" customHeight="1" x14ac:dyDescent="0.3">
      <c r="A170" s="402"/>
      <c r="B170" s="405"/>
      <c r="C170" s="397"/>
      <c r="D170" s="398"/>
      <c r="E170" s="359"/>
      <c r="F170" s="360"/>
      <c r="G170" s="377"/>
      <c r="H170" s="378"/>
      <c r="I170" s="359"/>
      <c r="J170" s="360"/>
      <c r="K170" s="359"/>
      <c r="L170" s="360"/>
      <c r="M170" s="359"/>
      <c r="N170" s="360"/>
      <c r="O170" s="359"/>
      <c r="P170" s="360"/>
      <c r="Q170" s="359"/>
      <c r="R170" s="360"/>
      <c r="S170" s="359"/>
      <c r="T170" s="360"/>
      <c r="U170" s="359"/>
      <c r="V170" s="360"/>
      <c r="W170" s="359"/>
      <c r="X170" s="360"/>
      <c r="Y170" s="359"/>
      <c r="Z170" s="360"/>
      <c r="AA170" s="359"/>
      <c r="AB170" s="360"/>
      <c r="AC170" s="377"/>
      <c r="AD170" s="378"/>
      <c r="AE170" s="377"/>
      <c r="AF170" s="378"/>
      <c r="AG170" s="377"/>
      <c r="AH170" s="378"/>
      <c r="AI170" s="377"/>
      <c r="AJ170" s="378"/>
      <c r="AK170" s="377"/>
      <c r="AL170" s="378"/>
      <c r="AM170" s="359"/>
      <c r="AN170" s="360"/>
      <c r="AO170" s="359"/>
      <c r="AP170" s="360"/>
      <c r="AQ170" s="359"/>
      <c r="AR170" s="360"/>
      <c r="AS170" s="359"/>
      <c r="AT170" s="360"/>
      <c r="AU170" s="359"/>
      <c r="AV170" s="360"/>
      <c r="AW170" s="359"/>
      <c r="AX170" s="360"/>
      <c r="AY170" s="359"/>
      <c r="AZ170" s="360"/>
      <c r="BA170" s="359"/>
      <c r="BB170" s="360"/>
      <c r="BC170" s="359"/>
      <c r="BD170" s="360"/>
      <c r="BE170" s="359"/>
      <c r="BF170" s="360"/>
      <c r="BG170" s="359"/>
      <c r="BH170" s="360"/>
      <c r="BI170" s="359"/>
      <c r="BJ170" s="360"/>
      <c r="BK170" s="359"/>
      <c r="BL170" s="360"/>
      <c r="BM170" s="359"/>
      <c r="BN170" s="360"/>
      <c r="BO170" s="359"/>
      <c r="BP170" s="360"/>
      <c r="BQ170" s="359"/>
      <c r="BR170" s="360"/>
      <c r="BS170" s="359"/>
      <c r="BT170" s="360"/>
      <c r="BU170" s="359"/>
      <c r="BV170" s="360"/>
      <c r="BW170" s="359"/>
      <c r="BX170" s="360"/>
      <c r="BY170" s="359"/>
      <c r="BZ170" s="360"/>
      <c r="CA170" s="359"/>
      <c r="CB170" s="360"/>
      <c r="CC170" s="359"/>
      <c r="CD170" s="360"/>
      <c r="CE170" s="359"/>
      <c r="CF170" s="360"/>
      <c r="CG170" s="359"/>
      <c r="CH170" s="360"/>
      <c r="CI170" s="383"/>
      <c r="CJ170" s="384"/>
      <c r="CK170" s="377"/>
      <c r="CL170" s="378"/>
      <c r="CM170" s="377"/>
      <c r="CN170" s="378"/>
      <c r="CO170" s="377"/>
      <c r="CP170" s="378"/>
      <c r="CQ170" s="377"/>
      <c r="CR170" s="378"/>
      <c r="CS170" s="359"/>
      <c r="CT170" s="360"/>
      <c r="CU170" s="371"/>
      <c r="CV170" s="372"/>
      <c r="CW170" s="371"/>
      <c r="CX170" s="372"/>
      <c r="CY170" s="371"/>
      <c r="CZ170" s="372"/>
      <c r="DA170" s="359"/>
      <c r="DB170" s="360"/>
      <c r="DC170" s="371"/>
      <c r="DD170" s="372"/>
      <c r="DE170" s="359"/>
      <c r="DF170" s="360"/>
      <c r="DG170" s="359"/>
      <c r="DH170" s="360"/>
      <c r="DI170" s="359"/>
      <c r="DJ170" s="360"/>
      <c r="DK170" s="359"/>
      <c r="DL170" s="360"/>
      <c r="DM170" s="359"/>
      <c r="DN170" s="360"/>
      <c r="DO170" s="359"/>
      <c r="DP170" s="360"/>
      <c r="DQ170" s="359"/>
      <c r="DR170" s="360"/>
      <c r="DS170" s="359"/>
      <c r="DT170" s="360"/>
      <c r="DU170" s="359"/>
      <c r="DV170" s="360"/>
      <c r="DW170" s="359"/>
      <c r="DX170" s="360"/>
      <c r="DY170" s="359"/>
      <c r="DZ170" s="360"/>
      <c r="EA170" s="359"/>
      <c r="EB170" s="360"/>
      <c r="EC170" s="359"/>
      <c r="ED170" s="360"/>
      <c r="EE170" s="359"/>
      <c r="EF170" s="360"/>
      <c r="EG170" s="359"/>
      <c r="EH170" s="360"/>
      <c r="EI170" s="359"/>
      <c r="EJ170" s="360"/>
      <c r="EK170" s="359"/>
      <c r="EL170" s="360"/>
      <c r="EM170" s="359"/>
      <c r="EN170" s="360"/>
      <c r="EO170" s="359"/>
      <c r="EP170" s="360"/>
      <c r="EQ170" s="359"/>
      <c r="ER170" s="360"/>
      <c r="ES170" s="359"/>
      <c r="ET170" s="360"/>
      <c r="EU170" s="359"/>
      <c r="EV170" s="360"/>
      <c r="EW170" s="359"/>
      <c r="EX170" s="360"/>
      <c r="EY170" s="359"/>
      <c r="EZ170" s="360"/>
      <c r="FA170" s="359"/>
      <c r="FB170" s="360"/>
      <c r="FC170" s="383"/>
      <c r="FD170" s="384"/>
      <c r="FE170" s="377"/>
      <c r="FF170" s="378"/>
      <c r="FG170" s="377"/>
      <c r="FH170" s="378"/>
      <c r="FI170" s="377"/>
      <c r="FJ170" s="378"/>
      <c r="FK170" s="377"/>
      <c r="FL170" s="378"/>
      <c r="FM170" s="359"/>
      <c r="FN170" s="360"/>
      <c r="FO170" s="371"/>
      <c r="FP170" s="372"/>
      <c r="FQ170" s="371"/>
      <c r="FR170" s="372"/>
      <c r="FS170" s="371"/>
      <c r="FT170" s="372"/>
      <c r="FU170" s="359"/>
      <c r="FV170" s="360"/>
      <c r="FW170" s="371"/>
      <c r="FX170" s="372"/>
      <c r="FY170" s="359"/>
      <c r="FZ170" s="360"/>
      <c r="GA170" s="359"/>
      <c r="GB170" s="360"/>
      <c r="GC170" s="359"/>
      <c r="GD170" s="360"/>
      <c r="GE170" s="359"/>
      <c r="GF170" s="360"/>
      <c r="GG170" s="359"/>
      <c r="GH170" s="360"/>
      <c r="GI170" s="359"/>
      <c r="GJ170" s="360"/>
      <c r="GK170" s="359"/>
      <c r="GL170" s="360"/>
      <c r="GM170" s="359"/>
      <c r="GN170" s="360"/>
      <c r="GO170" s="359"/>
      <c r="GP170" s="360"/>
      <c r="GQ170" s="359"/>
      <c r="GR170" s="360"/>
    </row>
    <row r="171" spans="1:200" ht="16.5" customHeight="1" x14ac:dyDescent="0.3">
      <c r="A171" s="402"/>
      <c r="B171" s="405"/>
      <c r="C171" s="397"/>
      <c r="D171" s="398"/>
      <c r="E171" s="359"/>
      <c r="F171" s="360"/>
      <c r="G171" s="377"/>
      <c r="H171" s="378"/>
      <c r="I171" s="359"/>
      <c r="J171" s="360"/>
      <c r="K171" s="359"/>
      <c r="L171" s="360"/>
      <c r="M171" s="359"/>
      <c r="N171" s="360"/>
      <c r="O171" s="359"/>
      <c r="P171" s="360"/>
      <c r="Q171" s="359"/>
      <c r="R171" s="360"/>
      <c r="S171" s="359"/>
      <c r="T171" s="360"/>
      <c r="U171" s="359"/>
      <c r="V171" s="360"/>
      <c r="W171" s="359"/>
      <c r="X171" s="360"/>
      <c r="Y171" s="359"/>
      <c r="Z171" s="360"/>
      <c r="AA171" s="359"/>
      <c r="AB171" s="360"/>
      <c r="AC171" s="377"/>
      <c r="AD171" s="378"/>
      <c r="AE171" s="377"/>
      <c r="AF171" s="378"/>
      <c r="AG171" s="377"/>
      <c r="AH171" s="378"/>
      <c r="AI171" s="377"/>
      <c r="AJ171" s="378"/>
      <c r="AK171" s="377"/>
      <c r="AL171" s="378"/>
      <c r="AM171" s="359"/>
      <c r="AN171" s="360"/>
      <c r="AO171" s="359"/>
      <c r="AP171" s="360"/>
      <c r="AQ171" s="359"/>
      <c r="AR171" s="360"/>
      <c r="AS171" s="359"/>
      <c r="AT171" s="360"/>
      <c r="AU171" s="359"/>
      <c r="AV171" s="360"/>
      <c r="AW171" s="359"/>
      <c r="AX171" s="360"/>
      <c r="AY171" s="359"/>
      <c r="AZ171" s="360"/>
      <c r="BA171" s="359"/>
      <c r="BB171" s="360"/>
      <c r="BC171" s="359"/>
      <c r="BD171" s="360"/>
      <c r="BE171" s="359"/>
      <c r="BF171" s="360"/>
      <c r="BG171" s="359"/>
      <c r="BH171" s="360"/>
      <c r="BI171" s="359"/>
      <c r="BJ171" s="360"/>
      <c r="BK171" s="359"/>
      <c r="BL171" s="360"/>
      <c r="BM171" s="359"/>
      <c r="BN171" s="360"/>
      <c r="BO171" s="359"/>
      <c r="BP171" s="360"/>
      <c r="BQ171" s="359"/>
      <c r="BR171" s="360"/>
      <c r="BS171" s="359"/>
      <c r="BT171" s="360"/>
      <c r="BU171" s="359"/>
      <c r="BV171" s="360"/>
      <c r="BW171" s="359"/>
      <c r="BX171" s="360"/>
      <c r="BY171" s="359"/>
      <c r="BZ171" s="360"/>
      <c r="CA171" s="359"/>
      <c r="CB171" s="360"/>
      <c r="CC171" s="359"/>
      <c r="CD171" s="360"/>
      <c r="CE171" s="359"/>
      <c r="CF171" s="360"/>
      <c r="CG171" s="359"/>
      <c r="CH171" s="360"/>
      <c r="CI171" s="383"/>
      <c r="CJ171" s="384"/>
      <c r="CK171" s="377"/>
      <c r="CL171" s="378"/>
      <c r="CM171" s="377"/>
      <c r="CN171" s="378"/>
      <c r="CO171" s="377"/>
      <c r="CP171" s="378"/>
      <c r="CQ171" s="377"/>
      <c r="CR171" s="378"/>
      <c r="CS171" s="359"/>
      <c r="CT171" s="360"/>
      <c r="CU171" s="371"/>
      <c r="CV171" s="372"/>
      <c r="CW171" s="371"/>
      <c r="CX171" s="372"/>
      <c r="CY171" s="371"/>
      <c r="CZ171" s="372"/>
      <c r="DA171" s="359"/>
      <c r="DB171" s="360"/>
      <c r="DC171" s="371"/>
      <c r="DD171" s="372"/>
      <c r="DE171" s="359"/>
      <c r="DF171" s="360"/>
      <c r="DG171" s="359"/>
      <c r="DH171" s="360"/>
      <c r="DI171" s="359"/>
      <c r="DJ171" s="360"/>
      <c r="DK171" s="359"/>
      <c r="DL171" s="360"/>
      <c r="DM171" s="359"/>
      <c r="DN171" s="360"/>
      <c r="DO171" s="359"/>
      <c r="DP171" s="360"/>
      <c r="DQ171" s="359"/>
      <c r="DR171" s="360"/>
      <c r="DS171" s="359"/>
      <c r="DT171" s="360"/>
      <c r="DU171" s="359"/>
      <c r="DV171" s="360"/>
      <c r="DW171" s="359"/>
      <c r="DX171" s="360"/>
      <c r="DY171" s="359"/>
      <c r="DZ171" s="360"/>
      <c r="EA171" s="359"/>
      <c r="EB171" s="360"/>
      <c r="EC171" s="359"/>
      <c r="ED171" s="360"/>
      <c r="EE171" s="359"/>
      <c r="EF171" s="360"/>
      <c r="EG171" s="359"/>
      <c r="EH171" s="360"/>
      <c r="EI171" s="359"/>
      <c r="EJ171" s="360"/>
      <c r="EK171" s="359"/>
      <c r="EL171" s="360"/>
      <c r="EM171" s="359"/>
      <c r="EN171" s="360"/>
      <c r="EO171" s="359"/>
      <c r="EP171" s="360"/>
      <c r="EQ171" s="359"/>
      <c r="ER171" s="360"/>
      <c r="ES171" s="359"/>
      <c r="ET171" s="360"/>
      <c r="EU171" s="359"/>
      <c r="EV171" s="360"/>
      <c r="EW171" s="359"/>
      <c r="EX171" s="360"/>
      <c r="EY171" s="359"/>
      <c r="EZ171" s="360"/>
      <c r="FA171" s="359"/>
      <c r="FB171" s="360"/>
      <c r="FC171" s="383"/>
      <c r="FD171" s="384"/>
      <c r="FE171" s="377"/>
      <c r="FF171" s="378"/>
      <c r="FG171" s="377"/>
      <c r="FH171" s="378"/>
      <c r="FI171" s="377"/>
      <c r="FJ171" s="378"/>
      <c r="FK171" s="377"/>
      <c r="FL171" s="378"/>
      <c r="FM171" s="359"/>
      <c r="FN171" s="360"/>
      <c r="FO171" s="371"/>
      <c r="FP171" s="372"/>
      <c r="FQ171" s="371"/>
      <c r="FR171" s="372"/>
      <c r="FS171" s="371"/>
      <c r="FT171" s="372"/>
      <c r="FU171" s="359"/>
      <c r="FV171" s="360"/>
      <c r="FW171" s="371"/>
      <c r="FX171" s="372"/>
      <c r="FY171" s="359"/>
      <c r="FZ171" s="360"/>
      <c r="GA171" s="359"/>
      <c r="GB171" s="360"/>
      <c r="GC171" s="359"/>
      <c r="GD171" s="360"/>
      <c r="GE171" s="359"/>
      <c r="GF171" s="360"/>
      <c r="GG171" s="359"/>
      <c r="GH171" s="360"/>
      <c r="GI171" s="359"/>
      <c r="GJ171" s="360"/>
      <c r="GK171" s="359"/>
      <c r="GL171" s="360"/>
      <c r="GM171" s="359"/>
      <c r="GN171" s="360"/>
      <c r="GO171" s="359"/>
      <c r="GP171" s="360"/>
      <c r="GQ171" s="359"/>
      <c r="GR171" s="360"/>
    </row>
    <row r="172" spans="1:200" ht="16.5" customHeight="1" x14ac:dyDescent="0.3">
      <c r="A172" s="402"/>
      <c r="B172" s="405"/>
      <c r="C172" s="409"/>
      <c r="D172" s="410"/>
      <c r="E172" s="361"/>
      <c r="F172" s="362"/>
      <c r="G172" s="379"/>
      <c r="H172" s="380"/>
      <c r="I172" s="361"/>
      <c r="J172" s="362"/>
      <c r="K172" s="361"/>
      <c r="L172" s="362"/>
      <c r="M172" s="361"/>
      <c r="N172" s="362"/>
      <c r="O172" s="361"/>
      <c r="P172" s="362"/>
      <c r="Q172" s="361"/>
      <c r="R172" s="362"/>
      <c r="S172" s="361"/>
      <c r="T172" s="362"/>
      <c r="U172" s="361"/>
      <c r="V172" s="362"/>
      <c r="W172" s="361"/>
      <c r="X172" s="362"/>
      <c r="Y172" s="361"/>
      <c r="Z172" s="362"/>
      <c r="AA172" s="361"/>
      <c r="AB172" s="362"/>
      <c r="AC172" s="379"/>
      <c r="AD172" s="380"/>
      <c r="AE172" s="379"/>
      <c r="AF172" s="380"/>
      <c r="AG172" s="379"/>
      <c r="AH172" s="380"/>
      <c r="AI172" s="379"/>
      <c r="AJ172" s="380"/>
      <c r="AK172" s="379"/>
      <c r="AL172" s="380"/>
      <c r="AM172" s="361"/>
      <c r="AN172" s="362"/>
      <c r="AO172" s="361"/>
      <c r="AP172" s="362"/>
      <c r="AQ172" s="361"/>
      <c r="AR172" s="362"/>
      <c r="AS172" s="361"/>
      <c r="AT172" s="362"/>
      <c r="AU172" s="361"/>
      <c r="AV172" s="362"/>
      <c r="AW172" s="361"/>
      <c r="AX172" s="362"/>
      <c r="AY172" s="361"/>
      <c r="AZ172" s="362"/>
      <c r="BA172" s="361"/>
      <c r="BB172" s="362"/>
      <c r="BC172" s="361"/>
      <c r="BD172" s="362"/>
      <c r="BE172" s="361"/>
      <c r="BF172" s="362"/>
      <c r="BG172" s="361"/>
      <c r="BH172" s="362"/>
      <c r="BI172" s="361"/>
      <c r="BJ172" s="362"/>
      <c r="BK172" s="361"/>
      <c r="BL172" s="362"/>
      <c r="BM172" s="361"/>
      <c r="BN172" s="362"/>
      <c r="BO172" s="361"/>
      <c r="BP172" s="362"/>
      <c r="BQ172" s="361"/>
      <c r="BR172" s="362"/>
      <c r="BS172" s="361"/>
      <c r="BT172" s="362"/>
      <c r="BU172" s="361"/>
      <c r="BV172" s="362"/>
      <c r="BW172" s="361"/>
      <c r="BX172" s="362"/>
      <c r="BY172" s="361"/>
      <c r="BZ172" s="362"/>
      <c r="CA172" s="361"/>
      <c r="CB172" s="362"/>
      <c r="CC172" s="361"/>
      <c r="CD172" s="362"/>
      <c r="CE172" s="361"/>
      <c r="CF172" s="362"/>
      <c r="CG172" s="361"/>
      <c r="CH172" s="362"/>
      <c r="CI172" s="385"/>
      <c r="CJ172" s="386"/>
      <c r="CK172" s="379"/>
      <c r="CL172" s="380"/>
      <c r="CM172" s="379"/>
      <c r="CN172" s="380"/>
      <c r="CO172" s="379"/>
      <c r="CP172" s="380"/>
      <c r="CQ172" s="379"/>
      <c r="CR172" s="380"/>
      <c r="CS172" s="361"/>
      <c r="CT172" s="362"/>
      <c r="CU172" s="373"/>
      <c r="CV172" s="374"/>
      <c r="CW172" s="373"/>
      <c r="CX172" s="374"/>
      <c r="CY172" s="373"/>
      <c r="CZ172" s="374"/>
      <c r="DA172" s="361"/>
      <c r="DB172" s="362"/>
      <c r="DC172" s="373"/>
      <c r="DD172" s="374"/>
      <c r="DE172" s="361"/>
      <c r="DF172" s="362"/>
      <c r="DG172" s="361"/>
      <c r="DH172" s="362"/>
      <c r="DI172" s="361"/>
      <c r="DJ172" s="362"/>
      <c r="DK172" s="361"/>
      <c r="DL172" s="362"/>
      <c r="DM172" s="361"/>
      <c r="DN172" s="362"/>
      <c r="DO172" s="361"/>
      <c r="DP172" s="362"/>
      <c r="DQ172" s="361"/>
      <c r="DR172" s="362"/>
      <c r="DS172" s="361"/>
      <c r="DT172" s="362"/>
      <c r="DU172" s="361"/>
      <c r="DV172" s="362"/>
      <c r="DW172" s="361"/>
      <c r="DX172" s="362"/>
      <c r="DY172" s="361"/>
      <c r="DZ172" s="362"/>
      <c r="EA172" s="361"/>
      <c r="EB172" s="362"/>
      <c r="EC172" s="361"/>
      <c r="ED172" s="362"/>
      <c r="EE172" s="361"/>
      <c r="EF172" s="362"/>
      <c r="EG172" s="361"/>
      <c r="EH172" s="362"/>
      <c r="EI172" s="361"/>
      <c r="EJ172" s="362"/>
      <c r="EK172" s="361"/>
      <c r="EL172" s="362"/>
      <c r="EM172" s="361"/>
      <c r="EN172" s="362"/>
      <c r="EO172" s="361"/>
      <c r="EP172" s="362"/>
      <c r="EQ172" s="361"/>
      <c r="ER172" s="362"/>
      <c r="ES172" s="361"/>
      <c r="ET172" s="362"/>
      <c r="EU172" s="361"/>
      <c r="EV172" s="362"/>
      <c r="EW172" s="361"/>
      <c r="EX172" s="362"/>
      <c r="EY172" s="361"/>
      <c r="EZ172" s="362"/>
      <c r="FA172" s="361"/>
      <c r="FB172" s="362"/>
      <c r="FC172" s="385"/>
      <c r="FD172" s="386"/>
      <c r="FE172" s="379"/>
      <c r="FF172" s="380"/>
      <c r="FG172" s="379"/>
      <c r="FH172" s="380"/>
      <c r="FI172" s="379"/>
      <c r="FJ172" s="380"/>
      <c r="FK172" s="379"/>
      <c r="FL172" s="380"/>
      <c r="FM172" s="361"/>
      <c r="FN172" s="362"/>
      <c r="FO172" s="373"/>
      <c r="FP172" s="374"/>
      <c r="FQ172" s="373"/>
      <c r="FR172" s="374"/>
      <c r="FS172" s="373"/>
      <c r="FT172" s="374"/>
      <c r="FU172" s="361"/>
      <c r="FV172" s="362"/>
      <c r="FW172" s="373"/>
      <c r="FX172" s="374"/>
      <c r="FY172" s="361"/>
      <c r="FZ172" s="362"/>
      <c r="GA172" s="361"/>
      <c r="GB172" s="362"/>
      <c r="GC172" s="361"/>
      <c r="GD172" s="362"/>
      <c r="GE172" s="361"/>
      <c r="GF172" s="362"/>
      <c r="GG172" s="361"/>
      <c r="GH172" s="362"/>
      <c r="GI172" s="361"/>
      <c r="GJ172" s="362"/>
      <c r="GK172" s="361"/>
      <c r="GL172" s="362"/>
      <c r="GM172" s="361"/>
      <c r="GN172" s="362"/>
      <c r="GO172" s="361"/>
      <c r="GP172" s="362"/>
      <c r="GQ172" s="361"/>
      <c r="GR172" s="362"/>
    </row>
    <row r="173" spans="1:200" ht="16.5" customHeight="1" x14ac:dyDescent="0.3">
      <c r="A173" s="402"/>
      <c r="B173" s="405"/>
      <c r="C173" s="395" t="s">
        <v>20</v>
      </c>
      <c r="D173" s="396"/>
      <c r="E173" s="351">
        <f>ROUNDUP((E169/1000)*VLOOKUP(E$8,'프로파일 단가 DB'!$A$2:$H$107,7,FALSE)+(E169/1000*($U$3/100))*VLOOKUP(E$8,'프로파일 단가 DB'!$A$2:$H$107,7,FALSE),2)</f>
        <v>0</v>
      </c>
      <c r="F173" s="352"/>
      <c r="G173" s="351">
        <f>ROUNDUP((G169/1000)*VLOOKUP(G$8,'프로파일 단가 DB'!$A$2:$H$107,7,FALSE)+(G169/1000*($U$3/100))*VLOOKUP(G$8,'프로파일 단가 DB'!$A$2:$H$107,7,FALSE),2)</f>
        <v>0</v>
      </c>
      <c r="H173" s="352"/>
      <c r="I173" s="351">
        <f>ROUNDUP((I169/1000)*VLOOKUP(I$8,'프로파일 단가 DB'!$A$2:$H$107,7,FALSE)+(I169/1000*($U$3/100))*VLOOKUP(I$8,'프로파일 단가 DB'!$A$2:$H$107,7,FALSE),2)</f>
        <v>0</v>
      </c>
      <c r="J173" s="352"/>
      <c r="K173" s="351">
        <f>ROUNDUP((K169/1000)*VLOOKUP(K$8,'프로파일 단가 DB'!$A$2:$H$107,7,FALSE)+(K169/1000*($U$3/100))*VLOOKUP(K$8,'프로파일 단가 DB'!$A$2:$H$107,7,FALSE),2)</f>
        <v>0</v>
      </c>
      <c r="L173" s="352"/>
      <c r="M173" s="351">
        <f>ROUNDUP((M169/1000)*VLOOKUP(M$8,'프로파일 단가 DB'!$A$2:$H$107,7,FALSE)+(M169/1000*($U$3/100))*VLOOKUP(M$8,'프로파일 단가 DB'!$A$2:$H$107,7,FALSE),2)</f>
        <v>0</v>
      </c>
      <c r="N173" s="352"/>
      <c r="O173" s="351">
        <f>ROUNDUP((O169/1000)*VLOOKUP(O$8,'프로파일 단가 DB'!$A$2:$H$107,7,FALSE)+(O169/1000*($U$3/100))*VLOOKUP(O$8,'프로파일 단가 DB'!$A$2:$H$107,7,FALSE),2)</f>
        <v>0</v>
      </c>
      <c r="P173" s="352"/>
      <c r="Q173" s="351">
        <f>ROUNDUP((Q169/1000)*VLOOKUP(Q$8,'프로파일 단가 DB'!$A$2:$H$107,7,FALSE)+(Q169/1000*($U$3/100))*VLOOKUP(Q$8,'프로파일 단가 DB'!$A$2:$H$107,7,FALSE),2)</f>
        <v>0</v>
      </c>
      <c r="R173" s="352"/>
      <c r="S173" s="351">
        <f>ROUNDUP((S169/1000)*VLOOKUP(S$8,'프로파일 단가 DB'!$A$2:$H$107,7,FALSE)+(S169/1000*($U$3/100))*VLOOKUP(S$8,'프로파일 단가 DB'!$A$2:$H$107,7,FALSE),2)</f>
        <v>0</v>
      </c>
      <c r="T173" s="352"/>
      <c r="U173" s="351">
        <f>ROUNDUP((U169/1000)*VLOOKUP(U$8,'프로파일 단가 DB'!$A$2:$H$107,7,FALSE)+(U169/1000*($U$3/100))*VLOOKUP(U$8,'프로파일 단가 DB'!$A$2:$H$107,7,FALSE),2)</f>
        <v>0</v>
      </c>
      <c r="V173" s="352"/>
      <c r="W173" s="351">
        <f>ROUNDUP((W169/1000)*VLOOKUP(W$8,'프로파일 단가 DB'!$A$2:$H$107,7,FALSE)+(W169/1000*($U$3/100))*VLOOKUP(W$8,'프로파일 단가 DB'!$A$2:$H$107,7,FALSE),2)</f>
        <v>0</v>
      </c>
      <c r="X173" s="352"/>
      <c r="Y173" s="351">
        <f>ROUNDUP((Y169)*VLOOKUP(Y$8,'프로파일 단가 DB'!$A$2:$H$107,7,FALSE)+(Y169*($U$3/100))*VLOOKUP(Y$8,'프로파일 단가 DB'!$A$2:$H$107,7,FALSE),2)</f>
        <v>0</v>
      </c>
      <c r="Z173" s="352"/>
      <c r="AA173" s="351">
        <f>ROUNDUP((AA169)*VLOOKUP(AA$8,'프로파일 단가 DB'!$A$2:$H$107,7,FALSE)+(AA169*($U$3/100))*VLOOKUP(AA$8,'프로파일 단가 DB'!$A$2:$H$107,7,FALSE),2)</f>
        <v>0</v>
      </c>
      <c r="AB173" s="352"/>
      <c r="AC173" s="351">
        <f>ROUNDUP((AC169)*VLOOKUP(AC$8,'프로파일 단가 DB'!$A$2:$H$107,7,FALSE)+(AC169*($U$3/100))*VLOOKUP(AC$8,'프로파일 단가 DB'!$A$2:$H$107,7,FALSE),2)</f>
        <v>0</v>
      </c>
      <c r="AD173" s="352"/>
      <c r="AE173" s="351">
        <f>ROUNDUP((AE169)*VLOOKUP(AE$8,'프로파일 단가 DB'!$A$2:$H$107,7,FALSE)+(AE169*($U$3/100))*VLOOKUP(AE$8,'프로파일 단가 DB'!$A$2:$H$107,7,FALSE),2)</f>
        <v>0</v>
      </c>
      <c r="AF173" s="352"/>
      <c r="AG173" s="351">
        <f>ROUNDUP((AG169)*VLOOKUP(AG$8,'프로파일 단가 DB'!$A$2:$H$107,7,FALSE)+(AG169*($U$3/100))*VLOOKUP(AG$8,'프로파일 단가 DB'!$A$2:$H$107,7,FALSE),2)</f>
        <v>0</v>
      </c>
      <c r="AH173" s="352"/>
      <c r="AI173" s="351">
        <f>ROUNDUP((AI169)*VLOOKUP(AI$8,'프로파일 단가 DB'!$A$2:$H$107,7,FALSE)+(AI169*($U$3/100))*VLOOKUP(AI$8,'프로파일 단가 DB'!$A$2:$H$107,7,FALSE),2)</f>
        <v>0</v>
      </c>
      <c r="AJ173" s="352"/>
      <c r="AK173" s="351">
        <f>ROUNDUP((AK169)*VLOOKUP(AK$8,'프로파일 단가 DB'!$A$2:$H$107,7,FALSE)+(AK169*($U$3/100))*VLOOKUP(AK$8,'프로파일 단가 DB'!$A$2:$H$107,7,FALSE),2)</f>
        <v>0</v>
      </c>
      <c r="AL173" s="352"/>
      <c r="AM173" s="351">
        <f>ROUNDUP((AM169)*VLOOKUP(AM$8,'프로파일 단가 DB'!$A$2:$H$107,7,FALSE)+(AM169*($U$3/100))*VLOOKUP(AM$8,'프로파일 단가 DB'!$A$2:$H$107,7,FALSE),2)</f>
        <v>0</v>
      </c>
      <c r="AN173" s="352"/>
      <c r="AO173" s="351">
        <f>ROUNDUP((AO169)*VLOOKUP(AO$8,'프로파일 단가 DB'!$A$2:$H$107,7,FALSE)+(AO169*($U$3/100))*VLOOKUP(AO$8,'프로파일 단가 DB'!$A$2:$H$107,7,FALSE),2)</f>
        <v>0</v>
      </c>
      <c r="AP173" s="352"/>
      <c r="AQ173" s="351">
        <f>ROUNDUP((AQ169)*VLOOKUP(AQ$8,'프로파일 단가 DB'!$A$2:$H$107,7,FALSE)+(AQ169*($U$3/100))*VLOOKUP(AQ$8,'프로파일 단가 DB'!$A$2:$H$107,7,FALSE),2)</f>
        <v>0</v>
      </c>
      <c r="AR173" s="352"/>
      <c r="AS173" s="351">
        <f>ROUNDUP((AS169)*VLOOKUP(AS$8,'프로파일 단가 DB'!$A$2:$H$107,7,FALSE)+(AS169*($U$3/100))*VLOOKUP(AS$8,'프로파일 단가 DB'!$A$2:$H$107,7,FALSE),2)</f>
        <v>0</v>
      </c>
      <c r="AT173" s="352"/>
      <c r="AU173" s="351">
        <f>ROUNDUP((AU169)*VLOOKUP(AU$8,'프로파일 단가 DB'!$A$2:$H$107,7,FALSE)+(AU169*($U$3/100))*VLOOKUP(AU$8,'프로파일 단가 DB'!$A$2:$H$107,7,FALSE),2)</f>
        <v>0</v>
      </c>
      <c r="AV173" s="352"/>
      <c r="AW173" s="351">
        <f>ROUNDUP((AW169)*VLOOKUP(AW$8,'프로파일 단가 DB'!$A$2:$H$107,7,FALSE)+(AW169*($U$3/100))*VLOOKUP(AW$8,'프로파일 단가 DB'!$A$2:$H$107,7,FALSE),2)</f>
        <v>0</v>
      </c>
      <c r="AX173" s="352"/>
      <c r="AY173" s="351">
        <f>ROUNDUP((AY169)*VLOOKUP(AY$8,'프로파일 단가 DB'!$A$2:$H$107,7,FALSE)+(AY169*($U$3/100))*VLOOKUP(AY$8,'프로파일 단가 DB'!$A$2:$H$107,7,FALSE),2)</f>
        <v>0</v>
      </c>
      <c r="AZ173" s="352"/>
      <c r="BA173" s="351">
        <f>ROUNDUP((BA169)*VLOOKUP(BA$8,'프로파일 단가 DB'!$A$2:$H$107,7,FALSE)+(BA169*($U$3/100))*VLOOKUP(BA$8,'프로파일 단가 DB'!$A$2:$H$107,7,FALSE),2)</f>
        <v>0</v>
      </c>
      <c r="BB173" s="352"/>
      <c r="BC173" s="351">
        <f>ROUNDUP((BC169)*VLOOKUP(BC$8,'프로파일 단가 DB'!$A$2:$H$107,7,FALSE)+(BC169*($U$3/100))*VLOOKUP(BC$8,'프로파일 단가 DB'!$A$2:$H$107,7,FALSE),2)</f>
        <v>0</v>
      </c>
      <c r="BD173" s="352"/>
      <c r="BE173" s="351">
        <f>ROUNDUP((BE169)*VLOOKUP(BE$8,'프로파일 단가 DB'!$A$2:$H$107,7,FALSE)+(BE169*($U$3/100))*VLOOKUP(BE$8,'프로파일 단가 DB'!$A$2:$H$107,7,FALSE),2)</f>
        <v>0</v>
      </c>
      <c r="BF173" s="352"/>
      <c r="BG173" s="351">
        <f>ROUNDUP((BG169)*VLOOKUP(BG$8,'프로파일 단가 DB'!$A$2:$H$107,7,FALSE)+(BG169*($U$3/100))*VLOOKUP(BG$8,'프로파일 단가 DB'!$A$2:$H$107,7,FALSE),2)</f>
        <v>0</v>
      </c>
      <c r="BH173" s="352"/>
      <c r="BI173" s="351">
        <f>ROUNDUP((BI169)*VLOOKUP(BI$8,'프로파일 단가 DB'!$A$2:$H$107,7,FALSE)+(BI169*($U$3/100))*VLOOKUP(BI$8,'프로파일 단가 DB'!$A$2:$H$107,7,FALSE),2)</f>
        <v>0</v>
      </c>
      <c r="BJ173" s="352"/>
      <c r="BK173" s="351">
        <f>ROUNDUP((BK169)*VLOOKUP(BK$8,'프로파일 단가 DB'!$A$2:$H$107,7,FALSE)+(BK169*($U$3/100))*VLOOKUP(BK$8,'프로파일 단가 DB'!$A$2:$H$107,7,FALSE),2)</f>
        <v>0</v>
      </c>
      <c r="BL173" s="352"/>
      <c r="BM173" s="351">
        <f>ROUNDUP((BM169)*VLOOKUP(BM$8,'프로파일 단가 DB'!$A$2:$H$107,7,FALSE)+(BM169*($U$3/100))*VLOOKUP(BM$8,'프로파일 단가 DB'!$A$2:$H$107,7,FALSE),2)</f>
        <v>0</v>
      </c>
      <c r="BN173" s="352"/>
      <c r="BO173" s="351">
        <f>ROUNDUP((BO169/1000)*VLOOKUP(BO$8,'프로파일 단가 DB'!$A$2:$H$107,7,FALSE)+(BO169/1000*($U$3/100))*VLOOKUP(BO$8,'프로파일 단가 DB'!$A$2:$H$107,7,FALSE),2)</f>
        <v>0</v>
      </c>
      <c r="BP173" s="352"/>
      <c r="BQ173" s="351">
        <f>ROUNDUP((BQ169/1000)*VLOOKUP(BQ$8,'프로파일 단가 DB'!$A$2:$H$107,7,FALSE)+(BQ169/1000*($U$3/100))*VLOOKUP(BQ$8,'프로파일 단가 DB'!$A$2:$H$107,7,FALSE),2)</f>
        <v>0</v>
      </c>
      <c r="BR173" s="352"/>
      <c r="BS173" s="351">
        <f>ROUNDUP((BS169/1000)*VLOOKUP(BS$8,'프로파일 단가 DB'!$A$2:$H$107,7,FALSE)+(BS169/1000*($U$3/100))*VLOOKUP(BS$8,'프로파일 단가 DB'!$A$2:$H$107,7,FALSE),2)</f>
        <v>0</v>
      </c>
      <c r="BT173" s="352"/>
      <c r="BU173" s="351">
        <f>ROUNDUP((BU169/1000)*VLOOKUP(BU$8,'프로파일 단가 DB'!$A$2:$H$107,7,FALSE)+(BU169/1000*($U$3/100))*VLOOKUP(BU$8,'프로파일 단가 DB'!$A$2:$H$107,7,FALSE),2)</f>
        <v>0</v>
      </c>
      <c r="BV173" s="352"/>
      <c r="BW173" s="351">
        <f>ROUNDUP((BW169/1000)*VLOOKUP(BW$8,'프로파일 단가 DB'!$A$2:$H$107,7,FALSE)+(BW169/1000*($U$3/100))*VLOOKUP(BW$8,'프로파일 단가 DB'!$A$2:$H$107,7,FALSE),2)</f>
        <v>0</v>
      </c>
      <c r="BX173" s="352"/>
      <c r="BY173" s="351">
        <f>ROUNDUP((BY169/1000)*VLOOKUP(BY$8,'프로파일 단가 DB'!$A$2:$H$107,7,FALSE)+(BY169/1000*($U$3/100))*VLOOKUP(BY$8,'프로파일 단가 DB'!$A$2:$H$107,7,FALSE),2)</f>
        <v>0</v>
      </c>
      <c r="BZ173" s="352"/>
      <c r="CA173" s="351">
        <f>ROUNDUP((CA169/1000)*VLOOKUP(CA$8,'프로파일 단가 DB'!$A$2:$H$107,7,FALSE)+(CA169/1000*($U$3/100))*VLOOKUP(CA$8,'프로파일 단가 DB'!$A$2:$H$107,7,FALSE),2)</f>
        <v>0</v>
      </c>
      <c r="CB173" s="352"/>
      <c r="CC173" s="351">
        <f>ROUNDUP((CC169/1000)*VLOOKUP(CC$8,'프로파일 단가 DB'!$A$2:$H$107,7,FALSE)+(CC169/1000*($U$3/100))*VLOOKUP(CC$8,'프로파일 단가 DB'!$A$2:$H$107,7,FALSE),2)</f>
        <v>0</v>
      </c>
      <c r="CD173" s="352"/>
      <c r="CE173" s="389">
        <f>ROUNDUP((CE169)*VLOOKUP(CE$8,'프로파일 단가 DB'!$A$2:$H$107,7,FALSE)+(CE169*($U$3/100))*VLOOKUP(CE$8,'프로파일 단가 DB'!$A$2:$H$107,7,FALSE),2)</f>
        <v>0</v>
      </c>
      <c r="CF173" s="390"/>
      <c r="CG173" s="389">
        <f>ROUNDUP((CG169)*VLOOKUP(CG$8,'프로파일 단가 DB'!$A$2:$H$107,7,FALSE)+(CG169*($U$3/100))*VLOOKUP(CG$8,'프로파일 단가 DB'!$A$2:$H$107,7,FALSE),2)</f>
        <v>0</v>
      </c>
      <c r="CH173" s="390"/>
      <c r="CI173" s="389">
        <f>ROUNDUP((CI169)*VLOOKUP(CI$8,'프로파일 단가 DB'!$A$2:$H$107,7,FALSE)+(CI169*($U$3/100))*VLOOKUP(CI$8,'프로파일 단가 DB'!$A$2:$H$107,7,FALSE),2)</f>
        <v>0</v>
      </c>
      <c r="CJ173" s="390"/>
      <c r="CK173" s="389">
        <f>ROUNDUP((CK169)*VLOOKUP(CK$8,'프로파일 단가 DB'!$A$2:$H$107,7,FALSE)+(CK169*($U$3/100))*VLOOKUP(CK$8,'프로파일 단가 DB'!$A$2:$H$107,7,FALSE),2)</f>
        <v>0</v>
      </c>
      <c r="CL173" s="390"/>
      <c r="CM173" s="389">
        <f>ROUNDUP((CM169)*VLOOKUP(CM$8,'프로파일 단가 DB'!$A$2:$H$107,7,FALSE)+(CM169*($U$3/100))*VLOOKUP(CM$8,'프로파일 단가 DB'!$A$2:$H$107,7,FALSE),2)</f>
        <v>0</v>
      </c>
      <c r="CN173" s="390"/>
      <c r="CO173" s="389">
        <f>ROUNDUP((CO169)*VLOOKUP(CO$8,'프로파일 단가 DB'!$A$2:$H$107,7,FALSE)+(CO169*($U$3/100))*VLOOKUP(CO$8,'프로파일 단가 DB'!$A$2:$H$107,7,FALSE),2)</f>
        <v>0</v>
      </c>
      <c r="CP173" s="390"/>
      <c r="CQ173" s="389">
        <f>ROUNDUP((CQ169)*VLOOKUP(CQ$8,'프로파일 단가 DB'!$A$2:$H$107,7,FALSE)+(CQ169*($U$3/100))*VLOOKUP(CQ$8,'프로파일 단가 DB'!$A$2:$H$107,7,FALSE),2)</f>
        <v>0</v>
      </c>
      <c r="CR173" s="390"/>
      <c r="CS173" s="389">
        <f>ROUNDUP((CS169)*VLOOKUP(CS$8,'프로파일 단가 DB'!$A$2:$H$107,7,FALSE)+(CS169*($U$3/100))*VLOOKUP(CS$8,'프로파일 단가 DB'!$A$2:$H$107,7,FALSE),2)</f>
        <v>0</v>
      </c>
      <c r="CT173" s="390"/>
      <c r="CU173" s="351">
        <f>ROUNDUP((CU169)*VLOOKUP(CU$8,'프로파일 단가 DB'!$A$2:$H$107,7,FALSE)+(CU169*($U$3/100))*VLOOKUP(CU$8,'프로파일 단가 DB'!$A$2:$H$107,7,FALSE),2)</f>
        <v>0</v>
      </c>
      <c r="CV173" s="352"/>
      <c r="CW173" s="351">
        <f>ROUNDUP((CW169)*VLOOKUP(CW$8,'프로파일 단가 DB'!$A$2:$H$107,7,FALSE)+(CW169*($U$3/100))*VLOOKUP(CW$8,'프로파일 단가 DB'!$A$2:$H$107,7,FALSE),2)</f>
        <v>0</v>
      </c>
      <c r="CX173" s="352"/>
      <c r="CY173" s="351">
        <f>ROUNDUP((CY169)*VLOOKUP(CY$8,'프로파일 단가 DB'!$A$2:$H$107,7,FALSE)+(CY169*($U$3/100))*VLOOKUP(CY$8,'프로파일 단가 DB'!$A$2:$H$107,7,FALSE),2)</f>
        <v>0</v>
      </c>
      <c r="CZ173" s="352"/>
      <c r="DA173" s="351">
        <f>ROUNDUP((DA169)*VLOOKUP(DA$8,'프로파일 단가 DB'!$A$2:$H$107,7,FALSE)+(DA169*($U$3/100))*VLOOKUP(DA$8,'프로파일 단가 DB'!$A$2:$H$107,7,FALSE),2)</f>
        <v>0</v>
      </c>
      <c r="DB173" s="352"/>
      <c r="DC173" s="351">
        <f>ROUNDUP((DC169)*VLOOKUP(DC$8,'프로파일 단가 DB'!$A$2:$H$107,7,FALSE)+(DC169*($U$3/100))*VLOOKUP(DC$8,'프로파일 단가 DB'!$A$2:$H$107,7,FALSE),2)</f>
        <v>0</v>
      </c>
      <c r="DD173" s="352"/>
      <c r="DE173" s="351">
        <f>ROUNDUP((DE169)*VLOOKUP(DE$8,'프로파일 단가 DB'!$A$2:$H$107,7,FALSE)+(DE169*($U$3/100))*VLOOKUP(DE$8,'프로파일 단가 DB'!$A$2:$H$107,7,FALSE),2)</f>
        <v>0</v>
      </c>
      <c r="DF173" s="352"/>
      <c r="DG173" s="351">
        <f>ROUNDUP((DG169)*VLOOKUP(DG$8,'프로파일 단가 DB'!$A$2:$H$107,7,FALSE)+(DG169*($U$3/100))*VLOOKUP(DG$8,'프로파일 단가 DB'!$A$2:$H$107,7,FALSE),2)</f>
        <v>0</v>
      </c>
      <c r="DH173" s="352"/>
      <c r="DI173" s="351">
        <f>ROUNDUP((DI169)*VLOOKUP(DI$8,'프로파일 단가 DB'!$A$2:$H$107,7,FALSE)+(DI169*($U$3/100))*VLOOKUP(DI$8,'프로파일 단가 DB'!$A$2:$H$107,7,FALSE),2)</f>
        <v>0</v>
      </c>
      <c r="DJ173" s="352"/>
      <c r="DK173" s="351">
        <f>ROUNDUP((DK169)*VLOOKUP(DK$8,'프로파일 단가 DB'!$A$2:$H$107,7,FALSE)+(DK169*($U$3/100))*VLOOKUP(DK$8,'프로파일 단가 DB'!$A$2:$H$107,7,FALSE),2)</f>
        <v>0</v>
      </c>
      <c r="DL173" s="352"/>
      <c r="DM173" s="351">
        <f>ROUNDUP((DM169)*VLOOKUP(DM$8,'프로파일 단가 DB'!$A$2:$H$107,7,FALSE)+(DM169*($U$3/100))*VLOOKUP(DM$8,'프로파일 단가 DB'!$A$2:$H$107,7,FALSE),2)</f>
        <v>0</v>
      </c>
      <c r="DN173" s="352"/>
      <c r="DO173" s="351">
        <f>ROUNDUP((DO169)*VLOOKUP(DO$8,'프로파일 단가 DB'!$A$2:$H$107,7,FALSE)+(DO169*($U$3/100))*VLOOKUP(DO$8,'프로파일 단가 DB'!$A$2:$H$107,7,FALSE),2)</f>
        <v>0</v>
      </c>
      <c r="DP173" s="352"/>
      <c r="DQ173" s="351">
        <f>ROUNDUP((DQ169)*VLOOKUP(DQ$8,'프로파일 단가 DB'!$A$2:$H$107,7,FALSE)+(DQ169*($U$3/100))*VLOOKUP(DQ$8,'프로파일 단가 DB'!$A$2:$H$107,7,FALSE),2)</f>
        <v>0</v>
      </c>
      <c r="DR173" s="352"/>
      <c r="DS173" s="351">
        <f>ROUNDUP((DS169)*VLOOKUP(DS$8,'프로파일 단가 DB'!$A$2:$H$107,7,FALSE)+(DS169*($U$3/100))*VLOOKUP(DS$8,'프로파일 단가 DB'!$A$2:$H$107,7,FALSE),2)</f>
        <v>0</v>
      </c>
      <c r="DT173" s="352"/>
      <c r="DU173" s="351">
        <f>ROUNDUP((DU169/1000)*VLOOKUP(DU$8,'프로파일 단가 DB'!$A$2:$H$107,7,FALSE)+(DU169/1000*($U$3/100))*VLOOKUP(DU$8,'프로파일 단가 DB'!$A$2:$H$107,7,FALSE),2)</f>
        <v>0</v>
      </c>
      <c r="DV173" s="352"/>
      <c r="DW173" s="351">
        <f>ROUNDUP((DW169)*VLOOKUP(DW$8,'프로파일 단가 DB'!$A$2:$H$107,7,FALSE)+(DW169*($U$3/100))*VLOOKUP(DW$8,'프로파일 단가 DB'!$A$2:$H$107,7,FALSE),2)</f>
        <v>0</v>
      </c>
      <c r="DX173" s="352"/>
      <c r="DY173" s="351">
        <f>ROUNDUP((DY169)*VLOOKUP(DY$8,'프로파일 단가 DB'!$A$2:$H$107,7,FALSE)+(DY169*($U$3/100))*VLOOKUP(DY$8,'프로파일 단가 DB'!$A$2:$H$107,7,FALSE),2)</f>
        <v>0</v>
      </c>
      <c r="DZ173" s="352"/>
      <c r="EA173" s="351">
        <f>ROUNDUP((EA169)*VLOOKUP(EA$8,'프로파일 단가 DB'!$A$2:$H$107,7,FALSE)+(EA169*($U$3/100))*VLOOKUP(EA$8,'프로파일 단가 DB'!$A$2:$H$107,7,FALSE),2)</f>
        <v>0</v>
      </c>
      <c r="EB173" s="352"/>
      <c r="EC173" s="351">
        <f>ROUNDUP((EC169/1000)*VLOOKUP(EC$8,'프로파일 단가 DB'!$A$2:$H$107,7,FALSE)+(EC169/1000*($U$3/100))*VLOOKUP(EC$8,'프로파일 단가 DB'!$A$2:$H$107,7,FALSE),2)</f>
        <v>0</v>
      </c>
      <c r="ED173" s="352"/>
      <c r="EE173" s="351">
        <f>ROUNDUP((EE169/1000)*VLOOKUP(EE$8,'프로파일 단가 DB'!$A$2:$H$107,7,FALSE)+(EE169/1000*($U$3/100))*VLOOKUP(EE$8,'프로파일 단가 DB'!$A$2:$H$107,7,FALSE),2)</f>
        <v>0</v>
      </c>
      <c r="EF173" s="352"/>
      <c r="EG173" s="351">
        <f>ROUNDUP((EG169/1000)*VLOOKUP(EG$8,'프로파일 단가 DB'!$A$2:$H$107,7,FALSE)+(EG169/1000*($U$3/100))*VLOOKUP(EG$8,'프로파일 단가 DB'!$A$2:$H$107,7,FALSE),2)</f>
        <v>0</v>
      </c>
      <c r="EH173" s="352"/>
      <c r="EI173" s="351">
        <f>ROUNDUP((EI169/1000)*VLOOKUP(EI$8,'프로파일 단가 DB'!$A$2:$H$107,7,FALSE)+(EI169/1000*($U$3/100))*VLOOKUP(EI$8,'프로파일 단가 DB'!$A$2:$H$107,7,FALSE),2)</f>
        <v>0</v>
      </c>
      <c r="EJ173" s="352"/>
      <c r="EK173" s="351">
        <f>ROUNDUP((EK169/1000)*VLOOKUP(EK$8,'프로파일 단가 DB'!$A$2:$H$107,7,FALSE)+(EK169/1000*($U$3/100))*VLOOKUP(EK$8,'프로파일 단가 DB'!$A$2:$H$107,7,FALSE),2)</f>
        <v>0</v>
      </c>
      <c r="EL173" s="352"/>
      <c r="EM173" s="351">
        <f>ROUNDUP((EM169/1000)*VLOOKUP(EM$8,'프로파일 단가 DB'!$A$2:$H$107,7,FALSE)+(EM169/1000*($U$3/100))*VLOOKUP(EM$8,'프로파일 단가 DB'!$A$2:$H$107,7,FALSE),2)</f>
        <v>0</v>
      </c>
      <c r="EN173" s="352"/>
      <c r="EO173" s="351">
        <f>ROUNDUP((EO169/1000)*VLOOKUP(EO$8,'프로파일 단가 DB'!$A$2:$H$107,7,FALSE)+(EO169/1000*($U$3/100))*VLOOKUP(EO$8,'프로파일 단가 DB'!$A$2:$H$107,7,FALSE),2)</f>
        <v>0</v>
      </c>
      <c r="EP173" s="352"/>
      <c r="EQ173" s="351">
        <f>ROUNDUP((EQ169/1000)*VLOOKUP(EQ$8,'프로파일 단가 DB'!$A$2:$H$107,7,FALSE)+(EQ169/1000*($U$3/100))*VLOOKUP(EQ$8,'프로파일 단가 DB'!$A$2:$H$107,7,FALSE),2)</f>
        <v>0</v>
      </c>
      <c r="ER173" s="352"/>
      <c r="ES173" s="351">
        <f>ROUNDUP((ES169/1000)*VLOOKUP(ES$8,'프로파일 단가 DB'!$A$2:$H$107,7,FALSE)+(ES169/1000*($U$3/100))*VLOOKUP(ES$8,'프로파일 단가 DB'!$A$2:$H$107,7,FALSE),2)</f>
        <v>0</v>
      </c>
      <c r="ET173" s="352"/>
      <c r="EU173" s="351">
        <f>ROUNDUP((EU169/1000)*VLOOKUP(EU$8,'프로파일 단가 DB'!$A$2:$H$107,7,FALSE)+(EU169/1000*($U$3/100))*VLOOKUP(EU$8,'프로파일 단가 DB'!$A$2:$H$107,7,FALSE),2)</f>
        <v>0</v>
      </c>
      <c r="EV173" s="352"/>
      <c r="EW173" s="351">
        <f>ROUNDUP((EW169/1000)*VLOOKUP(EW$8,'프로파일 단가 DB'!$A$2:$H$107,7,FALSE)+(EW169/1000*($U$3/100))*VLOOKUP(EW$8,'프로파일 단가 DB'!$A$2:$H$107,7,FALSE),2)</f>
        <v>0</v>
      </c>
      <c r="EX173" s="352"/>
      <c r="EY173" s="351">
        <f>ROUNDUP((EY169)*VLOOKUP(EY$8,'프로파일 단가 DB'!$A$2:$H$107,7,FALSE)+(EY169*($U$3/100))*VLOOKUP(EY$8,'프로파일 단가 DB'!$A$2:$H$107,7,FALSE),2)</f>
        <v>0</v>
      </c>
      <c r="EZ173" s="352"/>
      <c r="FA173" s="351">
        <f>ROUNDUP((FA169)*VLOOKUP(FA$8,'프로파일 단가 DB'!$A$2:$H$107,7,FALSE)+(FA169*($U$3/100))*VLOOKUP(FA$8,'프로파일 단가 DB'!$A$2:$H$107,7,FALSE),2)</f>
        <v>0</v>
      </c>
      <c r="FB173" s="352"/>
      <c r="FC173" s="351">
        <f>ROUNDUP((FC169)*VLOOKUP(FC$8,'프로파일 단가 DB'!$A$2:$H$107,7,FALSE)+(FC169*($U$3/100))*VLOOKUP(FC$8,'프로파일 단가 DB'!$A$2:$H$107,7,FALSE),2)</f>
        <v>0</v>
      </c>
      <c r="FD173" s="352"/>
      <c r="FE173" s="351">
        <f>ROUNDUP((FE169)*VLOOKUP(FE$8,'프로파일 단가 DB'!$A$2:$H$107,7,FALSE)+(FE169/1000*($U$3/100))*VLOOKUP(FE$8,'프로파일 단가 DB'!$A$2:$H$107,7,FALSE),2)</f>
        <v>0</v>
      </c>
      <c r="FF173" s="352"/>
      <c r="FG173" s="351">
        <f>ROUNDUP((FG169)*VLOOKUP(FG$8,'프로파일 단가 DB'!$A$2:$H$107,7,FALSE)+(FG169/1000*($U$3/100))*VLOOKUP(FG$8,'프로파일 단가 DB'!$A$2:$H$107,7,FALSE),2)</f>
        <v>0</v>
      </c>
      <c r="FH173" s="352"/>
      <c r="FI173" s="351">
        <f>ROUNDUP((FI169)*VLOOKUP(FI$8,'프로파일 단가 DB'!$A$2:$H$107,7,FALSE)+(FI169*($U$3/100))*VLOOKUP(FI$8,'프로파일 단가 DB'!$A$2:$H$107,7,FALSE),2)</f>
        <v>0</v>
      </c>
      <c r="FJ173" s="352"/>
      <c r="FK173" s="351">
        <f>ROUNDUP((FK169)*VLOOKUP(FK$8,'프로파일 단가 DB'!$A$2:$H$107,7,FALSE)+(FK169*($U$3/100))*VLOOKUP(FK$8,'프로파일 단가 DB'!$A$2:$H$107,7,FALSE),2)</f>
        <v>0</v>
      </c>
      <c r="FL173" s="352"/>
      <c r="FM173" s="351">
        <f>ROUNDUP((FM169)*VLOOKUP(FM$8,'프로파일 단가 DB'!$A$2:$H$107,7,FALSE)+(FM169*($U$3/100))*VLOOKUP(FM$8,'프로파일 단가 DB'!$A$2:$H$107,7,FALSE),2)</f>
        <v>0</v>
      </c>
      <c r="FN173" s="352"/>
      <c r="FO173" s="351">
        <f>ROUNDUP((FO169)*VLOOKUP(FO$8,'프로파일 단가 DB'!$A$2:$H$107,7,FALSE)+(FO169*($U$3/100))*VLOOKUP(FO$8,'프로파일 단가 DB'!$A$2:$H$107,7,FALSE),2)</f>
        <v>0</v>
      </c>
      <c r="FP173" s="352"/>
      <c r="FQ173" s="351">
        <f>ROUNDUP((FQ169)*VLOOKUP(FQ$8,'프로파일 단가 DB'!$A$2:$H$107,7,FALSE)+(FQ169*($U$3/100))*VLOOKUP(FQ$8,'프로파일 단가 DB'!$A$2:$H$107,7,FALSE),2)</f>
        <v>0</v>
      </c>
      <c r="FR173" s="352"/>
      <c r="FS173" s="351">
        <f>ROUNDUP((FS169)*VLOOKUP(FS$8,'프로파일 단가 DB'!$A$2:$H$107,7,FALSE)+(FS169*($U$3/100))*VLOOKUP(FS$8,'프로파일 단가 DB'!$A$2:$H$107,7,FALSE),2)</f>
        <v>0</v>
      </c>
      <c r="FT173" s="352"/>
      <c r="FU173" s="351">
        <f>ROUNDUP((FU169)*VLOOKUP(FU$8,'프로파일 단가 DB'!$A$2:$H$107,7,FALSE)+(FU169*($U$3/100))*VLOOKUP(FU$8,'프로파일 단가 DB'!$A$2:$H$107,7,FALSE),2)</f>
        <v>0</v>
      </c>
      <c r="FV173" s="352"/>
      <c r="FW173" s="351">
        <f>ROUNDUP((FW169)*VLOOKUP(FW$8,'프로파일 단가 DB'!$A$2:$H$107,7,FALSE)+(FW169*($U$3/100))*VLOOKUP(FW$8,'프로파일 단가 DB'!$A$2:$H$107,7,FALSE),2)</f>
        <v>0</v>
      </c>
      <c r="FX173" s="352"/>
      <c r="FY173" s="351">
        <f>ROUNDUP((FY169)*VLOOKUP(FY$8,'프로파일 단가 DB'!$A$2:$H$107,7,FALSE)+(FY169*($U$3/100))*VLOOKUP(FY$8,'프로파일 단가 DB'!$A$2:$H$107,7,FALSE),2)</f>
        <v>0</v>
      </c>
      <c r="FZ173" s="352"/>
      <c r="GA173" s="351">
        <f>ROUNDUP((GA169)*VLOOKUP(GA$8,'프로파일 단가 DB'!$A$2:$H$107,7,FALSE)+(GA169*($U$3/100))*VLOOKUP(GA$8,'프로파일 단가 DB'!$A$2:$H$107,7,FALSE),2)</f>
        <v>0</v>
      </c>
      <c r="GB173" s="352"/>
      <c r="GC173" s="351">
        <f>ROUNDUP((GC169)*VLOOKUP(GC$8,'프로파일 단가 DB'!$A$2:$H$107,7,FALSE)+(GC169*($U$3/100))*VLOOKUP(GC$8,'프로파일 단가 DB'!$A$2:$H$107,7,FALSE),2)</f>
        <v>0</v>
      </c>
      <c r="GD173" s="352"/>
      <c r="GE173" s="351">
        <f>ROUNDUP((GE169)*VLOOKUP(GE$8,'프로파일 단가 DB'!$A$2:$H$107,7,FALSE)+(GE169*($U$3/100))*VLOOKUP(GE$8,'프로파일 단가 DB'!$A$2:$H$107,7,FALSE),2)</f>
        <v>0</v>
      </c>
      <c r="GF173" s="352"/>
      <c r="GG173" s="351">
        <f>ROUNDUP((GG169)*VLOOKUP(GG$8,'프로파일 단가 DB'!$A$2:$H$107,7,FALSE)+(GG169*($U$3/100))*VLOOKUP(GG$8,'프로파일 단가 DB'!$A$2:$H$107,7,FALSE),2)</f>
        <v>0</v>
      </c>
      <c r="GH173" s="352"/>
      <c r="GI173" s="351">
        <f>ROUNDUP((GI169)*VLOOKUP(GI$8,'프로파일 단가 DB'!$A$2:$H$107,7,FALSE)+(GI169*($U$3/100))*VLOOKUP(GI$8,'프로파일 단가 DB'!$A$2:$H$107,7,FALSE),2)</f>
        <v>0</v>
      </c>
      <c r="GJ173" s="352"/>
      <c r="GK173" s="351">
        <f>ROUNDUP((GK169)*VLOOKUP(GK$8,'프로파일 단가 DB'!$A$2:$H$107,7,FALSE)+(GK169*($U$3/100))*VLOOKUP(GK$8,'프로파일 단가 DB'!$A$2:$H$107,7,FALSE),2)</f>
        <v>0</v>
      </c>
      <c r="GL173" s="352"/>
      <c r="GM173" s="351">
        <f>ROUNDUP((GM169)*VLOOKUP(GM$8,'프로파일 단가 DB'!$A$2:$H$107,7,FALSE)+(GM169*($U$3/100))*VLOOKUP(GM$8,'프로파일 단가 DB'!$A$2:$H$107,7,FALSE),2)</f>
        <v>0</v>
      </c>
      <c r="GN173" s="352"/>
      <c r="GO173" s="351">
        <f>ROUNDUP((GO169)*VLOOKUP(GO$8,'프로파일 단가 DB'!$A$2:$H$107,7,FALSE)+(GO169*($U$3/100))*VLOOKUP(GO$8,'프로파일 단가 DB'!$A$2:$H$107,7,FALSE),2)</f>
        <v>0</v>
      </c>
      <c r="GP173" s="352"/>
      <c r="GQ173" s="351">
        <f>ROUNDUP((GQ169)*VLOOKUP(GQ$8,'프로파일 단가 DB'!$A$2:$H$107,7,FALSE)+(GQ169*($U$3/100))*VLOOKUP(GQ$8,'프로파일 단가 DB'!$A$2:$H$107,7,FALSE),2)</f>
        <v>0</v>
      </c>
      <c r="GR173" s="352"/>
    </row>
    <row r="174" spans="1:200" ht="16.5" customHeight="1" x14ac:dyDescent="0.3">
      <c r="A174" s="402"/>
      <c r="B174" s="405"/>
      <c r="C174" s="397"/>
      <c r="D174" s="398"/>
      <c r="E174" s="353"/>
      <c r="F174" s="354"/>
      <c r="G174" s="353"/>
      <c r="H174" s="354"/>
      <c r="I174" s="353"/>
      <c r="J174" s="354"/>
      <c r="K174" s="353"/>
      <c r="L174" s="354"/>
      <c r="M174" s="353"/>
      <c r="N174" s="354"/>
      <c r="O174" s="353"/>
      <c r="P174" s="354"/>
      <c r="Q174" s="353"/>
      <c r="R174" s="354"/>
      <c r="S174" s="353"/>
      <c r="T174" s="354"/>
      <c r="U174" s="353"/>
      <c r="V174" s="354"/>
      <c r="W174" s="353"/>
      <c r="X174" s="354"/>
      <c r="Y174" s="353"/>
      <c r="Z174" s="354"/>
      <c r="AA174" s="353"/>
      <c r="AB174" s="354"/>
      <c r="AC174" s="353"/>
      <c r="AD174" s="354"/>
      <c r="AE174" s="353"/>
      <c r="AF174" s="354"/>
      <c r="AG174" s="353"/>
      <c r="AH174" s="354"/>
      <c r="AI174" s="353"/>
      <c r="AJ174" s="354"/>
      <c r="AK174" s="353"/>
      <c r="AL174" s="354"/>
      <c r="AM174" s="353"/>
      <c r="AN174" s="354"/>
      <c r="AO174" s="353"/>
      <c r="AP174" s="354"/>
      <c r="AQ174" s="353"/>
      <c r="AR174" s="354"/>
      <c r="AS174" s="353"/>
      <c r="AT174" s="354"/>
      <c r="AU174" s="353"/>
      <c r="AV174" s="354"/>
      <c r="AW174" s="353"/>
      <c r="AX174" s="354"/>
      <c r="AY174" s="353"/>
      <c r="AZ174" s="354"/>
      <c r="BA174" s="353"/>
      <c r="BB174" s="354"/>
      <c r="BC174" s="353"/>
      <c r="BD174" s="354"/>
      <c r="BE174" s="353"/>
      <c r="BF174" s="354"/>
      <c r="BG174" s="353"/>
      <c r="BH174" s="354"/>
      <c r="BI174" s="353"/>
      <c r="BJ174" s="354"/>
      <c r="BK174" s="353"/>
      <c r="BL174" s="354"/>
      <c r="BM174" s="353"/>
      <c r="BN174" s="354"/>
      <c r="BO174" s="353"/>
      <c r="BP174" s="354"/>
      <c r="BQ174" s="353"/>
      <c r="BR174" s="354"/>
      <c r="BS174" s="353"/>
      <c r="BT174" s="354"/>
      <c r="BU174" s="353"/>
      <c r="BV174" s="354"/>
      <c r="BW174" s="353"/>
      <c r="BX174" s="354"/>
      <c r="BY174" s="353"/>
      <c r="BZ174" s="354"/>
      <c r="CA174" s="353"/>
      <c r="CB174" s="354"/>
      <c r="CC174" s="353"/>
      <c r="CD174" s="354"/>
      <c r="CE174" s="391"/>
      <c r="CF174" s="392"/>
      <c r="CG174" s="391"/>
      <c r="CH174" s="392"/>
      <c r="CI174" s="391"/>
      <c r="CJ174" s="392"/>
      <c r="CK174" s="391"/>
      <c r="CL174" s="392"/>
      <c r="CM174" s="391"/>
      <c r="CN174" s="392"/>
      <c r="CO174" s="391"/>
      <c r="CP174" s="392"/>
      <c r="CQ174" s="391"/>
      <c r="CR174" s="392"/>
      <c r="CS174" s="391"/>
      <c r="CT174" s="392"/>
      <c r="CU174" s="353"/>
      <c r="CV174" s="354"/>
      <c r="CW174" s="353"/>
      <c r="CX174" s="354"/>
      <c r="CY174" s="353"/>
      <c r="CZ174" s="354"/>
      <c r="DA174" s="353"/>
      <c r="DB174" s="354"/>
      <c r="DC174" s="353"/>
      <c r="DD174" s="354"/>
      <c r="DE174" s="353"/>
      <c r="DF174" s="354"/>
      <c r="DG174" s="353"/>
      <c r="DH174" s="354"/>
      <c r="DI174" s="353"/>
      <c r="DJ174" s="354"/>
      <c r="DK174" s="353"/>
      <c r="DL174" s="354"/>
      <c r="DM174" s="353"/>
      <c r="DN174" s="354"/>
      <c r="DO174" s="353"/>
      <c r="DP174" s="354"/>
      <c r="DQ174" s="353"/>
      <c r="DR174" s="354"/>
      <c r="DS174" s="353"/>
      <c r="DT174" s="354"/>
      <c r="DU174" s="353"/>
      <c r="DV174" s="354"/>
      <c r="DW174" s="353"/>
      <c r="DX174" s="354"/>
      <c r="DY174" s="353"/>
      <c r="DZ174" s="354"/>
      <c r="EA174" s="353"/>
      <c r="EB174" s="354"/>
      <c r="EC174" s="353"/>
      <c r="ED174" s="354"/>
      <c r="EE174" s="353"/>
      <c r="EF174" s="354"/>
      <c r="EG174" s="353"/>
      <c r="EH174" s="354"/>
      <c r="EI174" s="353"/>
      <c r="EJ174" s="354"/>
      <c r="EK174" s="353"/>
      <c r="EL174" s="354"/>
      <c r="EM174" s="353"/>
      <c r="EN174" s="354"/>
      <c r="EO174" s="353"/>
      <c r="EP174" s="354"/>
      <c r="EQ174" s="353"/>
      <c r="ER174" s="354"/>
      <c r="ES174" s="353"/>
      <c r="ET174" s="354"/>
      <c r="EU174" s="353"/>
      <c r="EV174" s="354"/>
      <c r="EW174" s="353"/>
      <c r="EX174" s="354"/>
      <c r="EY174" s="353"/>
      <c r="EZ174" s="354"/>
      <c r="FA174" s="353"/>
      <c r="FB174" s="354"/>
      <c r="FC174" s="353"/>
      <c r="FD174" s="354"/>
      <c r="FE174" s="353"/>
      <c r="FF174" s="354"/>
      <c r="FG174" s="353"/>
      <c r="FH174" s="354"/>
      <c r="FI174" s="353"/>
      <c r="FJ174" s="354"/>
      <c r="FK174" s="353"/>
      <c r="FL174" s="354"/>
      <c r="FM174" s="353"/>
      <c r="FN174" s="354"/>
      <c r="FO174" s="353"/>
      <c r="FP174" s="354"/>
      <c r="FQ174" s="353"/>
      <c r="FR174" s="354"/>
      <c r="FS174" s="353"/>
      <c r="FT174" s="354"/>
      <c r="FU174" s="353"/>
      <c r="FV174" s="354"/>
      <c r="FW174" s="353"/>
      <c r="FX174" s="354"/>
      <c r="FY174" s="353"/>
      <c r="FZ174" s="354"/>
      <c r="GA174" s="353"/>
      <c r="GB174" s="354"/>
      <c r="GC174" s="353"/>
      <c r="GD174" s="354"/>
      <c r="GE174" s="353"/>
      <c r="GF174" s="354"/>
      <c r="GG174" s="353"/>
      <c r="GH174" s="354"/>
      <c r="GI174" s="353"/>
      <c r="GJ174" s="354"/>
      <c r="GK174" s="353"/>
      <c r="GL174" s="354"/>
      <c r="GM174" s="353"/>
      <c r="GN174" s="354"/>
      <c r="GO174" s="353"/>
      <c r="GP174" s="354"/>
      <c r="GQ174" s="353"/>
      <c r="GR174" s="354"/>
    </row>
    <row r="175" spans="1:200" ht="16.5" customHeight="1" x14ac:dyDescent="0.3">
      <c r="A175" s="402"/>
      <c r="B175" s="405"/>
      <c r="C175" s="397"/>
      <c r="D175" s="398"/>
      <c r="E175" s="353"/>
      <c r="F175" s="354"/>
      <c r="G175" s="353"/>
      <c r="H175" s="354"/>
      <c r="I175" s="353"/>
      <c r="J175" s="354"/>
      <c r="K175" s="353"/>
      <c r="L175" s="354"/>
      <c r="M175" s="353"/>
      <c r="N175" s="354"/>
      <c r="O175" s="353"/>
      <c r="P175" s="354"/>
      <c r="Q175" s="353"/>
      <c r="R175" s="354"/>
      <c r="S175" s="353"/>
      <c r="T175" s="354"/>
      <c r="U175" s="353"/>
      <c r="V175" s="354"/>
      <c r="W175" s="353"/>
      <c r="X175" s="354"/>
      <c r="Y175" s="353"/>
      <c r="Z175" s="354"/>
      <c r="AA175" s="353"/>
      <c r="AB175" s="354"/>
      <c r="AC175" s="353"/>
      <c r="AD175" s="354"/>
      <c r="AE175" s="353"/>
      <c r="AF175" s="354"/>
      <c r="AG175" s="353"/>
      <c r="AH175" s="354"/>
      <c r="AI175" s="353"/>
      <c r="AJ175" s="354"/>
      <c r="AK175" s="353"/>
      <c r="AL175" s="354"/>
      <c r="AM175" s="353"/>
      <c r="AN175" s="354"/>
      <c r="AO175" s="353"/>
      <c r="AP175" s="354"/>
      <c r="AQ175" s="353"/>
      <c r="AR175" s="354"/>
      <c r="AS175" s="353"/>
      <c r="AT175" s="354"/>
      <c r="AU175" s="353"/>
      <c r="AV175" s="354"/>
      <c r="AW175" s="353"/>
      <c r="AX175" s="354"/>
      <c r="AY175" s="353"/>
      <c r="AZ175" s="354"/>
      <c r="BA175" s="353"/>
      <c r="BB175" s="354"/>
      <c r="BC175" s="353"/>
      <c r="BD175" s="354"/>
      <c r="BE175" s="353"/>
      <c r="BF175" s="354"/>
      <c r="BG175" s="353"/>
      <c r="BH175" s="354"/>
      <c r="BI175" s="353"/>
      <c r="BJ175" s="354"/>
      <c r="BK175" s="353"/>
      <c r="BL175" s="354"/>
      <c r="BM175" s="353"/>
      <c r="BN175" s="354"/>
      <c r="BO175" s="353"/>
      <c r="BP175" s="354"/>
      <c r="BQ175" s="353"/>
      <c r="BR175" s="354"/>
      <c r="BS175" s="353"/>
      <c r="BT175" s="354"/>
      <c r="BU175" s="353"/>
      <c r="BV175" s="354"/>
      <c r="BW175" s="353"/>
      <c r="BX175" s="354"/>
      <c r="BY175" s="353"/>
      <c r="BZ175" s="354"/>
      <c r="CA175" s="353"/>
      <c r="CB175" s="354"/>
      <c r="CC175" s="353"/>
      <c r="CD175" s="354"/>
      <c r="CE175" s="391"/>
      <c r="CF175" s="392"/>
      <c r="CG175" s="391"/>
      <c r="CH175" s="392"/>
      <c r="CI175" s="391"/>
      <c r="CJ175" s="392"/>
      <c r="CK175" s="391"/>
      <c r="CL175" s="392"/>
      <c r="CM175" s="391"/>
      <c r="CN175" s="392"/>
      <c r="CO175" s="391"/>
      <c r="CP175" s="392"/>
      <c r="CQ175" s="391"/>
      <c r="CR175" s="392"/>
      <c r="CS175" s="391"/>
      <c r="CT175" s="392"/>
      <c r="CU175" s="353"/>
      <c r="CV175" s="354"/>
      <c r="CW175" s="353"/>
      <c r="CX175" s="354"/>
      <c r="CY175" s="353"/>
      <c r="CZ175" s="354"/>
      <c r="DA175" s="353"/>
      <c r="DB175" s="354"/>
      <c r="DC175" s="353"/>
      <c r="DD175" s="354"/>
      <c r="DE175" s="353"/>
      <c r="DF175" s="354"/>
      <c r="DG175" s="353"/>
      <c r="DH175" s="354"/>
      <c r="DI175" s="353"/>
      <c r="DJ175" s="354"/>
      <c r="DK175" s="353"/>
      <c r="DL175" s="354"/>
      <c r="DM175" s="353"/>
      <c r="DN175" s="354"/>
      <c r="DO175" s="353"/>
      <c r="DP175" s="354"/>
      <c r="DQ175" s="353"/>
      <c r="DR175" s="354"/>
      <c r="DS175" s="353"/>
      <c r="DT175" s="354"/>
      <c r="DU175" s="353"/>
      <c r="DV175" s="354"/>
      <c r="DW175" s="353"/>
      <c r="DX175" s="354"/>
      <c r="DY175" s="353"/>
      <c r="DZ175" s="354"/>
      <c r="EA175" s="353"/>
      <c r="EB175" s="354"/>
      <c r="EC175" s="353"/>
      <c r="ED175" s="354"/>
      <c r="EE175" s="353"/>
      <c r="EF175" s="354"/>
      <c r="EG175" s="353"/>
      <c r="EH175" s="354"/>
      <c r="EI175" s="353"/>
      <c r="EJ175" s="354"/>
      <c r="EK175" s="353"/>
      <c r="EL175" s="354"/>
      <c r="EM175" s="353"/>
      <c r="EN175" s="354"/>
      <c r="EO175" s="353"/>
      <c r="EP175" s="354"/>
      <c r="EQ175" s="353"/>
      <c r="ER175" s="354"/>
      <c r="ES175" s="353"/>
      <c r="ET175" s="354"/>
      <c r="EU175" s="353"/>
      <c r="EV175" s="354"/>
      <c r="EW175" s="353"/>
      <c r="EX175" s="354"/>
      <c r="EY175" s="353"/>
      <c r="EZ175" s="354"/>
      <c r="FA175" s="353"/>
      <c r="FB175" s="354"/>
      <c r="FC175" s="353"/>
      <c r="FD175" s="354"/>
      <c r="FE175" s="353"/>
      <c r="FF175" s="354"/>
      <c r="FG175" s="353"/>
      <c r="FH175" s="354"/>
      <c r="FI175" s="353"/>
      <c r="FJ175" s="354"/>
      <c r="FK175" s="353"/>
      <c r="FL175" s="354"/>
      <c r="FM175" s="353"/>
      <c r="FN175" s="354"/>
      <c r="FO175" s="353"/>
      <c r="FP175" s="354"/>
      <c r="FQ175" s="353"/>
      <c r="FR175" s="354"/>
      <c r="FS175" s="353"/>
      <c r="FT175" s="354"/>
      <c r="FU175" s="353"/>
      <c r="FV175" s="354"/>
      <c r="FW175" s="353"/>
      <c r="FX175" s="354"/>
      <c r="FY175" s="353"/>
      <c r="FZ175" s="354"/>
      <c r="GA175" s="353"/>
      <c r="GB175" s="354"/>
      <c r="GC175" s="353"/>
      <c r="GD175" s="354"/>
      <c r="GE175" s="353"/>
      <c r="GF175" s="354"/>
      <c r="GG175" s="353"/>
      <c r="GH175" s="354"/>
      <c r="GI175" s="353"/>
      <c r="GJ175" s="354"/>
      <c r="GK175" s="353"/>
      <c r="GL175" s="354"/>
      <c r="GM175" s="353"/>
      <c r="GN175" s="354"/>
      <c r="GO175" s="353"/>
      <c r="GP175" s="354"/>
      <c r="GQ175" s="353"/>
      <c r="GR175" s="354"/>
    </row>
    <row r="176" spans="1:200" ht="17.100000000000001" customHeight="1" thickBot="1" x14ac:dyDescent="0.35">
      <c r="A176" s="403"/>
      <c r="B176" s="406"/>
      <c r="C176" s="399"/>
      <c r="D176" s="400"/>
      <c r="E176" s="355"/>
      <c r="F176" s="356"/>
      <c r="G176" s="355"/>
      <c r="H176" s="356"/>
      <c r="I176" s="355"/>
      <c r="J176" s="356"/>
      <c r="K176" s="355"/>
      <c r="L176" s="356"/>
      <c r="M176" s="355"/>
      <c r="N176" s="356"/>
      <c r="O176" s="355"/>
      <c r="P176" s="356"/>
      <c r="Q176" s="355"/>
      <c r="R176" s="356"/>
      <c r="S176" s="355"/>
      <c r="T176" s="356"/>
      <c r="U176" s="355"/>
      <c r="V176" s="356"/>
      <c r="W176" s="355"/>
      <c r="X176" s="356"/>
      <c r="Y176" s="355"/>
      <c r="Z176" s="356"/>
      <c r="AA176" s="355"/>
      <c r="AB176" s="356"/>
      <c r="AC176" s="355"/>
      <c r="AD176" s="356"/>
      <c r="AE176" s="355"/>
      <c r="AF176" s="356"/>
      <c r="AG176" s="355"/>
      <c r="AH176" s="356"/>
      <c r="AI176" s="355"/>
      <c r="AJ176" s="356"/>
      <c r="AK176" s="355"/>
      <c r="AL176" s="356"/>
      <c r="AM176" s="355"/>
      <c r="AN176" s="356"/>
      <c r="AO176" s="355"/>
      <c r="AP176" s="356"/>
      <c r="AQ176" s="355"/>
      <c r="AR176" s="356"/>
      <c r="AS176" s="355"/>
      <c r="AT176" s="356"/>
      <c r="AU176" s="355"/>
      <c r="AV176" s="356"/>
      <c r="AW176" s="355"/>
      <c r="AX176" s="356"/>
      <c r="AY176" s="355"/>
      <c r="AZ176" s="356"/>
      <c r="BA176" s="355"/>
      <c r="BB176" s="356"/>
      <c r="BC176" s="355"/>
      <c r="BD176" s="356"/>
      <c r="BE176" s="355"/>
      <c r="BF176" s="356"/>
      <c r="BG176" s="355"/>
      <c r="BH176" s="356"/>
      <c r="BI176" s="355"/>
      <c r="BJ176" s="356"/>
      <c r="BK176" s="355"/>
      <c r="BL176" s="356"/>
      <c r="BM176" s="355"/>
      <c r="BN176" s="356"/>
      <c r="BO176" s="355"/>
      <c r="BP176" s="356"/>
      <c r="BQ176" s="355"/>
      <c r="BR176" s="356"/>
      <c r="BS176" s="355"/>
      <c r="BT176" s="356"/>
      <c r="BU176" s="355"/>
      <c r="BV176" s="356"/>
      <c r="BW176" s="355"/>
      <c r="BX176" s="356"/>
      <c r="BY176" s="355"/>
      <c r="BZ176" s="356"/>
      <c r="CA176" s="355"/>
      <c r="CB176" s="356"/>
      <c r="CC176" s="355"/>
      <c r="CD176" s="356"/>
      <c r="CE176" s="393"/>
      <c r="CF176" s="394"/>
      <c r="CG176" s="393"/>
      <c r="CH176" s="394"/>
      <c r="CI176" s="393"/>
      <c r="CJ176" s="394"/>
      <c r="CK176" s="393"/>
      <c r="CL176" s="394"/>
      <c r="CM176" s="393"/>
      <c r="CN176" s="394"/>
      <c r="CO176" s="393"/>
      <c r="CP176" s="394"/>
      <c r="CQ176" s="393"/>
      <c r="CR176" s="394"/>
      <c r="CS176" s="393"/>
      <c r="CT176" s="394"/>
      <c r="CU176" s="355"/>
      <c r="CV176" s="356"/>
      <c r="CW176" s="355"/>
      <c r="CX176" s="356"/>
      <c r="CY176" s="355"/>
      <c r="CZ176" s="356"/>
      <c r="DA176" s="355"/>
      <c r="DB176" s="356"/>
      <c r="DC176" s="355"/>
      <c r="DD176" s="356"/>
      <c r="DE176" s="355"/>
      <c r="DF176" s="356"/>
      <c r="DG176" s="355"/>
      <c r="DH176" s="356"/>
      <c r="DI176" s="355"/>
      <c r="DJ176" s="356"/>
      <c r="DK176" s="355"/>
      <c r="DL176" s="356"/>
      <c r="DM176" s="355"/>
      <c r="DN176" s="356"/>
      <c r="DO176" s="355"/>
      <c r="DP176" s="356"/>
      <c r="DQ176" s="355"/>
      <c r="DR176" s="356"/>
      <c r="DS176" s="355"/>
      <c r="DT176" s="356"/>
      <c r="DU176" s="355"/>
      <c r="DV176" s="356"/>
      <c r="DW176" s="355"/>
      <c r="DX176" s="356"/>
      <c r="DY176" s="355"/>
      <c r="DZ176" s="356"/>
      <c r="EA176" s="355"/>
      <c r="EB176" s="356"/>
      <c r="EC176" s="355"/>
      <c r="ED176" s="356"/>
      <c r="EE176" s="355"/>
      <c r="EF176" s="356"/>
      <c r="EG176" s="355"/>
      <c r="EH176" s="356"/>
      <c r="EI176" s="355"/>
      <c r="EJ176" s="356"/>
      <c r="EK176" s="355"/>
      <c r="EL176" s="356"/>
      <c r="EM176" s="355"/>
      <c r="EN176" s="356"/>
      <c r="EO176" s="355"/>
      <c r="EP176" s="356"/>
      <c r="EQ176" s="355"/>
      <c r="ER176" s="356"/>
      <c r="ES176" s="355"/>
      <c r="ET176" s="356"/>
      <c r="EU176" s="355"/>
      <c r="EV176" s="356"/>
      <c r="EW176" s="355"/>
      <c r="EX176" s="356"/>
      <c r="EY176" s="355"/>
      <c r="EZ176" s="356"/>
      <c r="FA176" s="355"/>
      <c r="FB176" s="356"/>
      <c r="FC176" s="355"/>
      <c r="FD176" s="356"/>
      <c r="FE176" s="355"/>
      <c r="FF176" s="356"/>
      <c r="FG176" s="355"/>
      <c r="FH176" s="356"/>
      <c r="FI176" s="355"/>
      <c r="FJ176" s="356"/>
      <c r="FK176" s="355"/>
      <c r="FL176" s="356"/>
      <c r="FM176" s="355"/>
      <c r="FN176" s="356"/>
      <c r="FO176" s="355"/>
      <c r="FP176" s="356"/>
      <c r="FQ176" s="355"/>
      <c r="FR176" s="356"/>
      <c r="FS176" s="355"/>
      <c r="FT176" s="356"/>
      <c r="FU176" s="355"/>
      <c r="FV176" s="356"/>
      <c r="FW176" s="355"/>
      <c r="FX176" s="356"/>
      <c r="FY176" s="355"/>
      <c r="FZ176" s="356"/>
      <c r="GA176" s="355"/>
      <c r="GB176" s="356"/>
      <c r="GC176" s="355"/>
      <c r="GD176" s="356"/>
      <c r="GE176" s="355"/>
      <c r="GF176" s="356"/>
      <c r="GG176" s="355"/>
      <c r="GH176" s="356"/>
      <c r="GI176" s="355"/>
      <c r="GJ176" s="356"/>
      <c r="GK176" s="355"/>
      <c r="GL176" s="356"/>
      <c r="GM176" s="355"/>
      <c r="GN176" s="356"/>
      <c r="GO176" s="355"/>
      <c r="GP176" s="356"/>
      <c r="GQ176" s="355"/>
      <c r="GR176" s="356"/>
    </row>
    <row r="177" spans="1:200" ht="17.100000000000001" customHeight="1" x14ac:dyDescent="0.3">
      <c r="A177" s="401">
        <f>IF(입력!A177="","",입력!A177)</f>
        <v>22</v>
      </c>
      <c r="B177" s="404">
        <f>SUM(E181:GR184)</f>
        <v>0</v>
      </c>
      <c r="C177" s="407" t="s">
        <v>22</v>
      </c>
      <c r="D177" s="408"/>
      <c r="E177" s="357">
        <f>IF(OR(입력!B177="60mm단열",입력!B177="60mm방화"),IF(입력!B179="OD",IF(AND(입력!H177="W",입력!H181="W"),((입력!D177-(입력!D177-입력!J177))*2)+((입력!D177-(입력!D177-입력!J181))*2)+((입력!D177-입력!J177-입력!J181)*2)+((입력!F177)*6),0),0)+IF(입력!B179="OD",IF(AND(입력!H177="H",입력!H181="H"),((입력!F177-(입력!F177-입력!J177))*2)+((입력!F177-(입력!F177-입력!J181))*2)+((입력!F177-입력!J177-입력!J181)*2)+((입력!D177)*6),0),0)+IF(입력!B179="OD",IF(입력!H177="W",((입력!D177-(입력!D177-입력!J177))*2)+((입력!D177-입력!J177)*2)+((입력!F177)*4),IF(입력!H177="H",((입력!F177-(입력!F177-입력!J177))*2)+((입력!F177-입력!J177)*2)+((입력!D177)*4),0)),0)+IF(OR(입력!B179="PJ",입력!B179="T/T",입력!B179="T/O",입력!B179="T/S",입력!B179="FIX",입력!B177="ID",AND(입력!B179="OD",NOT(입력!H177="W"),NOT(입력!H177="H"))),((입력!D177)+(입력!F177))*2,0),0)</f>
        <v>0</v>
      </c>
      <c r="F177" s="358"/>
      <c r="G177" s="375">
        <f>IF(OR(입력!B177="60mm단열",입력!B177="60mm방화"),(IF(OR(입력!B179="T/T",입력!B179="T/O",입력!B179="T/S"),(IF(입력!H177="W",입력!J177-34-19+12,입력!D177-34-34+12)+IF(입력!H177="H",입력!J177-34-19+12,입력!F177-34-34+12))*2,0))+(IF(OR(입력!B179="T/T",입력!B179="T/O",입력!B179="T/S"),(IF(입력!H181="W",입력!J181-34-19+12+입력!F177-34-34+12,0)+IF(입력!H181="H",입력!J181-34-19+12+입력!D177-34-34+12,0))*2,0)),0)</f>
        <v>0</v>
      </c>
      <c r="H177" s="376"/>
      <c r="I177" s="357">
        <f>IF(OR(입력!B177="60mm단열",입력!B177="60mm방화"),IF(OR(입력!B179="T/T",입력!B179="T/O",입력!B179="T/S",입력!B179="FIX",입력!B179="PJ"),IF(입력!H177="W",입력!F177-34-34+10,IF(입력!H177="H",입력!D177-34-34+10,0)),0)*IF(OR(입력!H181="W",입력!H181="H"),2,1),0)</f>
        <v>0</v>
      </c>
      <c r="J177" s="358"/>
      <c r="K177" s="357">
        <f>IF(OR(입력!B177="60mm단열",입력!B177="60mm방화"),IF(입력!B179="OD",(IF(입력!H177="W",입력!D177-(입력!D177-입력!J177)-34-34+12,입력!D177-34-34+12)+IF(입력!H177="H",입력!F177-(입력!F177-입력!J177)-34-34+12,입력!F177-34-34+12))*2,0),0)</f>
        <v>0</v>
      </c>
      <c r="L177" s="358"/>
      <c r="M177" s="357">
        <f>IF(OR(입력!B177="60mm단열",입력!B177="60mm방화"),IF(입력!B179="PJ",(IF(입력!H177="W",입력!D177-(입력!D177-입력!J177)-34-34+12,입력!D177-34-34+12)+IF(입력!H177="H",입력!F177-(입력!F177-입력!J177)-34-34+12,입력!F177-34-34+12))*2,0),0)</f>
        <v>0</v>
      </c>
      <c r="N177" s="358"/>
      <c r="O177" s="357">
        <f>IF(OR(입력!B177="60mm단열",입력!B177="60mm방화"),IF(입력!B179="페러럴",(IF(입력!H177="W",입력!D177-(입력!D177-입력!J177)-34-34+12,입력!D177-34-34+12)+IF(입력!H177="H",입력!F177-(입력!F177-입력!J177)-34-34+12,입력!F177-34-34+12))*2,0),0)</f>
        <v>0</v>
      </c>
      <c r="P177" s="358"/>
      <c r="Q177" s="357">
        <f>IF(OR(입력!B177="60mm단열",입력!B177="60mm방화"),IF(입력!B181="24T",(IF(입력!B179="FIX",IF(AND(입력!H177="W",입력!H181="W"),((입력!D177-(입력!D177-입력!J177)-34-19)*2)+((입력!D177-(입력!D177-입력!J181)-34-19)*2)+((입력!D177-입력!J177-입력!J180-19-19)*2)+((입력!F177-34-34)*6),IF(AND(입력!H177="H",입력!H181="H"),((입력!F177-(입력!F177-입력!J177)-34-19)*2)+((입력!F177-(입력!F177-입력!J181)-34-19)*2)+((입력!F177-입력!J177-입력!J181-19-19)*2)+((입력!D177-34-34)*6),IF(입력!H177="W",((입력!D177-(입력!D177-입력!J177)-34-19)*2)+((입력!D177-입력!J177-34-19)*2)+((입력!F177-34-34)*4),IF(입력!H177="H",((입력!F177-(입력!F177-입력!J177)-34-19)*2)+((입력!F177-입력!J177-34-19)*2)+((입력!D177-34-34)*4),(((입력!D177-34-34)+(입력!F177-34-34))*2))))),0)+IF(OR(입력!B179="T/T",입력!B179="T/O",입력!B179="PJ",입력!B179="T/S"),IF(AND(입력!H177="W",입력!H181="W"),(((입력!D177-입력!J177-입력!J181-19-19)+(입력!F177-34-34))*2),IF(입력!H177="W",(((입력!D177-입력!J177-34-19)+(입력!F177-34-34))*2),IF(AND(입력!H177="H",입력!H181="H"),(((입력!F177-입력!J177-입력!J181-19-19)+(입력!D177-34-34))*2),IF(입력!H177="H",(((입력!F177-입력!J177-34-19)+(입력!D177-34-34))*2),0)))),0)+IF(입력!B177="OD",IF(AND(입력!H177="W",입력!H177="W"),(((입력!D177-입력!J177-입력!J181-34-34)+(입력!F177-34-34))*2),IF(입력!H177="W",(((입력!D177-입력!J177-34-34)+(입력!F177-34-34))*2),IF(AND(입력!H177="H",입력!H181="H"),(((입력!F177-입력!J177-입력!J181-34-34)+(입력!D177-34-34))*2),IF(입력!H177="H",(((입력!F177-입력!J177-34-34)+(입력!D177-34-34))*2),0)))),0)),0),0)</f>
        <v>0</v>
      </c>
      <c r="R177" s="358"/>
      <c r="S177" s="357">
        <f>IF(OR(입력!B177="60mm단열",입력!B177="60mm방화"),IF(입력!B181="24T",(IF(OR(입력!B179="T/T",입력!B179="T/O",입력!B179="T/S"),(IF(입력!H177="W",입력!D177-(입력!D177-입력!J177)-34-19+12-53-53,입력!D177-34-34+12-53-53)+IF(입력!H177="H",입력!F177-(입력!F177-입력!J177)-34-19+12-53-53,입력!F177-34-34+12-53-53))*2,0)+IF(입력!B179="OD",(IF(입력!H177="W",입력!D177-(입력!D177-입력!J177)-34-34+12-53-53,입력!D177-34-34+12-53-53)+IF(입력!H177="H",입력!F177-(입력!F177-입력!J177)-34-34+12-53-53,입력!F177-34-34+12-53-53))*2,0)+IF(입력!B179="PJ",(IF(입력!H177="W",입력!D177-(입력!D177-입력!J177)-34-19+12-53-53,입력!D177-34-34+12-53-53)+IF(입력!H177="H",입력!F177-(입력!F177-입력!J177)-34-19+12-53-53,입력!F177-34-34+12-53-53))*2,0)+IF(OR(입력!B179="T/T",입력!B179="T/O",입력!B179="T/S"),(IF(입력!H181="W",입력!D177-(입력!D177-입력!J181)-34-19+12-53-53,0)+IF(입력!H181="H",입력!F177-(입력!F177-입력!J181)-34-19+12-53-53,0))*2,0)+IF(입력!B177="OD",(IF(입력!H181="W",입력!D177-(입력!D177-입력!J181)-34-34+12-53-53,0)+IF(입력!H181="H",입력!F177-(입력!F177-입력!J181)-34-34+12-53-53,0))*2,0)+IF(입력!B179="PJ",(IF(입력!H181="W",입력!D177-(입력!D177-입력!J181)-34-19+12-53-53,0)+IF(입력!H181="H",입력!F177-(입력!F177-입력!J181)-34-19+12-53-53,0))*2,0)),0),0)</f>
        <v>0</v>
      </c>
      <c r="T177" s="358"/>
      <c r="U177" s="357">
        <f>IF(OR(입력!B177="60mm단열",입력!B177="60mm방화"),IF(입력!B181="39T",(IF(입력!B179="FIX",IF(AND(입력!H177="W",입력!H181="W"),((입력!D177-(입력!D177-입력!J177)-34-19)*2)+((입력!D177-(입력!D177-입력!J181)-34-19)*2)+((입력!D177-입력!J177-입력!J180-19-19)*2)+((입력!F177-34-34)*6),IF(AND(입력!H177="H",입력!H181="H"),((입력!F177-(입력!F177-입력!J177)-34-19)*2)+((입력!F177-(입력!F177-입력!J181)-34-19)*2)+((입력!F177-입력!J177-입력!J181-19-19)*2)+((입력!D177-34-34)*6),IF(입력!H177="W",((입력!D177-(입력!D177-입력!J177)-34-19)*2)+((입력!D177-입력!J177-34-19)*2)+((입력!F177-34-34)*4),IF(입력!H177="H",((입력!F177-(입력!F177-입력!J177)-34-19)*2)+((입력!F177-입력!J177-34-19)*2)+((입력!D177-34-34)*4),(((입력!D177-34-34)+(입력!F177-34-34))*2))))),0)+IF(OR(입력!B179="T/T",입력!B179="T/O",입력!B179="PJ",입력!B179="T/S"),IF(AND(입력!H177="W",입력!H181="W"),(((입력!D177-입력!J177-입력!J181-19-19)+(입력!F177-34-34))*2),IF(입력!H177="W",(((입력!D177-입력!J177-34-19)+(입력!F177-34-34))*2),IF(AND(입력!H177="H",입력!H181="H"),(((입력!F177-입력!J177-입력!J181-19-19)+(입력!D177-34-34))*2),IF(입력!H177="H",(((입력!F177-입력!J177-34-19)+(입력!D177-34-34))*2),0)))),0)+IF(입력!B179="OD",IF(AND(입력!H177="W",입력!H177="W"),(((입력!D177-입력!J177-입력!J181-34-34)+(입력!F177-34-34))*2),IF(입력!H177="W",(((입력!D177-입력!J177-34-34)+(입력!F177-34-34))*2),IF(AND(입력!H177="H",입력!H181="H"),(((입력!F177-입력!J177-입력!J181-34-34)+(입력!D177-34-34))*2),IF(입력!H177="H",(((입력!F177-입력!J177-34-34)+(입력!D177-34-34))*2),0)))),0)),0),0)</f>
        <v>0</v>
      </c>
      <c r="V177" s="358"/>
      <c r="W177" s="357">
        <f>IF(OR(입력!B177="60mm단열",입력!B177="60mm방화"),IF(입력!B181="39T",(IF(OR(입력!B179="T/T",입력!B179="T/O",입력!B179="T/S"),(IF(입력!H177="W",입력!D177-(입력!D177-입력!J177)-34-19+12-53-53,입력!D177-34-34+12-53-53)+IF(입력!H177="H",입력!F177-(입력!F177-입력!J177)-34-19+12-53-53,입력!F177-34-34+12-53-53))*2,0)+IF(입력!B179="OD",(IF(입력!H177="W",입력!D177-(입력!D177-입력!J177)-34-34+12-53-53,입력!D177-34-34+12-53-53)+IF(입력!H177="H",입력!F177-(입력!F177-입력!J177)-34-34+12-53-53,입력!F177-34-34+12-53-53))*2,0)+IF(입력!B179="PJ",(IF(입력!H177="W",입력!D177-(입력!D177-입력!J177)-34-19+12-53-53,입력!D177-34-34+12-53-53)+IF(입력!H177="H",입력!F177-(입력!F177-입력!J177)-34-19+12-53-53,입력!F177-34-34+12-53-53))*2,0)+IF(OR(입력!B179="T/T",입력!B179="T/O",입력!B179="T/S"),(IF(입력!H181="W",입력!D177-(입력!D177-입력!J181)-34-19+12-53-53,0)+IF(입력!H181="H",입력!F177-(입력!F177-입력!J181)-34-19+12-53-53,0))*2,0)+IF(입력!B177="OD",(IF(입력!H181="W",입력!D177-(입력!D177-입력!J181)-34-34+12-53-53,0)+IF(입력!H181="H",입력!F177-(입력!F177-입력!J181)-34-34+12-53-53,0))*2,0)+IF(입력!B177="ID",(IF(입력!H181="W",입력!D177-(입력!D177-입력!J181)-34-19+12-53-53,0)+IF(입력!H181="H",입력!F177-(입력!F177-입력!J181)-34-19+12-53-53,0))*2,0)),0),0)</f>
        <v>0</v>
      </c>
      <c r="X177" s="358"/>
      <c r="Y177" s="357">
        <f>IF(OR(입력!B177="60mm단열",입력!B177="60mm방화"),(4),0)</f>
        <v>0</v>
      </c>
      <c r="Z177" s="358"/>
      <c r="AA177" s="357">
        <f>IF(OR(입력!B177="60mm단열",입력!B177="60mm방화"),(4),0)</f>
        <v>0</v>
      </c>
      <c r="AB177" s="358"/>
      <c r="AC177" s="375">
        <f>IF(OR(입력!B177="60mm단열",입력!B177="60mm방화"),IF(OR(입력!B179="T/T",입력!B179="T/O",입력!B179="T/S",입력!B179="PJ"),IF(OR(입력!H181="w",입력!H181="h"),8,4),0),0)</f>
        <v>0</v>
      </c>
      <c r="AD177" s="376"/>
      <c r="AE177" s="375">
        <f>IF(OR(입력!B177="60mm단열",입력!B177="60mm방화"),IF(OR(입력!B179="T/T",입력!B179="T/O",입력!B179="T/S",입력!B179="PJ"),IF(OR(입력!H181="w",입력!H181="h"),8,4),0),0)</f>
        <v>0</v>
      </c>
      <c r="AF177" s="376"/>
      <c r="AG177" s="375">
        <f>IF(OR(입력!B177="60mm단열",입력!B177="60mm방화"),IF(OR(입력!B179="T/T",입력!B179="T/O",입력!B179="T/S",입력!B179="FIX",입력!B179="PJ"),IF(입력!H177="W",4,IF(입력!H177="H",4,0)),0)*IF(OR(입력!H180="W",입력!H180="H"),2,1),0)</f>
        <v>0</v>
      </c>
      <c r="AH177" s="376"/>
      <c r="AI177" s="375">
        <f>IF(OR(입력!B177="60mm단열",입력!B177="60mm방화"),IF(OR(입력!B179="T/T",입력!B179="T/O",입력!B179="T/S",입력!B179="FIX",입력!B179="PJ"),IF(입력!H177="W",4,IF(입력!H177="H",4,0)),0)*IF(OR(입력!H180="W",입력!H180="H"),2,1),0)</f>
        <v>0</v>
      </c>
      <c r="AJ177" s="376"/>
      <c r="AK177" s="375">
        <f>IF(OR(입력!B177="60mm단열",입력!B177="60mm방화"),IF(OR(입력!B179="T/T",입력!B179="T/O",입력!B179="T/S",입력!B179="FIX",입력!B179="PJ"),IF(입력!H177="W",4,IF(입력!H177="H",4,0)),0)*IF(OR(입력!H180="W",입력!H180="H"),2,1),0)</f>
        <v>0</v>
      </c>
      <c r="AL177" s="376"/>
      <c r="AM177" s="357">
        <f>IF(OR(입력!B177="60mm단열",입력!B177="60mm방화"),(32),0)</f>
        <v>0</v>
      </c>
      <c r="AN177" s="358"/>
      <c r="AO177" s="357">
        <f>IF((입력!B177="60mm단열"),(Q177+S177+U177+W177)/1000,0)</f>
        <v>0</v>
      </c>
      <c r="AP177" s="358"/>
      <c r="AQ177" s="357">
        <f>IF((입력!B177="60mm단열"),(Q177+S177+U177+W177)/1000,0)</f>
        <v>0</v>
      </c>
      <c r="AR177" s="358"/>
      <c r="AS177" s="357">
        <f>IF((입력!B177="60mm단열"),(G177+M177+K177+O177))/1000</f>
        <v>0</v>
      </c>
      <c r="AT177" s="358"/>
      <c r="AU177" s="357">
        <f>IF((입력!B177="60mm단열"),(4),0)</f>
        <v>0</v>
      </c>
      <c r="AV177" s="358"/>
      <c r="AW177" s="357">
        <f>IF((입력!B177="60mm단열"),(G177*2)/1000,0)</f>
        <v>0</v>
      </c>
      <c r="AX177" s="358"/>
      <c r="AY177" s="357">
        <f>IF((입력!B177="60mm방화"),(Q177+S177+U177+W177)/1000,0)</f>
        <v>0</v>
      </c>
      <c r="AZ177" s="358"/>
      <c r="BA177" s="357">
        <f>IF((입력!B177="60mm방화"),(Q177+S177+U177+W177)/1000,0)</f>
        <v>0</v>
      </c>
      <c r="BB177" s="358"/>
      <c r="BC177" s="357">
        <f>IF((입력!B177="60mm방화"),(G177+K177+M177+O177)/1000,0)</f>
        <v>0</v>
      </c>
      <c r="BD177" s="358"/>
      <c r="BE177" s="357">
        <f>IF((입력!B177="60mm방화"),(4),0)</f>
        <v>0</v>
      </c>
      <c r="BF177" s="358"/>
      <c r="BG177" s="357">
        <f>IF((입력!B177="60mm방화"),((G177+K177+M177+O177)/1000),0)</f>
        <v>0</v>
      </c>
      <c r="BH177" s="358"/>
      <c r="BI177" s="357">
        <f>IF((입력!B177="60mm방화"),((E177/1000)),0)</f>
        <v>0</v>
      </c>
      <c r="BJ177" s="358"/>
      <c r="BK177" s="357">
        <f>IF((입력!B177="60mm방화"),IF(입력!B181="24T",Q177/1000,U177/1000),0)</f>
        <v>0</v>
      </c>
      <c r="BL177" s="358"/>
      <c r="BM177" s="357">
        <f>IF((입력!B177="60mm방화"),IF(입력!B181="24T",S177/1000,W177/1000),0)</f>
        <v>0</v>
      </c>
      <c r="BN177" s="358"/>
      <c r="BO177" s="357">
        <f>IF(OR(입력!B177="60mm단열",입력!B177="60mm방화"),(IF(OR(입력!B179="T/T",입력!B179="T/O",입력!B179="T/S",입력!B179="PJ"),(IF(입력!H177="W",입력!D177-(입력!D177-입력!J177)-432,입력!D177-432)+IF(입력!H177="H",입력!F177-((((입력!F177-입력!J177)/2)-246)*2),(((입력!F177/2)-246)*2))),0))+(IF(OR(입력!B179="T/T",입력!B179="T/O",입력!B179="T/S"),(IF(입력!H181="W",입력!D177-(입력!D181-입력!J181)-432,0)+IF(입력!H181="H",입력!F181-((((입력!F181-입력!J181)/2)-246)*2),0)),0)),0)</f>
        <v>0</v>
      </c>
      <c r="BP177" s="358"/>
      <c r="BQ177" s="357">
        <f>IF(OR(입력!B177="85mm단열",입력!B177="85mm방화"),IF(입력!B179="OD",IF(AND(입력!H177="W",입력!H181="W"),((입력!D177-(입력!D177-입력!J177))*2)+((입력!D177-(입력!D177-입력!J181))*2)+((입력!D177-입력!J177-입력!J181)*2)+((입력!F177)*6),0),0)+IF(입력!B179="OD",IF(AND(입력!H177="H",입력!H181="H"),((입력!BJ177-(입력!F177-입력!J177))*2)+((입력!F177-(입력!F177-입력!J181))*2)+((입력!F177-입력!BN177-입력!J181)*2)+((입력!D177)*6),0),0)+IF(입력!B179="OD",IF(입력!H177="W",((입력!D177-(입력!D177-입력!J177))*2)+((입력!D177-입력!J177)*2)+((입력!F177)*4),IF(입력!H177="H",((입력!F177-(입력!F177-입력!J177))*2)+((입력!F177-입력!J177)*2)+((입력!D177)*4),0)),0)+IF(OR(입력!B179="T/T",입력!B179="T/O",입력!B179="T/S",입력!B179="FIX",입력!B177="ID",AND(입력!B179="OD",NOT(입력!H177="W"),NOT(입력!H177="H"))),((입력!D177)+(입력!F177))*2,0),0)</f>
        <v>0</v>
      </c>
      <c r="BR177" s="358"/>
      <c r="BS177" s="357">
        <f>IF(OR(입력!B177="85mm단열",입력!B177="85mm방화"),(IF(OR(입력!B179="T/T",입력!B179="T/O",입력!B179="T/S"),(IF(입력!H177="W",입력!D177-(입력!D177-입력!J177)-38-19+12,입력!D177-38-38+12)+IF(입력!H177="H",입력!F177-(입력!F177-입력!J177)-38-19+12,입력!F177-38-38+12))*2,0))+(IF(OR(입력!B179="T/T",입력!B179="T/O",입력!B179="T/S"),(IF(입력!H181="W",입력!D177-(입력!D181-입력!J181)-38-19+12,0)+IF(입력!H181="H",입력!F181-(입력!F181-입력!J181)-38-19+12,0))*2,0)),0)</f>
        <v>0</v>
      </c>
      <c r="BT177" s="358"/>
      <c r="BU177" s="357">
        <f>IF(OR(입력!B177="85mm단열",입력!B177="85mm방화"),IF(OR(입력!B179="T/T",입력!B179="T/O",입력!B179="T/S",입력!B179="FIX",입력!B179="ID"),IF(입력!H177="W",입력!F177-38-38+10,IF(입력!H177="H",입력!D177-38-38+10,0)),0)*IF(OR(입력!H181="W",입력!H180="H"),2,1),0)</f>
        <v>0</v>
      </c>
      <c r="BV177" s="358"/>
      <c r="BW177" s="357">
        <f>IF(OR(입력!B177="85mm단열",입력!B177="85mm방화"),IF(입력!B181="48T",(IF(입력!B179="FIX",IF(AND(입력!H177="W",입력!H181="W"),((입력!D177-(입력!D177-입력!J177)-38-19)*2)+((입력!D177-(입력!D177-입력!J181)-38-19)*2)+((입력!D177-입력!J177-입력!J180-19-19)*2)+((입력!F177-38-38)*6),IF(AND(입력!H177="H",입력!H181="H"),((입력!F177-(입력!F177-입력!J177)-38-19)*2)+((입력!F177-(입력!F177-입력!J181)-38-19)*2)+((입력!F177-입력!J177-입력!J181-19-19)*2)+((입력!D177-38-38)*6),IF(입력!H177="W",((입력!D177-(입력!D177-입력!J177)-38-19)*2)+((입력!D177-입력!J177-38-19)*2)+((입력!F177-38-38)*4),IF(입력!H177="H",((입력!F177-(입력!F177-입력!J177)-38-19)*2)+((입력!F177-입력!J177-38-19)*2)+((입력!D177-38-38)*4),(((입력!D177-38-38)+(입력!F177-38-38))*2))))),0)+IF(OR(입력!B179="T/T",입력!B179="T/O",입력!B179="ID",입력!B179="T/S"),IF(AND(입력!H177="W",입력!H181="W"),(((입력!D177-입력!J177-입력!J181-19-19)+(입력!F177-38-38))*2),IF(입력!H177="W",(((입력!D177-입력!J177-38-19)+(입력!F177-38-38))*2),IF(AND(입력!H177="H",입력!H181="H"),(((입력!F177-입력!J177-입력!J181-19-19)+(입력!D177-38-38))*2),IF(입력!H177="H",(((입력!F177-입력!J177-38-19)+(입력!D177-38-38))*2),0)))),0)+IF(입력!B177="OD",IF(AND(입력!H177="W",입력!H177="W"),(((입력!D177-입력!J177-입력!J181-38-38)+(입력!F177-38-38))*2),IF(입력!H177="W",(((입력!D177-입력!J177-38-38)+(입력!F177-38-38))*2),IF(AND(입력!H177="H",입력!H181="H"),(((입력!F177-입력!J177-입력!J181-38-38)+(입력!D177-38-38))*2),IF(입력!H177="H",(((입력!F177-입력!J177-38-38)+(입력!D177-38-38))*2),0)))),0)),0),0)</f>
        <v>0</v>
      </c>
      <c r="BX177" s="358"/>
      <c r="BY177" s="357">
        <f>IF(OR(입력!B177="85mm단열",입력!B177="85mm방화"),IF(입력!B181="48T",(IF(OR(입력!B179="T/T",입력!B179="T/O",입력!B179="T/S"),(IF(입력!H177="W",입력!D177-(입력!D177-입력!J177)-38-19+12-56-56,입력!D177-38-38+12-56-56)+IF(입력!H177="H",입력!F177-(입력!F177-입력!J177)-38-19+12-56-56,입력!F177-38-38+12-56-56))*2,0)+IF(입력!B179="OD",(IF(입력!H177="W",입력!D177-(입력!D177-입력!J177)-38-38+12-56-56,입력!D177-38-38+12-56-56)+IF(입력!H177="H",입력!F177-(입력!F177-입력!J177)-38-38+12-56-56,입력!F177-38-38+12-56-56))*2,0)+IF(입력!B179="ID",(IF(입력!H177="W",입력!D177-(입력!D177-입력!J177)-38-19+12-56-56,입력!D177-38-38+12-56-56)+IF(입력!H177="H",입력!F177-(입력!F177-입력!J177)-38-19+12-56-56,입력!F177-38-38+12-56-56))*2,0)+IF(OR(입력!B179="T/T",입력!B179="T/O",입력!B179="T/S"),(IF(입력!H181="W",입력!D177-(입력!D177-입력!J181)-38-19+12-56-56,0)+IF(입력!H181="H",입력!F177-(입력!F177-입력!J181)-38-19+12-56-56,0))*2,0)+IF(입력!B177="OD",(IF(입력!H181="W",입력!D177-(입력!D177-입력!J181)-38-38+12-56-56,0)+IF(입력!H181="H",입력!F177-(입력!F177-입력!J181)-38-38+12-56-56,0))*2,0)+IF(입력!B177="ID",(IF(입력!H181="W",입력!D177-(입력!D177-입력!J181)-38-19+12-56-56,0)+IF(입력!H181="H",입력!F177-(입력!F177-입력!J181)-38-19+12-56-56,0))*2,0)),0),0)</f>
        <v>0</v>
      </c>
      <c r="BZ177" s="358"/>
      <c r="CA177" s="357">
        <f>IF(OR(입력!B177="85mm단열",입력!B177="85mm방화"),IF(입력!B181="51T",(IF(입력!B179="FIX",IF(AND(입력!H177="W",입력!H181="W"),((입력!D177-(입력!D177-입력!J177)-38-19)*2)+((입력!D177-(입력!D177-입력!J181)-38-19)*2)+((입력!D177-입력!J177-입력!J180-19-19)*2)+((입력!F177-38-38)*6),IF(AND(입력!H177="H",입력!H181="H"),((입력!F177-(입력!F177-입력!J177)-38-19)*2)+((입력!F177-(입력!F177-입력!J181)-38-19)*2)+((입력!F177-입력!J177-입력!J181-19-19)*2)+((입력!D177-38-38)*6),IF(입력!H177="W",((입력!D177-(입력!D177-입력!J177)-38-19)*2)+((입력!D177-입력!J177-38-19)*2)+((입력!F177-38-38)*4),IF(입력!H177="H",((입력!F177-(입력!F177-입력!J177)-38-19)*2)+((입력!F177-입력!J177-38-19)*2)+((입력!D177-38-38)*4),(((입력!D177-38-38)+(입력!F177-38-38))*2))))),0)+IF(OR(입력!B179="T/T",입력!B179="T/O",입력!B179="ID",입력!B179="T/S"),IF(AND(입력!H177="W",입력!H181="W"),(((입력!D177-입력!J177-입력!J181-19-19)+(입력!F177-38-38))*2),IF(입력!H177="W",(((입력!D177-입력!J177-38-19)+(입력!F177-38-38))*2),IF(AND(입력!H177="H",입력!H181="H"),(((입력!F177-입력!J177-입력!J181-19-19)+(입력!D177-38-38))*2),IF(입력!H177="H",(((입력!F177-입력!J177-38-19)+(입력!D177-38-38))*2),0)))),0)+IF(입력!B177="OD",IF(AND(입력!H177="W",입력!H177="W"),(((입력!D177-입력!J177-입력!J181-38-38)+(입력!F177-38-38))*2),IF(입력!H177="W",(((입력!D177-입력!J177-38-38)+(입력!F177-38-38))*2),IF(AND(입력!H177="H",입력!H181="H"),(((입력!F177-입력!J177-입력!J181-38-38)+(입력!D177-38-38))*2),IF(입력!H177="H",(((입력!F177-입력!J177-38-38)+(입력!D177-38-38))*2),0)))),0)),0),0)</f>
        <v>0</v>
      </c>
      <c r="CB177" s="358"/>
      <c r="CC177" s="357">
        <f>IF(OR(입력!B177="85mm단열",입력!B177="85mm방화"),IF(입력!B181="51T",(IF(OR(입력!B179="T/T",입력!B179="T/O",입력!B179="T/S"),(IF(입력!H177="W",입력!D177-(입력!D177-입력!J177)-38-19+12-56-56,입력!D177-38-38+12-56-56)+IF(입력!H177="H",입력!F177-(입력!F177-입력!J177)-38-19+12-56-56,입력!F177-38-38+12-56-56))*2,0)+IF(입력!B179="OD",(IF(입력!H177="W",입력!D177-(입력!D177-입력!J177)-38-38+12-56-56,입력!D177-38-38+12-56-56)+IF(입력!H177="H",입력!F177-(입력!F177-입력!J177)-38-38+12-56-56,입력!F177-38-38+12-56-56))*2,0)+IF(입력!B179="ID",(IF(입력!H177="W",입력!D177-(입력!D177-입력!J177)-38-19+12-56-56,입력!D177-38-38+12-56-56)+IF(입력!H177="H",입력!F177-(입력!F177-입력!J177)-38-19+12-56-56,입력!F177-38-38+12-56-56))*2,0)+IF(OR(입력!B179="T/T",입력!B179="T/O",입력!B179="T/S"),(IF(입력!H181="W",입력!D177-(입력!D177-입력!J181)-38-19+12-56-56,0)+IF(입력!H181="H",입력!F177-(입력!F177-입력!J181)-38-19+12-56-56,0))*2,0)+IF(입력!B177="OD",(IF(입력!H181="W",입력!D177-(입력!D177-입력!J181)-38-38+12-56-56,0)+IF(입력!H181="H",입력!F177-(입력!F177-입력!J181)-38-38+12-56-56,0))*2,0)+IF(입력!B177="ID",(IF(입력!H181="W",입력!D177-(입력!D177-입력!J181)-38-19+12-56-56,0)+IF(입력!H181="H",입력!F177-(입력!F177-입력!J181)-38-19+12-56-56,0))*2,0)),0),0)</f>
        <v>0</v>
      </c>
      <c r="CD177" s="358"/>
      <c r="CE177" s="357">
        <f>IF(OR(입력!B177="85mm단열",입력!B177="85mm방화"),(4),0)</f>
        <v>0</v>
      </c>
      <c r="CF177" s="358"/>
      <c r="CG177" s="357">
        <f>IF(OR(입력!B177="85mm단열",입력!B177="85mm방화"),(4),0)</f>
        <v>0</v>
      </c>
      <c r="CH177" s="358"/>
      <c r="CI177" s="381">
        <f>IF(OR(입력!B177="85mm단열",입력!B177="85mm방화"),IF(OR(입력!B179="T/T",입력!B179="T/O",입력!B179="T/S"),IF(OR(입력!H181="w",입력!H181="h"),8,4),0),0)</f>
        <v>0</v>
      </c>
      <c r="CJ177" s="382"/>
      <c r="CK177" s="375">
        <f>IF(OR(입력!B177="85mm단열",입력!B177="85mm방화"),IF(OR(입력!B179="T/T",입력!B179="T/O",입력!B179="T/S"),IF(OR(입력!H181="w",입력!H181="h"),8,4),0),0)</f>
        <v>0</v>
      </c>
      <c r="CL177" s="376"/>
      <c r="CM177" s="375">
        <f>IF(OR(입력!B177="85mm단열",입력!B177="85mm방화"),IF(OR(입력!B179="T/T",입력!B179="T/O",입력!B179="T/S",입력!B179="FIX",입력!B179="ID"),IF(입력!H177="W",2,IF(입력!H177="H",2,0)),0)*IF(OR(입력!H180="W",입력!H180="H"),2,1),0)</f>
        <v>0</v>
      </c>
      <c r="CN177" s="376"/>
      <c r="CO177" s="375">
        <f>IF(OR(입력!B177="85mm단열",입력!B177="85mm방화"),IF(OR(입력!B179="T/T",입력!B179="T/O",입력!B179="T/S",입력!B179="FIX",입력!B179="ID"),IF(입력!H177="W",2,IF(입력!H177="H",2,0)),0)*IF(OR(입력!H180="W",입력!H180="H"),2,1),0)</f>
        <v>0</v>
      </c>
      <c r="CP177" s="376"/>
      <c r="CQ177" s="375">
        <f>IF(OR(입력!B177="85mm단열",입력!B177="85mm방화"),IF(OR(입력!B179="T/T",입력!B179="T/O",입력!B179="T/S",입력!B179="FIX",입력!B179="ID"),IF(입력!H177="W",2,IF(입력!H177="H",2,0)),0)*IF(OR(입력!H180="W",입력!H180="H"),2,1),0)</f>
        <v>0</v>
      </c>
      <c r="CR177" s="376"/>
      <c r="CS177" s="357">
        <f>IF(OR(입력!B177="85mm단열",입력!B177="85mm방화"),(32),0)</f>
        <v>0</v>
      </c>
      <c r="CT177" s="358"/>
      <c r="CU177" s="369">
        <f>IF((입력!B177="85mm단열"),((CA177+CC177+BW177+BY177)/1000),0)</f>
        <v>0</v>
      </c>
      <c r="CV177" s="370"/>
      <c r="CW177" s="369">
        <f>IF((입력!B177="85mm단열"),((CA177+CC177+BW177+BY177)/1000),0)</f>
        <v>0</v>
      </c>
      <c r="CX177" s="370"/>
      <c r="CY177" s="369">
        <f>IF((입력!B177="85mm단열"),((BS177/1000)),0)</f>
        <v>0</v>
      </c>
      <c r="CZ177" s="370"/>
      <c r="DA177" s="357">
        <f>IF((입력!B177="85mm단열"),(4),0)</f>
        <v>0</v>
      </c>
      <c r="DB177" s="358"/>
      <c r="DC177" s="369">
        <f>IF((입력!B177="85mm단열"),(BS177*2)/1000,0)</f>
        <v>0</v>
      </c>
      <c r="DD177" s="370"/>
      <c r="DE177" s="357">
        <f>IF((입력!B177="85mm방화"),((CA177+CC177+BW177+BY177)/1000),0)</f>
        <v>0</v>
      </c>
      <c r="DF177" s="358"/>
      <c r="DG177" s="357">
        <f>IF((입력!B177="85mm방화"),((CA177+CC177+BW177+BY177)/1000),0)</f>
        <v>0</v>
      </c>
      <c r="DH177" s="358"/>
      <c r="DI177" s="357">
        <f>IF((입력!B177="85mm방화"),((BS177/1000)),0)</f>
        <v>0</v>
      </c>
      <c r="DJ177" s="358"/>
      <c r="DK177" s="357">
        <f>IF((입력!B177="85mm방화"),(4),0)</f>
        <v>0</v>
      </c>
      <c r="DL177" s="358"/>
      <c r="DM177" s="357">
        <f>IF((입력!B177="85mm방화"),(BS177*2)/1000,0)</f>
        <v>0</v>
      </c>
      <c r="DN177" s="358"/>
      <c r="DO177" s="357">
        <f>IF((입력!B177="85mm방화"),((BQ177/1000)),0)</f>
        <v>0</v>
      </c>
      <c r="DP177" s="358"/>
      <c r="DQ177" s="357">
        <f>IF((입력!B177="85mm방화"),((BW177/1000)),0)</f>
        <v>0</v>
      </c>
      <c r="DR177" s="358"/>
      <c r="DS177" s="357">
        <f>IF((입력!B177="85mm방화"),((BY177/1000)),0)</f>
        <v>0</v>
      </c>
      <c r="DT177" s="358"/>
      <c r="DU177" s="357">
        <f>IF(OR(입력!B177="85mm단열",입력!B177="85mm방화"),(IF(OR(입력!B179="T/T",입력!B179="T/O",입력!B179="T/S"),(IF(입력!H177="W",입력!D177-(입력!D177-입력!J177)-432,입력!D177-432)+IF(입력!H177="H",입력!F177-((((입력!F177-입력!J177)/2)-246)*2),(((입력!F177/2)-246)*2))),0))+(IF(OR(입력!B179="T/T",입력!B179="T/O",입력!B179="T/S"),(IF(입력!H181="W",입력!D177-(입력!D181-입력!J181)-432,0)+IF(입력!H181="H",입력!F181-((((입력!F181-입력!J181)/2)-246)*2),0)),0)),0)</f>
        <v>0</v>
      </c>
      <c r="DV177" s="358"/>
      <c r="DW177" s="357">
        <f>IF(OR(입력!B177="85mm단열",입력!B177="85mm방화",입력!B177="60mm단열",입력!B177="60mm방화"),IF(OR(입력!B179="T/T",입력!B179="T/O",입력!B179="T/S",입력!B179="FIX"),IF(OR(입력!H177="w",입력!H177="h"),4,2),0),0)</f>
        <v>0</v>
      </c>
      <c r="DX177" s="358"/>
      <c r="DY177" s="357">
        <f>IF(OR(입력!B177="85mm단열",입력!B177="85mm방화",입력!B177="60mm단열",입력!B177="60mm방화"),IF(OR(입력!B179="T/T",입력!B179="T/O",입력!B179="T/S"),1,0),0)</f>
        <v>0</v>
      </c>
      <c r="DZ177" s="358"/>
      <c r="EA177" s="357">
        <f>IF(OR(입력!B177="85mm단열",입력!B177="85mm방화",입력!B177="60mm단열",입력!B177="60mm방화"),IF(OR(입력!B179="T/T",입력!B179="T/O",입력!B179="T/S"),1,0),0)</f>
        <v>0</v>
      </c>
      <c r="EB177" s="358"/>
      <c r="EC177" s="357">
        <f>IF(OR(입력!B177="145mm단열",입력!B177="145mm방화"),IF(입력!B179="ES",((입력!D177)+(입력!F177))*2,0),0)</f>
        <v>0</v>
      </c>
      <c r="ED177" s="358"/>
      <c r="EE177" s="357">
        <f>IF(OR(입력!B177="145mm단열",입력!B177="145mm방화"),IF(입력!B179="ES",(((입력!D177-(입력!D177-입력!J177)+6)+(입력!F177-52-57))*2),0)+IF(입력!B179="ES",IF(입력!H181="W",(((입력!D177-(입력!D177-입력!J181)+6)+(입력!F177-52-57))*2),0),0),0)</f>
        <v>0</v>
      </c>
      <c r="EF177" s="358"/>
      <c r="EG177" s="357">
        <f>IF(OR(입력!B177="145mm단열",입력!B177="145mm방화"),IF(입력!B179="ES",입력!F177-36-36+10,0)*IF(입력!H181="W",2,1),0)</f>
        <v>0</v>
      </c>
      <c r="EH177" s="358"/>
      <c r="EI177" s="357">
        <f>IF(OR(입력!B177="145mm단열",입력!B177="145mm방화"),IF(입력!B179="ES",입력!D177-36-36,0),0)</f>
        <v>0</v>
      </c>
      <c r="EJ177" s="358"/>
      <c r="EK177" s="357">
        <f>IF(OR(입력!B177="145mm단열",입력!B177="145mm방화"),IF(입력!B179="ES",입력!F177-36-36,0)+IF(AND(입력!B179="ES",입력!H181="W"),입력!F177-36-36,0),0)</f>
        <v>0</v>
      </c>
      <c r="EL177" s="358"/>
      <c r="EM177" s="357">
        <f>IF(OR(입력!B177="145mm단열",입력!B177="145mm방화"),IF(입력!B179="ES",입력!D177-36-36,0),0)</f>
        <v>0</v>
      </c>
      <c r="EN177" s="358"/>
      <c r="EO177" s="357">
        <f>IF(OR(입력!B177="145mm단열",입력!B177="145mm방화"),IF(입력!B179="ES",입력!D177-36-36,0),0)</f>
        <v>0</v>
      </c>
      <c r="EP177" s="358"/>
      <c r="EQ177" s="357">
        <f>IF(OR(입력!B177="145mm단열",입력!B177="145mm방화"),IF(입력!B179="ES",입력!F177-36-36,0)+IF(AND(입력!B179="ES",입력!H181="W"),입력!F177-36-36,0),0)</f>
        <v>0</v>
      </c>
      <c r="ER177" s="358"/>
      <c r="ES177" s="357">
        <f>IF(OR(입력!B177="145mm단열",입력!B177="145mm방화"),IF(입력!B181="39T",IF(입력!B179="ES",((입력!D177-(입력!D177-입력!J177)+6-73-73)+(입력!F177-36-36-73-73))*2,0)+IF(AND(입력!B177="ES",입력!H180="W"),((입력!D177-(입력!D177-입력!J180)+6-73-73)+(입력!F177-36-36-73-73))*2,0)+IF(AND(입력!B177="ES",입력!H177="W",입력!H180="W"),((입력!D177-입력!J177-입력!J180-19-19)+(입력!F177-36-36))*2,IF(AND(입력!B177="ES",입력!H177="W",NOT(입력!H180="W")),((입력!D177-입력!J177-36-19)+(입력!F177-36-36))*2,0)),0),0)</f>
        <v>0</v>
      </c>
      <c r="ET177" s="358"/>
      <c r="EU177" s="357">
        <f>IF(OR(입력!B177="145mm단열",입력!B177="145mm방화"),IF(입력!B181="24T",IF(입력!B179="ES",((입력!D177-(입력!D177-입력!J177)+6-73-73)+(입력!F177-36-36-73-73))*2,0)+IF(AND(입력!B177="ES",입력!H180="W"),((입력!D177-(입력!D177-입력!J180)+6-73-73)+(입력!F177-36-36-73-73))*2,0)+IF(AND(입력!B177="ES",입력!H177="W",입력!H180="W"),((입력!D177-입력!J177-입력!J180-19-19)+(입력!F177-36-36))*2,IF(AND(입력!B177="ES",입력!H177="W",NOT(입력!H180="W")),((입력!D177-입력!J177-36-19)+(입력!F177-36-36))*2,0)),0),0)</f>
        <v>0</v>
      </c>
      <c r="EV177" s="358"/>
      <c r="EW177" s="357">
        <f>IF(OR(입력!B177="145mm단열",입력!B177="145mm방화"),IF(입력!B179="ES",(입력!D177-(입력!D177-입력!J177)-40-21+입력!F177-36-36)*2,0)+IF(AND(입력!B179="ES",입력!H181="W"),(입력!D177-(입력!D177-입력!J180)-36-19+입력!F177-36-36)*2,0),0)</f>
        <v>0</v>
      </c>
      <c r="EX177" s="358"/>
      <c r="EY177" s="357">
        <f>IF(OR(입력!B177="145mm단열",입력!B177="145mm방화"),(4),0)</f>
        <v>0</v>
      </c>
      <c r="EZ177" s="358"/>
      <c r="FA177" s="357">
        <f>IF(OR(입력!B177="145mm단열",입력!B177="145mm방화"),(4),0)</f>
        <v>0</v>
      </c>
      <c r="FB177" s="358"/>
      <c r="FC177" s="381">
        <f>IF(OR(입력!B177="145mm단열",입력!B177="145mm방화"),IF(OR(입력!B179="ES"),IF(OR(입력!H177="W",입력!H181="h"),4,8),0),0)</f>
        <v>0</v>
      </c>
      <c r="FD177" s="382"/>
      <c r="FE177" s="375">
        <f>IF(OR(입력!B177="145mm단열",입력!B177="145mm방화"),IF(OR(입력!B179="ES"),IF(OR(입력!H177="W",입력!H181="h"),4,8),0),0)</f>
        <v>0</v>
      </c>
      <c r="FF177" s="376"/>
      <c r="FG177" s="375">
        <f>IF(OR(입력!B177="145mm단열",입력!B177="145mm방화"),IF(OR(입력!B179="ES"),IF(입력!H177="W",2,IF(입력!H177="H",2,0)),0)*IF(OR(입력!H180="W",입력!H180="H"),2,1),0)</f>
        <v>0</v>
      </c>
      <c r="FH177" s="376"/>
      <c r="FI177" s="375">
        <f>IF(OR(입력!B177="145mm단열",입력!B177="145mm방화"),IF(OR(입력!B179="ES"),IF(입력!H177="W",2,IF(입력!H177="H",2,0)),0)*IF(OR(입력!H180="W",입력!H180="H"),2,1),0)</f>
        <v>0</v>
      </c>
      <c r="FJ177" s="376"/>
      <c r="FK177" s="375">
        <f>IF(OR(입력!B177="145mm단열",입력!B177="145mm방화"),IF(OR(입력!B179="ES"),IF(입력!H177="W",2,IF(입력!H177="H",2,0)),0)*IF(OR(입력!H180="W",입력!H180="H"),2,1),0)</f>
        <v>0</v>
      </c>
      <c r="FL177" s="376"/>
      <c r="FM177" s="357">
        <f>IF(OR(입력!B177="145mm단열",입력!B177="145mm방화"),(32),0)</f>
        <v>0</v>
      </c>
      <c r="FN177" s="358"/>
      <c r="FO177" s="369">
        <f>IF((입력!B177="145mm단열"),((EU177+EW177+EQ177+ES177)/1000),0)</f>
        <v>0</v>
      </c>
      <c r="FP177" s="370"/>
      <c r="FQ177" s="369">
        <f>IF((입력!B177="145mm단열"),((EU177+EW177+EQ177+ES177)/1000),0)</f>
        <v>0</v>
      </c>
      <c r="FR177" s="370"/>
      <c r="FS177" s="369">
        <f>IF((입력!B177="145mm단열"),((EM177/1000)),0)</f>
        <v>0</v>
      </c>
      <c r="FT177" s="370"/>
      <c r="FU177" s="357">
        <f>IF((입력!B177="145mm단열"),(4),0)</f>
        <v>0</v>
      </c>
      <c r="FV177" s="358"/>
      <c r="FW177" s="369">
        <f>IF((입력!B177="145mm단열"),(EM177*2)/1000,0)</f>
        <v>0</v>
      </c>
      <c r="FX177" s="370"/>
      <c r="FY177" s="357">
        <f>IF((입력!B177="145mm방화"),((EU177+EW177+EQ177+ES177)/1000),0)</f>
        <v>0</v>
      </c>
      <c r="FZ177" s="358"/>
      <c r="GA177" s="357">
        <f>IF((입력!B177="145mm방화"),((EU177+EW177+EQ177+ES177)/1000),0)</f>
        <v>0</v>
      </c>
      <c r="GB177" s="358"/>
      <c r="GC177" s="357">
        <f>IF((입력!B177="145mm방화"),((EM177/1000)),0)</f>
        <v>0</v>
      </c>
      <c r="GD177" s="358"/>
      <c r="GE177" s="357">
        <f>IF((입력!B177="145mm방화"),(4),0)</f>
        <v>0</v>
      </c>
      <c r="GF177" s="358"/>
      <c r="GG177" s="357">
        <f>IF((입력!B177="145mm방화"),(EM177*2)/1000,0)</f>
        <v>0</v>
      </c>
      <c r="GH177" s="358"/>
      <c r="GI177" s="357">
        <f>IF((입력!B177="145mm방화"),((EK177/1000)),0)</f>
        <v>0</v>
      </c>
      <c r="GJ177" s="358"/>
      <c r="GK177" s="357">
        <f>IF((입력!B177="145mm방화"),((EQ177/1000)),0)</f>
        <v>0</v>
      </c>
      <c r="GL177" s="358"/>
      <c r="GM177" s="357">
        <f>IF((입력!B177="145mm방화"),((ES177/1000)),0)</f>
        <v>0</v>
      </c>
      <c r="GN177" s="358"/>
      <c r="GO177" s="357">
        <f>IF(OR(입력!B177="145mm단열",입력!B177="145mm방화"),(1),0)</f>
        <v>0</v>
      </c>
      <c r="GP177" s="358"/>
      <c r="GQ177" s="357">
        <f>IF(OR(입력!B177="145mm단열",입력!B177="145mm방화"),(1),0)</f>
        <v>0</v>
      </c>
      <c r="GR177" s="358"/>
    </row>
    <row r="178" spans="1:200" ht="17.100000000000001" customHeight="1" x14ac:dyDescent="0.3">
      <c r="A178" s="402"/>
      <c r="B178" s="405"/>
      <c r="C178" s="397"/>
      <c r="D178" s="398"/>
      <c r="E178" s="359"/>
      <c r="F178" s="360"/>
      <c r="G178" s="377"/>
      <c r="H178" s="378"/>
      <c r="I178" s="359"/>
      <c r="J178" s="360"/>
      <c r="K178" s="359"/>
      <c r="L178" s="360"/>
      <c r="M178" s="359"/>
      <c r="N178" s="360"/>
      <c r="O178" s="359"/>
      <c r="P178" s="360"/>
      <c r="Q178" s="359"/>
      <c r="R178" s="360"/>
      <c r="S178" s="359"/>
      <c r="T178" s="360"/>
      <c r="U178" s="359"/>
      <c r="V178" s="360"/>
      <c r="W178" s="359"/>
      <c r="X178" s="360"/>
      <c r="Y178" s="359"/>
      <c r="Z178" s="360"/>
      <c r="AA178" s="359"/>
      <c r="AB178" s="360"/>
      <c r="AC178" s="377"/>
      <c r="AD178" s="378"/>
      <c r="AE178" s="377"/>
      <c r="AF178" s="378"/>
      <c r="AG178" s="377"/>
      <c r="AH178" s="378"/>
      <c r="AI178" s="377"/>
      <c r="AJ178" s="378"/>
      <c r="AK178" s="377"/>
      <c r="AL178" s="378"/>
      <c r="AM178" s="359"/>
      <c r="AN178" s="360"/>
      <c r="AO178" s="359"/>
      <c r="AP178" s="360"/>
      <c r="AQ178" s="359"/>
      <c r="AR178" s="360"/>
      <c r="AS178" s="359"/>
      <c r="AT178" s="360"/>
      <c r="AU178" s="359"/>
      <c r="AV178" s="360"/>
      <c r="AW178" s="359"/>
      <c r="AX178" s="360"/>
      <c r="AY178" s="359"/>
      <c r="AZ178" s="360"/>
      <c r="BA178" s="359"/>
      <c r="BB178" s="360"/>
      <c r="BC178" s="359"/>
      <c r="BD178" s="360"/>
      <c r="BE178" s="359"/>
      <c r="BF178" s="360"/>
      <c r="BG178" s="359"/>
      <c r="BH178" s="360"/>
      <c r="BI178" s="359"/>
      <c r="BJ178" s="360"/>
      <c r="BK178" s="359"/>
      <c r="BL178" s="360"/>
      <c r="BM178" s="359"/>
      <c r="BN178" s="360"/>
      <c r="BO178" s="359"/>
      <c r="BP178" s="360"/>
      <c r="BQ178" s="359"/>
      <c r="BR178" s="360"/>
      <c r="BS178" s="359"/>
      <c r="BT178" s="360"/>
      <c r="BU178" s="359"/>
      <c r="BV178" s="360"/>
      <c r="BW178" s="359"/>
      <c r="BX178" s="360"/>
      <c r="BY178" s="359"/>
      <c r="BZ178" s="360"/>
      <c r="CA178" s="359"/>
      <c r="CB178" s="360"/>
      <c r="CC178" s="359"/>
      <c r="CD178" s="360"/>
      <c r="CE178" s="359"/>
      <c r="CF178" s="360"/>
      <c r="CG178" s="359"/>
      <c r="CH178" s="360"/>
      <c r="CI178" s="383"/>
      <c r="CJ178" s="384"/>
      <c r="CK178" s="377"/>
      <c r="CL178" s="378"/>
      <c r="CM178" s="377"/>
      <c r="CN178" s="378"/>
      <c r="CO178" s="377"/>
      <c r="CP178" s="378"/>
      <c r="CQ178" s="377"/>
      <c r="CR178" s="378"/>
      <c r="CS178" s="359"/>
      <c r="CT178" s="360"/>
      <c r="CU178" s="371"/>
      <c r="CV178" s="372"/>
      <c r="CW178" s="371"/>
      <c r="CX178" s="372"/>
      <c r="CY178" s="371"/>
      <c r="CZ178" s="372"/>
      <c r="DA178" s="359"/>
      <c r="DB178" s="360"/>
      <c r="DC178" s="371"/>
      <c r="DD178" s="372"/>
      <c r="DE178" s="359"/>
      <c r="DF178" s="360"/>
      <c r="DG178" s="359"/>
      <c r="DH178" s="360"/>
      <c r="DI178" s="359"/>
      <c r="DJ178" s="360"/>
      <c r="DK178" s="359"/>
      <c r="DL178" s="360"/>
      <c r="DM178" s="359"/>
      <c r="DN178" s="360"/>
      <c r="DO178" s="359"/>
      <c r="DP178" s="360"/>
      <c r="DQ178" s="359"/>
      <c r="DR178" s="360"/>
      <c r="DS178" s="359"/>
      <c r="DT178" s="360"/>
      <c r="DU178" s="359"/>
      <c r="DV178" s="360"/>
      <c r="DW178" s="359"/>
      <c r="DX178" s="360"/>
      <c r="DY178" s="359"/>
      <c r="DZ178" s="360"/>
      <c r="EA178" s="359"/>
      <c r="EB178" s="360"/>
      <c r="EC178" s="359"/>
      <c r="ED178" s="360"/>
      <c r="EE178" s="359"/>
      <c r="EF178" s="360"/>
      <c r="EG178" s="359"/>
      <c r="EH178" s="360"/>
      <c r="EI178" s="359"/>
      <c r="EJ178" s="360"/>
      <c r="EK178" s="359"/>
      <c r="EL178" s="360"/>
      <c r="EM178" s="359"/>
      <c r="EN178" s="360"/>
      <c r="EO178" s="359"/>
      <c r="EP178" s="360"/>
      <c r="EQ178" s="359"/>
      <c r="ER178" s="360"/>
      <c r="ES178" s="359"/>
      <c r="ET178" s="360"/>
      <c r="EU178" s="359"/>
      <c r="EV178" s="360"/>
      <c r="EW178" s="359"/>
      <c r="EX178" s="360"/>
      <c r="EY178" s="359"/>
      <c r="EZ178" s="360"/>
      <c r="FA178" s="359"/>
      <c r="FB178" s="360"/>
      <c r="FC178" s="383"/>
      <c r="FD178" s="384"/>
      <c r="FE178" s="377"/>
      <c r="FF178" s="378"/>
      <c r="FG178" s="377"/>
      <c r="FH178" s="378"/>
      <c r="FI178" s="377"/>
      <c r="FJ178" s="378"/>
      <c r="FK178" s="377"/>
      <c r="FL178" s="378"/>
      <c r="FM178" s="359"/>
      <c r="FN178" s="360"/>
      <c r="FO178" s="371"/>
      <c r="FP178" s="372"/>
      <c r="FQ178" s="371"/>
      <c r="FR178" s="372"/>
      <c r="FS178" s="371"/>
      <c r="FT178" s="372"/>
      <c r="FU178" s="359"/>
      <c r="FV178" s="360"/>
      <c r="FW178" s="371"/>
      <c r="FX178" s="372"/>
      <c r="FY178" s="359"/>
      <c r="FZ178" s="360"/>
      <c r="GA178" s="359"/>
      <c r="GB178" s="360"/>
      <c r="GC178" s="359"/>
      <c r="GD178" s="360"/>
      <c r="GE178" s="359"/>
      <c r="GF178" s="360"/>
      <c r="GG178" s="359"/>
      <c r="GH178" s="360"/>
      <c r="GI178" s="359"/>
      <c r="GJ178" s="360"/>
      <c r="GK178" s="359"/>
      <c r="GL178" s="360"/>
      <c r="GM178" s="359"/>
      <c r="GN178" s="360"/>
      <c r="GO178" s="359"/>
      <c r="GP178" s="360"/>
      <c r="GQ178" s="359"/>
      <c r="GR178" s="360"/>
    </row>
    <row r="179" spans="1:200" ht="17.100000000000001" customHeight="1" x14ac:dyDescent="0.3">
      <c r="A179" s="402"/>
      <c r="B179" s="405"/>
      <c r="C179" s="397"/>
      <c r="D179" s="398"/>
      <c r="E179" s="359"/>
      <c r="F179" s="360"/>
      <c r="G179" s="377"/>
      <c r="H179" s="378"/>
      <c r="I179" s="359"/>
      <c r="J179" s="360"/>
      <c r="K179" s="359"/>
      <c r="L179" s="360"/>
      <c r="M179" s="359"/>
      <c r="N179" s="360"/>
      <c r="O179" s="359"/>
      <c r="P179" s="360"/>
      <c r="Q179" s="359"/>
      <c r="R179" s="360"/>
      <c r="S179" s="359"/>
      <c r="T179" s="360"/>
      <c r="U179" s="359"/>
      <c r="V179" s="360"/>
      <c r="W179" s="359"/>
      <c r="X179" s="360"/>
      <c r="Y179" s="359"/>
      <c r="Z179" s="360"/>
      <c r="AA179" s="359"/>
      <c r="AB179" s="360"/>
      <c r="AC179" s="377"/>
      <c r="AD179" s="378"/>
      <c r="AE179" s="377"/>
      <c r="AF179" s="378"/>
      <c r="AG179" s="377"/>
      <c r="AH179" s="378"/>
      <c r="AI179" s="377"/>
      <c r="AJ179" s="378"/>
      <c r="AK179" s="377"/>
      <c r="AL179" s="378"/>
      <c r="AM179" s="359"/>
      <c r="AN179" s="360"/>
      <c r="AO179" s="359"/>
      <c r="AP179" s="360"/>
      <c r="AQ179" s="359"/>
      <c r="AR179" s="360"/>
      <c r="AS179" s="359"/>
      <c r="AT179" s="360"/>
      <c r="AU179" s="359"/>
      <c r="AV179" s="360"/>
      <c r="AW179" s="359"/>
      <c r="AX179" s="360"/>
      <c r="AY179" s="359"/>
      <c r="AZ179" s="360"/>
      <c r="BA179" s="359"/>
      <c r="BB179" s="360"/>
      <c r="BC179" s="359"/>
      <c r="BD179" s="360"/>
      <c r="BE179" s="359"/>
      <c r="BF179" s="360"/>
      <c r="BG179" s="359"/>
      <c r="BH179" s="360"/>
      <c r="BI179" s="359"/>
      <c r="BJ179" s="360"/>
      <c r="BK179" s="359"/>
      <c r="BL179" s="360"/>
      <c r="BM179" s="359"/>
      <c r="BN179" s="360"/>
      <c r="BO179" s="359"/>
      <c r="BP179" s="360"/>
      <c r="BQ179" s="359"/>
      <c r="BR179" s="360"/>
      <c r="BS179" s="359"/>
      <c r="BT179" s="360"/>
      <c r="BU179" s="359"/>
      <c r="BV179" s="360"/>
      <c r="BW179" s="359"/>
      <c r="BX179" s="360"/>
      <c r="BY179" s="359"/>
      <c r="BZ179" s="360"/>
      <c r="CA179" s="359"/>
      <c r="CB179" s="360"/>
      <c r="CC179" s="359"/>
      <c r="CD179" s="360"/>
      <c r="CE179" s="359"/>
      <c r="CF179" s="360"/>
      <c r="CG179" s="359"/>
      <c r="CH179" s="360"/>
      <c r="CI179" s="383"/>
      <c r="CJ179" s="384"/>
      <c r="CK179" s="377"/>
      <c r="CL179" s="378"/>
      <c r="CM179" s="377"/>
      <c r="CN179" s="378"/>
      <c r="CO179" s="377"/>
      <c r="CP179" s="378"/>
      <c r="CQ179" s="377"/>
      <c r="CR179" s="378"/>
      <c r="CS179" s="359"/>
      <c r="CT179" s="360"/>
      <c r="CU179" s="371"/>
      <c r="CV179" s="372"/>
      <c r="CW179" s="371"/>
      <c r="CX179" s="372"/>
      <c r="CY179" s="371"/>
      <c r="CZ179" s="372"/>
      <c r="DA179" s="359"/>
      <c r="DB179" s="360"/>
      <c r="DC179" s="371"/>
      <c r="DD179" s="372"/>
      <c r="DE179" s="359"/>
      <c r="DF179" s="360"/>
      <c r="DG179" s="359"/>
      <c r="DH179" s="360"/>
      <c r="DI179" s="359"/>
      <c r="DJ179" s="360"/>
      <c r="DK179" s="359"/>
      <c r="DL179" s="360"/>
      <c r="DM179" s="359"/>
      <c r="DN179" s="360"/>
      <c r="DO179" s="359"/>
      <c r="DP179" s="360"/>
      <c r="DQ179" s="359"/>
      <c r="DR179" s="360"/>
      <c r="DS179" s="359"/>
      <c r="DT179" s="360"/>
      <c r="DU179" s="359"/>
      <c r="DV179" s="360"/>
      <c r="DW179" s="359"/>
      <c r="DX179" s="360"/>
      <c r="DY179" s="359"/>
      <c r="DZ179" s="360"/>
      <c r="EA179" s="359"/>
      <c r="EB179" s="360"/>
      <c r="EC179" s="359"/>
      <c r="ED179" s="360"/>
      <c r="EE179" s="359"/>
      <c r="EF179" s="360"/>
      <c r="EG179" s="359"/>
      <c r="EH179" s="360"/>
      <c r="EI179" s="359"/>
      <c r="EJ179" s="360"/>
      <c r="EK179" s="359"/>
      <c r="EL179" s="360"/>
      <c r="EM179" s="359"/>
      <c r="EN179" s="360"/>
      <c r="EO179" s="359"/>
      <c r="EP179" s="360"/>
      <c r="EQ179" s="359"/>
      <c r="ER179" s="360"/>
      <c r="ES179" s="359"/>
      <c r="ET179" s="360"/>
      <c r="EU179" s="359"/>
      <c r="EV179" s="360"/>
      <c r="EW179" s="359"/>
      <c r="EX179" s="360"/>
      <c r="EY179" s="359"/>
      <c r="EZ179" s="360"/>
      <c r="FA179" s="359"/>
      <c r="FB179" s="360"/>
      <c r="FC179" s="383"/>
      <c r="FD179" s="384"/>
      <c r="FE179" s="377"/>
      <c r="FF179" s="378"/>
      <c r="FG179" s="377"/>
      <c r="FH179" s="378"/>
      <c r="FI179" s="377"/>
      <c r="FJ179" s="378"/>
      <c r="FK179" s="377"/>
      <c r="FL179" s="378"/>
      <c r="FM179" s="359"/>
      <c r="FN179" s="360"/>
      <c r="FO179" s="371"/>
      <c r="FP179" s="372"/>
      <c r="FQ179" s="371"/>
      <c r="FR179" s="372"/>
      <c r="FS179" s="371"/>
      <c r="FT179" s="372"/>
      <c r="FU179" s="359"/>
      <c r="FV179" s="360"/>
      <c r="FW179" s="371"/>
      <c r="FX179" s="372"/>
      <c r="FY179" s="359"/>
      <c r="FZ179" s="360"/>
      <c r="GA179" s="359"/>
      <c r="GB179" s="360"/>
      <c r="GC179" s="359"/>
      <c r="GD179" s="360"/>
      <c r="GE179" s="359"/>
      <c r="GF179" s="360"/>
      <c r="GG179" s="359"/>
      <c r="GH179" s="360"/>
      <c r="GI179" s="359"/>
      <c r="GJ179" s="360"/>
      <c r="GK179" s="359"/>
      <c r="GL179" s="360"/>
      <c r="GM179" s="359"/>
      <c r="GN179" s="360"/>
      <c r="GO179" s="359"/>
      <c r="GP179" s="360"/>
      <c r="GQ179" s="359"/>
      <c r="GR179" s="360"/>
    </row>
    <row r="180" spans="1:200" ht="17.100000000000001" customHeight="1" x14ac:dyDescent="0.3">
      <c r="A180" s="402"/>
      <c r="B180" s="405"/>
      <c r="C180" s="409"/>
      <c r="D180" s="410"/>
      <c r="E180" s="361"/>
      <c r="F180" s="362"/>
      <c r="G180" s="379"/>
      <c r="H180" s="380"/>
      <c r="I180" s="361"/>
      <c r="J180" s="362"/>
      <c r="K180" s="361"/>
      <c r="L180" s="362"/>
      <c r="M180" s="361"/>
      <c r="N180" s="362"/>
      <c r="O180" s="361"/>
      <c r="P180" s="362"/>
      <c r="Q180" s="361"/>
      <c r="R180" s="362"/>
      <c r="S180" s="361"/>
      <c r="T180" s="362"/>
      <c r="U180" s="361"/>
      <c r="V180" s="362"/>
      <c r="W180" s="361"/>
      <c r="X180" s="362"/>
      <c r="Y180" s="361"/>
      <c r="Z180" s="362"/>
      <c r="AA180" s="361"/>
      <c r="AB180" s="362"/>
      <c r="AC180" s="379"/>
      <c r="AD180" s="380"/>
      <c r="AE180" s="379"/>
      <c r="AF180" s="380"/>
      <c r="AG180" s="379"/>
      <c r="AH180" s="380"/>
      <c r="AI180" s="379"/>
      <c r="AJ180" s="380"/>
      <c r="AK180" s="379"/>
      <c r="AL180" s="380"/>
      <c r="AM180" s="361"/>
      <c r="AN180" s="362"/>
      <c r="AO180" s="361"/>
      <c r="AP180" s="362"/>
      <c r="AQ180" s="361"/>
      <c r="AR180" s="362"/>
      <c r="AS180" s="361"/>
      <c r="AT180" s="362"/>
      <c r="AU180" s="361"/>
      <c r="AV180" s="362"/>
      <c r="AW180" s="361"/>
      <c r="AX180" s="362"/>
      <c r="AY180" s="361"/>
      <c r="AZ180" s="362"/>
      <c r="BA180" s="361"/>
      <c r="BB180" s="362"/>
      <c r="BC180" s="361"/>
      <c r="BD180" s="362"/>
      <c r="BE180" s="361"/>
      <c r="BF180" s="362"/>
      <c r="BG180" s="361"/>
      <c r="BH180" s="362"/>
      <c r="BI180" s="361"/>
      <c r="BJ180" s="362"/>
      <c r="BK180" s="361"/>
      <c r="BL180" s="362"/>
      <c r="BM180" s="361"/>
      <c r="BN180" s="362"/>
      <c r="BO180" s="361"/>
      <c r="BP180" s="362"/>
      <c r="BQ180" s="361"/>
      <c r="BR180" s="362"/>
      <c r="BS180" s="361"/>
      <c r="BT180" s="362"/>
      <c r="BU180" s="361"/>
      <c r="BV180" s="362"/>
      <c r="BW180" s="361"/>
      <c r="BX180" s="362"/>
      <c r="BY180" s="361"/>
      <c r="BZ180" s="362"/>
      <c r="CA180" s="361"/>
      <c r="CB180" s="362"/>
      <c r="CC180" s="361"/>
      <c r="CD180" s="362"/>
      <c r="CE180" s="361"/>
      <c r="CF180" s="362"/>
      <c r="CG180" s="361"/>
      <c r="CH180" s="362"/>
      <c r="CI180" s="385"/>
      <c r="CJ180" s="386"/>
      <c r="CK180" s="379"/>
      <c r="CL180" s="380"/>
      <c r="CM180" s="379"/>
      <c r="CN180" s="380"/>
      <c r="CO180" s="379"/>
      <c r="CP180" s="380"/>
      <c r="CQ180" s="379"/>
      <c r="CR180" s="380"/>
      <c r="CS180" s="361"/>
      <c r="CT180" s="362"/>
      <c r="CU180" s="373"/>
      <c r="CV180" s="374"/>
      <c r="CW180" s="373"/>
      <c r="CX180" s="374"/>
      <c r="CY180" s="373"/>
      <c r="CZ180" s="374"/>
      <c r="DA180" s="361"/>
      <c r="DB180" s="362"/>
      <c r="DC180" s="373"/>
      <c r="DD180" s="374"/>
      <c r="DE180" s="361"/>
      <c r="DF180" s="362"/>
      <c r="DG180" s="361"/>
      <c r="DH180" s="362"/>
      <c r="DI180" s="361"/>
      <c r="DJ180" s="362"/>
      <c r="DK180" s="361"/>
      <c r="DL180" s="362"/>
      <c r="DM180" s="361"/>
      <c r="DN180" s="362"/>
      <c r="DO180" s="361"/>
      <c r="DP180" s="362"/>
      <c r="DQ180" s="361"/>
      <c r="DR180" s="362"/>
      <c r="DS180" s="361"/>
      <c r="DT180" s="362"/>
      <c r="DU180" s="361"/>
      <c r="DV180" s="362"/>
      <c r="DW180" s="361"/>
      <c r="DX180" s="362"/>
      <c r="DY180" s="361"/>
      <c r="DZ180" s="362"/>
      <c r="EA180" s="361"/>
      <c r="EB180" s="362"/>
      <c r="EC180" s="361"/>
      <c r="ED180" s="362"/>
      <c r="EE180" s="361"/>
      <c r="EF180" s="362"/>
      <c r="EG180" s="361"/>
      <c r="EH180" s="362"/>
      <c r="EI180" s="361"/>
      <c r="EJ180" s="362"/>
      <c r="EK180" s="361"/>
      <c r="EL180" s="362"/>
      <c r="EM180" s="361"/>
      <c r="EN180" s="362"/>
      <c r="EO180" s="361"/>
      <c r="EP180" s="362"/>
      <c r="EQ180" s="361"/>
      <c r="ER180" s="362"/>
      <c r="ES180" s="361"/>
      <c r="ET180" s="362"/>
      <c r="EU180" s="361"/>
      <c r="EV180" s="362"/>
      <c r="EW180" s="361"/>
      <c r="EX180" s="362"/>
      <c r="EY180" s="361"/>
      <c r="EZ180" s="362"/>
      <c r="FA180" s="361"/>
      <c r="FB180" s="362"/>
      <c r="FC180" s="385"/>
      <c r="FD180" s="386"/>
      <c r="FE180" s="379"/>
      <c r="FF180" s="380"/>
      <c r="FG180" s="379"/>
      <c r="FH180" s="380"/>
      <c r="FI180" s="379"/>
      <c r="FJ180" s="380"/>
      <c r="FK180" s="379"/>
      <c r="FL180" s="380"/>
      <c r="FM180" s="361"/>
      <c r="FN180" s="362"/>
      <c r="FO180" s="373"/>
      <c r="FP180" s="374"/>
      <c r="FQ180" s="373"/>
      <c r="FR180" s="374"/>
      <c r="FS180" s="373"/>
      <c r="FT180" s="374"/>
      <c r="FU180" s="361"/>
      <c r="FV180" s="362"/>
      <c r="FW180" s="373"/>
      <c r="FX180" s="374"/>
      <c r="FY180" s="361"/>
      <c r="FZ180" s="362"/>
      <c r="GA180" s="361"/>
      <c r="GB180" s="362"/>
      <c r="GC180" s="361"/>
      <c r="GD180" s="362"/>
      <c r="GE180" s="361"/>
      <c r="GF180" s="362"/>
      <c r="GG180" s="361"/>
      <c r="GH180" s="362"/>
      <c r="GI180" s="361"/>
      <c r="GJ180" s="362"/>
      <c r="GK180" s="361"/>
      <c r="GL180" s="362"/>
      <c r="GM180" s="361"/>
      <c r="GN180" s="362"/>
      <c r="GO180" s="361"/>
      <c r="GP180" s="362"/>
      <c r="GQ180" s="361"/>
      <c r="GR180" s="362"/>
    </row>
    <row r="181" spans="1:200" ht="16.5" customHeight="1" x14ac:dyDescent="0.3">
      <c r="A181" s="402"/>
      <c r="B181" s="405"/>
      <c r="C181" s="395" t="s">
        <v>20</v>
      </c>
      <c r="D181" s="396"/>
      <c r="E181" s="351">
        <f>ROUNDUP((E177/1000)*VLOOKUP(E$8,'프로파일 단가 DB'!$A$2:$H$107,7,FALSE)+(E177/1000*($U$3/100))*VLOOKUP(E$8,'프로파일 단가 DB'!$A$2:$H$107,7,FALSE),2)</f>
        <v>0</v>
      </c>
      <c r="F181" s="352"/>
      <c r="G181" s="351">
        <f>ROUNDUP((G177/1000)*VLOOKUP(G$8,'프로파일 단가 DB'!$A$2:$H$107,7,FALSE)+(G177/1000*($U$3/100))*VLOOKUP(G$8,'프로파일 단가 DB'!$A$2:$H$107,7,FALSE),2)</f>
        <v>0</v>
      </c>
      <c r="H181" s="352"/>
      <c r="I181" s="351">
        <f>ROUNDUP((I177/1000)*VLOOKUP(I$8,'프로파일 단가 DB'!$A$2:$H$107,7,FALSE)+(I177/1000*($U$3/100))*VLOOKUP(I$8,'프로파일 단가 DB'!$A$2:$H$107,7,FALSE),2)</f>
        <v>0</v>
      </c>
      <c r="J181" s="352"/>
      <c r="K181" s="351">
        <f>ROUNDUP((K177/1000)*VLOOKUP(K$8,'프로파일 단가 DB'!$A$2:$H$107,7,FALSE)+(K177/1000*($U$3/100))*VLOOKUP(K$8,'프로파일 단가 DB'!$A$2:$H$107,7,FALSE),2)</f>
        <v>0</v>
      </c>
      <c r="L181" s="352"/>
      <c r="M181" s="351">
        <f>ROUNDUP((M177/1000)*VLOOKUP(M$8,'프로파일 단가 DB'!$A$2:$H$107,7,FALSE)+(M177/1000*($U$3/100))*VLOOKUP(M$8,'프로파일 단가 DB'!$A$2:$H$107,7,FALSE),2)</f>
        <v>0</v>
      </c>
      <c r="N181" s="352"/>
      <c r="O181" s="351">
        <f>ROUNDUP((O177/1000)*VLOOKUP(O$8,'프로파일 단가 DB'!$A$2:$H$107,7,FALSE)+(O177/1000*($U$3/100))*VLOOKUP(O$8,'프로파일 단가 DB'!$A$2:$H$107,7,FALSE),2)</f>
        <v>0</v>
      </c>
      <c r="P181" s="352"/>
      <c r="Q181" s="351">
        <f>ROUNDUP((Q177/1000)*VLOOKUP(Q$8,'프로파일 단가 DB'!$A$2:$H$107,7,FALSE)+(Q177/1000*($U$3/100))*VLOOKUP(Q$8,'프로파일 단가 DB'!$A$2:$H$107,7,FALSE),2)</f>
        <v>0</v>
      </c>
      <c r="R181" s="352"/>
      <c r="S181" s="351">
        <f>ROUNDUP((S177/1000)*VLOOKUP(S$8,'프로파일 단가 DB'!$A$2:$H$107,7,FALSE)+(S177/1000*($U$3/100))*VLOOKUP(S$8,'프로파일 단가 DB'!$A$2:$H$107,7,FALSE),2)</f>
        <v>0</v>
      </c>
      <c r="T181" s="352"/>
      <c r="U181" s="351">
        <f>ROUNDUP((U177/1000)*VLOOKUP(U$8,'프로파일 단가 DB'!$A$2:$H$107,7,FALSE)+(U177/1000*($U$3/100))*VLOOKUP(U$8,'프로파일 단가 DB'!$A$2:$H$107,7,FALSE),2)</f>
        <v>0</v>
      </c>
      <c r="V181" s="352"/>
      <c r="W181" s="351">
        <f>ROUNDUP((W177/1000)*VLOOKUP(W$8,'프로파일 단가 DB'!$A$2:$H$107,7,FALSE)+(W177/1000*($U$3/100))*VLOOKUP(W$8,'프로파일 단가 DB'!$A$2:$H$107,7,FALSE),2)</f>
        <v>0</v>
      </c>
      <c r="X181" s="352"/>
      <c r="Y181" s="351">
        <f>ROUNDUP((Y177)*VLOOKUP(Y$8,'프로파일 단가 DB'!$A$2:$H$107,7,FALSE)+(Y177*($U$3/100))*VLOOKUP(Y$8,'프로파일 단가 DB'!$A$2:$H$107,7,FALSE),2)</f>
        <v>0</v>
      </c>
      <c r="Z181" s="352"/>
      <c r="AA181" s="351">
        <f>ROUNDUP((AA177)*VLOOKUP(AA$8,'프로파일 단가 DB'!$A$2:$H$107,7,FALSE)+(AA177*($U$3/100))*VLOOKUP(AA$8,'프로파일 단가 DB'!$A$2:$H$107,7,FALSE),2)</f>
        <v>0</v>
      </c>
      <c r="AB181" s="352"/>
      <c r="AC181" s="351">
        <f>ROUNDUP((AC177)*VLOOKUP(AC$8,'프로파일 단가 DB'!$A$2:$H$107,7,FALSE)+(AC177*($U$3/100))*VLOOKUP(AC$8,'프로파일 단가 DB'!$A$2:$H$107,7,FALSE),2)</f>
        <v>0</v>
      </c>
      <c r="AD181" s="352"/>
      <c r="AE181" s="351">
        <f>ROUNDUP((AE177)*VLOOKUP(AE$8,'프로파일 단가 DB'!$A$2:$H$107,7,FALSE)+(AE177*($U$3/100))*VLOOKUP(AE$8,'프로파일 단가 DB'!$A$2:$H$107,7,FALSE),2)</f>
        <v>0</v>
      </c>
      <c r="AF181" s="352"/>
      <c r="AG181" s="351">
        <f>ROUNDUP((AG177)*VLOOKUP(AG$8,'프로파일 단가 DB'!$A$2:$H$107,7,FALSE)+(AG177*($U$3/100))*VLOOKUP(AG$8,'프로파일 단가 DB'!$A$2:$H$107,7,FALSE),2)</f>
        <v>0</v>
      </c>
      <c r="AH181" s="352"/>
      <c r="AI181" s="351">
        <f>ROUNDUP((AI177)*VLOOKUP(AI$8,'프로파일 단가 DB'!$A$2:$H$107,7,FALSE)+(AI177*($U$3/100))*VLOOKUP(AI$8,'프로파일 단가 DB'!$A$2:$H$107,7,FALSE),2)</f>
        <v>0</v>
      </c>
      <c r="AJ181" s="352"/>
      <c r="AK181" s="351">
        <f>ROUNDUP((AK177)*VLOOKUP(AK$8,'프로파일 단가 DB'!$A$2:$H$107,7,FALSE)+(AK177*($U$3/100))*VLOOKUP(AK$8,'프로파일 단가 DB'!$A$2:$H$107,7,FALSE),2)</f>
        <v>0</v>
      </c>
      <c r="AL181" s="352"/>
      <c r="AM181" s="351">
        <f>ROUNDUP((AM177)*VLOOKUP(AM$8,'프로파일 단가 DB'!$A$2:$H$107,7,FALSE)+(AM177*($U$3/100))*VLOOKUP(AM$8,'프로파일 단가 DB'!$A$2:$H$107,7,FALSE),2)</f>
        <v>0</v>
      </c>
      <c r="AN181" s="352"/>
      <c r="AO181" s="351">
        <f>ROUNDUP((AO177)*VLOOKUP(AO$8,'프로파일 단가 DB'!$A$2:$H$107,7,FALSE)+(AO177*($U$3/100))*VLOOKUP(AO$8,'프로파일 단가 DB'!$A$2:$H$107,7,FALSE),2)</f>
        <v>0</v>
      </c>
      <c r="AP181" s="352"/>
      <c r="AQ181" s="351">
        <f>ROUNDUP((AQ177)*VLOOKUP(AQ$8,'프로파일 단가 DB'!$A$2:$H$107,7,FALSE)+(AQ177*($U$3/100))*VLOOKUP(AQ$8,'프로파일 단가 DB'!$A$2:$H$107,7,FALSE),2)</f>
        <v>0</v>
      </c>
      <c r="AR181" s="352"/>
      <c r="AS181" s="351">
        <f>ROUNDUP((AS177)*VLOOKUP(AS$8,'프로파일 단가 DB'!$A$2:$H$107,7,FALSE)+(AS177*($U$3/100))*VLOOKUP(AS$8,'프로파일 단가 DB'!$A$2:$H$107,7,FALSE),2)</f>
        <v>0</v>
      </c>
      <c r="AT181" s="352"/>
      <c r="AU181" s="351">
        <f>ROUNDUP((AU177)*VLOOKUP(AU$8,'프로파일 단가 DB'!$A$2:$H$107,7,FALSE)+(AU177*($U$3/100))*VLOOKUP(AU$8,'프로파일 단가 DB'!$A$2:$H$107,7,FALSE),2)</f>
        <v>0</v>
      </c>
      <c r="AV181" s="352"/>
      <c r="AW181" s="351">
        <f>ROUNDUP((AW177)*VLOOKUP(AW$8,'프로파일 단가 DB'!$A$2:$H$107,7,FALSE)+(AW177*($U$3/100))*VLOOKUP(AW$8,'프로파일 단가 DB'!$A$2:$H$107,7,FALSE),2)</f>
        <v>0</v>
      </c>
      <c r="AX181" s="352"/>
      <c r="AY181" s="351">
        <f>ROUNDUP((AY177)*VLOOKUP(AY$8,'프로파일 단가 DB'!$A$2:$H$107,7,FALSE)+(AY177*($U$3/100))*VLOOKUP(AY$8,'프로파일 단가 DB'!$A$2:$H$107,7,FALSE),2)</f>
        <v>0</v>
      </c>
      <c r="AZ181" s="352"/>
      <c r="BA181" s="351">
        <f>ROUNDUP((BA177)*VLOOKUP(BA$8,'프로파일 단가 DB'!$A$2:$H$107,7,FALSE)+(BA177*($U$3/100))*VLOOKUP(BA$8,'프로파일 단가 DB'!$A$2:$H$107,7,FALSE),2)</f>
        <v>0</v>
      </c>
      <c r="BB181" s="352"/>
      <c r="BC181" s="351">
        <f>ROUNDUP((BC177)*VLOOKUP(BC$8,'프로파일 단가 DB'!$A$2:$H$107,7,FALSE)+(BC177*($U$3/100))*VLOOKUP(BC$8,'프로파일 단가 DB'!$A$2:$H$107,7,FALSE),2)</f>
        <v>0</v>
      </c>
      <c r="BD181" s="352"/>
      <c r="BE181" s="351">
        <f>ROUNDUP((BE177)*VLOOKUP(BE$8,'프로파일 단가 DB'!$A$2:$H$107,7,FALSE)+(BE177*($U$3/100))*VLOOKUP(BE$8,'프로파일 단가 DB'!$A$2:$H$107,7,FALSE),2)</f>
        <v>0</v>
      </c>
      <c r="BF181" s="352"/>
      <c r="BG181" s="351">
        <f>ROUNDUP((BG177)*VLOOKUP(BG$8,'프로파일 단가 DB'!$A$2:$H$107,7,FALSE)+(BG177*($U$3/100))*VLOOKUP(BG$8,'프로파일 단가 DB'!$A$2:$H$107,7,FALSE),2)</f>
        <v>0</v>
      </c>
      <c r="BH181" s="352"/>
      <c r="BI181" s="351">
        <f>ROUNDUP((BI177)*VLOOKUP(BI$8,'프로파일 단가 DB'!$A$2:$H$107,7,FALSE)+(BI177*($U$3/100))*VLOOKUP(BI$8,'프로파일 단가 DB'!$A$2:$H$107,7,FALSE),2)</f>
        <v>0</v>
      </c>
      <c r="BJ181" s="352"/>
      <c r="BK181" s="351">
        <f>ROUNDUP((BK177)*VLOOKUP(BK$8,'프로파일 단가 DB'!$A$2:$H$107,7,FALSE)+(BK177*($U$3/100))*VLOOKUP(BK$8,'프로파일 단가 DB'!$A$2:$H$107,7,FALSE),2)</f>
        <v>0</v>
      </c>
      <c r="BL181" s="352"/>
      <c r="BM181" s="351">
        <f>ROUNDUP((BM177)*VLOOKUP(BM$8,'프로파일 단가 DB'!$A$2:$H$107,7,FALSE)+(BM177*($U$3/100))*VLOOKUP(BM$8,'프로파일 단가 DB'!$A$2:$H$107,7,FALSE),2)</f>
        <v>0</v>
      </c>
      <c r="BN181" s="352"/>
      <c r="BO181" s="351">
        <f>ROUNDUP((BO177/1000)*VLOOKUP(BO$8,'프로파일 단가 DB'!$A$2:$H$107,7,FALSE)+(BO177/1000*($U$3/100))*VLOOKUP(BO$8,'프로파일 단가 DB'!$A$2:$H$107,7,FALSE),2)</f>
        <v>0</v>
      </c>
      <c r="BP181" s="352"/>
      <c r="BQ181" s="351">
        <f>ROUNDUP((BQ177/1000)*VLOOKUP(BQ$8,'프로파일 단가 DB'!$A$2:$H$107,7,FALSE)+(BQ177/1000*($U$3/100))*VLOOKUP(BQ$8,'프로파일 단가 DB'!$A$2:$H$107,7,FALSE),2)</f>
        <v>0</v>
      </c>
      <c r="BR181" s="352"/>
      <c r="BS181" s="351">
        <f>ROUNDUP((BS177/1000)*VLOOKUP(BS$8,'프로파일 단가 DB'!$A$2:$H$107,7,FALSE)+(BS177/1000*($U$3/100))*VLOOKUP(BS$8,'프로파일 단가 DB'!$A$2:$H$107,7,FALSE),2)</f>
        <v>0</v>
      </c>
      <c r="BT181" s="352"/>
      <c r="BU181" s="351">
        <f>ROUNDUP((BU177/1000)*VLOOKUP(BU$8,'프로파일 단가 DB'!$A$2:$H$107,7,FALSE)+(BU177/1000*($U$3/100))*VLOOKUP(BU$8,'프로파일 단가 DB'!$A$2:$H$107,7,FALSE),2)</f>
        <v>0</v>
      </c>
      <c r="BV181" s="352"/>
      <c r="BW181" s="351">
        <f>ROUNDUP((BW177/1000)*VLOOKUP(BW$8,'프로파일 단가 DB'!$A$2:$H$107,7,FALSE)+(BW177/1000*($U$3/100))*VLOOKUP(BW$8,'프로파일 단가 DB'!$A$2:$H$107,7,FALSE),2)</f>
        <v>0</v>
      </c>
      <c r="BX181" s="352"/>
      <c r="BY181" s="351">
        <f>ROUNDUP((BY177/1000)*VLOOKUP(BY$8,'프로파일 단가 DB'!$A$2:$H$107,7,FALSE)+(BY177/1000*($U$3/100))*VLOOKUP(BY$8,'프로파일 단가 DB'!$A$2:$H$107,7,FALSE),2)</f>
        <v>0</v>
      </c>
      <c r="BZ181" s="352"/>
      <c r="CA181" s="351">
        <f>ROUNDUP((CA177/1000)*VLOOKUP(CA$8,'프로파일 단가 DB'!$A$2:$H$107,7,FALSE)+(CA177/1000*($U$3/100))*VLOOKUP(CA$8,'프로파일 단가 DB'!$A$2:$H$107,7,FALSE),2)</f>
        <v>0</v>
      </c>
      <c r="CB181" s="352"/>
      <c r="CC181" s="351">
        <f>ROUNDUP((CC177/1000)*VLOOKUP(CC$8,'프로파일 단가 DB'!$A$2:$H$107,7,FALSE)+(CC177/1000*($U$3/100))*VLOOKUP(CC$8,'프로파일 단가 DB'!$A$2:$H$107,7,FALSE),2)</f>
        <v>0</v>
      </c>
      <c r="CD181" s="352"/>
      <c r="CE181" s="389">
        <f>ROUNDUP((CE177)*VLOOKUP(CE$8,'프로파일 단가 DB'!$A$2:$H$107,7,FALSE)+(CE177*($U$3/100))*VLOOKUP(CE$8,'프로파일 단가 DB'!$A$2:$H$107,7,FALSE),2)</f>
        <v>0</v>
      </c>
      <c r="CF181" s="390"/>
      <c r="CG181" s="389">
        <f>ROUNDUP((CG177)*VLOOKUP(CG$8,'프로파일 단가 DB'!$A$2:$H$107,7,FALSE)+(CG177*($U$3/100))*VLOOKUP(CG$8,'프로파일 단가 DB'!$A$2:$H$107,7,FALSE),2)</f>
        <v>0</v>
      </c>
      <c r="CH181" s="390"/>
      <c r="CI181" s="389">
        <f>ROUNDUP((CI177)*VLOOKUP(CI$8,'프로파일 단가 DB'!$A$2:$H$107,7,FALSE)+(CI177*($U$3/100))*VLOOKUP(CI$8,'프로파일 단가 DB'!$A$2:$H$107,7,FALSE),2)</f>
        <v>0</v>
      </c>
      <c r="CJ181" s="390"/>
      <c r="CK181" s="389">
        <f>ROUNDUP((CK177)*VLOOKUP(CK$8,'프로파일 단가 DB'!$A$2:$H$107,7,FALSE)+(CK177*($U$3/100))*VLOOKUP(CK$8,'프로파일 단가 DB'!$A$2:$H$107,7,FALSE),2)</f>
        <v>0</v>
      </c>
      <c r="CL181" s="390"/>
      <c r="CM181" s="389">
        <f>ROUNDUP((CM177)*VLOOKUP(CM$8,'프로파일 단가 DB'!$A$2:$H$107,7,FALSE)+(CM177*($U$3/100))*VLOOKUP(CM$8,'프로파일 단가 DB'!$A$2:$H$107,7,FALSE),2)</f>
        <v>0</v>
      </c>
      <c r="CN181" s="390"/>
      <c r="CO181" s="389">
        <f>ROUNDUP((CO177)*VLOOKUP(CO$8,'프로파일 단가 DB'!$A$2:$H$107,7,FALSE)+(CO177*($U$3/100))*VLOOKUP(CO$8,'프로파일 단가 DB'!$A$2:$H$107,7,FALSE),2)</f>
        <v>0</v>
      </c>
      <c r="CP181" s="390"/>
      <c r="CQ181" s="389">
        <f>ROUNDUP((CQ177)*VLOOKUP(CQ$8,'프로파일 단가 DB'!$A$2:$H$107,7,FALSE)+(CQ177*($U$3/100))*VLOOKUP(CQ$8,'프로파일 단가 DB'!$A$2:$H$107,7,FALSE),2)</f>
        <v>0</v>
      </c>
      <c r="CR181" s="390"/>
      <c r="CS181" s="389">
        <f>ROUNDUP((CS177)*VLOOKUP(CS$8,'프로파일 단가 DB'!$A$2:$H$107,7,FALSE)+(CS177*($U$3/100))*VLOOKUP(CS$8,'프로파일 단가 DB'!$A$2:$H$107,7,FALSE),2)</f>
        <v>0</v>
      </c>
      <c r="CT181" s="390"/>
      <c r="CU181" s="351">
        <f>ROUNDUP((CU177)*VLOOKUP(CU$8,'프로파일 단가 DB'!$A$2:$H$107,7,FALSE)+(CU177*($U$3/100))*VLOOKUP(CU$8,'프로파일 단가 DB'!$A$2:$H$107,7,FALSE),2)</f>
        <v>0</v>
      </c>
      <c r="CV181" s="352"/>
      <c r="CW181" s="351">
        <f>ROUNDUP((CW177)*VLOOKUP(CW$8,'프로파일 단가 DB'!$A$2:$H$107,7,FALSE)+(CW177*($U$3/100))*VLOOKUP(CW$8,'프로파일 단가 DB'!$A$2:$H$107,7,FALSE),2)</f>
        <v>0</v>
      </c>
      <c r="CX181" s="352"/>
      <c r="CY181" s="351">
        <f>ROUNDUP((CY177)*VLOOKUP(CY$8,'프로파일 단가 DB'!$A$2:$H$107,7,FALSE)+(CY177*($U$3/100))*VLOOKUP(CY$8,'프로파일 단가 DB'!$A$2:$H$107,7,FALSE),2)</f>
        <v>0</v>
      </c>
      <c r="CZ181" s="352"/>
      <c r="DA181" s="351">
        <f>ROUNDUP((DA177)*VLOOKUP(DA$8,'프로파일 단가 DB'!$A$2:$H$107,7,FALSE)+(DA177*($U$3/100))*VLOOKUP(DA$8,'프로파일 단가 DB'!$A$2:$H$107,7,FALSE),2)</f>
        <v>0</v>
      </c>
      <c r="DB181" s="352"/>
      <c r="DC181" s="351">
        <f>ROUNDUP((DC177)*VLOOKUP(DC$8,'프로파일 단가 DB'!$A$2:$H$107,7,FALSE)+(DC177*($U$3/100))*VLOOKUP(DC$8,'프로파일 단가 DB'!$A$2:$H$107,7,FALSE),2)</f>
        <v>0</v>
      </c>
      <c r="DD181" s="352"/>
      <c r="DE181" s="351">
        <f>ROUNDUP((DE177)*VLOOKUP(DE$8,'프로파일 단가 DB'!$A$2:$H$107,7,FALSE)+(DE177*($U$3/100))*VLOOKUP(DE$8,'프로파일 단가 DB'!$A$2:$H$107,7,FALSE),2)</f>
        <v>0</v>
      </c>
      <c r="DF181" s="352"/>
      <c r="DG181" s="351">
        <f>ROUNDUP((DG177)*VLOOKUP(DG$8,'프로파일 단가 DB'!$A$2:$H$107,7,FALSE)+(DG177*($U$3/100))*VLOOKUP(DG$8,'프로파일 단가 DB'!$A$2:$H$107,7,FALSE),2)</f>
        <v>0</v>
      </c>
      <c r="DH181" s="352"/>
      <c r="DI181" s="351">
        <f>ROUNDUP((DI177)*VLOOKUP(DI$8,'프로파일 단가 DB'!$A$2:$H$107,7,FALSE)+(DI177*($U$3/100))*VLOOKUP(DI$8,'프로파일 단가 DB'!$A$2:$H$107,7,FALSE),2)</f>
        <v>0</v>
      </c>
      <c r="DJ181" s="352"/>
      <c r="DK181" s="351">
        <f>ROUNDUP((DK177)*VLOOKUP(DK$8,'프로파일 단가 DB'!$A$2:$H$107,7,FALSE)+(DK177*($U$3/100))*VLOOKUP(DK$8,'프로파일 단가 DB'!$A$2:$H$107,7,FALSE),2)</f>
        <v>0</v>
      </c>
      <c r="DL181" s="352"/>
      <c r="DM181" s="351">
        <f>ROUNDUP((DM177)*VLOOKUP(DM$8,'프로파일 단가 DB'!$A$2:$H$107,7,FALSE)+(DM177*($U$3/100))*VLOOKUP(DM$8,'프로파일 단가 DB'!$A$2:$H$107,7,FALSE),2)</f>
        <v>0</v>
      </c>
      <c r="DN181" s="352"/>
      <c r="DO181" s="351">
        <f>ROUNDUP((DO177)*VLOOKUP(DO$8,'프로파일 단가 DB'!$A$2:$H$107,7,FALSE)+(DO177*($U$3/100))*VLOOKUP(DO$8,'프로파일 단가 DB'!$A$2:$H$107,7,FALSE),2)</f>
        <v>0</v>
      </c>
      <c r="DP181" s="352"/>
      <c r="DQ181" s="351">
        <f>ROUNDUP((DQ177)*VLOOKUP(DQ$8,'프로파일 단가 DB'!$A$2:$H$107,7,FALSE)+(DQ177*($U$3/100))*VLOOKUP(DQ$8,'프로파일 단가 DB'!$A$2:$H$107,7,FALSE),2)</f>
        <v>0</v>
      </c>
      <c r="DR181" s="352"/>
      <c r="DS181" s="351">
        <f>ROUNDUP((DS177)*VLOOKUP(DS$8,'프로파일 단가 DB'!$A$2:$H$107,7,FALSE)+(DS177*($U$3/100))*VLOOKUP(DS$8,'프로파일 단가 DB'!$A$2:$H$107,7,FALSE),2)</f>
        <v>0</v>
      </c>
      <c r="DT181" s="352"/>
      <c r="DU181" s="351">
        <f>ROUNDUP((DU177/1000)*VLOOKUP(DU$8,'프로파일 단가 DB'!$A$2:$H$107,7,FALSE)+(DU177/1000*($U$3/100))*VLOOKUP(DU$8,'프로파일 단가 DB'!$A$2:$H$107,7,FALSE),2)</f>
        <v>0</v>
      </c>
      <c r="DV181" s="352"/>
      <c r="DW181" s="351">
        <f>ROUNDUP((DW177)*VLOOKUP(DW$8,'프로파일 단가 DB'!$A$2:$H$107,7,FALSE)+(DW177*($U$3/100))*VLOOKUP(DW$8,'프로파일 단가 DB'!$A$2:$H$107,7,FALSE),2)</f>
        <v>0</v>
      </c>
      <c r="DX181" s="352"/>
      <c r="DY181" s="351">
        <f>ROUNDUP((DY177)*VLOOKUP(DY$8,'프로파일 단가 DB'!$A$2:$H$107,7,FALSE)+(DY177*($U$3/100))*VLOOKUP(DY$8,'프로파일 단가 DB'!$A$2:$H$107,7,FALSE),2)</f>
        <v>0</v>
      </c>
      <c r="DZ181" s="352"/>
      <c r="EA181" s="351">
        <f>ROUNDUP((EA177)*VLOOKUP(EA$8,'프로파일 단가 DB'!$A$2:$H$107,7,FALSE)+(EA177*($U$3/100))*VLOOKUP(EA$8,'프로파일 단가 DB'!$A$2:$H$107,7,FALSE),2)</f>
        <v>0</v>
      </c>
      <c r="EB181" s="352"/>
      <c r="EC181" s="351">
        <f>ROUNDUP((EC177/1000)*VLOOKUP(EC$8,'프로파일 단가 DB'!$A$2:$H$107,7,FALSE)+(EC177/1000*($U$3/100))*VLOOKUP(EC$8,'프로파일 단가 DB'!$A$2:$H$107,7,FALSE),2)</f>
        <v>0</v>
      </c>
      <c r="ED181" s="352"/>
      <c r="EE181" s="351">
        <f>ROUNDUP((EE177/1000)*VLOOKUP(EE$8,'프로파일 단가 DB'!$A$2:$H$107,7,FALSE)+(EE177/1000*($U$3/100))*VLOOKUP(EE$8,'프로파일 단가 DB'!$A$2:$H$107,7,FALSE),2)</f>
        <v>0</v>
      </c>
      <c r="EF181" s="352"/>
      <c r="EG181" s="351">
        <f>ROUNDUP((EG177/1000)*VLOOKUP(EG$8,'프로파일 단가 DB'!$A$2:$H$107,7,FALSE)+(EG177/1000*($U$3/100))*VLOOKUP(EG$8,'프로파일 단가 DB'!$A$2:$H$107,7,FALSE),2)</f>
        <v>0</v>
      </c>
      <c r="EH181" s="352"/>
      <c r="EI181" s="351">
        <f>ROUNDUP((EI177/1000)*VLOOKUP(EI$8,'프로파일 단가 DB'!$A$2:$H$107,7,FALSE)+(EI177/1000*($U$3/100))*VLOOKUP(EI$8,'프로파일 단가 DB'!$A$2:$H$107,7,FALSE),2)</f>
        <v>0</v>
      </c>
      <c r="EJ181" s="352"/>
      <c r="EK181" s="351">
        <f>ROUNDUP((EK177/1000)*VLOOKUP(EK$8,'프로파일 단가 DB'!$A$2:$H$107,7,FALSE)+(EK177/1000*($U$3/100))*VLOOKUP(EK$8,'프로파일 단가 DB'!$A$2:$H$107,7,FALSE),2)</f>
        <v>0</v>
      </c>
      <c r="EL181" s="352"/>
      <c r="EM181" s="351">
        <f>ROUNDUP((EM177/1000)*VLOOKUP(EM$8,'프로파일 단가 DB'!$A$2:$H$107,7,FALSE)+(EM177/1000*($U$3/100))*VLOOKUP(EM$8,'프로파일 단가 DB'!$A$2:$H$107,7,FALSE),2)</f>
        <v>0</v>
      </c>
      <c r="EN181" s="352"/>
      <c r="EO181" s="351">
        <f>ROUNDUP((EO177/1000)*VLOOKUP(EO$8,'프로파일 단가 DB'!$A$2:$H$107,7,FALSE)+(EO177/1000*($U$3/100))*VLOOKUP(EO$8,'프로파일 단가 DB'!$A$2:$H$107,7,FALSE),2)</f>
        <v>0</v>
      </c>
      <c r="EP181" s="352"/>
      <c r="EQ181" s="351">
        <f>ROUNDUP((EQ177/1000)*VLOOKUP(EQ$8,'프로파일 단가 DB'!$A$2:$H$107,7,FALSE)+(EQ177/1000*($U$3/100))*VLOOKUP(EQ$8,'프로파일 단가 DB'!$A$2:$H$107,7,FALSE),2)</f>
        <v>0</v>
      </c>
      <c r="ER181" s="352"/>
      <c r="ES181" s="351">
        <f>ROUNDUP((ES177/1000)*VLOOKUP(ES$8,'프로파일 단가 DB'!$A$2:$H$107,7,FALSE)+(ES177/1000*($U$3/100))*VLOOKUP(ES$8,'프로파일 단가 DB'!$A$2:$H$107,7,FALSE),2)</f>
        <v>0</v>
      </c>
      <c r="ET181" s="352"/>
      <c r="EU181" s="351">
        <f>ROUNDUP((EU177/1000)*VLOOKUP(EU$8,'프로파일 단가 DB'!$A$2:$H$107,7,FALSE)+(EU177/1000*($U$3/100))*VLOOKUP(EU$8,'프로파일 단가 DB'!$A$2:$H$107,7,FALSE),2)</f>
        <v>0</v>
      </c>
      <c r="EV181" s="352"/>
      <c r="EW181" s="351">
        <f>ROUNDUP((EW177/1000)*VLOOKUP(EW$8,'프로파일 단가 DB'!$A$2:$H$107,7,FALSE)+(EW177/1000*($U$3/100))*VLOOKUP(EW$8,'프로파일 단가 DB'!$A$2:$H$107,7,FALSE),2)</f>
        <v>0</v>
      </c>
      <c r="EX181" s="352"/>
      <c r="EY181" s="351">
        <f>ROUNDUP((EY177)*VLOOKUP(EY$8,'프로파일 단가 DB'!$A$2:$H$107,7,FALSE)+(EY177*($U$3/100))*VLOOKUP(EY$8,'프로파일 단가 DB'!$A$2:$H$107,7,FALSE),2)</f>
        <v>0</v>
      </c>
      <c r="EZ181" s="352"/>
      <c r="FA181" s="351">
        <f>ROUNDUP((FA177)*VLOOKUP(FA$8,'프로파일 단가 DB'!$A$2:$H$107,7,FALSE)+(FA177*($U$3/100))*VLOOKUP(FA$8,'프로파일 단가 DB'!$A$2:$H$107,7,FALSE),2)</f>
        <v>0</v>
      </c>
      <c r="FB181" s="352"/>
      <c r="FC181" s="351">
        <f>ROUNDUP((FC177)*VLOOKUP(FC$8,'프로파일 단가 DB'!$A$2:$H$107,7,FALSE)+(FC177*($U$3/100))*VLOOKUP(FC$8,'프로파일 단가 DB'!$A$2:$H$107,7,FALSE),2)</f>
        <v>0</v>
      </c>
      <c r="FD181" s="352"/>
      <c r="FE181" s="351">
        <f>ROUNDUP((FE177)*VLOOKUP(FE$8,'프로파일 단가 DB'!$A$2:$H$107,7,FALSE)+(FE177/1000*($U$3/100))*VLOOKUP(FE$8,'프로파일 단가 DB'!$A$2:$H$107,7,FALSE),2)</f>
        <v>0</v>
      </c>
      <c r="FF181" s="352"/>
      <c r="FG181" s="351">
        <f>ROUNDUP((FG177)*VLOOKUP(FG$8,'프로파일 단가 DB'!$A$2:$H$107,7,FALSE)+(FG177/1000*($U$3/100))*VLOOKUP(FG$8,'프로파일 단가 DB'!$A$2:$H$107,7,FALSE),2)</f>
        <v>0</v>
      </c>
      <c r="FH181" s="352"/>
      <c r="FI181" s="351">
        <f>ROUNDUP((FI177)*VLOOKUP(FI$8,'프로파일 단가 DB'!$A$2:$H$107,7,FALSE)+(FI177*($U$3/100))*VLOOKUP(FI$8,'프로파일 단가 DB'!$A$2:$H$107,7,FALSE),2)</f>
        <v>0</v>
      </c>
      <c r="FJ181" s="352"/>
      <c r="FK181" s="351">
        <f>ROUNDUP((FK177)*VLOOKUP(FK$8,'프로파일 단가 DB'!$A$2:$H$107,7,FALSE)+(FK177*($U$3/100))*VLOOKUP(FK$8,'프로파일 단가 DB'!$A$2:$H$107,7,FALSE),2)</f>
        <v>0</v>
      </c>
      <c r="FL181" s="352"/>
      <c r="FM181" s="351">
        <f>ROUNDUP((FM177)*VLOOKUP(FM$8,'프로파일 단가 DB'!$A$2:$H$107,7,FALSE)+(FM177*($U$3/100))*VLOOKUP(FM$8,'프로파일 단가 DB'!$A$2:$H$107,7,FALSE),2)</f>
        <v>0</v>
      </c>
      <c r="FN181" s="352"/>
      <c r="FO181" s="351">
        <f>ROUNDUP((FO177)*VLOOKUP(FO$8,'프로파일 단가 DB'!$A$2:$H$107,7,FALSE)+(FO177*($U$3/100))*VLOOKUP(FO$8,'프로파일 단가 DB'!$A$2:$H$107,7,FALSE),2)</f>
        <v>0</v>
      </c>
      <c r="FP181" s="352"/>
      <c r="FQ181" s="351">
        <f>ROUNDUP((FQ177)*VLOOKUP(FQ$8,'프로파일 단가 DB'!$A$2:$H$107,7,FALSE)+(FQ177*($U$3/100))*VLOOKUP(FQ$8,'프로파일 단가 DB'!$A$2:$H$107,7,FALSE),2)</f>
        <v>0</v>
      </c>
      <c r="FR181" s="352"/>
      <c r="FS181" s="351">
        <f>ROUNDUP((FS177)*VLOOKUP(FS$8,'프로파일 단가 DB'!$A$2:$H$107,7,FALSE)+(FS177*($U$3/100))*VLOOKUP(FS$8,'프로파일 단가 DB'!$A$2:$H$107,7,FALSE),2)</f>
        <v>0</v>
      </c>
      <c r="FT181" s="352"/>
      <c r="FU181" s="351">
        <f>ROUNDUP((FU177)*VLOOKUP(FU$8,'프로파일 단가 DB'!$A$2:$H$107,7,FALSE)+(FU177*($U$3/100))*VLOOKUP(FU$8,'프로파일 단가 DB'!$A$2:$H$107,7,FALSE),2)</f>
        <v>0</v>
      </c>
      <c r="FV181" s="352"/>
      <c r="FW181" s="351">
        <f>ROUNDUP((FW177)*VLOOKUP(FW$8,'프로파일 단가 DB'!$A$2:$H$107,7,FALSE)+(FW177*($U$3/100))*VLOOKUP(FW$8,'프로파일 단가 DB'!$A$2:$H$107,7,FALSE),2)</f>
        <v>0</v>
      </c>
      <c r="FX181" s="352"/>
      <c r="FY181" s="351">
        <f>ROUNDUP((FY177)*VLOOKUP(FY$8,'프로파일 단가 DB'!$A$2:$H$107,7,FALSE)+(FY177*($U$3/100))*VLOOKUP(FY$8,'프로파일 단가 DB'!$A$2:$H$107,7,FALSE),2)</f>
        <v>0</v>
      </c>
      <c r="FZ181" s="352"/>
      <c r="GA181" s="351">
        <f>ROUNDUP((GA177)*VLOOKUP(GA$8,'프로파일 단가 DB'!$A$2:$H$107,7,FALSE)+(GA177*($U$3/100))*VLOOKUP(GA$8,'프로파일 단가 DB'!$A$2:$H$107,7,FALSE),2)</f>
        <v>0</v>
      </c>
      <c r="GB181" s="352"/>
      <c r="GC181" s="351">
        <f>ROUNDUP((GC177)*VLOOKUP(GC$8,'프로파일 단가 DB'!$A$2:$H$107,7,FALSE)+(GC177*($U$3/100))*VLOOKUP(GC$8,'프로파일 단가 DB'!$A$2:$H$107,7,FALSE),2)</f>
        <v>0</v>
      </c>
      <c r="GD181" s="352"/>
      <c r="GE181" s="351">
        <f>ROUNDUP((GE177)*VLOOKUP(GE$8,'프로파일 단가 DB'!$A$2:$H$107,7,FALSE)+(GE177*($U$3/100))*VLOOKUP(GE$8,'프로파일 단가 DB'!$A$2:$H$107,7,FALSE),2)</f>
        <v>0</v>
      </c>
      <c r="GF181" s="352"/>
      <c r="GG181" s="351">
        <f>ROUNDUP((GG177)*VLOOKUP(GG$8,'프로파일 단가 DB'!$A$2:$H$107,7,FALSE)+(GG177*($U$3/100))*VLOOKUP(GG$8,'프로파일 단가 DB'!$A$2:$H$107,7,FALSE),2)</f>
        <v>0</v>
      </c>
      <c r="GH181" s="352"/>
      <c r="GI181" s="351">
        <f>ROUNDUP((GI177)*VLOOKUP(GI$8,'프로파일 단가 DB'!$A$2:$H$107,7,FALSE)+(GI177*($U$3/100))*VLOOKUP(GI$8,'프로파일 단가 DB'!$A$2:$H$107,7,FALSE),2)</f>
        <v>0</v>
      </c>
      <c r="GJ181" s="352"/>
      <c r="GK181" s="351">
        <f>ROUNDUP((GK177)*VLOOKUP(GK$8,'프로파일 단가 DB'!$A$2:$H$107,7,FALSE)+(GK177*($U$3/100))*VLOOKUP(GK$8,'프로파일 단가 DB'!$A$2:$H$107,7,FALSE),2)</f>
        <v>0</v>
      </c>
      <c r="GL181" s="352"/>
      <c r="GM181" s="351">
        <f>ROUNDUP((GM177)*VLOOKUP(GM$8,'프로파일 단가 DB'!$A$2:$H$107,7,FALSE)+(GM177*($U$3/100))*VLOOKUP(GM$8,'프로파일 단가 DB'!$A$2:$H$107,7,FALSE),2)</f>
        <v>0</v>
      </c>
      <c r="GN181" s="352"/>
      <c r="GO181" s="351">
        <f>ROUNDUP((GO177)*VLOOKUP(GO$8,'프로파일 단가 DB'!$A$2:$H$107,7,FALSE)+(GO177*($U$3/100))*VLOOKUP(GO$8,'프로파일 단가 DB'!$A$2:$H$107,7,FALSE),2)</f>
        <v>0</v>
      </c>
      <c r="GP181" s="352"/>
      <c r="GQ181" s="351">
        <f>ROUNDUP((GQ177)*VLOOKUP(GQ$8,'프로파일 단가 DB'!$A$2:$H$107,7,FALSE)+(GQ177*($U$3/100))*VLOOKUP(GQ$8,'프로파일 단가 DB'!$A$2:$H$107,7,FALSE),2)</f>
        <v>0</v>
      </c>
      <c r="GR181" s="352"/>
    </row>
    <row r="182" spans="1:200" ht="16.5" customHeight="1" x14ac:dyDescent="0.3">
      <c r="A182" s="402"/>
      <c r="B182" s="405"/>
      <c r="C182" s="397"/>
      <c r="D182" s="398"/>
      <c r="E182" s="353"/>
      <c r="F182" s="354"/>
      <c r="G182" s="353"/>
      <c r="H182" s="354"/>
      <c r="I182" s="353"/>
      <c r="J182" s="354"/>
      <c r="K182" s="353"/>
      <c r="L182" s="354"/>
      <c r="M182" s="353"/>
      <c r="N182" s="354"/>
      <c r="O182" s="353"/>
      <c r="P182" s="354"/>
      <c r="Q182" s="353"/>
      <c r="R182" s="354"/>
      <c r="S182" s="353"/>
      <c r="T182" s="354"/>
      <c r="U182" s="353"/>
      <c r="V182" s="354"/>
      <c r="W182" s="353"/>
      <c r="X182" s="354"/>
      <c r="Y182" s="353"/>
      <c r="Z182" s="354"/>
      <c r="AA182" s="353"/>
      <c r="AB182" s="354"/>
      <c r="AC182" s="353"/>
      <c r="AD182" s="354"/>
      <c r="AE182" s="353"/>
      <c r="AF182" s="354"/>
      <c r="AG182" s="353"/>
      <c r="AH182" s="354"/>
      <c r="AI182" s="353"/>
      <c r="AJ182" s="354"/>
      <c r="AK182" s="353"/>
      <c r="AL182" s="354"/>
      <c r="AM182" s="353"/>
      <c r="AN182" s="354"/>
      <c r="AO182" s="353"/>
      <c r="AP182" s="354"/>
      <c r="AQ182" s="353"/>
      <c r="AR182" s="354"/>
      <c r="AS182" s="353"/>
      <c r="AT182" s="354"/>
      <c r="AU182" s="353"/>
      <c r="AV182" s="354"/>
      <c r="AW182" s="353"/>
      <c r="AX182" s="354"/>
      <c r="AY182" s="353"/>
      <c r="AZ182" s="354"/>
      <c r="BA182" s="353"/>
      <c r="BB182" s="354"/>
      <c r="BC182" s="353"/>
      <c r="BD182" s="354"/>
      <c r="BE182" s="353"/>
      <c r="BF182" s="354"/>
      <c r="BG182" s="353"/>
      <c r="BH182" s="354"/>
      <c r="BI182" s="353"/>
      <c r="BJ182" s="354"/>
      <c r="BK182" s="353"/>
      <c r="BL182" s="354"/>
      <c r="BM182" s="353"/>
      <c r="BN182" s="354"/>
      <c r="BO182" s="353"/>
      <c r="BP182" s="354"/>
      <c r="BQ182" s="353"/>
      <c r="BR182" s="354"/>
      <c r="BS182" s="353"/>
      <c r="BT182" s="354"/>
      <c r="BU182" s="353"/>
      <c r="BV182" s="354"/>
      <c r="BW182" s="353"/>
      <c r="BX182" s="354"/>
      <c r="BY182" s="353"/>
      <c r="BZ182" s="354"/>
      <c r="CA182" s="353"/>
      <c r="CB182" s="354"/>
      <c r="CC182" s="353"/>
      <c r="CD182" s="354"/>
      <c r="CE182" s="391"/>
      <c r="CF182" s="392"/>
      <c r="CG182" s="391"/>
      <c r="CH182" s="392"/>
      <c r="CI182" s="391"/>
      <c r="CJ182" s="392"/>
      <c r="CK182" s="391"/>
      <c r="CL182" s="392"/>
      <c r="CM182" s="391"/>
      <c r="CN182" s="392"/>
      <c r="CO182" s="391"/>
      <c r="CP182" s="392"/>
      <c r="CQ182" s="391"/>
      <c r="CR182" s="392"/>
      <c r="CS182" s="391"/>
      <c r="CT182" s="392"/>
      <c r="CU182" s="353"/>
      <c r="CV182" s="354"/>
      <c r="CW182" s="353"/>
      <c r="CX182" s="354"/>
      <c r="CY182" s="353"/>
      <c r="CZ182" s="354"/>
      <c r="DA182" s="353"/>
      <c r="DB182" s="354"/>
      <c r="DC182" s="353"/>
      <c r="DD182" s="354"/>
      <c r="DE182" s="353"/>
      <c r="DF182" s="354"/>
      <c r="DG182" s="353"/>
      <c r="DH182" s="354"/>
      <c r="DI182" s="353"/>
      <c r="DJ182" s="354"/>
      <c r="DK182" s="353"/>
      <c r="DL182" s="354"/>
      <c r="DM182" s="353"/>
      <c r="DN182" s="354"/>
      <c r="DO182" s="353"/>
      <c r="DP182" s="354"/>
      <c r="DQ182" s="353"/>
      <c r="DR182" s="354"/>
      <c r="DS182" s="353"/>
      <c r="DT182" s="354"/>
      <c r="DU182" s="353"/>
      <c r="DV182" s="354"/>
      <c r="DW182" s="353"/>
      <c r="DX182" s="354"/>
      <c r="DY182" s="353"/>
      <c r="DZ182" s="354"/>
      <c r="EA182" s="353"/>
      <c r="EB182" s="354"/>
      <c r="EC182" s="353"/>
      <c r="ED182" s="354"/>
      <c r="EE182" s="353"/>
      <c r="EF182" s="354"/>
      <c r="EG182" s="353"/>
      <c r="EH182" s="354"/>
      <c r="EI182" s="353"/>
      <c r="EJ182" s="354"/>
      <c r="EK182" s="353"/>
      <c r="EL182" s="354"/>
      <c r="EM182" s="353"/>
      <c r="EN182" s="354"/>
      <c r="EO182" s="353"/>
      <c r="EP182" s="354"/>
      <c r="EQ182" s="353"/>
      <c r="ER182" s="354"/>
      <c r="ES182" s="353"/>
      <c r="ET182" s="354"/>
      <c r="EU182" s="353"/>
      <c r="EV182" s="354"/>
      <c r="EW182" s="353"/>
      <c r="EX182" s="354"/>
      <c r="EY182" s="353"/>
      <c r="EZ182" s="354"/>
      <c r="FA182" s="353"/>
      <c r="FB182" s="354"/>
      <c r="FC182" s="353"/>
      <c r="FD182" s="354"/>
      <c r="FE182" s="353"/>
      <c r="FF182" s="354"/>
      <c r="FG182" s="353"/>
      <c r="FH182" s="354"/>
      <c r="FI182" s="353"/>
      <c r="FJ182" s="354"/>
      <c r="FK182" s="353"/>
      <c r="FL182" s="354"/>
      <c r="FM182" s="353"/>
      <c r="FN182" s="354"/>
      <c r="FO182" s="353"/>
      <c r="FP182" s="354"/>
      <c r="FQ182" s="353"/>
      <c r="FR182" s="354"/>
      <c r="FS182" s="353"/>
      <c r="FT182" s="354"/>
      <c r="FU182" s="353"/>
      <c r="FV182" s="354"/>
      <c r="FW182" s="353"/>
      <c r="FX182" s="354"/>
      <c r="FY182" s="353"/>
      <c r="FZ182" s="354"/>
      <c r="GA182" s="353"/>
      <c r="GB182" s="354"/>
      <c r="GC182" s="353"/>
      <c r="GD182" s="354"/>
      <c r="GE182" s="353"/>
      <c r="GF182" s="354"/>
      <c r="GG182" s="353"/>
      <c r="GH182" s="354"/>
      <c r="GI182" s="353"/>
      <c r="GJ182" s="354"/>
      <c r="GK182" s="353"/>
      <c r="GL182" s="354"/>
      <c r="GM182" s="353"/>
      <c r="GN182" s="354"/>
      <c r="GO182" s="353"/>
      <c r="GP182" s="354"/>
      <c r="GQ182" s="353"/>
      <c r="GR182" s="354"/>
    </row>
    <row r="183" spans="1:200" ht="16.5" customHeight="1" x14ac:dyDescent="0.3">
      <c r="A183" s="402"/>
      <c r="B183" s="405"/>
      <c r="C183" s="397"/>
      <c r="D183" s="398"/>
      <c r="E183" s="353"/>
      <c r="F183" s="354"/>
      <c r="G183" s="353"/>
      <c r="H183" s="354"/>
      <c r="I183" s="353"/>
      <c r="J183" s="354"/>
      <c r="K183" s="353"/>
      <c r="L183" s="354"/>
      <c r="M183" s="353"/>
      <c r="N183" s="354"/>
      <c r="O183" s="353"/>
      <c r="P183" s="354"/>
      <c r="Q183" s="353"/>
      <c r="R183" s="354"/>
      <c r="S183" s="353"/>
      <c r="T183" s="354"/>
      <c r="U183" s="353"/>
      <c r="V183" s="354"/>
      <c r="W183" s="353"/>
      <c r="X183" s="354"/>
      <c r="Y183" s="353"/>
      <c r="Z183" s="354"/>
      <c r="AA183" s="353"/>
      <c r="AB183" s="354"/>
      <c r="AC183" s="353"/>
      <c r="AD183" s="354"/>
      <c r="AE183" s="353"/>
      <c r="AF183" s="354"/>
      <c r="AG183" s="353"/>
      <c r="AH183" s="354"/>
      <c r="AI183" s="353"/>
      <c r="AJ183" s="354"/>
      <c r="AK183" s="353"/>
      <c r="AL183" s="354"/>
      <c r="AM183" s="353"/>
      <c r="AN183" s="354"/>
      <c r="AO183" s="353"/>
      <c r="AP183" s="354"/>
      <c r="AQ183" s="353"/>
      <c r="AR183" s="354"/>
      <c r="AS183" s="353"/>
      <c r="AT183" s="354"/>
      <c r="AU183" s="353"/>
      <c r="AV183" s="354"/>
      <c r="AW183" s="353"/>
      <c r="AX183" s="354"/>
      <c r="AY183" s="353"/>
      <c r="AZ183" s="354"/>
      <c r="BA183" s="353"/>
      <c r="BB183" s="354"/>
      <c r="BC183" s="353"/>
      <c r="BD183" s="354"/>
      <c r="BE183" s="353"/>
      <c r="BF183" s="354"/>
      <c r="BG183" s="353"/>
      <c r="BH183" s="354"/>
      <c r="BI183" s="353"/>
      <c r="BJ183" s="354"/>
      <c r="BK183" s="353"/>
      <c r="BL183" s="354"/>
      <c r="BM183" s="353"/>
      <c r="BN183" s="354"/>
      <c r="BO183" s="353"/>
      <c r="BP183" s="354"/>
      <c r="BQ183" s="353"/>
      <c r="BR183" s="354"/>
      <c r="BS183" s="353"/>
      <c r="BT183" s="354"/>
      <c r="BU183" s="353"/>
      <c r="BV183" s="354"/>
      <c r="BW183" s="353"/>
      <c r="BX183" s="354"/>
      <c r="BY183" s="353"/>
      <c r="BZ183" s="354"/>
      <c r="CA183" s="353"/>
      <c r="CB183" s="354"/>
      <c r="CC183" s="353"/>
      <c r="CD183" s="354"/>
      <c r="CE183" s="391"/>
      <c r="CF183" s="392"/>
      <c r="CG183" s="391"/>
      <c r="CH183" s="392"/>
      <c r="CI183" s="391"/>
      <c r="CJ183" s="392"/>
      <c r="CK183" s="391"/>
      <c r="CL183" s="392"/>
      <c r="CM183" s="391"/>
      <c r="CN183" s="392"/>
      <c r="CO183" s="391"/>
      <c r="CP183" s="392"/>
      <c r="CQ183" s="391"/>
      <c r="CR183" s="392"/>
      <c r="CS183" s="391"/>
      <c r="CT183" s="392"/>
      <c r="CU183" s="353"/>
      <c r="CV183" s="354"/>
      <c r="CW183" s="353"/>
      <c r="CX183" s="354"/>
      <c r="CY183" s="353"/>
      <c r="CZ183" s="354"/>
      <c r="DA183" s="353"/>
      <c r="DB183" s="354"/>
      <c r="DC183" s="353"/>
      <c r="DD183" s="354"/>
      <c r="DE183" s="353"/>
      <c r="DF183" s="354"/>
      <c r="DG183" s="353"/>
      <c r="DH183" s="354"/>
      <c r="DI183" s="353"/>
      <c r="DJ183" s="354"/>
      <c r="DK183" s="353"/>
      <c r="DL183" s="354"/>
      <c r="DM183" s="353"/>
      <c r="DN183" s="354"/>
      <c r="DO183" s="353"/>
      <c r="DP183" s="354"/>
      <c r="DQ183" s="353"/>
      <c r="DR183" s="354"/>
      <c r="DS183" s="353"/>
      <c r="DT183" s="354"/>
      <c r="DU183" s="353"/>
      <c r="DV183" s="354"/>
      <c r="DW183" s="353"/>
      <c r="DX183" s="354"/>
      <c r="DY183" s="353"/>
      <c r="DZ183" s="354"/>
      <c r="EA183" s="353"/>
      <c r="EB183" s="354"/>
      <c r="EC183" s="353"/>
      <c r="ED183" s="354"/>
      <c r="EE183" s="353"/>
      <c r="EF183" s="354"/>
      <c r="EG183" s="353"/>
      <c r="EH183" s="354"/>
      <c r="EI183" s="353"/>
      <c r="EJ183" s="354"/>
      <c r="EK183" s="353"/>
      <c r="EL183" s="354"/>
      <c r="EM183" s="353"/>
      <c r="EN183" s="354"/>
      <c r="EO183" s="353"/>
      <c r="EP183" s="354"/>
      <c r="EQ183" s="353"/>
      <c r="ER183" s="354"/>
      <c r="ES183" s="353"/>
      <c r="ET183" s="354"/>
      <c r="EU183" s="353"/>
      <c r="EV183" s="354"/>
      <c r="EW183" s="353"/>
      <c r="EX183" s="354"/>
      <c r="EY183" s="353"/>
      <c r="EZ183" s="354"/>
      <c r="FA183" s="353"/>
      <c r="FB183" s="354"/>
      <c r="FC183" s="353"/>
      <c r="FD183" s="354"/>
      <c r="FE183" s="353"/>
      <c r="FF183" s="354"/>
      <c r="FG183" s="353"/>
      <c r="FH183" s="354"/>
      <c r="FI183" s="353"/>
      <c r="FJ183" s="354"/>
      <c r="FK183" s="353"/>
      <c r="FL183" s="354"/>
      <c r="FM183" s="353"/>
      <c r="FN183" s="354"/>
      <c r="FO183" s="353"/>
      <c r="FP183" s="354"/>
      <c r="FQ183" s="353"/>
      <c r="FR183" s="354"/>
      <c r="FS183" s="353"/>
      <c r="FT183" s="354"/>
      <c r="FU183" s="353"/>
      <c r="FV183" s="354"/>
      <c r="FW183" s="353"/>
      <c r="FX183" s="354"/>
      <c r="FY183" s="353"/>
      <c r="FZ183" s="354"/>
      <c r="GA183" s="353"/>
      <c r="GB183" s="354"/>
      <c r="GC183" s="353"/>
      <c r="GD183" s="354"/>
      <c r="GE183" s="353"/>
      <c r="GF183" s="354"/>
      <c r="GG183" s="353"/>
      <c r="GH183" s="354"/>
      <c r="GI183" s="353"/>
      <c r="GJ183" s="354"/>
      <c r="GK183" s="353"/>
      <c r="GL183" s="354"/>
      <c r="GM183" s="353"/>
      <c r="GN183" s="354"/>
      <c r="GO183" s="353"/>
      <c r="GP183" s="354"/>
      <c r="GQ183" s="353"/>
      <c r="GR183" s="354"/>
    </row>
    <row r="184" spans="1:200" ht="17.100000000000001" customHeight="1" thickBot="1" x14ac:dyDescent="0.35">
      <c r="A184" s="403"/>
      <c r="B184" s="406"/>
      <c r="C184" s="399"/>
      <c r="D184" s="400"/>
      <c r="E184" s="355"/>
      <c r="F184" s="356"/>
      <c r="G184" s="355"/>
      <c r="H184" s="356"/>
      <c r="I184" s="355"/>
      <c r="J184" s="356"/>
      <c r="K184" s="355"/>
      <c r="L184" s="356"/>
      <c r="M184" s="355"/>
      <c r="N184" s="356"/>
      <c r="O184" s="355"/>
      <c r="P184" s="356"/>
      <c r="Q184" s="355"/>
      <c r="R184" s="356"/>
      <c r="S184" s="355"/>
      <c r="T184" s="356"/>
      <c r="U184" s="355"/>
      <c r="V184" s="356"/>
      <c r="W184" s="355"/>
      <c r="X184" s="356"/>
      <c r="Y184" s="355"/>
      <c r="Z184" s="356"/>
      <c r="AA184" s="355"/>
      <c r="AB184" s="356"/>
      <c r="AC184" s="355"/>
      <c r="AD184" s="356"/>
      <c r="AE184" s="355"/>
      <c r="AF184" s="356"/>
      <c r="AG184" s="355"/>
      <c r="AH184" s="356"/>
      <c r="AI184" s="355"/>
      <c r="AJ184" s="356"/>
      <c r="AK184" s="355"/>
      <c r="AL184" s="356"/>
      <c r="AM184" s="355"/>
      <c r="AN184" s="356"/>
      <c r="AO184" s="355"/>
      <c r="AP184" s="356"/>
      <c r="AQ184" s="355"/>
      <c r="AR184" s="356"/>
      <c r="AS184" s="355"/>
      <c r="AT184" s="356"/>
      <c r="AU184" s="355"/>
      <c r="AV184" s="356"/>
      <c r="AW184" s="355"/>
      <c r="AX184" s="356"/>
      <c r="AY184" s="355"/>
      <c r="AZ184" s="356"/>
      <c r="BA184" s="355"/>
      <c r="BB184" s="356"/>
      <c r="BC184" s="355"/>
      <c r="BD184" s="356"/>
      <c r="BE184" s="355"/>
      <c r="BF184" s="356"/>
      <c r="BG184" s="355"/>
      <c r="BH184" s="356"/>
      <c r="BI184" s="355"/>
      <c r="BJ184" s="356"/>
      <c r="BK184" s="355"/>
      <c r="BL184" s="356"/>
      <c r="BM184" s="355"/>
      <c r="BN184" s="356"/>
      <c r="BO184" s="355"/>
      <c r="BP184" s="356"/>
      <c r="BQ184" s="355"/>
      <c r="BR184" s="356"/>
      <c r="BS184" s="355"/>
      <c r="BT184" s="356"/>
      <c r="BU184" s="355"/>
      <c r="BV184" s="356"/>
      <c r="BW184" s="355"/>
      <c r="BX184" s="356"/>
      <c r="BY184" s="355"/>
      <c r="BZ184" s="356"/>
      <c r="CA184" s="355"/>
      <c r="CB184" s="356"/>
      <c r="CC184" s="355"/>
      <c r="CD184" s="356"/>
      <c r="CE184" s="393"/>
      <c r="CF184" s="394"/>
      <c r="CG184" s="393"/>
      <c r="CH184" s="394"/>
      <c r="CI184" s="393"/>
      <c r="CJ184" s="394"/>
      <c r="CK184" s="393"/>
      <c r="CL184" s="394"/>
      <c r="CM184" s="393"/>
      <c r="CN184" s="394"/>
      <c r="CO184" s="393"/>
      <c r="CP184" s="394"/>
      <c r="CQ184" s="393"/>
      <c r="CR184" s="394"/>
      <c r="CS184" s="393"/>
      <c r="CT184" s="394"/>
      <c r="CU184" s="355"/>
      <c r="CV184" s="356"/>
      <c r="CW184" s="355"/>
      <c r="CX184" s="356"/>
      <c r="CY184" s="355"/>
      <c r="CZ184" s="356"/>
      <c r="DA184" s="355"/>
      <c r="DB184" s="356"/>
      <c r="DC184" s="355"/>
      <c r="DD184" s="356"/>
      <c r="DE184" s="355"/>
      <c r="DF184" s="356"/>
      <c r="DG184" s="355"/>
      <c r="DH184" s="356"/>
      <c r="DI184" s="355"/>
      <c r="DJ184" s="356"/>
      <c r="DK184" s="355"/>
      <c r="DL184" s="356"/>
      <c r="DM184" s="355"/>
      <c r="DN184" s="356"/>
      <c r="DO184" s="355"/>
      <c r="DP184" s="356"/>
      <c r="DQ184" s="355"/>
      <c r="DR184" s="356"/>
      <c r="DS184" s="355"/>
      <c r="DT184" s="356"/>
      <c r="DU184" s="355"/>
      <c r="DV184" s="356"/>
      <c r="DW184" s="355"/>
      <c r="DX184" s="356"/>
      <c r="DY184" s="355"/>
      <c r="DZ184" s="356"/>
      <c r="EA184" s="355"/>
      <c r="EB184" s="356"/>
      <c r="EC184" s="355"/>
      <c r="ED184" s="356"/>
      <c r="EE184" s="355"/>
      <c r="EF184" s="356"/>
      <c r="EG184" s="355"/>
      <c r="EH184" s="356"/>
      <c r="EI184" s="355"/>
      <c r="EJ184" s="356"/>
      <c r="EK184" s="355"/>
      <c r="EL184" s="356"/>
      <c r="EM184" s="355"/>
      <c r="EN184" s="356"/>
      <c r="EO184" s="355"/>
      <c r="EP184" s="356"/>
      <c r="EQ184" s="355"/>
      <c r="ER184" s="356"/>
      <c r="ES184" s="355"/>
      <c r="ET184" s="356"/>
      <c r="EU184" s="355"/>
      <c r="EV184" s="356"/>
      <c r="EW184" s="355"/>
      <c r="EX184" s="356"/>
      <c r="EY184" s="355"/>
      <c r="EZ184" s="356"/>
      <c r="FA184" s="355"/>
      <c r="FB184" s="356"/>
      <c r="FC184" s="355"/>
      <c r="FD184" s="356"/>
      <c r="FE184" s="355"/>
      <c r="FF184" s="356"/>
      <c r="FG184" s="355"/>
      <c r="FH184" s="356"/>
      <c r="FI184" s="355"/>
      <c r="FJ184" s="356"/>
      <c r="FK184" s="355"/>
      <c r="FL184" s="356"/>
      <c r="FM184" s="355"/>
      <c r="FN184" s="356"/>
      <c r="FO184" s="355"/>
      <c r="FP184" s="356"/>
      <c r="FQ184" s="355"/>
      <c r="FR184" s="356"/>
      <c r="FS184" s="355"/>
      <c r="FT184" s="356"/>
      <c r="FU184" s="355"/>
      <c r="FV184" s="356"/>
      <c r="FW184" s="355"/>
      <c r="FX184" s="356"/>
      <c r="FY184" s="355"/>
      <c r="FZ184" s="356"/>
      <c r="GA184" s="355"/>
      <c r="GB184" s="356"/>
      <c r="GC184" s="355"/>
      <c r="GD184" s="356"/>
      <c r="GE184" s="355"/>
      <c r="GF184" s="356"/>
      <c r="GG184" s="355"/>
      <c r="GH184" s="356"/>
      <c r="GI184" s="355"/>
      <c r="GJ184" s="356"/>
      <c r="GK184" s="355"/>
      <c r="GL184" s="356"/>
      <c r="GM184" s="355"/>
      <c r="GN184" s="356"/>
      <c r="GO184" s="355"/>
      <c r="GP184" s="356"/>
      <c r="GQ184" s="355"/>
      <c r="GR184" s="356"/>
    </row>
    <row r="185" spans="1:200" ht="15.75" customHeight="1" x14ac:dyDescent="0.3">
      <c r="A185" s="401">
        <f>IF(입력!A185="","",입력!A185)</f>
        <v>23</v>
      </c>
      <c r="B185" s="404">
        <f>SUM(E189:GR192)</f>
        <v>0</v>
      </c>
      <c r="C185" s="407" t="s">
        <v>22</v>
      </c>
      <c r="D185" s="408"/>
      <c r="E185" s="357">
        <f>IF(OR(입력!B185="60mm단열",입력!B185="60mm방화"),IF(입력!B187="OD",IF(AND(입력!H185="W",입력!H189="W"),((입력!D185-(입력!D185-입력!J185))*2)+((입력!D185-(입력!D185-입력!J189))*2)+((입력!D185-입력!J185-입력!J189)*2)+((입력!F185)*6),0),0)+IF(입력!B187="OD",IF(AND(입력!H185="H",입력!H189="H"),((입력!F185-(입력!F185-입력!J185))*2)+((입력!F185-(입력!F185-입력!J189))*2)+((입력!F185-입력!J185-입력!J189)*2)+((입력!D185)*6),0),0)+IF(입력!B187="OD",IF(입력!H185="W",((입력!D185-(입력!D185-입력!J185))*2)+((입력!D185-입력!J185)*2)+((입력!F185)*4),IF(입력!H185="H",((입력!F185-(입력!F185-입력!J185))*2)+((입력!F185-입력!J185)*2)+((입력!D185)*4),0)),0)+IF(OR(입력!B187="PJ",입력!B187="T/T",입력!B187="T/O",입력!B187="T/S",입력!B187="FIX",입력!B185="ID",AND(입력!B187="OD",NOT(입력!H185="W"),NOT(입력!H185="H"))),((입력!D185)+(입력!F185))*2,0),0)</f>
        <v>0</v>
      </c>
      <c r="F185" s="358"/>
      <c r="G185" s="375">
        <f>IF(OR(입력!B185="60mm단열",입력!B185="60mm방화"),(IF(OR(입력!B187="T/T",입력!B187="T/O",입력!B187="T/S"),(IF(입력!H185="W",입력!J185-34-19+12,입력!D185-34-34+12)+IF(입력!H185="H",입력!J185-34-19+12,입력!F185-34-34+12))*2,0))+(IF(OR(입력!B187="T/T",입력!B187="T/O",입력!B187="T/S"),(IF(입력!H189="W",입력!J189-34-19+12+입력!F185-34-34+12,0)+IF(입력!H189="H",입력!J189-34-19+12+입력!D185-34-34+12,0))*2,0)),0)</f>
        <v>0</v>
      </c>
      <c r="H185" s="376"/>
      <c r="I185" s="357">
        <f>IF(OR(입력!B185="60mm단열",입력!B185="60mm방화"),IF(OR(입력!B187="T/T",입력!B187="T/O",입력!B187="T/S",입력!B187="FIX",입력!B187="PJ"),IF(입력!H185="W",입력!F185-34-34+10,IF(입력!H185="H",입력!D185-34-34+10,0)),0)*IF(OR(입력!H189="W",입력!H189="H"),2,1),0)</f>
        <v>0</v>
      </c>
      <c r="J185" s="358"/>
      <c r="K185" s="357">
        <f>IF(OR(입력!B185="60mm단열",입력!B185="60mm방화"),IF(입력!B187="OD",(IF(입력!H185="W",입력!D185-(입력!D185-입력!J185)-34-34+12,입력!D185-34-34+12)+IF(입력!H185="H",입력!F185-(입력!F185-입력!J185)-34-34+12,입력!F185-34-34+12))*2,0),0)</f>
        <v>0</v>
      </c>
      <c r="L185" s="358"/>
      <c r="M185" s="357">
        <f>IF(OR(입력!B185="60mm단열",입력!B185="60mm방화"),IF(입력!B187="PJ",(IF(입력!H185="W",입력!D185-(입력!D185-입력!J185)-34-34+12,입력!D185-34-34+12)+IF(입력!H185="H",입력!F185-(입력!F185-입력!J185)-34-34+12,입력!F185-34-34+12))*2,0),0)</f>
        <v>0</v>
      </c>
      <c r="N185" s="358"/>
      <c r="O185" s="357">
        <f>IF(OR(입력!B185="60mm단열",입력!B185="60mm방화"),IF(입력!B187="페러럴",(IF(입력!H185="W",입력!D185-(입력!D185-입력!J185)-34-34+12,입력!D185-34-34+12)+IF(입력!H185="H",입력!F185-(입력!F185-입력!J185)-34-34+12,입력!F185-34-34+12))*2,0),0)</f>
        <v>0</v>
      </c>
      <c r="P185" s="358"/>
      <c r="Q185" s="357">
        <f>IF(OR(입력!B185="60mm단열",입력!B185="60mm방화"),IF(입력!B189="24T",(IF(입력!B187="FIX",IF(AND(입력!H185="W",입력!H189="W"),((입력!D185-(입력!D185-입력!J185)-34-19)*2)+((입력!D185-(입력!D185-입력!J189)-34-19)*2)+((입력!D185-입력!J185-입력!J188-19-19)*2)+((입력!F185-34-34)*6),IF(AND(입력!H185="H",입력!H189="H"),((입력!F185-(입력!F185-입력!J185)-34-19)*2)+((입력!F185-(입력!F185-입력!J189)-34-19)*2)+((입력!F185-입력!J185-입력!J189-19-19)*2)+((입력!D185-34-34)*6),IF(입력!H185="W",((입력!D185-(입력!D185-입력!J185)-34-19)*2)+((입력!D185-입력!J185-34-19)*2)+((입력!F185-34-34)*4),IF(입력!H185="H",((입력!F185-(입력!F185-입력!J185)-34-19)*2)+((입력!F185-입력!J185-34-19)*2)+((입력!D185-34-34)*4),(((입력!D185-34-34)+(입력!F185-34-34))*2))))),0)+IF(OR(입력!B187="T/T",입력!B187="T/O",입력!B187="PJ",입력!B187="T/S"),IF(AND(입력!H185="W",입력!H189="W"),(((입력!D185-입력!J185-입력!J189-19-19)+(입력!F185-34-34))*2),IF(입력!H185="W",(((입력!D185-입력!J185-34-19)+(입력!F185-34-34))*2),IF(AND(입력!H185="H",입력!H189="H"),(((입력!F185-입력!J185-입력!J189-19-19)+(입력!D185-34-34))*2),IF(입력!H185="H",(((입력!F185-입력!J185-34-19)+(입력!D185-34-34))*2),0)))),0)+IF(입력!B185="OD",IF(AND(입력!H185="W",입력!H185="W"),(((입력!D185-입력!J185-입력!J189-34-34)+(입력!F185-34-34))*2),IF(입력!H185="W",(((입력!D185-입력!J185-34-34)+(입력!F185-34-34))*2),IF(AND(입력!H185="H",입력!H189="H"),(((입력!F185-입력!J185-입력!J189-34-34)+(입력!D185-34-34))*2),IF(입력!H185="H",(((입력!F185-입력!J185-34-34)+(입력!D185-34-34))*2),0)))),0)),0),0)</f>
        <v>0</v>
      </c>
      <c r="R185" s="358"/>
      <c r="S185" s="357">
        <f>IF(OR(입력!B185="60mm단열",입력!B185="60mm방화"),IF(입력!B189="24T",(IF(OR(입력!B187="T/T",입력!B187="T/O",입력!B187="T/S"),(IF(입력!H185="W",입력!D185-(입력!D185-입력!J185)-34-19+12-53-53,입력!D185-34-34+12-53-53)+IF(입력!H185="H",입력!F185-(입력!F185-입력!J185)-34-19+12-53-53,입력!F185-34-34+12-53-53))*2,0)+IF(입력!B187="OD",(IF(입력!H185="W",입력!D185-(입력!D185-입력!J185)-34-34+12-53-53,입력!D185-34-34+12-53-53)+IF(입력!H185="H",입력!F185-(입력!F185-입력!J185)-34-34+12-53-53,입력!F185-34-34+12-53-53))*2,0)+IF(입력!B187="PJ",(IF(입력!H185="W",입력!D185-(입력!D185-입력!J185)-34-19+12-53-53,입력!D185-34-34+12-53-53)+IF(입력!H185="H",입력!F185-(입력!F185-입력!J185)-34-19+12-53-53,입력!F185-34-34+12-53-53))*2,0)+IF(OR(입력!B187="T/T",입력!B187="T/O",입력!B187="T/S"),(IF(입력!H189="W",입력!D185-(입력!D185-입력!J189)-34-19+12-53-53,0)+IF(입력!H189="H",입력!F185-(입력!F185-입력!J189)-34-19+12-53-53,0))*2,0)+IF(입력!B185="OD",(IF(입력!H189="W",입력!D185-(입력!D185-입력!J189)-34-34+12-53-53,0)+IF(입력!H189="H",입력!F185-(입력!F185-입력!J189)-34-34+12-53-53,0))*2,0)+IF(입력!B187="PJ",(IF(입력!H189="W",입력!D185-(입력!D185-입력!J189)-34-19+12-53-53,0)+IF(입력!H189="H",입력!F185-(입력!F185-입력!J189)-34-19+12-53-53,0))*2,0)),0),0)</f>
        <v>0</v>
      </c>
      <c r="T185" s="358"/>
      <c r="U185" s="357">
        <f>IF(OR(입력!B185="60mm단열",입력!B185="60mm방화"),IF(입력!B189="39T",(IF(입력!B187="FIX",IF(AND(입력!H185="W",입력!H189="W"),((입력!D185-(입력!D185-입력!J185)-34-19)*2)+((입력!D185-(입력!D185-입력!J189)-34-19)*2)+((입력!D185-입력!J185-입력!J188-19-19)*2)+((입력!F185-34-34)*6),IF(AND(입력!H185="H",입력!H189="H"),((입력!F185-(입력!F185-입력!J185)-34-19)*2)+((입력!F185-(입력!F185-입력!J189)-34-19)*2)+((입력!F185-입력!J185-입력!J189-19-19)*2)+((입력!D185-34-34)*6),IF(입력!H185="W",((입력!D185-(입력!D185-입력!J185)-34-19)*2)+((입력!D185-입력!J185-34-19)*2)+((입력!F185-34-34)*4),IF(입력!H185="H",((입력!F185-(입력!F185-입력!J185)-34-19)*2)+((입력!F185-입력!J185-34-19)*2)+((입력!D185-34-34)*4),(((입력!D185-34-34)+(입력!F185-34-34))*2))))),0)+IF(OR(입력!B187="T/T",입력!B187="T/O",입력!B187="PJ",입력!B187="T/S"),IF(AND(입력!H185="W",입력!H189="W"),(((입력!D185-입력!J185-입력!J189-19-19)+(입력!F185-34-34))*2),IF(입력!H185="W",(((입력!D185-입력!J185-34-19)+(입력!F185-34-34))*2),IF(AND(입력!H185="H",입력!H189="H"),(((입력!F185-입력!J185-입력!J189-19-19)+(입력!D185-34-34))*2),IF(입력!H185="H",(((입력!F185-입력!J185-34-19)+(입력!D185-34-34))*2),0)))),0)+IF(입력!B187="OD",IF(AND(입력!H185="W",입력!H185="W"),(((입력!D185-입력!J185-입력!J189-34-34)+(입력!F185-34-34))*2),IF(입력!H185="W",(((입력!D185-입력!J185-34-34)+(입력!F185-34-34))*2),IF(AND(입력!H185="H",입력!H189="H"),(((입력!F185-입력!J185-입력!J189-34-34)+(입력!D185-34-34))*2),IF(입력!H185="H",(((입력!F185-입력!J185-34-34)+(입력!D185-34-34))*2),0)))),0)),0),0)</f>
        <v>0</v>
      </c>
      <c r="V185" s="358"/>
      <c r="W185" s="357">
        <f>IF(OR(입력!B185="60mm단열",입력!B185="60mm방화"),IF(입력!B189="39T",(IF(OR(입력!B187="T/T",입력!B187="T/O",입력!B187="T/S"),(IF(입력!H185="W",입력!D185-(입력!D185-입력!J185)-34-19+12-53-53,입력!D185-34-34+12-53-53)+IF(입력!H185="H",입력!F185-(입력!F185-입력!J185)-34-19+12-53-53,입력!F185-34-34+12-53-53))*2,0)+IF(입력!B187="OD",(IF(입력!H185="W",입력!D185-(입력!D185-입력!J185)-34-34+12-53-53,입력!D185-34-34+12-53-53)+IF(입력!H185="H",입력!F185-(입력!F185-입력!J185)-34-34+12-53-53,입력!F185-34-34+12-53-53))*2,0)+IF(입력!B187="PJ",(IF(입력!H185="W",입력!D185-(입력!D185-입력!J185)-34-19+12-53-53,입력!D185-34-34+12-53-53)+IF(입력!H185="H",입력!F185-(입력!F185-입력!J185)-34-19+12-53-53,입력!F185-34-34+12-53-53))*2,0)+IF(OR(입력!B187="T/T",입력!B187="T/O",입력!B187="T/S"),(IF(입력!H189="W",입력!D185-(입력!D185-입력!J189)-34-19+12-53-53,0)+IF(입력!H189="H",입력!F185-(입력!F185-입력!J189)-34-19+12-53-53,0))*2,0)+IF(입력!B185="OD",(IF(입력!H189="W",입력!D185-(입력!D185-입력!J189)-34-34+12-53-53,0)+IF(입력!H189="H",입력!F185-(입력!F185-입력!J189)-34-34+12-53-53,0))*2,0)+IF(입력!B185="ID",(IF(입력!H189="W",입력!D185-(입력!D185-입력!J189)-34-19+12-53-53,0)+IF(입력!H189="H",입력!F185-(입력!F185-입력!J189)-34-19+12-53-53,0))*2,0)),0),0)</f>
        <v>0</v>
      </c>
      <c r="X185" s="358"/>
      <c r="Y185" s="357">
        <f>IF(OR(입력!B185="60mm단열",입력!B185="60mm방화"),(4),0)</f>
        <v>0</v>
      </c>
      <c r="Z185" s="358"/>
      <c r="AA185" s="357">
        <f>IF(OR(입력!B185="60mm단열",입력!B185="60mm방화"),(4),0)</f>
        <v>0</v>
      </c>
      <c r="AB185" s="358"/>
      <c r="AC185" s="375">
        <f>IF(OR(입력!B185="60mm단열",입력!B185="60mm방화"),IF(OR(입력!B187="T/T",입력!B187="T/O",입력!B187="T/S",입력!B187="PJ"),IF(OR(입력!H189="w",입력!H189="h"),8,4),0),0)</f>
        <v>0</v>
      </c>
      <c r="AD185" s="376"/>
      <c r="AE185" s="375">
        <f>IF(OR(입력!B185="60mm단열",입력!B185="60mm방화"),IF(OR(입력!B187="T/T",입력!B187="T/O",입력!B187="T/S",입력!B187="PJ"),IF(OR(입력!H189="w",입력!H189="h"),8,4),0),0)</f>
        <v>0</v>
      </c>
      <c r="AF185" s="376"/>
      <c r="AG185" s="375">
        <f>IF(OR(입력!B185="60mm단열",입력!B185="60mm방화"),IF(OR(입력!B187="T/T",입력!B187="T/O",입력!B187="T/S",입력!B187="FIX",입력!B187="PJ"),IF(입력!H185="W",4,IF(입력!H185="H",4,0)),0)*IF(OR(입력!H188="W",입력!H188="H"),2,1),0)</f>
        <v>0</v>
      </c>
      <c r="AH185" s="376"/>
      <c r="AI185" s="375">
        <f>IF(OR(입력!B185="60mm단열",입력!B185="60mm방화"),IF(OR(입력!B187="T/T",입력!B187="T/O",입력!B187="T/S",입력!B187="FIX",입력!B187="PJ"),IF(입력!H185="W",4,IF(입력!H185="H",4,0)),0)*IF(OR(입력!H188="W",입력!H188="H"),2,1),0)</f>
        <v>0</v>
      </c>
      <c r="AJ185" s="376"/>
      <c r="AK185" s="375">
        <f>IF(OR(입력!B185="60mm단열",입력!B185="60mm방화"),IF(OR(입력!B187="T/T",입력!B187="T/O",입력!B187="T/S",입력!B187="FIX",입력!B187="PJ"),IF(입력!H185="W",4,IF(입력!H185="H",4,0)),0)*IF(OR(입력!H188="W",입력!H188="H"),2,1),0)</f>
        <v>0</v>
      </c>
      <c r="AL185" s="376"/>
      <c r="AM185" s="357">
        <f>IF(OR(입력!B185="60mm단열",입력!B185="60mm방화"),(32),0)</f>
        <v>0</v>
      </c>
      <c r="AN185" s="358"/>
      <c r="AO185" s="357">
        <f>IF((입력!B185="60mm단열"),(Q185+S185+U185+W185)/1000,0)</f>
        <v>0</v>
      </c>
      <c r="AP185" s="358"/>
      <c r="AQ185" s="357">
        <f>IF((입력!B185="60mm단열"),(Q185+S185+U185+W185)/1000,0)</f>
        <v>0</v>
      </c>
      <c r="AR185" s="358"/>
      <c r="AS185" s="357">
        <f>IF((입력!B185="60mm단열"),(G185+M185+K185+O185))/1000</f>
        <v>0</v>
      </c>
      <c r="AT185" s="358"/>
      <c r="AU185" s="357">
        <f>IF((입력!B185="60mm단열"),(4),0)</f>
        <v>0</v>
      </c>
      <c r="AV185" s="358"/>
      <c r="AW185" s="357">
        <f>IF((입력!B185="60mm단열"),(G185*2)/1000,0)</f>
        <v>0</v>
      </c>
      <c r="AX185" s="358"/>
      <c r="AY185" s="357">
        <f>IF((입력!B185="60mm방화"),(Q185+S185+U185+W185)/1000,0)</f>
        <v>0</v>
      </c>
      <c r="AZ185" s="358"/>
      <c r="BA185" s="357">
        <f>IF((입력!B185="60mm방화"),(Q185+S185+U185+W185)/1000,0)</f>
        <v>0</v>
      </c>
      <c r="BB185" s="358"/>
      <c r="BC185" s="357">
        <f>IF((입력!B185="60mm방화"),(G185+K185+M185+O185)/1000,0)</f>
        <v>0</v>
      </c>
      <c r="BD185" s="358"/>
      <c r="BE185" s="357">
        <f>IF((입력!B185="60mm방화"),(4),0)</f>
        <v>0</v>
      </c>
      <c r="BF185" s="358"/>
      <c r="BG185" s="357">
        <f>IF((입력!B185="60mm방화"),((G185+K185+M185+O185)/1000),0)</f>
        <v>0</v>
      </c>
      <c r="BH185" s="358"/>
      <c r="BI185" s="357">
        <f>IF((입력!B185="60mm방화"),((E185/1000)),0)</f>
        <v>0</v>
      </c>
      <c r="BJ185" s="358"/>
      <c r="BK185" s="357">
        <f>IF((입력!B185="60mm방화"),IF(입력!B189="24T",Q185/1000,U185/1000),0)</f>
        <v>0</v>
      </c>
      <c r="BL185" s="358"/>
      <c r="BM185" s="357">
        <f>IF((입력!B185="60mm방화"),IF(입력!B189="24T",S185/1000,W185/1000),0)</f>
        <v>0</v>
      </c>
      <c r="BN185" s="358"/>
      <c r="BO185" s="357">
        <f>IF(OR(입력!B185="60mm단열",입력!B185="60mm방화"),(IF(OR(입력!B187="T/T",입력!B187="T/O",입력!B187="T/S",입력!B187="PJ"),(IF(입력!H185="W",입력!D185-(입력!D185-입력!J185)-432,입력!D185-432)+IF(입력!H185="H",입력!F185-((((입력!F185-입력!J185)/2)-246)*2),(((입력!F185/2)-246)*2))),0))+(IF(OR(입력!B187="T/T",입력!B187="T/O",입력!B187="T/S"),(IF(입력!H189="W",입력!D185-(입력!D189-입력!J189)-432,0)+IF(입력!H189="H",입력!F189-((((입력!F189-입력!J189)/2)-246)*2),0)),0)),0)</f>
        <v>0</v>
      </c>
      <c r="BP185" s="358"/>
      <c r="BQ185" s="357">
        <f>IF(OR(입력!B185="85mm단열",입력!B185="85mm방화"),IF(입력!B187="OD",IF(AND(입력!H185="W",입력!H189="W"),((입력!D185-(입력!D185-입력!J185))*2)+((입력!D185-(입력!D185-입력!J189))*2)+((입력!D185-입력!J185-입력!J189)*2)+((입력!F185)*6),0),0)+IF(입력!B187="OD",IF(AND(입력!H185="H",입력!H189="H"),((입력!BJ185-(입력!F185-입력!J185))*2)+((입력!F185-(입력!F185-입력!J189))*2)+((입력!F185-입력!BN185-입력!J189)*2)+((입력!D185)*6),0),0)+IF(입력!B187="OD",IF(입력!H185="W",((입력!D185-(입력!D185-입력!J185))*2)+((입력!D185-입력!J185)*2)+((입력!F185)*4),IF(입력!H185="H",((입력!F185-(입력!F185-입력!J185))*2)+((입력!F185-입력!J185)*2)+((입력!D185)*4),0)),0)+IF(OR(입력!B187="T/T",입력!B187="T/O",입력!B187="T/S",입력!B187="FIX",입력!B185="ID",AND(입력!B187="OD",NOT(입력!H185="W"),NOT(입력!H185="H"))),((입력!D185)+(입력!F185))*2,0),0)</f>
        <v>0</v>
      </c>
      <c r="BR185" s="358"/>
      <c r="BS185" s="357">
        <f>IF(OR(입력!B185="85mm단열",입력!B185="85mm방화"),(IF(OR(입력!B187="T/T",입력!B187="T/O",입력!B187="T/S"),(IF(입력!H185="W",입력!D185-(입력!D185-입력!J185)-38-19+12,입력!D185-38-38+12)+IF(입력!H185="H",입력!F185-(입력!F185-입력!J185)-38-19+12,입력!F185-38-38+12))*2,0))+(IF(OR(입력!B187="T/T",입력!B187="T/O",입력!B187="T/S"),(IF(입력!H189="W",입력!D185-(입력!D189-입력!J189)-38-19+12,0)+IF(입력!H189="H",입력!F189-(입력!F189-입력!J189)-38-19+12,0))*2,0)),0)</f>
        <v>0</v>
      </c>
      <c r="BT185" s="358"/>
      <c r="BU185" s="357">
        <f>IF(OR(입력!B185="85mm단열",입력!B185="85mm방화"),IF(OR(입력!B187="T/T",입력!B187="T/O",입력!B187="T/S",입력!B187="FIX",입력!B187="ID"),IF(입력!H185="W",입력!F185-38-38+10,IF(입력!H185="H",입력!D185-38-38+10,0)),0)*IF(OR(입력!H189="W",입력!H188="H"),2,1),0)</f>
        <v>0</v>
      </c>
      <c r="BV185" s="358"/>
      <c r="BW185" s="357">
        <f>IF(OR(입력!B185="85mm단열",입력!B185="85mm방화"),IF(입력!B189="48T",(IF(입력!B187="FIX",IF(AND(입력!H185="W",입력!H189="W"),((입력!D185-(입력!D185-입력!J185)-38-19)*2)+((입력!D185-(입력!D185-입력!J189)-38-19)*2)+((입력!D185-입력!J185-입력!J188-19-19)*2)+((입력!F185-38-38)*6),IF(AND(입력!H185="H",입력!H189="H"),((입력!F185-(입력!F185-입력!J185)-38-19)*2)+((입력!F185-(입력!F185-입력!J189)-38-19)*2)+((입력!F185-입력!J185-입력!J189-19-19)*2)+((입력!D185-38-38)*6),IF(입력!H185="W",((입력!D185-(입력!D185-입력!J185)-38-19)*2)+((입력!D185-입력!J185-38-19)*2)+((입력!F185-38-38)*4),IF(입력!H185="H",((입력!F185-(입력!F185-입력!J185)-38-19)*2)+((입력!F185-입력!J185-38-19)*2)+((입력!D185-38-38)*4),(((입력!D185-38-38)+(입력!F185-38-38))*2))))),0)+IF(OR(입력!B187="T/T",입력!B187="T/O",입력!B187="ID",입력!B187="T/S"),IF(AND(입력!H185="W",입력!H189="W"),(((입력!D185-입력!J185-입력!J189-19-19)+(입력!F185-38-38))*2),IF(입력!H185="W",(((입력!D185-입력!J185-38-19)+(입력!F185-38-38))*2),IF(AND(입력!H185="H",입력!H189="H"),(((입력!F185-입력!J185-입력!J189-19-19)+(입력!D185-38-38))*2),IF(입력!H185="H",(((입력!F185-입력!J185-38-19)+(입력!D185-38-38))*2),0)))),0)+IF(입력!B185="OD",IF(AND(입력!H185="W",입력!H185="W"),(((입력!D185-입력!J185-입력!J189-38-38)+(입력!F185-38-38))*2),IF(입력!H185="W",(((입력!D185-입력!J185-38-38)+(입력!F185-38-38))*2),IF(AND(입력!H185="H",입력!H189="H"),(((입력!F185-입력!J185-입력!J189-38-38)+(입력!D185-38-38))*2),IF(입력!H185="H",(((입력!F185-입력!J185-38-38)+(입력!D185-38-38))*2),0)))),0)),0),0)</f>
        <v>0</v>
      </c>
      <c r="BX185" s="358"/>
      <c r="BY185" s="357">
        <f>IF(OR(입력!B185="85mm단열",입력!B185="85mm방화"),IF(입력!B189="48T",(IF(OR(입력!B187="T/T",입력!B187="T/O",입력!B187="T/S"),(IF(입력!H185="W",입력!D185-(입력!D185-입력!J185)-38-19+12-56-56,입력!D185-38-38+12-56-56)+IF(입력!H185="H",입력!F185-(입력!F185-입력!J185)-38-19+12-56-56,입력!F185-38-38+12-56-56))*2,0)+IF(입력!B187="OD",(IF(입력!H185="W",입력!D185-(입력!D185-입력!J185)-38-38+12-56-56,입력!D185-38-38+12-56-56)+IF(입력!H185="H",입력!F185-(입력!F185-입력!J185)-38-38+12-56-56,입력!F185-38-38+12-56-56))*2,0)+IF(입력!B187="ID",(IF(입력!H185="W",입력!D185-(입력!D185-입력!J185)-38-19+12-56-56,입력!D185-38-38+12-56-56)+IF(입력!H185="H",입력!F185-(입력!F185-입력!J185)-38-19+12-56-56,입력!F185-38-38+12-56-56))*2,0)+IF(OR(입력!B187="T/T",입력!B187="T/O",입력!B187="T/S"),(IF(입력!H189="W",입력!D185-(입력!D185-입력!J189)-38-19+12-56-56,0)+IF(입력!H189="H",입력!F185-(입력!F185-입력!J189)-38-19+12-56-56,0))*2,0)+IF(입력!B185="OD",(IF(입력!H189="W",입력!D185-(입력!D185-입력!J189)-38-38+12-56-56,0)+IF(입력!H189="H",입력!F185-(입력!F185-입력!J189)-38-38+12-56-56,0))*2,0)+IF(입력!B185="ID",(IF(입력!H189="W",입력!D185-(입력!D185-입력!J189)-38-19+12-56-56,0)+IF(입력!H189="H",입력!F185-(입력!F185-입력!J189)-38-19+12-56-56,0))*2,0)),0),0)</f>
        <v>0</v>
      </c>
      <c r="BZ185" s="358"/>
      <c r="CA185" s="357">
        <f>IF(OR(입력!B185="85mm단열",입력!B185="85mm방화"),IF(입력!B189="51T",(IF(입력!B187="FIX",IF(AND(입력!H185="W",입력!H189="W"),((입력!D185-(입력!D185-입력!J185)-38-19)*2)+((입력!D185-(입력!D185-입력!J189)-38-19)*2)+((입력!D185-입력!J185-입력!J188-19-19)*2)+((입력!F185-38-38)*6),IF(AND(입력!H185="H",입력!H189="H"),((입력!F185-(입력!F185-입력!J185)-38-19)*2)+((입력!F185-(입력!F185-입력!J189)-38-19)*2)+((입력!F185-입력!J185-입력!J189-19-19)*2)+((입력!D185-38-38)*6),IF(입력!H185="W",((입력!D185-(입력!D185-입력!J185)-38-19)*2)+((입력!D185-입력!J185-38-19)*2)+((입력!F185-38-38)*4),IF(입력!H185="H",((입력!F185-(입력!F185-입력!J185)-38-19)*2)+((입력!F185-입력!J185-38-19)*2)+((입력!D185-38-38)*4),(((입력!D185-38-38)+(입력!F185-38-38))*2))))),0)+IF(OR(입력!B187="T/T",입력!B187="T/O",입력!B187="ID",입력!B187="T/S"),IF(AND(입력!H185="W",입력!H189="W"),(((입력!D185-입력!J185-입력!J189-19-19)+(입력!F185-38-38))*2),IF(입력!H185="W",(((입력!D185-입력!J185-38-19)+(입력!F185-38-38))*2),IF(AND(입력!H185="H",입력!H189="H"),(((입력!F185-입력!J185-입력!J189-19-19)+(입력!D185-38-38))*2),IF(입력!H185="H",(((입력!F185-입력!J185-38-19)+(입력!D185-38-38))*2),0)))),0)+IF(입력!B185="OD",IF(AND(입력!H185="W",입력!H185="W"),(((입력!D185-입력!J185-입력!J189-38-38)+(입력!F185-38-38))*2),IF(입력!H185="W",(((입력!D185-입력!J185-38-38)+(입력!F185-38-38))*2),IF(AND(입력!H185="H",입력!H189="H"),(((입력!F185-입력!J185-입력!J189-38-38)+(입력!D185-38-38))*2),IF(입력!H185="H",(((입력!F185-입력!J185-38-38)+(입력!D185-38-38))*2),0)))),0)),0),0)</f>
        <v>0</v>
      </c>
      <c r="CB185" s="358"/>
      <c r="CC185" s="357">
        <f>IF(OR(입력!B185="85mm단열",입력!B185="85mm방화"),IF(입력!B189="51T",(IF(OR(입력!B187="T/T",입력!B187="T/O",입력!B187="T/S"),(IF(입력!H185="W",입력!D185-(입력!D185-입력!J185)-38-19+12-56-56,입력!D185-38-38+12-56-56)+IF(입력!H185="H",입력!F185-(입력!F185-입력!J185)-38-19+12-56-56,입력!F185-38-38+12-56-56))*2,0)+IF(입력!B187="OD",(IF(입력!H185="W",입력!D185-(입력!D185-입력!J185)-38-38+12-56-56,입력!D185-38-38+12-56-56)+IF(입력!H185="H",입력!F185-(입력!F185-입력!J185)-38-38+12-56-56,입력!F185-38-38+12-56-56))*2,0)+IF(입력!B187="ID",(IF(입력!H185="W",입력!D185-(입력!D185-입력!J185)-38-19+12-56-56,입력!D185-38-38+12-56-56)+IF(입력!H185="H",입력!F185-(입력!F185-입력!J185)-38-19+12-56-56,입력!F185-38-38+12-56-56))*2,0)+IF(OR(입력!B187="T/T",입력!B187="T/O",입력!B187="T/S"),(IF(입력!H189="W",입력!D185-(입력!D185-입력!J189)-38-19+12-56-56,0)+IF(입력!H189="H",입력!F185-(입력!F185-입력!J189)-38-19+12-56-56,0))*2,0)+IF(입력!B185="OD",(IF(입력!H189="W",입력!D185-(입력!D185-입력!J189)-38-38+12-56-56,0)+IF(입력!H189="H",입력!F185-(입력!F185-입력!J189)-38-38+12-56-56,0))*2,0)+IF(입력!B185="ID",(IF(입력!H189="W",입력!D185-(입력!D185-입력!J189)-38-19+12-56-56,0)+IF(입력!H189="H",입력!F185-(입력!F185-입력!J189)-38-19+12-56-56,0))*2,0)),0),0)</f>
        <v>0</v>
      </c>
      <c r="CD185" s="358"/>
      <c r="CE185" s="357">
        <f>IF(OR(입력!B185="85mm단열",입력!B185="85mm방화"),(4),0)</f>
        <v>0</v>
      </c>
      <c r="CF185" s="358"/>
      <c r="CG185" s="357">
        <f>IF(OR(입력!B185="85mm단열",입력!B185="85mm방화"),(4),0)</f>
        <v>0</v>
      </c>
      <c r="CH185" s="358"/>
      <c r="CI185" s="381">
        <f>IF(OR(입력!B185="85mm단열",입력!B185="85mm방화"),IF(OR(입력!B187="T/T",입력!B187="T/O",입력!B187="T/S"),IF(OR(입력!H189="w",입력!H189="h"),8,4),0),0)</f>
        <v>0</v>
      </c>
      <c r="CJ185" s="382"/>
      <c r="CK185" s="375">
        <f>IF(OR(입력!B185="85mm단열",입력!B185="85mm방화"),IF(OR(입력!B187="T/T",입력!B187="T/O",입력!B187="T/S"),IF(OR(입력!H189="w",입력!H189="h"),8,4),0),0)</f>
        <v>0</v>
      </c>
      <c r="CL185" s="376"/>
      <c r="CM185" s="375">
        <f>IF(OR(입력!B185="85mm단열",입력!B185="85mm방화"),IF(OR(입력!B187="T/T",입력!B187="T/O",입력!B187="T/S",입력!B187="FIX",입력!B187="ID"),IF(입력!H185="W",2,IF(입력!H185="H",2,0)),0)*IF(OR(입력!H188="W",입력!H188="H"),2,1),0)</f>
        <v>0</v>
      </c>
      <c r="CN185" s="376"/>
      <c r="CO185" s="375">
        <f>IF(OR(입력!B185="85mm단열",입력!B185="85mm방화"),IF(OR(입력!B187="T/T",입력!B187="T/O",입력!B187="T/S",입력!B187="FIX",입력!B187="ID"),IF(입력!H185="W",2,IF(입력!H185="H",2,0)),0)*IF(OR(입력!H188="W",입력!H188="H"),2,1),0)</f>
        <v>0</v>
      </c>
      <c r="CP185" s="376"/>
      <c r="CQ185" s="375">
        <f>IF(OR(입력!B185="85mm단열",입력!B185="85mm방화"),IF(OR(입력!B187="T/T",입력!B187="T/O",입력!B187="T/S",입력!B187="FIX",입력!B187="ID"),IF(입력!H185="W",2,IF(입력!H185="H",2,0)),0)*IF(OR(입력!H188="W",입력!H188="H"),2,1),0)</f>
        <v>0</v>
      </c>
      <c r="CR185" s="376"/>
      <c r="CS185" s="357">
        <f>IF(OR(입력!B185="85mm단열",입력!B185="85mm방화"),(32),0)</f>
        <v>0</v>
      </c>
      <c r="CT185" s="358"/>
      <c r="CU185" s="369">
        <f>IF((입력!B185="85mm단열"),((CA185+CC185+BW185+BY185)/1000),0)</f>
        <v>0</v>
      </c>
      <c r="CV185" s="370"/>
      <c r="CW185" s="369">
        <f>IF((입력!B185="85mm단열"),((CA185+CC185+BW185+BY185)/1000),0)</f>
        <v>0</v>
      </c>
      <c r="CX185" s="370"/>
      <c r="CY185" s="369">
        <f>IF((입력!B185="85mm단열"),((BS185/1000)),0)</f>
        <v>0</v>
      </c>
      <c r="CZ185" s="370"/>
      <c r="DA185" s="357">
        <f>IF((입력!B185="85mm단열"),(4),0)</f>
        <v>0</v>
      </c>
      <c r="DB185" s="358"/>
      <c r="DC185" s="369">
        <f>IF((입력!B185="85mm단열"),(BS185*2)/1000,0)</f>
        <v>0</v>
      </c>
      <c r="DD185" s="370"/>
      <c r="DE185" s="357">
        <f>IF((입력!B185="85mm방화"),((CA185+CC185+BW185+BY185)/1000),0)</f>
        <v>0</v>
      </c>
      <c r="DF185" s="358"/>
      <c r="DG185" s="357">
        <f>IF((입력!B185="85mm방화"),((CA185+CC185+BW185+BY185)/1000),0)</f>
        <v>0</v>
      </c>
      <c r="DH185" s="358"/>
      <c r="DI185" s="357">
        <f>IF((입력!B185="85mm방화"),((BS185/1000)),0)</f>
        <v>0</v>
      </c>
      <c r="DJ185" s="358"/>
      <c r="DK185" s="357">
        <f>IF((입력!B185="85mm방화"),(4),0)</f>
        <v>0</v>
      </c>
      <c r="DL185" s="358"/>
      <c r="DM185" s="357">
        <f>IF((입력!B185="85mm방화"),(BS185*2)/1000,0)</f>
        <v>0</v>
      </c>
      <c r="DN185" s="358"/>
      <c r="DO185" s="357">
        <f>IF((입력!B185="85mm방화"),((BQ185/1000)),0)</f>
        <v>0</v>
      </c>
      <c r="DP185" s="358"/>
      <c r="DQ185" s="357">
        <f>IF((입력!B185="85mm방화"),((BW185/1000)),0)</f>
        <v>0</v>
      </c>
      <c r="DR185" s="358"/>
      <c r="DS185" s="357">
        <f>IF((입력!B185="85mm방화"),((BY185/1000)),0)</f>
        <v>0</v>
      </c>
      <c r="DT185" s="358"/>
      <c r="DU185" s="357">
        <f>IF(OR(입력!B185="85mm단열",입력!B185="85mm방화"),(IF(OR(입력!B187="T/T",입력!B187="T/O",입력!B187="T/S"),(IF(입력!H185="W",입력!D185-(입력!D185-입력!J185)-432,입력!D185-432)+IF(입력!H185="H",입력!F185-((((입력!F185-입력!J185)/2)-246)*2),(((입력!F185/2)-246)*2))),0))+(IF(OR(입력!B187="T/T",입력!B187="T/O",입력!B187="T/S"),(IF(입력!H189="W",입력!D185-(입력!D189-입력!J189)-432,0)+IF(입력!H189="H",입력!F189-((((입력!F189-입력!J189)/2)-246)*2),0)),0)),0)</f>
        <v>0</v>
      </c>
      <c r="DV185" s="358"/>
      <c r="DW185" s="357">
        <f>IF(OR(입력!B185="85mm단열",입력!B185="85mm방화",입력!B185="60mm단열",입력!B185="60mm방화"),IF(OR(입력!B187="T/T",입력!B187="T/O",입력!B187="T/S",입력!B187="FIX"),IF(OR(입력!H185="w",입력!H185="h"),4,2),0),0)</f>
        <v>0</v>
      </c>
      <c r="DX185" s="358"/>
      <c r="DY185" s="357">
        <f>IF(OR(입력!B185="85mm단열",입력!B185="85mm방화",입력!B185="60mm단열",입력!B185="60mm방화"),IF(OR(입력!B187="T/T",입력!B187="T/O",입력!B187="T/S"),1,0),0)</f>
        <v>0</v>
      </c>
      <c r="DZ185" s="358"/>
      <c r="EA185" s="357">
        <f>IF(OR(입력!B185="85mm단열",입력!B185="85mm방화",입력!B185="60mm단열",입력!B185="60mm방화"),IF(OR(입력!B187="T/T",입력!B187="T/O",입력!B187="T/S"),1,0),0)</f>
        <v>0</v>
      </c>
      <c r="EB185" s="358"/>
      <c r="EC185" s="357">
        <f>IF(OR(입력!B185="145mm단열",입력!B185="145mm방화"),IF(입력!B187="ES",((입력!D185)+(입력!F185))*2,0),0)</f>
        <v>0</v>
      </c>
      <c r="ED185" s="358"/>
      <c r="EE185" s="357">
        <f>IF(OR(입력!B185="145mm단열",입력!B185="145mm방화"),IF(입력!B187="ES",(((입력!D185-(입력!D185-입력!J185)+6)+(입력!F185-52-57))*2),0)+IF(입력!B187="ES",IF(입력!H189="W",(((입력!D185-(입력!D185-입력!J189)+6)+(입력!F185-52-57))*2),0),0),0)</f>
        <v>0</v>
      </c>
      <c r="EF185" s="358"/>
      <c r="EG185" s="357">
        <f>IF(OR(입력!B185="145mm단열",입력!B185="145mm방화"),IF(입력!B187="ES",입력!F185-36-36+10,0)*IF(입력!H189="W",2,1),0)</f>
        <v>0</v>
      </c>
      <c r="EH185" s="358"/>
      <c r="EI185" s="357">
        <f>IF(OR(입력!B185="145mm단열",입력!B185="145mm방화"),IF(입력!B187="ES",입력!D185-36-36,0),0)</f>
        <v>0</v>
      </c>
      <c r="EJ185" s="358"/>
      <c r="EK185" s="357">
        <f>IF(OR(입력!B185="145mm단열",입력!B185="145mm방화"),IF(입력!B187="ES",입력!F185-36-36,0)+IF(AND(입력!B187="ES",입력!H189="W"),입력!F185-36-36,0),0)</f>
        <v>0</v>
      </c>
      <c r="EL185" s="358"/>
      <c r="EM185" s="357">
        <f>IF(OR(입력!B185="145mm단열",입력!B185="145mm방화"),IF(입력!B187="ES",입력!D185-36-36,0),0)</f>
        <v>0</v>
      </c>
      <c r="EN185" s="358"/>
      <c r="EO185" s="357">
        <f>IF(OR(입력!B185="145mm단열",입력!B185="145mm방화"),IF(입력!B187="ES",입력!D185-36-36,0),0)</f>
        <v>0</v>
      </c>
      <c r="EP185" s="358"/>
      <c r="EQ185" s="357">
        <f>IF(OR(입력!B185="145mm단열",입력!B185="145mm방화"),IF(입력!B187="ES",입력!F185-36-36,0)+IF(AND(입력!B187="ES",입력!H189="W"),입력!F185-36-36,0),0)</f>
        <v>0</v>
      </c>
      <c r="ER185" s="358"/>
      <c r="ES185" s="357">
        <f>IF(OR(입력!B185="145mm단열",입력!B185="145mm방화"),IF(입력!B189="39T",IF(입력!B187="ES",((입력!D185-(입력!D185-입력!J185)+6-73-73)+(입력!F185-36-36-73-73))*2,0)+IF(AND(입력!B185="ES",입력!H188="W"),((입력!D185-(입력!D185-입력!J188)+6-73-73)+(입력!F185-36-36-73-73))*2,0)+IF(AND(입력!B185="ES",입력!H185="W",입력!H188="W"),((입력!D185-입력!J185-입력!J188-19-19)+(입력!F185-36-36))*2,IF(AND(입력!B185="ES",입력!H185="W",NOT(입력!H188="W")),((입력!D185-입력!J185-36-19)+(입력!F185-36-36))*2,0)),0),0)</f>
        <v>0</v>
      </c>
      <c r="ET185" s="358"/>
      <c r="EU185" s="357">
        <f>IF(OR(입력!B185="145mm단열",입력!B185="145mm방화"),IF(입력!B189="24T",IF(입력!B187="ES",((입력!D185-(입력!D185-입력!J185)+6-73-73)+(입력!F185-36-36-73-73))*2,0)+IF(AND(입력!B185="ES",입력!H188="W"),((입력!D185-(입력!D185-입력!J188)+6-73-73)+(입력!F185-36-36-73-73))*2,0)+IF(AND(입력!B185="ES",입력!H185="W",입력!H188="W"),((입력!D185-입력!J185-입력!J188-19-19)+(입력!F185-36-36))*2,IF(AND(입력!B185="ES",입력!H185="W",NOT(입력!H188="W")),((입력!D185-입력!J185-36-19)+(입력!F185-36-36))*2,0)),0),0)</f>
        <v>0</v>
      </c>
      <c r="EV185" s="358"/>
      <c r="EW185" s="357">
        <f>IF(OR(입력!B185="145mm단열",입력!B185="145mm방화"),IF(입력!B187="ES",(입력!D185-(입력!D185-입력!J185)-40-21+입력!F185-36-36)*2,0)+IF(AND(입력!B187="ES",입력!H189="W"),(입력!D185-(입력!D185-입력!J188)-36-19+입력!F185-36-36)*2,0),0)</f>
        <v>0</v>
      </c>
      <c r="EX185" s="358"/>
      <c r="EY185" s="357">
        <f>IF(OR(입력!B185="145mm단열",입력!B185="145mm방화"),(4),0)</f>
        <v>0</v>
      </c>
      <c r="EZ185" s="358"/>
      <c r="FA185" s="357">
        <f>IF(OR(입력!B185="145mm단열",입력!B185="145mm방화"),(4),0)</f>
        <v>0</v>
      </c>
      <c r="FB185" s="358"/>
      <c r="FC185" s="381">
        <f>IF(OR(입력!B185="145mm단열",입력!B185="145mm방화"),IF(OR(입력!B187="ES"),IF(OR(입력!H185="W",입력!H189="h"),4,8),0),0)</f>
        <v>0</v>
      </c>
      <c r="FD185" s="382"/>
      <c r="FE185" s="375">
        <f>IF(OR(입력!B185="145mm단열",입력!B185="145mm방화"),IF(OR(입력!B187="ES"),IF(OR(입력!H185="W",입력!H189="h"),4,8),0),0)</f>
        <v>0</v>
      </c>
      <c r="FF185" s="376"/>
      <c r="FG185" s="375">
        <f>IF(OR(입력!B185="145mm단열",입력!B185="145mm방화"),IF(OR(입력!B187="ES"),IF(입력!H185="W",2,IF(입력!H185="H",2,0)),0)*IF(OR(입력!H188="W",입력!H188="H"),2,1),0)</f>
        <v>0</v>
      </c>
      <c r="FH185" s="376"/>
      <c r="FI185" s="375">
        <f>IF(OR(입력!B185="145mm단열",입력!B185="145mm방화"),IF(OR(입력!B187="ES"),IF(입력!H185="W",2,IF(입력!H185="H",2,0)),0)*IF(OR(입력!H188="W",입력!H188="H"),2,1),0)</f>
        <v>0</v>
      </c>
      <c r="FJ185" s="376"/>
      <c r="FK185" s="375">
        <f>IF(OR(입력!B185="145mm단열",입력!B185="145mm방화"),IF(OR(입력!B187="ES"),IF(입력!H185="W",2,IF(입력!H185="H",2,0)),0)*IF(OR(입력!H188="W",입력!H188="H"),2,1),0)</f>
        <v>0</v>
      </c>
      <c r="FL185" s="376"/>
      <c r="FM185" s="357">
        <f>IF(OR(입력!B185="145mm단열",입력!B185="145mm방화"),(32),0)</f>
        <v>0</v>
      </c>
      <c r="FN185" s="358"/>
      <c r="FO185" s="369">
        <f>IF((입력!B185="145mm단열"),((EU185+EW185+EQ185+ES185)/1000),0)</f>
        <v>0</v>
      </c>
      <c r="FP185" s="370"/>
      <c r="FQ185" s="369">
        <f>IF((입력!B185="145mm단열"),((EU185+EW185+EQ185+ES185)/1000),0)</f>
        <v>0</v>
      </c>
      <c r="FR185" s="370"/>
      <c r="FS185" s="369">
        <f>IF((입력!B185="145mm단열"),((EM185/1000)),0)</f>
        <v>0</v>
      </c>
      <c r="FT185" s="370"/>
      <c r="FU185" s="357">
        <f>IF((입력!B185="145mm단열"),(4),0)</f>
        <v>0</v>
      </c>
      <c r="FV185" s="358"/>
      <c r="FW185" s="369">
        <f>IF((입력!B185="145mm단열"),(EM185*2)/1000,0)</f>
        <v>0</v>
      </c>
      <c r="FX185" s="370"/>
      <c r="FY185" s="357">
        <f>IF((입력!B185="145mm방화"),((EU185+EW185+EQ185+ES185)/1000),0)</f>
        <v>0</v>
      </c>
      <c r="FZ185" s="358"/>
      <c r="GA185" s="357">
        <f>IF((입력!B185="145mm방화"),((EU185+EW185+EQ185+ES185)/1000),0)</f>
        <v>0</v>
      </c>
      <c r="GB185" s="358"/>
      <c r="GC185" s="357">
        <f>IF((입력!B185="145mm방화"),((EM185/1000)),0)</f>
        <v>0</v>
      </c>
      <c r="GD185" s="358"/>
      <c r="GE185" s="357">
        <f>IF((입력!B185="145mm방화"),(4),0)</f>
        <v>0</v>
      </c>
      <c r="GF185" s="358"/>
      <c r="GG185" s="357">
        <f>IF((입력!B185="145mm방화"),(EM185*2)/1000,0)</f>
        <v>0</v>
      </c>
      <c r="GH185" s="358"/>
      <c r="GI185" s="357">
        <f>IF((입력!B185="145mm방화"),((EK185/1000)),0)</f>
        <v>0</v>
      </c>
      <c r="GJ185" s="358"/>
      <c r="GK185" s="357">
        <f>IF((입력!B185="145mm방화"),((EQ185/1000)),0)</f>
        <v>0</v>
      </c>
      <c r="GL185" s="358"/>
      <c r="GM185" s="357">
        <f>IF((입력!B185="145mm방화"),((ES185/1000)),0)</f>
        <v>0</v>
      </c>
      <c r="GN185" s="358"/>
      <c r="GO185" s="357">
        <f>IF(OR(입력!B185="145mm단열",입력!B185="145mm방화"),(1),0)</f>
        <v>0</v>
      </c>
      <c r="GP185" s="358"/>
      <c r="GQ185" s="357">
        <f>IF(OR(입력!B185="145mm단열",입력!B185="145mm방화"),(1),0)</f>
        <v>0</v>
      </c>
      <c r="GR185" s="358"/>
    </row>
    <row r="186" spans="1:200" ht="17.100000000000001" customHeight="1" x14ac:dyDescent="0.3">
      <c r="A186" s="402"/>
      <c r="B186" s="405"/>
      <c r="C186" s="397"/>
      <c r="D186" s="398"/>
      <c r="E186" s="359"/>
      <c r="F186" s="360"/>
      <c r="G186" s="377"/>
      <c r="H186" s="378"/>
      <c r="I186" s="359"/>
      <c r="J186" s="360"/>
      <c r="K186" s="359"/>
      <c r="L186" s="360"/>
      <c r="M186" s="359"/>
      <c r="N186" s="360"/>
      <c r="O186" s="359"/>
      <c r="P186" s="360"/>
      <c r="Q186" s="359"/>
      <c r="R186" s="360"/>
      <c r="S186" s="359"/>
      <c r="T186" s="360"/>
      <c r="U186" s="359"/>
      <c r="V186" s="360"/>
      <c r="W186" s="359"/>
      <c r="X186" s="360"/>
      <c r="Y186" s="359"/>
      <c r="Z186" s="360"/>
      <c r="AA186" s="359"/>
      <c r="AB186" s="360"/>
      <c r="AC186" s="377"/>
      <c r="AD186" s="378"/>
      <c r="AE186" s="377"/>
      <c r="AF186" s="378"/>
      <c r="AG186" s="377"/>
      <c r="AH186" s="378"/>
      <c r="AI186" s="377"/>
      <c r="AJ186" s="378"/>
      <c r="AK186" s="377"/>
      <c r="AL186" s="378"/>
      <c r="AM186" s="359"/>
      <c r="AN186" s="360"/>
      <c r="AO186" s="359"/>
      <c r="AP186" s="360"/>
      <c r="AQ186" s="359"/>
      <c r="AR186" s="360"/>
      <c r="AS186" s="359"/>
      <c r="AT186" s="360"/>
      <c r="AU186" s="359"/>
      <c r="AV186" s="360"/>
      <c r="AW186" s="359"/>
      <c r="AX186" s="360"/>
      <c r="AY186" s="359"/>
      <c r="AZ186" s="360"/>
      <c r="BA186" s="359"/>
      <c r="BB186" s="360"/>
      <c r="BC186" s="359"/>
      <c r="BD186" s="360"/>
      <c r="BE186" s="359"/>
      <c r="BF186" s="360"/>
      <c r="BG186" s="359"/>
      <c r="BH186" s="360"/>
      <c r="BI186" s="359"/>
      <c r="BJ186" s="360"/>
      <c r="BK186" s="359"/>
      <c r="BL186" s="360"/>
      <c r="BM186" s="359"/>
      <c r="BN186" s="360"/>
      <c r="BO186" s="359"/>
      <c r="BP186" s="360"/>
      <c r="BQ186" s="359"/>
      <c r="BR186" s="360"/>
      <c r="BS186" s="359"/>
      <c r="BT186" s="360"/>
      <c r="BU186" s="359"/>
      <c r="BV186" s="360"/>
      <c r="BW186" s="359"/>
      <c r="BX186" s="360"/>
      <c r="BY186" s="359"/>
      <c r="BZ186" s="360"/>
      <c r="CA186" s="359"/>
      <c r="CB186" s="360"/>
      <c r="CC186" s="359"/>
      <c r="CD186" s="360"/>
      <c r="CE186" s="359"/>
      <c r="CF186" s="360"/>
      <c r="CG186" s="359"/>
      <c r="CH186" s="360"/>
      <c r="CI186" s="383"/>
      <c r="CJ186" s="384"/>
      <c r="CK186" s="377"/>
      <c r="CL186" s="378"/>
      <c r="CM186" s="377"/>
      <c r="CN186" s="378"/>
      <c r="CO186" s="377"/>
      <c r="CP186" s="378"/>
      <c r="CQ186" s="377"/>
      <c r="CR186" s="378"/>
      <c r="CS186" s="359"/>
      <c r="CT186" s="360"/>
      <c r="CU186" s="371"/>
      <c r="CV186" s="372"/>
      <c r="CW186" s="371"/>
      <c r="CX186" s="372"/>
      <c r="CY186" s="371"/>
      <c r="CZ186" s="372"/>
      <c r="DA186" s="359"/>
      <c r="DB186" s="360"/>
      <c r="DC186" s="371"/>
      <c r="DD186" s="372"/>
      <c r="DE186" s="359"/>
      <c r="DF186" s="360"/>
      <c r="DG186" s="359"/>
      <c r="DH186" s="360"/>
      <c r="DI186" s="359"/>
      <c r="DJ186" s="360"/>
      <c r="DK186" s="359"/>
      <c r="DL186" s="360"/>
      <c r="DM186" s="359"/>
      <c r="DN186" s="360"/>
      <c r="DO186" s="359"/>
      <c r="DP186" s="360"/>
      <c r="DQ186" s="359"/>
      <c r="DR186" s="360"/>
      <c r="DS186" s="359"/>
      <c r="DT186" s="360"/>
      <c r="DU186" s="359"/>
      <c r="DV186" s="360"/>
      <c r="DW186" s="359"/>
      <c r="DX186" s="360"/>
      <c r="DY186" s="359"/>
      <c r="DZ186" s="360"/>
      <c r="EA186" s="359"/>
      <c r="EB186" s="360"/>
      <c r="EC186" s="359"/>
      <c r="ED186" s="360"/>
      <c r="EE186" s="359"/>
      <c r="EF186" s="360"/>
      <c r="EG186" s="359"/>
      <c r="EH186" s="360"/>
      <c r="EI186" s="359"/>
      <c r="EJ186" s="360"/>
      <c r="EK186" s="359"/>
      <c r="EL186" s="360"/>
      <c r="EM186" s="359"/>
      <c r="EN186" s="360"/>
      <c r="EO186" s="359"/>
      <c r="EP186" s="360"/>
      <c r="EQ186" s="359"/>
      <c r="ER186" s="360"/>
      <c r="ES186" s="359"/>
      <c r="ET186" s="360"/>
      <c r="EU186" s="359"/>
      <c r="EV186" s="360"/>
      <c r="EW186" s="359"/>
      <c r="EX186" s="360"/>
      <c r="EY186" s="359"/>
      <c r="EZ186" s="360"/>
      <c r="FA186" s="359"/>
      <c r="FB186" s="360"/>
      <c r="FC186" s="383"/>
      <c r="FD186" s="384"/>
      <c r="FE186" s="377"/>
      <c r="FF186" s="378"/>
      <c r="FG186" s="377"/>
      <c r="FH186" s="378"/>
      <c r="FI186" s="377"/>
      <c r="FJ186" s="378"/>
      <c r="FK186" s="377"/>
      <c r="FL186" s="378"/>
      <c r="FM186" s="359"/>
      <c r="FN186" s="360"/>
      <c r="FO186" s="371"/>
      <c r="FP186" s="372"/>
      <c r="FQ186" s="371"/>
      <c r="FR186" s="372"/>
      <c r="FS186" s="371"/>
      <c r="FT186" s="372"/>
      <c r="FU186" s="359"/>
      <c r="FV186" s="360"/>
      <c r="FW186" s="371"/>
      <c r="FX186" s="372"/>
      <c r="FY186" s="359"/>
      <c r="FZ186" s="360"/>
      <c r="GA186" s="359"/>
      <c r="GB186" s="360"/>
      <c r="GC186" s="359"/>
      <c r="GD186" s="360"/>
      <c r="GE186" s="359"/>
      <c r="GF186" s="360"/>
      <c r="GG186" s="359"/>
      <c r="GH186" s="360"/>
      <c r="GI186" s="359"/>
      <c r="GJ186" s="360"/>
      <c r="GK186" s="359"/>
      <c r="GL186" s="360"/>
      <c r="GM186" s="359"/>
      <c r="GN186" s="360"/>
      <c r="GO186" s="359"/>
      <c r="GP186" s="360"/>
      <c r="GQ186" s="359"/>
      <c r="GR186" s="360"/>
    </row>
    <row r="187" spans="1:200" ht="16.5" customHeight="1" x14ac:dyDescent="0.3">
      <c r="A187" s="402"/>
      <c r="B187" s="405"/>
      <c r="C187" s="397"/>
      <c r="D187" s="398"/>
      <c r="E187" s="359"/>
      <c r="F187" s="360"/>
      <c r="G187" s="377"/>
      <c r="H187" s="378"/>
      <c r="I187" s="359"/>
      <c r="J187" s="360"/>
      <c r="K187" s="359"/>
      <c r="L187" s="360"/>
      <c r="M187" s="359"/>
      <c r="N187" s="360"/>
      <c r="O187" s="359"/>
      <c r="P187" s="360"/>
      <c r="Q187" s="359"/>
      <c r="R187" s="360"/>
      <c r="S187" s="359"/>
      <c r="T187" s="360"/>
      <c r="U187" s="359"/>
      <c r="V187" s="360"/>
      <c r="W187" s="359"/>
      <c r="X187" s="360"/>
      <c r="Y187" s="359"/>
      <c r="Z187" s="360"/>
      <c r="AA187" s="359"/>
      <c r="AB187" s="360"/>
      <c r="AC187" s="377"/>
      <c r="AD187" s="378"/>
      <c r="AE187" s="377"/>
      <c r="AF187" s="378"/>
      <c r="AG187" s="377"/>
      <c r="AH187" s="378"/>
      <c r="AI187" s="377"/>
      <c r="AJ187" s="378"/>
      <c r="AK187" s="377"/>
      <c r="AL187" s="378"/>
      <c r="AM187" s="359"/>
      <c r="AN187" s="360"/>
      <c r="AO187" s="359"/>
      <c r="AP187" s="360"/>
      <c r="AQ187" s="359"/>
      <c r="AR187" s="360"/>
      <c r="AS187" s="359"/>
      <c r="AT187" s="360"/>
      <c r="AU187" s="359"/>
      <c r="AV187" s="360"/>
      <c r="AW187" s="359"/>
      <c r="AX187" s="360"/>
      <c r="AY187" s="359"/>
      <c r="AZ187" s="360"/>
      <c r="BA187" s="359"/>
      <c r="BB187" s="360"/>
      <c r="BC187" s="359"/>
      <c r="BD187" s="360"/>
      <c r="BE187" s="359"/>
      <c r="BF187" s="360"/>
      <c r="BG187" s="359"/>
      <c r="BH187" s="360"/>
      <c r="BI187" s="359"/>
      <c r="BJ187" s="360"/>
      <c r="BK187" s="359"/>
      <c r="BL187" s="360"/>
      <c r="BM187" s="359"/>
      <c r="BN187" s="360"/>
      <c r="BO187" s="359"/>
      <c r="BP187" s="360"/>
      <c r="BQ187" s="359"/>
      <c r="BR187" s="360"/>
      <c r="BS187" s="359"/>
      <c r="BT187" s="360"/>
      <c r="BU187" s="359"/>
      <c r="BV187" s="360"/>
      <c r="BW187" s="359"/>
      <c r="BX187" s="360"/>
      <c r="BY187" s="359"/>
      <c r="BZ187" s="360"/>
      <c r="CA187" s="359"/>
      <c r="CB187" s="360"/>
      <c r="CC187" s="359"/>
      <c r="CD187" s="360"/>
      <c r="CE187" s="359"/>
      <c r="CF187" s="360"/>
      <c r="CG187" s="359"/>
      <c r="CH187" s="360"/>
      <c r="CI187" s="383"/>
      <c r="CJ187" s="384"/>
      <c r="CK187" s="377"/>
      <c r="CL187" s="378"/>
      <c r="CM187" s="377"/>
      <c r="CN187" s="378"/>
      <c r="CO187" s="377"/>
      <c r="CP187" s="378"/>
      <c r="CQ187" s="377"/>
      <c r="CR187" s="378"/>
      <c r="CS187" s="359"/>
      <c r="CT187" s="360"/>
      <c r="CU187" s="371"/>
      <c r="CV187" s="372"/>
      <c r="CW187" s="371"/>
      <c r="CX187" s="372"/>
      <c r="CY187" s="371"/>
      <c r="CZ187" s="372"/>
      <c r="DA187" s="359"/>
      <c r="DB187" s="360"/>
      <c r="DC187" s="371"/>
      <c r="DD187" s="372"/>
      <c r="DE187" s="359"/>
      <c r="DF187" s="360"/>
      <c r="DG187" s="359"/>
      <c r="DH187" s="360"/>
      <c r="DI187" s="359"/>
      <c r="DJ187" s="360"/>
      <c r="DK187" s="359"/>
      <c r="DL187" s="360"/>
      <c r="DM187" s="359"/>
      <c r="DN187" s="360"/>
      <c r="DO187" s="359"/>
      <c r="DP187" s="360"/>
      <c r="DQ187" s="359"/>
      <c r="DR187" s="360"/>
      <c r="DS187" s="359"/>
      <c r="DT187" s="360"/>
      <c r="DU187" s="359"/>
      <c r="DV187" s="360"/>
      <c r="DW187" s="359"/>
      <c r="DX187" s="360"/>
      <c r="DY187" s="359"/>
      <c r="DZ187" s="360"/>
      <c r="EA187" s="359"/>
      <c r="EB187" s="360"/>
      <c r="EC187" s="359"/>
      <c r="ED187" s="360"/>
      <c r="EE187" s="359"/>
      <c r="EF187" s="360"/>
      <c r="EG187" s="359"/>
      <c r="EH187" s="360"/>
      <c r="EI187" s="359"/>
      <c r="EJ187" s="360"/>
      <c r="EK187" s="359"/>
      <c r="EL187" s="360"/>
      <c r="EM187" s="359"/>
      <c r="EN187" s="360"/>
      <c r="EO187" s="359"/>
      <c r="EP187" s="360"/>
      <c r="EQ187" s="359"/>
      <c r="ER187" s="360"/>
      <c r="ES187" s="359"/>
      <c r="ET187" s="360"/>
      <c r="EU187" s="359"/>
      <c r="EV187" s="360"/>
      <c r="EW187" s="359"/>
      <c r="EX187" s="360"/>
      <c r="EY187" s="359"/>
      <c r="EZ187" s="360"/>
      <c r="FA187" s="359"/>
      <c r="FB187" s="360"/>
      <c r="FC187" s="383"/>
      <c r="FD187" s="384"/>
      <c r="FE187" s="377"/>
      <c r="FF187" s="378"/>
      <c r="FG187" s="377"/>
      <c r="FH187" s="378"/>
      <c r="FI187" s="377"/>
      <c r="FJ187" s="378"/>
      <c r="FK187" s="377"/>
      <c r="FL187" s="378"/>
      <c r="FM187" s="359"/>
      <c r="FN187" s="360"/>
      <c r="FO187" s="371"/>
      <c r="FP187" s="372"/>
      <c r="FQ187" s="371"/>
      <c r="FR187" s="372"/>
      <c r="FS187" s="371"/>
      <c r="FT187" s="372"/>
      <c r="FU187" s="359"/>
      <c r="FV187" s="360"/>
      <c r="FW187" s="371"/>
      <c r="FX187" s="372"/>
      <c r="FY187" s="359"/>
      <c r="FZ187" s="360"/>
      <c r="GA187" s="359"/>
      <c r="GB187" s="360"/>
      <c r="GC187" s="359"/>
      <c r="GD187" s="360"/>
      <c r="GE187" s="359"/>
      <c r="GF187" s="360"/>
      <c r="GG187" s="359"/>
      <c r="GH187" s="360"/>
      <c r="GI187" s="359"/>
      <c r="GJ187" s="360"/>
      <c r="GK187" s="359"/>
      <c r="GL187" s="360"/>
      <c r="GM187" s="359"/>
      <c r="GN187" s="360"/>
      <c r="GO187" s="359"/>
      <c r="GP187" s="360"/>
      <c r="GQ187" s="359"/>
      <c r="GR187" s="360"/>
    </row>
    <row r="188" spans="1:200" ht="16.5" customHeight="1" x14ac:dyDescent="0.3">
      <c r="A188" s="402"/>
      <c r="B188" s="405"/>
      <c r="C188" s="409"/>
      <c r="D188" s="410"/>
      <c r="E188" s="361"/>
      <c r="F188" s="362"/>
      <c r="G188" s="379"/>
      <c r="H188" s="380"/>
      <c r="I188" s="361"/>
      <c r="J188" s="362"/>
      <c r="K188" s="361"/>
      <c r="L188" s="362"/>
      <c r="M188" s="361"/>
      <c r="N188" s="362"/>
      <c r="O188" s="361"/>
      <c r="P188" s="362"/>
      <c r="Q188" s="361"/>
      <c r="R188" s="362"/>
      <c r="S188" s="361"/>
      <c r="T188" s="362"/>
      <c r="U188" s="361"/>
      <c r="V188" s="362"/>
      <c r="W188" s="361"/>
      <c r="X188" s="362"/>
      <c r="Y188" s="361"/>
      <c r="Z188" s="362"/>
      <c r="AA188" s="361"/>
      <c r="AB188" s="362"/>
      <c r="AC188" s="379"/>
      <c r="AD188" s="380"/>
      <c r="AE188" s="379"/>
      <c r="AF188" s="380"/>
      <c r="AG188" s="379"/>
      <c r="AH188" s="380"/>
      <c r="AI188" s="379"/>
      <c r="AJ188" s="380"/>
      <c r="AK188" s="379"/>
      <c r="AL188" s="380"/>
      <c r="AM188" s="361"/>
      <c r="AN188" s="362"/>
      <c r="AO188" s="361"/>
      <c r="AP188" s="362"/>
      <c r="AQ188" s="361"/>
      <c r="AR188" s="362"/>
      <c r="AS188" s="361"/>
      <c r="AT188" s="362"/>
      <c r="AU188" s="361"/>
      <c r="AV188" s="362"/>
      <c r="AW188" s="361"/>
      <c r="AX188" s="362"/>
      <c r="AY188" s="361"/>
      <c r="AZ188" s="362"/>
      <c r="BA188" s="361"/>
      <c r="BB188" s="362"/>
      <c r="BC188" s="361"/>
      <c r="BD188" s="362"/>
      <c r="BE188" s="361"/>
      <c r="BF188" s="362"/>
      <c r="BG188" s="361"/>
      <c r="BH188" s="362"/>
      <c r="BI188" s="361"/>
      <c r="BJ188" s="362"/>
      <c r="BK188" s="361"/>
      <c r="BL188" s="362"/>
      <c r="BM188" s="361"/>
      <c r="BN188" s="362"/>
      <c r="BO188" s="361"/>
      <c r="BP188" s="362"/>
      <c r="BQ188" s="361"/>
      <c r="BR188" s="362"/>
      <c r="BS188" s="361"/>
      <c r="BT188" s="362"/>
      <c r="BU188" s="361"/>
      <c r="BV188" s="362"/>
      <c r="BW188" s="361"/>
      <c r="BX188" s="362"/>
      <c r="BY188" s="361"/>
      <c r="BZ188" s="362"/>
      <c r="CA188" s="361"/>
      <c r="CB188" s="362"/>
      <c r="CC188" s="361"/>
      <c r="CD188" s="362"/>
      <c r="CE188" s="361"/>
      <c r="CF188" s="362"/>
      <c r="CG188" s="361"/>
      <c r="CH188" s="362"/>
      <c r="CI188" s="385"/>
      <c r="CJ188" s="386"/>
      <c r="CK188" s="379"/>
      <c r="CL188" s="380"/>
      <c r="CM188" s="379"/>
      <c r="CN188" s="380"/>
      <c r="CO188" s="379"/>
      <c r="CP188" s="380"/>
      <c r="CQ188" s="379"/>
      <c r="CR188" s="380"/>
      <c r="CS188" s="361"/>
      <c r="CT188" s="362"/>
      <c r="CU188" s="373"/>
      <c r="CV188" s="374"/>
      <c r="CW188" s="373"/>
      <c r="CX188" s="374"/>
      <c r="CY188" s="373"/>
      <c r="CZ188" s="374"/>
      <c r="DA188" s="361"/>
      <c r="DB188" s="362"/>
      <c r="DC188" s="373"/>
      <c r="DD188" s="374"/>
      <c r="DE188" s="361"/>
      <c r="DF188" s="362"/>
      <c r="DG188" s="361"/>
      <c r="DH188" s="362"/>
      <c r="DI188" s="361"/>
      <c r="DJ188" s="362"/>
      <c r="DK188" s="361"/>
      <c r="DL188" s="362"/>
      <c r="DM188" s="361"/>
      <c r="DN188" s="362"/>
      <c r="DO188" s="361"/>
      <c r="DP188" s="362"/>
      <c r="DQ188" s="361"/>
      <c r="DR188" s="362"/>
      <c r="DS188" s="361"/>
      <c r="DT188" s="362"/>
      <c r="DU188" s="361"/>
      <c r="DV188" s="362"/>
      <c r="DW188" s="361"/>
      <c r="DX188" s="362"/>
      <c r="DY188" s="361"/>
      <c r="DZ188" s="362"/>
      <c r="EA188" s="361"/>
      <c r="EB188" s="362"/>
      <c r="EC188" s="361"/>
      <c r="ED188" s="362"/>
      <c r="EE188" s="361"/>
      <c r="EF188" s="362"/>
      <c r="EG188" s="361"/>
      <c r="EH188" s="362"/>
      <c r="EI188" s="361"/>
      <c r="EJ188" s="362"/>
      <c r="EK188" s="361"/>
      <c r="EL188" s="362"/>
      <c r="EM188" s="361"/>
      <c r="EN188" s="362"/>
      <c r="EO188" s="361"/>
      <c r="EP188" s="362"/>
      <c r="EQ188" s="361"/>
      <c r="ER188" s="362"/>
      <c r="ES188" s="361"/>
      <c r="ET188" s="362"/>
      <c r="EU188" s="361"/>
      <c r="EV188" s="362"/>
      <c r="EW188" s="361"/>
      <c r="EX188" s="362"/>
      <c r="EY188" s="361"/>
      <c r="EZ188" s="362"/>
      <c r="FA188" s="361"/>
      <c r="FB188" s="362"/>
      <c r="FC188" s="385"/>
      <c r="FD188" s="386"/>
      <c r="FE188" s="379"/>
      <c r="FF188" s="380"/>
      <c r="FG188" s="379"/>
      <c r="FH188" s="380"/>
      <c r="FI188" s="379"/>
      <c r="FJ188" s="380"/>
      <c r="FK188" s="379"/>
      <c r="FL188" s="380"/>
      <c r="FM188" s="361"/>
      <c r="FN188" s="362"/>
      <c r="FO188" s="373"/>
      <c r="FP188" s="374"/>
      <c r="FQ188" s="373"/>
      <c r="FR188" s="374"/>
      <c r="FS188" s="373"/>
      <c r="FT188" s="374"/>
      <c r="FU188" s="361"/>
      <c r="FV188" s="362"/>
      <c r="FW188" s="373"/>
      <c r="FX188" s="374"/>
      <c r="FY188" s="361"/>
      <c r="FZ188" s="362"/>
      <c r="GA188" s="361"/>
      <c r="GB188" s="362"/>
      <c r="GC188" s="361"/>
      <c r="GD188" s="362"/>
      <c r="GE188" s="361"/>
      <c r="GF188" s="362"/>
      <c r="GG188" s="361"/>
      <c r="GH188" s="362"/>
      <c r="GI188" s="361"/>
      <c r="GJ188" s="362"/>
      <c r="GK188" s="361"/>
      <c r="GL188" s="362"/>
      <c r="GM188" s="361"/>
      <c r="GN188" s="362"/>
      <c r="GO188" s="361"/>
      <c r="GP188" s="362"/>
      <c r="GQ188" s="361"/>
      <c r="GR188" s="362"/>
    </row>
    <row r="189" spans="1:200" ht="16.5" customHeight="1" x14ac:dyDescent="0.3">
      <c r="A189" s="402"/>
      <c r="B189" s="405"/>
      <c r="C189" s="395" t="s">
        <v>20</v>
      </c>
      <c r="D189" s="396"/>
      <c r="E189" s="351">
        <f>ROUNDUP((E185/1000)*VLOOKUP(E$8,'프로파일 단가 DB'!$A$2:$H$107,7,FALSE)+(E185/1000*($U$3/100))*VLOOKUP(E$8,'프로파일 단가 DB'!$A$2:$H$107,7,FALSE),2)</f>
        <v>0</v>
      </c>
      <c r="F189" s="352"/>
      <c r="G189" s="351">
        <f>ROUNDUP((G185/1000)*VLOOKUP(G$8,'프로파일 단가 DB'!$A$2:$H$107,7,FALSE)+(G185/1000*($U$3/100))*VLOOKUP(G$8,'프로파일 단가 DB'!$A$2:$H$107,7,FALSE),2)</f>
        <v>0</v>
      </c>
      <c r="H189" s="352"/>
      <c r="I189" s="351">
        <f>ROUNDUP((I185/1000)*VLOOKUP(I$8,'프로파일 단가 DB'!$A$2:$H$107,7,FALSE)+(I185/1000*($U$3/100))*VLOOKUP(I$8,'프로파일 단가 DB'!$A$2:$H$107,7,FALSE),2)</f>
        <v>0</v>
      </c>
      <c r="J189" s="352"/>
      <c r="K189" s="351">
        <f>ROUNDUP((K185/1000)*VLOOKUP(K$8,'프로파일 단가 DB'!$A$2:$H$107,7,FALSE)+(K185/1000*($U$3/100))*VLOOKUP(K$8,'프로파일 단가 DB'!$A$2:$H$107,7,FALSE),2)</f>
        <v>0</v>
      </c>
      <c r="L189" s="352"/>
      <c r="M189" s="351">
        <f>ROUNDUP((M185/1000)*VLOOKUP(M$8,'프로파일 단가 DB'!$A$2:$H$107,7,FALSE)+(M185/1000*($U$3/100))*VLOOKUP(M$8,'프로파일 단가 DB'!$A$2:$H$107,7,FALSE),2)</f>
        <v>0</v>
      </c>
      <c r="N189" s="352"/>
      <c r="O189" s="351">
        <f>ROUNDUP((O185/1000)*VLOOKUP(O$8,'프로파일 단가 DB'!$A$2:$H$107,7,FALSE)+(O185/1000*($U$3/100))*VLOOKUP(O$8,'프로파일 단가 DB'!$A$2:$H$107,7,FALSE),2)</f>
        <v>0</v>
      </c>
      <c r="P189" s="352"/>
      <c r="Q189" s="351">
        <f>ROUNDUP((Q185/1000)*VLOOKUP(Q$8,'프로파일 단가 DB'!$A$2:$H$107,7,FALSE)+(Q185/1000*($U$3/100))*VLOOKUP(Q$8,'프로파일 단가 DB'!$A$2:$H$107,7,FALSE),2)</f>
        <v>0</v>
      </c>
      <c r="R189" s="352"/>
      <c r="S189" s="351">
        <f>ROUNDUP((S185/1000)*VLOOKUP(S$8,'프로파일 단가 DB'!$A$2:$H$107,7,FALSE)+(S185/1000*($U$3/100))*VLOOKUP(S$8,'프로파일 단가 DB'!$A$2:$H$107,7,FALSE),2)</f>
        <v>0</v>
      </c>
      <c r="T189" s="352"/>
      <c r="U189" s="351">
        <f>ROUNDUP((U185/1000)*VLOOKUP(U$8,'프로파일 단가 DB'!$A$2:$H$107,7,FALSE)+(U185/1000*($U$3/100))*VLOOKUP(U$8,'프로파일 단가 DB'!$A$2:$H$107,7,FALSE),2)</f>
        <v>0</v>
      </c>
      <c r="V189" s="352"/>
      <c r="W189" s="351">
        <f>ROUNDUP((W185/1000)*VLOOKUP(W$8,'프로파일 단가 DB'!$A$2:$H$107,7,FALSE)+(W185/1000*($U$3/100))*VLOOKUP(W$8,'프로파일 단가 DB'!$A$2:$H$107,7,FALSE),2)</f>
        <v>0</v>
      </c>
      <c r="X189" s="352"/>
      <c r="Y189" s="351">
        <f>ROUNDUP((Y185)*VLOOKUP(Y$8,'프로파일 단가 DB'!$A$2:$H$107,7,FALSE)+(Y185*($U$3/100))*VLOOKUP(Y$8,'프로파일 단가 DB'!$A$2:$H$107,7,FALSE),2)</f>
        <v>0</v>
      </c>
      <c r="Z189" s="352"/>
      <c r="AA189" s="351">
        <f>ROUNDUP((AA185)*VLOOKUP(AA$8,'프로파일 단가 DB'!$A$2:$H$107,7,FALSE)+(AA185*($U$3/100))*VLOOKUP(AA$8,'프로파일 단가 DB'!$A$2:$H$107,7,FALSE),2)</f>
        <v>0</v>
      </c>
      <c r="AB189" s="352"/>
      <c r="AC189" s="351">
        <f>ROUNDUP((AC185)*VLOOKUP(AC$8,'프로파일 단가 DB'!$A$2:$H$107,7,FALSE)+(AC185*($U$3/100))*VLOOKUP(AC$8,'프로파일 단가 DB'!$A$2:$H$107,7,FALSE),2)</f>
        <v>0</v>
      </c>
      <c r="AD189" s="352"/>
      <c r="AE189" s="351">
        <f>ROUNDUP((AE185)*VLOOKUP(AE$8,'프로파일 단가 DB'!$A$2:$H$107,7,FALSE)+(AE185*($U$3/100))*VLOOKUP(AE$8,'프로파일 단가 DB'!$A$2:$H$107,7,FALSE),2)</f>
        <v>0</v>
      </c>
      <c r="AF189" s="352"/>
      <c r="AG189" s="351">
        <f>ROUNDUP((AG185)*VLOOKUP(AG$8,'프로파일 단가 DB'!$A$2:$H$107,7,FALSE)+(AG185*($U$3/100))*VLOOKUP(AG$8,'프로파일 단가 DB'!$A$2:$H$107,7,FALSE),2)</f>
        <v>0</v>
      </c>
      <c r="AH189" s="352"/>
      <c r="AI189" s="351">
        <f>ROUNDUP((AI185)*VLOOKUP(AI$8,'프로파일 단가 DB'!$A$2:$H$107,7,FALSE)+(AI185*($U$3/100))*VLOOKUP(AI$8,'프로파일 단가 DB'!$A$2:$H$107,7,FALSE),2)</f>
        <v>0</v>
      </c>
      <c r="AJ189" s="352"/>
      <c r="AK189" s="351">
        <f>ROUNDUP((AK185)*VLOOKUP(AK$8,'프로파일 단가 DB'!$A$2:$H$107,7,FALSE)+(AK185*($U$3/100))*VLOOKUP(AK$8,'프로파일 단가 DB'!$A$2:$H$107,7,FALSE),2)</f>
        <v>0</v>
      </c>
      <c r="AL189" s="352"/>
      <c r="AM189" s="351">
        <f>ROUNDUP((AM185)*VLOOKUP(AM$8,'프로파일 단가 DB'!$A$2:$H$107,7,FALSE)+(AM185*($U$3/100))*VLOOKUP(AM$8,'프로파일 단가 DB'!$A$2:$H$107,7,FALSE),2)</f>
        <v>0</v>
      </c>
      <c r="AN189" s="352"/>
      <c r="AO189" s="351">
        <f>ROUNDUP((AO185)*VLOOKUP(AO$8,'프로파일 단가 DB'!$A$2:$H$107,7,FALSE)+(AO185*($U$3/100))*VLOOKUP(AO$8,'프로파일 단가 DB'!$A$2:$H$107,7,FALSE),2)</f>
        <v>0</v>
      </c>
      <c r="AP189" s="352"/>
      <c r="AQ189" s="351">
        <f>ROUNDUP((AQ185)*VLOOKUP(AQ$8,'프로파일 단가 DB'!$A$2:$H$107,7,FALSE)+(AQ185*($U$3/100))*VLOOKUP(AQ$8,'프로파일 단가 DB'!$A$2:$H$107,7,FALSE),2)</f>
        <v>0</v>
      </c>
      <c r="AR189" s="352"/>
      <c r="AS189" s="351">
        <f>ROUNDUP((AS185)*VLOOKUP(AS$8,'프로파일 단가 DB'!$A$2:$H$107,7,FALSE)+(AS185*($U$3/100))*VLOOKUP(AS$8,'프로파일 단가 DB'!$A$2:$H$107,7,FALSE),2)</f>
        <v>0</v>
      </c>
      <c r="AT189" s="352"/>
      <c r="AU189" s="351">
        <f>ROUNDUP((AU185)*VLOOKUP(AU$8,'프로파일 단가 DB'!$A$2:$H$107,7,FALSE)+(AU185*($U$3/100))*VLOOKUP(AU$8,'프로파일 단가 DB'!$A$2:$H$107,7,FALSE),2)</f>
        <v>0</v>
      </c>
      <c r="AV189" s="352"/>
      <c r="AW189" s="351">
        <f>ROUNDUP((AW185)*VLOOKUP(AW$8,'프로파일 단가 DB'!$A$2:$H$107,7,FALSE)+(AW185*($U$3/100))*VLOOKUP(AW$8,'프로파일 단가 DB'!$A$2:$H$107,7,FALSE),2)</f>
        <v>0</v>
      </c>
      <c r="AX189" s="352"/>
      <c r="AY189" s="351">
        <f>ROUNDUP((AY185)*VLOOKUP(AY$8,'프로파일 단가 DB'!$A$2:$H$107,7,FALSE)+(AY185*($U$3/100))*VLOOKUP(AY$8,'프로파일 단가 DB'!$A$2:$H$107,7,FALSE),2)</f>
        <v>0</v>
      </c>
      <c r="AZ189" s="352"/>
      <c r="BA189" s="351">
        <f>ROUNDUP((BA185)*VLOOKUP(BA$8,'프로파일 단가 DB'!$A$2:$H$107,7,FALSE)+(BA185*($U$3/100))*VLOOKUP(BA$8,'프로파일 단가 DB'!$A$2:$H$107,7,FALSE),2)</f>
        <v>0</v>
      </c>
      <c r="BB189" s="352"/>
      <c r="BC189" s="351">
        <f>ROUNDUP((BC185)*VLOOKUP(BC$8,'프로파일 단가 DB'!$A$2:$H$107,7,FALSE)+(BC185*($U$3/100))*VLOOKUP(BC$8,'프로파일 단가 DB'!$A$2:$H$107,7,FALSE),2)</f>
        <v>0</v>
      </c>
      <c r="BD189" s="352"/>
      <c r="BE189" s="351">
        <f>ROUNDUP((BE185)*VLOOKUP(BE$8,'프로파일 단가 DB'!$A$2:$H$107,7,FALSE)+(BE185*($U$3/100))*VLOOKUP(BE$8,'프로파일 단가 DB'!$A$2:$H$107,7,FALSE),2)</f>
        <v>0</v>
      </c>
      <c r="BF189" s="352"/>
      <c r="BG189" s="351">
        <f>ROUNDUP((BG185)*VLOOKUP(BG$8,'프로파일 단가 DB'!$A$2:$H$107,7,FALSE)+(BG185*($U$3/100))*VLOOKUP(BG$8,'프로파일 단가 DB'!$A$2:$H$107,7,FALSE),2)</f>
        <v>0</v>
      </c>
      <c r="BH189" s="352"/>
      <c r="BI189" s="351">
        <f>ROUNDUP((BI185)*VLOOKUP(BI$8,'프로파일 단가 DB'!$A$2:$H$107,7,FALSE)+(BI185*($U$3/100))*VLOOKUP(BI$8,'프로파일 단가 DB'!$A$2:$H$107,7,FALSE),2)</f>
        <v>0</v>
      </c>
      <c r="BJ189" s="352"/>
      <c r="BK189" s="351">
        <f>ROUNDUP((BK185)*VLOOKUP(BK$8,'프로파일 단가 DB'!$A$2:$H$107,7,FALSE)+(BK185*($U$3/100))*VLOOKUP(BK$8,'프로파일 단가 DB'!$A$2:$H$107,7,FALSE),2)</f>
        <v>0</v>
      </c>
      <c r="BL189" s="352"/>
      <c r="BM189" s="351">
        <f>ROUNDUP((BM185)*VLOOKUP(BM$8,'프로파일 단가 DB'!$A$2:$H$107,7,FALSE)+(BM185*($U$3/100))*VLOOKUP(BM$8,'프로파일 단가 DB'!$A$2:$H$107,7,FALSE),2)</f>
        <v>0</v>
      </c>
      <c r="BN189" s="352"/>
      <c r="BO189" s="351">
        <f>ROUNDUP((BO185/1000)*VLOOKUP(BO$8,'프로파일 단가 DB'!$A$2:$H$107,7,FALSE)+(BO185/1000*($U$3/100))*VLOOKUP(BO$8,'프로파일 단가 DB'!$A$2:$H$107,7,FALSE),2)</f>
        <v>0</v>
      </c>
      <c r="BP189" s="352"/>
      <c r="BQ189" s="351">
        <f>ROUNDUP((BQ185/1000)*VLOOKUP(BQ$8,'프로파일 단가 DB'!$A$2:$H$107,7,FALSE)+(BQ185/1000*($U$3/100))*VLOOKUP(BQ$8,'프로파일 단가 DB'!$A$2:$H$107,7,FALSE),2)</f>
        <v>0</v>
      </c>
      <c r="BR189" s="352"/>
      <c r="BS189" s="351">
        <f>ROUNDUP((BS185/1000)*VLOOKUP(BS$8,'프로파일 단가 DB'!$A$2:$H$107,7,FALSE)+(BS185/1000*($U$3/100))*VLOOKUP(BS$8,'프로파일 단가 DB'!$A$2:$H$107,7,FALSE),2)</f>
        <v>0</v>
      </c>
      <c r="BT189" s="352"/>
      <c r="BU189" s="351">
        <f>ROUNDUP((BU185/1000)*VLOOKUP(BU$8,'프로파일 단가 DB'!$A$2:$H$107,7,FALSE)+(BU185/1000*($U$3/100))*VLOOKUP(BU$8,'프로파일 단가 DB'!$A$2:$H$107,7,FALSE),2)</f>
        <v>0</v>
      </c>
      <c r="BV189" s="352"/>
      <c r="BW189" s="351">
        <f>ROUNDUP((BW185/1000)*VLOOKUP(BW$8,'프로파일 단가 DB'!$A$2:$H$107,7,FALSE)+(BW185/1000*($U$3/100))*VLOOKUP(BW$8,'프로파일 단가 DB'!$A$2:$H$107,7,FALSE),2)</f>
        <v>0</v>
      </c>
      <c r="BX189" s="352"/>
      <c r="BY189" s="351">
        <f>ROUNDUP((BY185/1000)*VLOOKUP(BY$8,'프로파일 단가 DB'!$A$2:$H$107,7,FALSE)+(BY185/1000*($U$3/100))*VLOOKUP(BY$8,'프로파일 단가 DB'!$A$2:$H$107,7,FALSE),2)</f>
        <v>0</v>
      </c>
      <c r="BZ189" s="352"/>
      <c r="CA189" s="351">
        <f>ROUNDUP((CA185/1000)*VLOOKUP(CA$8,'프로파일 단가 DB'!$A$2:$H$107,7,FALSE)+(CA185/1000*($U$3/100))*VLOOKUP(CA$8,'프로파일 단가 DB'!$A$2:$H$107,7,FALSE),2)</f>
        <v>0</v>
      </c>
      <c r="CB189" s="352"/>
      <c r="CC189" s="351">
        <f>ROUNDUP((CC185/1000)*VLOOKUP(CC$8,'프로파일 단가 DB'!$A$2:$H$107,7,FALSE)+(CC185/1000*($U$3/100))*VLOOKUP(CC$8,'프로파일 단가 DB'!$A$2:$H$107,7,FALSE),2)</f>
        <v>0</v>
      </c>
      <c r="CD189" s="352"/>
      <c r="CE189" s="389">
        <f>ROUNDUP((CE185)*VLOOKUP(CE$8,'프로파일 단가 DB'!$A$2:$H$107,7,FALSE)+(CE185*($U$3/100))*VLOOKUP(CE$8,'프로파일 단가 DB'!$A$2:$H$107,7,FALSE),2)</f>
        <v>0</v>
      </c>
      <c r="CF189" s="390"/>
      <c r="CG189" s="389">
        <f>ROUNDUP((CG185)*VLOOKUP(CG$8,'프로파일 단가 DB'!$A$2:$H$107,7,FALSE)+(CG185*($U$3/100))*VLOOKUP(CG$8,'프로파일 단가 DB'!$A$2:$H$107,7,FALSE),2)</f>
        <v>0</v>
      </c>
      <c r="CH189" s="390"/>
      <c r="CI189" s="389">
        <f>ROUNDUP((CI185)*VLOOKUP(CI$8,'프로파일 단가 DB'!$A$2:$H$107,7,FALSE)+(CI185*($U$3/100))*VLOOKUP(CI$8,'프로파일 단가 DB'!$A$2:$H$107,7,FALSE),2)</f>
        <v>0</v>
      </c>
      <c r="CJ189" s="390"/>
      <c r="CK189" s="389">
        <f>ROUNDUP((CK185)*VLOOKUP(CK$8,'프로파일 단가 DB'!$A$2:$H$107,7,FALSE)+(CK185*($U$3/100))*VLOOKUP(CK$8,'프로파일 단가 DB'!$A$2:$H$107,7,FALSE),2)</f>
        <v>0</v>
      </c>
      <c r="CL189" s="390"/>
      <c r="CM189" s="389">
        <f>ROUNDUP((CM185)*VLOOKUP(CM$8,'프로파일 단가 DB'!$A$2:$H$107,7,FALSE)+(CM185*($U$3/100))*VLOOKUP(CM$8,'프로파일 단가 DB'!$A$2:$H$107,7,FALSE),2)</f>
        <v>0</v>
      </c>
      <c r="CN189" s="390"/>
      <c r="CO189" s="389">
        <f>ROUNDUP((CO185)*VLOOKUP(CO$8,'프로파일 단가 DB'!$A$2:$H$107,7,FALSE)+(CO185*($U$3/100))*VLOOKUP(CO$8,'프로파일 단가 DB'!$A$2:$H$107,7,FALSE),2)</f>
        <v>0</v>
      </c>
      <c r="CP189" s="390"/>
      <c r="CQ189" s="389">
        <f>ROUNDUP((CQ185)*VLOOKUP(CQ$8,'프로파일 단가 DB'!$A$2:$H$107,7,FALSE)+(CQ185*($U$3/100))*VLOOKUP(CQ$8,'프로파일 단가 DB'!$A$2:$H$107,7,FALSE),2)</f>
        <v>0</v>
      </c>
      <c r="CR189" s="390"/>
      <c r="CS189" s="389">
        <f>ROUNDUP((CS185)*VLOOKUP(CS$8,'프로파일 단가 DB'!$A$2:$H$107,7,FALSE)+(CS185*($U$3/100))*VLOOKUP(CS$8,'프로파일 단가 DB'!$A$2:$H$107,7,FALSE),2)</f>
        <v>0</v>
      </c>
      <c r="CT189" s="390"/>
      <c r="CU189" s="351">
        <f>ROUNDUP((CU185)*VLOOKUP(CU$8,'프로파일 단가 DB'!$A$2:$H$107,7,FALSE)+(CU185*($U$3/100))*VLOOKUP(CU$8,'프로파일 단가 DB'!$A$2:$H$107,7,FALSE),2)</f>
        <v>0</v>
      </c>
      <c r="CV189" s="352"/>
      <c r="CW189" s="351">
        <f>ROUNDUP((CW185)*VLOOKUP(CW$8,'프로파일 단가 DB'!$A$2:$H$107,7,FALSE)+(CW185*($U$3/100))*VLOOKUP(CW$8,'프로파일 단가 DB'!$A$2:$H$107,7,FALSE),2)</f>
        <v>0</v>
      </c>
      <c r="CX189" s="352"/>
      <c r="CY189" s="351">
        <f>ROUNDUP((CY185)*VLOOKUP(CY$8,'프로파일 단가 DB'!$A$2:$H$107,7,FALSE)+(CY185*($U$3/100))*VLOOKUP(CY$8,'프로파일 단가 DB'!$A$2:$H$107,7,FALSE),2)</f>
        <v>0</v>
      </c>
      <c r="CZ189" s="352"/>
      <c r="DA189" s="351">
        <f>ROUNDUP((DA185)*VLOOKUP(DA$8,'프로파일 단가 DB'!$A$2:$H$107,7,FALSE)+(DA185*($U$3/100))*VLOOKUP(DA$8,'프로파일 단가 DB'!$A$2:$H$107,7,FALSE),2)</f>
        <v>0</v>
      </c>
      <c r="DB189" s="352"/>
      <c r="DC189" s="351">
        <f>ROUNDUP((DC185)*VLOOKUP(DC$8,'프로파일 단가 DB'!$A$2:$H$107,7,FALSE)+(DC185*($U$3/100))*VLOOKUP(DC$8,'프로파일 단가 DB'!$A$2:$H$107,7,FALSE),2)</f>
        <v>0</v>
      </c>
      <c r="DD189" s="352"/>
      <c r="DE189" s="351">
        <f>ROUNDUP((DE185)*VLOOKUP(DE$8,'프로파일 단가 DB'!$A$2:$H$107,7,FALSE)+(DE185*($U$3/100))*VLOOKUP(DE$8,'프로파일 단가 DB'!$A$2:$H$107,7,FALSE),2)</f>
        <v>0</v>
      </c>
      <c r="DF189" s="352"/>
      <c r="DG189" s="351">
        <f>ROUNDUP((DG185)*VLOOKUP(DG$8,'프로파일 단가 DB'!$A$2:$H$107,7,FALSE)+(DG185*($U$3/100))*VLOOKUP(DG$8,'프로파일 단가 DB'!$A$2:$H$107,7,FALSE),2)</f>
        <v>0</v>
      </c>
      <c r="DH189" s="352"/>
      <c r="DI189" s="351">
        <f>ROUNDUP((DI185)*VLOOKUP(DI$8,'프로파일 단가 DB'!$A$2:$H$107,7,FALSE)+(DI185*($U$3/100))*VLOOKUP(DI$8,'프로파일 단가 DB'!$A$2:$H$107,7,FALSE),2)</f>
        <v>0</v>
      </c>
      <c r="DJ189" s="352"/>
      <c r="DK189" s="351">
        <f>ROUNDUP((DK185)*VLOOKUP(DK$8,'프로파일 단가 DB'!$A$2:$H$107,7,FALSE)+(DK185*($U$3/100))*VLOOKUP(DK$8,'프로파일 단가 DB'!$A$2:$H$107,7,FALSE),2)</f>
        <v>0</v>
      </c>
      <c r="DL189" s="352"/>
      <c r="DM189" s="351">
        <f>ROUNDUP((DM185)*VLOOKUP(DM$8,'프로파일 단가 DB'!$A$2:$H$107,7,FALSE)+(DM185*($U$3/100))*VLOOKUP(DM$8,'프로파일 단가 DB'!$A$2:$H$107,7,FALSE),2)</f>
        <v>0</v>
      </c>
      <c r="DN189" s="352"/>
      <c r="DO189" s="351">
        <f>ROUNDUP((DO185)*VLOOKUP(DO$8,'프로파일 단가 DB'!$A$2:$H$107,7,FALSE)+(DO185*($U$3/100))*VLOOKUP(DO$8,'프로파일 단가 DB'!$A$2:$H$107,7,FALSE),2)</f>
        <v>0</v>
      </c>
      <c r="DP189" s="352"/>
      <c r="DQ189" s="351">
        <f>ROUNDUP((DQ185)*VLOOKUP(DQ$8,'프로파일 단가 DB'!$A$2:$H$107,7,FALSE)+(DQ185*($U$3/100))*VLOOKUP(DQ$8,'프로파일 단가 DB'!$A$2:$H$107,7,FALSE),2)</f>
        <v>0</v>
      </c>
      <c r="DR189" s="352"/>
      <c r="DS189" s="351">
        <f>ROUNDUP((DS185)*VLOOKUP(DS$8,'프로파일 단가 DB'!$A$2:$H$107,7,FALSE)+(DS185*($U$3/100))*VLOOKUP(DS$8,'프로파일 단가 DB'!$A$2:$H$107,7,FALSE),2)</f>
        <v>0</v>
      </c>
      <c r="DT189" s="352"/>
      <c r="DU189" s="351">
        <f>ROUNDUP((DU185/1000)*VLOOKUP(DU$8,'프로파일 단가 DB'!$A$2:$H$107,7,FALSE)+(DU185/1000*($U$3/100))*VLOOKUP(DU$8,'프로파일 단가 DB'!$A$2:$H$107,7,FALSE),2)</f>
        <v>0</v>
      </c>
      <c r="DV189" s="352"/>
      <c r="DW189" s="351">
        <f>ROUNDUP((DW185)*VLOOKUP(DW$8,'프로파일 단가 DB'!$A$2:$H$107,7,FALSE)+(DW185*($U$3/100))*VLOOKUP(DW$8,'프로파일 단가 DB'!$A$2:$H$107,7,FALSE),2)</f>
        <v>0</v>
      </c>
      <c r="DX189" s="352"/>
      <c r="DY189" s="351">
        <f>ROUNDUP((DY185)*VLOOKUP(DY$8,'프로파일 단가 DB'!$A$2:$H$107,7,FALSE)+(DY185*($U$3/100))*VLOOKUP(DY$8,'프로파일 단가 DB'!$A$2:$H$107,7,FALSE),2)</f>
        <v>0</v>
      </c>
      <c r="DZ189" s="352"/>
      <c r="EA189" s="351">
        <f>ROUNDUP((EA185)*VLOOKUP(EA$8,'프로파일 단가 DB'!$A$2:$H$107,7,FALSE)+(EA185*($U$3/100))*VLOOKUP(EA$8,'프로파일 단가 DB'!$A$2:$H$107,7,FALSE),2)</f>
        <v>0</v>
      </c>
      <c r="EB189" s="352"/>
      <c r="EC189" s="351">
        <f>ROUNDUP((EC185/1000)*VLOOKUP(EC$8,'프로파일 단가 DB'!$A$2:$H$107,7,FALSE)+(EC185/1000*($U$3/100))*VLOOKUP(EC$8,'프로파일 단가 DB'!$A$2:$H$107,7,FALSE),2)</f>
        <v>0</v>
      </c>
      <c r="ED189" s="352"/>
      <c r="EE189" s="351">
        <f>ROUNDUP((EE185/1000)*VLOOKUP(EE$8,'프로파일 단가 DB'!$A$2:$H$107,7,FALSE)+(EE185/1000*($U$3/100))*VLOOKUP(EE$8,'프로파일 단가 DB'!$A$2:$H$107,7,FALSE),2)</f>
        <v>0</v>
      </c>
      <c r="EF189" s="352"/>
      <c r="EG189" s="351">
        <f>ROUNDUP((EG185/1000)*VLOOKUP(EG$8,'프로파일 단가 DB'!$A$2:$H$107,7,FALSE)+(EG185/1000*($U$3/100))*VLOOKUP(EG$8,'프로파일 단가 DB'!$A$2:$H$107,7,FALSE),2)</f>
        <v>0</v>
      </c>
      <c r="EH189" s="352"/>
      <c r="EI189" s="351">
        <f>ROUNDUP((EI185/1000)*VLOOKUP(EI$8,'프로파일 단가 DB'!$A$2:$H$107,7,FALSE)+(EI185/1000*($U$3/100))*VLOOKUP(EI$8,'프로파일 단가 DB'!$A$2:$H$107,7,FALSE),2)</f>
        <v>0</v>
      </c>
      <c r="EJ189" s="352"/>
      <c r="EK189" s="351">
        <f>ROUNDUP((EK185/1000)*VLOOKUP(EK$8,'프로파일 단가 DB'!$A$2:$H$107,7,FALSE)+(EK185/1000*($U$3/100))*VLOOKUP(EK$8,'프로파일 단가 DB'!$A$2:$H$107,7,FALSE),2)</f>
        <v>0</v>
      </c>
      <c r="EL189" s="352"/>
      <c r="EM189" s="351">
        <f>ROUNDUP((EM185/1000)*VLOOKUP(EM$8,'프로파일 단가 DB'!$A$2:$H$107,7,FALSE)+(EM185/1000*($U$3/100))*VLOOKUP(EM$8,'프로파일 단가 DB'!$A$2:$H$107,7,FALSE),2)</f>
        <v>0</v>
      </c>
      <c r="EN189" s="352"/>
      <c r="EO189" s="351">
        <f>ROUNDUP((EO185/1000)*VLOOKUP(EO$8,'프로파일 단가 DB'!$A$2:$H$107,7,FALSE)+(EO185/1000*($U$3/100))*VLOOKUP(EO$8,'프로파일 단가 DB'!$A$2:$H$107,7,FALSE),2)</f>
        <v>0</v>
      </c>
      <c r="EP189" s="352"/>
      <c r="EQ189" s="351">
        <f>ROUNDUP((EQ185/1000)*VLOOKUP(EQ$8,'프로파일 단가 DB'!$A$2:$H$107,7,FALSE)+(EQ185/1000*($U$3/100))*VLOOKUP(EQ$8,'프로파일 단가 DB'!$A$2:$H$107,7,FALSE),2)</f>
        <v>0</v>
      </c>
      <c r="ER189" s="352"/>
      <c r="ES189" s="351">
        <f>ROUNDUP((ES185/1000)*VLOOKUP(ES$8,'프로파일 단가 DB'!$A$2:$H$107,7,FALSE)+(ES185/1000*($U$3/100))*VLOOKUP(ES$8,'프로파일 단가 DB'!$A$2:$H$107,7,FALSE),2)</f>
        <v>0</v>
      </c>
      <c r="ET189" s="352"/>
      <c r="EU189" s="351">
        <f>ROUNDUP((EU185/1000)*VLOOKUP(EU$8,'프로파일 단가 DB'!$A$2:$H$107,7,FALSE)+(EU185/1000*($U$3/100))*VLOOKUP(EU$8,'프로파일 단가 DB'!$A$2:$H$107,7,FALSE),2)</f>
        <v>0</v>
      </c>
      <c r="EV189" s="352"/>
      <c r="EW189" s="351">
        <f>ROUNDUP((EW185/1000)*VLOOKUP(EW$8,'프로파일 단가 DB'!$A$2:$H$107,7,FALSE)+(EW185/1000*($U$3/100))*VLOOKUP(EW$8,'프로파일 단가 DB'!$A$2:$H$107,7,FALSE),2)</f>
        <v>0</v>
      </c>
      <c r="EX189" s="352"/>
      <c r="EY189" s="351">
        <f>ROUNDUP((EY185)*VLOOKUP(EY$8,'프로파일 단가 DB'!$A$2:$H$107,7,FALSE)+(EY185*($U$3/100))*VLOOKUP(EY$8,'프로파일 단가 DB'!$A$2:$H$107,7,FALSE),2)</f>
        <v>0</v>
      </c>
      <c r="EZ189" s="352"/>
      <c r="FA189" s="351">
        <f>ROUNDUP((FA185)*VLOOKUP(FA$8,'프로파일 단가 DB'!$A$2:$H$107,7,FALSE)+(FA185*($U$3/100))*VLOOKUP(FA$8,'프로파일 단가 DB'!$A$2:$H$107,7,FALSE),2)</f>
        <v>0</v>
      </c>
      <c r="FB189" s="352"/>
      <c r="FC189" s="351">
        <f>ROUNDUP((FC185)*VLOOKUP(FC$8,'프로파일 단가 DB'!$A$2:$H$107,7,FALSE)+(FC185*($U$3/100))*VLOOKUP(FC$8,'프로파일 단가 DB'!$A$2:$H$107,7,FALSE),2)</f>
        <v>0</v>
      </c>
      <c r="FD189" s="352"/>
      <c r="FE189" s="351">
        <f>ROUNDUP((FE185)*VLOOKUP(FE$8,'프로파일 단가 DB'!$A$2:$H$107,7,FALSE)+(FE185/1000*($U$3/100))*VLOOKUP(FE$8,'프로파일 단가 DB'!$A$2:$H$107,7,FALSE),2)</f>
        <v>0</v>
      </c>
      <c r="FF189" s="352"/>
      <c r="FG189" s="351">
        <f>ROUNDUP((FG185)*VLOOKUP(FG$8,'프로파일 단가 DB'!$A$2:$H$107,7,FALSE)+(FG185/1000*($U$3/100))*VLOOKUP(FG$8,'프로파일 단가 DB'!$A$2:$H$107,7,FALSE),2)</f>
        <v>0</v>
      </c>
      <c r="FH189" s="352"/>
      <c r="FI189" s="351">
        <f>ROUNDUP((FI185)*VLOOKUP(FI$8,'프로파일 단가 DB'!$A$2:$H$107,7,FALSE)+(FI185*($U$3/100))*VLOOKUP(FI$8,'프로파일 단가 DB'!$A$2:$H$107,7,FALSE),2)</f>
        <v>0</v>
      </c>
      <c r="FJ189" s="352"/>
      <c r="FK189" s="351">
        <f>ROUNDUP((FK185)*VLOOKUP(FK$8,'프로파일 단가 DB'!$A$2:$H$107,7,FALSE)+(FK185*($U$3/100))*VLOOKUP(FK$8,'프로파일 단가 DB'!$A$2:$H$107,7,FALSE),2)</f>
        <v>0</v>
      </c>
      <c r="FL189" s="352"/>
      <c r="FM189" s="351">
        <f>ROUNDUP((FM185)*VLOOKUP(FM$8,'프로파일 단가 DB'!$A$2:$H$107,7,FALSE)+(FM185*($U$3/100))*VLOOKUP(FM$8,'프로파일 단가 DB'!$A$2:$H$107,7,FALSE),2)</f>
        <v>0</v>
      </c>
      <c r="FN189" s="352"/>
      <c r="FO189" s="351">
        <f>ROUNDUP((FO185)*VLOOKUP(FO$8,'프로파일 단가 DB'!$A$2:$H$107,7,FALSE)+(FO185*($U$3/100))*VLOOKUP(FO$8,'프로파일 단가 DB'!$A$2:$H$107,7,FALSE),2)</f>
        <v>0</v>
      </c>
      <c r="FP189" s="352"/>
      <c r="FQ189" s="351">
        <f>ROUNDUP((FQ185)*VLOOKUP(FQ$8,'프로파일 단가 DB'!$A$2:$H$107,7,FALSE)+(FQ185*($U$3/100))*VLOOKUP(FQ$8,'프로파일 단가 DB'!$A$2:$H$107,7,FALSE),2)</f>
        <v>0</v>
      </c>
      <c r="FR189" s="352"/>
      <c r="FS189" s="351">
        <f>ROUNDUP((FS185)*VLOOKUP(FS$8,'프로파일 단가 DB'!$A$2:$H$107,7,FALSE)+(FS185*($U$3/100))*VLOOKUP(FS$8,'프로파일 단가 DB'!$A$2:$H$107,7,FALSE),2)</f>
        <v>0</v>
      </c>
      <c r="FT189" s="352"/>
      <c r="FU189" s="351">
        <f>ROUNDUP((FU185)*VLOOKUP(FU$8,'프로파일 단가 DB'!$A$2:$H$107,7,FALSE)+(FU185*($U$3/100))*VLOOKUP(FU$8,'프로파일 단가 DB'!$A$2:$H$107,7,FALSE),2)</f>
        <v>0</v>
      </c>
      <c r="FV189" s="352"/>
      <c r="FW189" s="351">
        <f>ROUNDUP((FW185)*VLOOKUP(FW$8,'프로파일 단가 DB'!$A$2:$H$107,7,FALSE)+(FW185*($U$3/100))*VLOOKUP(FW$8,'프로파일 단가 DB'!$A$2:$H$107,7,FALSE),2)</f>
        <v>0</v>
      </c>
      <c r="FX189" s="352"/>
      <c r="FY189" s="351">
        <f>ROUNDUP((FY185)*VLOOKUP(FY$8,'프로파일 단가 DB'!$A$2:$H$107,7,FALSE)+(FY185*($U$3/100))*VLOOKUP(FY$8,'프로파일 단가 DB'!$A$2:$H$107,7,FALSE),2)</f>
        <v>0</v>
      </c>
      <c r="FZ189" s="352"/>
      <c r="GA189" s="351">
        <f>ROUNDUP((GA185)*VLOOKUP(GA$8,'프로파일 단가 DB'!$A$2:$H$107,7,FALSE)+(GA185*($U$3/100))*VLOOKUP(GA$8,'프로파일 단가 DB'!$A$2:$H$107,7,FALSE),2)</f>
        <v>0</v>
      </c>
      <c r="GB189" s="352"/>
      <c r="GC189" s="351">
        <f>ROUNDUP((GC185)*VLOOKUP(GC$8,'프로파일 단가 DB'!$A$2:$H$107,7,FALSE)+(GC185*($U$3/100))*VLOOKUP(GC$8,'프로파일 단가 DB'!$A$2:$H$107,7,FALSE),2)</f>
        <v>0</v>
      </c>
      <c r="GD189" s="352"/>
      <c r="GE189" s="351">
        <f>ROUNDUP((GE185)*VLOOKUP(GE$8,'프로파일 단가 DB'!$A$2:$H$107,7,FALSE)+(GE185*($U$3/100))*VLOOKUP(GE$8,'프로파일 단가 DB'!$A$2:$H$107,7,FALSE),2)</f>
        <v>0</v>
      </c>
      <c r="GF189" s="352"/>
      <c r="GG189" s="351">
        <f>ROUNDUP((GG185)*VLOOKUP(GG$8,'프로파일 단가 DB'!$A$2:$H$107,7,FALSE)+(GG185*($U$3/100))*VLOOKUP(GG$8,'프로파일 단가 DB'!$A$2:$H$107,7,FALSE),2)</f>
        <v>0</v>
      </c>
      <c r="GH189" s="352"/>
      <c r="GI189" s="351">
        <f>ROUNDUP((GI185)*VLOOKUP(GI$8,'프로파일 단가 DB'!$A$2:$H$107,7,FALSE)+(GI185*($U$3/100))*VLOOKUP(GI$8,'프로파일 단가 DB'!$A$2:$H$107,7,FALSE),2)</f>
        <v>0</v>
      </c>
      <c r="GJ189" s="352"/>
      <c r="GK189" s="351">
        <f>ROUNDUP((GK185)*VLOOKUP(GK$8,'프로파일 단가 DB'!$A$2:$H$107,7,FALSE)+(GK185*($U$3/100))*VLOOKUP(GK$8,'프로파일 단가 DB'!$A$2:$H$107,7,FALSE),2)</f>
        <v>0</v>
      </c>
      <c r="GL189" s="352"/>
      <c r="GM189" s="351">
        <f>ROUNDUP((GM185)*VLOOKUP(GM$8,'프로파일 단가 DB'!$A$2:$H$107,7,FALSE)+(GM185*($U$3/100))*VLOOKUP(GM$8,'프로파일 단가 DB'!$A$2:$H$107,7,FALSE),2)</f>
        <v>0</v>
      </c>
      <c r="GN189" s="352"/>
      <c r="GO189" s="351">
        <f>ROUNDUP((GO185)*VLOOKUP(GO$8,'프로파일 단가 DB'!$A$2:$H$107,7,FALSE)+(GO185*($U$3/100))*VLOOKUP(GO$8,'프로파일 단가 DB'!$A$2:$H$107,7,FALSE),2)</f>
        <v>0</v>
      </c>
      <c r="GP189" s="352"/>
      <c r="GQ189" s="351">
        <f>ROUNDUP((GQ185)*VLOOKUP(GQ$8,'프로파일 단가 DB'!$A$2:$H$107,7,FALSE)+(GQ185*($U$3/100))*VLOOKUP(GQ$8,'프로파일 단가 DB'!$A$2:$H$107,7,FALSE),2)</f>
        <v>0</v>
      </c>
      <c r="GR189" s="352"/>
    </row>
    <row r="190" spans="1:200" ht="16.5" customHeight="1" x14ac:dyDescent="0.3">
      <c r="A190" s="402"/>
      <c r="B190" s="405"/>
      <c r="C190" s="397"/>
      <c r="D190" s="398"/>
      <c r="E190" s="353"/>
      <c r="F190" s="354"/>
      <c r="G190" s="353"/>
      <c r="H190" s="354"/>
      <c r="I190" s="353"/>
      <c r="J190" s="354"/>
      <c r="K190" s="353"/>
      <c r="L190" s="354"/>
      <c r="M190" s="353"/>
      <c r="N190" s="354"/>
      <c r="O190" s="353"/>
      <c r="P190" s="354"/>
      <c r="Q190" s="353"/>
      <c r="R190" s="354"/>
      <c r="S190" s="353"/>
      <c r="T190" s="354"/>
      <c r="U190" s="353"/>
      <c r="V190" s="354"/>
      <c r="W190" s="353"/>
      <c r="X190" s="354"/>
      <c r="Y190" s="353"/>
      <c r="Z190" s="354"/>
      <c r="AA190" s="353"/>
      <c r="AB190" s="354"/>
      <c r="AC190" s="353"/>
      <c r="AD190" s="354"/>
      <c r="AE190" s="353"/>
      <c r="AF190" s="354"/>
      <c r="AG190" s="353"/>
      <c r="AH190" s="354"/>
      <c r="AI190" s="353"/>
      <c r="AJ190" s="354"/>
      <c r="AK190" s="353"/>
      <c r="AL190" s="354"/>
      <c r="AM190" s="353"/>
      <c r="AN190" s="354"/>
      <c r="AO190" s="353"/>
      <c r="AP190" s="354"/>
      <c r="AQ190" s="353"/>
      <c r="AR190" s="354"/>
      <c r="AS190" s="353"/>
      <c r="AT190" s="354"/>
      <c r="AU190" s="353"/>
      <c r="AV190" s="354"/>
      <c r="AW190" s="353"/>
      <c r="AX190" s="354"/>
      <c r="AY190" s="353"/>
      <c r="AZ190" s="354"/>
      <c r="BA190" s="353"/>
      <c r="BB190" s="354"/>
      <c r="BC190" s="353"/>
      <c r="BD190" s="354"/>
      <c r="BE190" s="353"/>
      <c r="BF190" s="354"/>
      <c r="BG190" s="353"/>
      <c r="BH190" s="354"/>
      <c r="BI190" s="353"/>
      <c r="BJ190" s="354"/>
      <c r="BK190" s="353"/>
      <c r="BL190" s="354"/>
      <c r="BM190" s="353"/>
      <c r="BN190" s="354"/>
      <c r="BO190" s="353"/>
      <c r="BP190" s="354"/>
      <c r="BQ190" s="353"/>
      <c r="BR190" s="354"/>
      <c r="BS190" s="353"/>
      <c r="BT190" s="354"/>
      <c r="BU190" s="353"/>
      <c r="BV190" s="354"/>
      <c r="BW190" s="353"/>
      <c r="BX190" s="354"/>
      <c r="BY190" s="353"/>
      <c r="BZ190" s="354"/>
      <c r="CA190" s="353"/>
      <c r="CB190" s="354"/>
      <c r="CC190" s="353"/>
      <c r="CD190" s="354"/>
      <c r="CE190" s="391"/>
      <c r="CF190" s="392"/>
      <c r="CG190" s="391"/>
      <c r="CH190" s="392"/>
      <c r="CI190" s="391"/>
      <c r="CJ190" s="392"/>
      <c r="CK190" s="391"/>
      <c r="CL190" s="392"/>
      <c r="CM190" s="391"/>
      <c r="CN190" s="392"/>
      <c r="CO190" s="391"/>
      <c r="CP190" s="392"/>
      <c r="CQ190" s="391"/>
      <c r="CR190" s="392"/>
      <c r="CS190" s="391"/>
      <c r="CT190" s="392"/>
      <c r="CU190" s="353"/>
      <c r="CV190" s="354"/>
      <c r="CW190" s="353"/>
      <c r="CX190" s="354"/>
      <c r="CY190" s="353"/>
      <c r="CZ190" s="354"/>
      <c r="DA190" s="353"/>
      <c r="DB190" s="354"/>
      <c r="DC190" s="353"/>
      <c r="DD190" s="354"/>
      <c r="DE190" s="353"/>
      <c r="DF190" s="354"/>
      <c r="DG190" s="353"/>
      <c r="DH190" s="354"/>
      <c r="DI190" s="353"/>
      <c r="DJ190" s="354"/>
      <c r="DK190" s="353"/>
      <c r="DL190" s="354"/>
      <c r="DM190" s="353"/>
      <c r="DN190" s="354"/>
      <c r="DO190" s="353"/>
      <c r="DP190" s="354"/>
      <c r="DQ190" s="353"/>
      <c r="DR190" s="354"/>
      <c r="DS190" s="353"/>
      <c r="DT190" s="354"/>
      <c r="DU190" s="353"/>
      <c r="DV190" s="354"/>
      <c r="DW190" s="353"/>
      <c r="DX190" s="354"/>
      <c r="DY190" s="353"/>
      <c r="DZ190" s="354"/>
      <c r="EA190" s="353"/>
      <c r="EB190" s="354"/>
      <c r="EC190" s="353"/>
      <c r="ED190" s="354"/>
      <c r="EE190" s="353"/>
      <c r="EF190" s="354"/>
      <c r="EG190" s="353"/>
      <c r="EH190" s="354"/>
      <c r="EI190" s="353"/>
      <c r="EJ190" s="354"/>
      <c r="EK190" s="353"/>
      <c r="EL190" s="354"/>
      <c r="EM190" s="353"/>
      <c r="EN190" s="354"/>
      <c r="EO190" s="353"/>
      <c r="EP190" s="354"/>
      <c r="EQ190" s="353"/>
      <c r="ER190" s="354"/>
      <c r="ES190" s="353"/>
      <c r="ET190" s="354"/>
      <c r="EU190" s="353"/>
      <c r="EV190" s="354"/>
      <c r="EW190" s="353"/>
      <c r="EX190" s="354"/>
      <c r="EY190" s="353"/>
      <c r="EZ190" s="354"/>
      <c r="FA190" s="353"/>
      <c r="FB190" s="354"/>
      <c r="FC190" s="353"/>
      <c r="FD190" s="354"/>
      <c r="FE190" s="353"/>
      <c r="FF190" s="354"/>
      <c r="FG190" s="353"/>
      <c r="FH190" s="354"/>
      <c r="FI190" s="353"/>
      <c r="FJ190" s="354"/>
      <c r="FK190" s="353"/>
      <c r="FL190" s="354"/>
      <c r="FM190" s="353"/>
      <c r="FN190" s="354"/>
      <c r="FO190" s="353"/>
      <c r="FP190" s="354"/>
      <c r="FQ190" s="353"/>
      <c r="FR190" s="354"/>
      <c r="FS190" s="353"/>
      <c r="FT190" s="354"/>
      <c r="FU190" s="353"/>
      <c r="FV190" s="354"/>
      <c r="FW190" s="353"/>
      <c r="FX190" s="354"/>
      <c r="FY190" s="353"/>
      <c r="FZ190" s="354"/>
      <c r="GA190" s="353"/>
      <c r="GB190" s="354"/>
      <c r="GC190" s="353"/>
      <c r="GD190" s="354"/>
      <c r="GE190" s="353"/>
      <c r="GF190" s="354"/>
      <c r="GG190" s="353"/>
      <c r="GH190" s="354"/>
      <c r="GI190" s="353"/>
      <c r="GJ190" s="354"/>
      <c r="GK190" s="353"/>
      <c r="GL190" s="354"/>
      <c r="GM190" s="353"/>
      <c r="GN190" s="354"/>
      <c r="GO190" s="353"/>
      <c r="GP190" s="354"/>
      <c r="GQ190" s="353"/>
      <c r="GR190" s="354"/>
    </row>
    <row r="191" spans="1:200" ht="16.5" customHeight="1" x14ac:dyDescent="0.3">
      <c r="A191" s="402"/>
      <c r="B191" s="405"/>
      <c r="C191" s="397"/>
      <c r="D191" s="398"/>
      <c r="E191" s="353"/>
      <c r="F191" s="354"/>
      <c r="G191" s="353"/>
      <c r="H191" s="354"/>
      <c r="I191" s="353"/>
      <c r="J191" s="354"/>
      <c r="K191" s="353"/>
      <c r="L191" s="354"/>
      <c r="M191" s="353"/>
      <c r="N191" s="354"/>
      <c r="O191" s="353"/>
      <c r="P191" s="354"/>
      <c r="Q191" s="353"/>
      <c r="R191" s="354"/>
      <c r="S191" s="353"/>
      <c r="T191" s="354"/>
      <c r="U191" s="353"/>
      <c r="V191" s="354"/>
      <c r="W191" s="353"/>
      <c r="X191" s="354"/>
      <c r="Y191" s="353"/>
      <c r="Z191" s="354"/>
      <c r="AA191" s="353"/>
      <c r="AB191" s="354"/>
      <c r="AC191" s="353"/>
      <c r="AD191" s="354"/>
      <c r="AE191" s="353"/>
      <c r="AF191" s="354"/>
      <c r="AG191" s="353"/>
      <c r="AH191" s="354"/>
      <c r="AI191" s="353"/>
      <c r="AJ191" s="354"/>
      <c r="AK191" s="353"/>
      <c r="AL191" s="354"/>
      <c r="AM191" s="353"/>
      <c r="AN191" s="354"/>
      <c r="AO191" s="353"/>
      <c r="AP191" s="354"/>
      <c r="AQ191" s="353"/>
      <c r="AR191" s="354"/>
      <c r="AS191" s="353"/>
      <c r="AT191" s="354"/>
      <c r="AU191" s="353"/>
      <c r="AV191" s="354"/>
      <c r="AW191" s="353"/>
      <c r="AX191" s="354"/>
      <c r="AY191" s="353"/>
      <c r="AZ191" s="354"/>
      <c r="BA191" s="353"/>
      <c r="BB191" s="354"/>
      <c r="BC191" s="353"/>
      <c r="BD191" s="354"/>
      <c r="BE191" s="353"/>
      <c r="BF191" s="354"/>
      <c r="BG191" s="353"/>
      <c r="BH191" s="354"/>
      <c r="BI191" s="353"/>
      <c r="BJ191" s="354"/>
      <c r="BK191" s="353"/>
      <c r="BL191" s="354"/>
      <c r="BM191" s="353"/>
      <c r="BN191" s="354"/>
      <c r="BO191" s="353"/>
      <c r="BP191" s="354"/>
      <c r="BQ191" s="353"/>
      <c r="BR191" s="354"/>
      <c r="BS191" s="353"/>
      <c r="BT191" s="354"/>
      <c r="BU191" s="353"/>
      <c r="BV191" s="354"/>
      <c r="BW191" s="353"/>
      <c r="BX191" s="354"/>
      <c r="BY191" s="353"/>
      <c r="BZ191" s="354"/>
      <c r="CA191" s="353"/>
      <c r="CB191" s="354"/>
      <c r="CC191" s="353"/>
      <c r="CD191" s="354"/>
      <c r="CE191" s="391"/>
      <c r="CF191" s="392"/>
      <c r="CG191" s="391"/>
      <c r="CH191" s="392"/>
      <c r="CI191" s="391"/>
      <c r="CJ191" s="392"/>
      <c r="CK191" s="391"/>
      <c r="CL191" s="392"/>
      <c r="CM191" s="391"/>
      <c r="CN191" s="392"/>
      <c r="CO191" s="391"/>
      <c r="CP191" s="392"/>
      <c r="CQ191" s="391"/>
      <c r="CR191" s="392"/>
      <c r="CS191" s="391"/>
      <c r="CT191" s="392"/>
      <c r="CU191" s="353"/>
      <c r="CV191" s="354"/>
      <c r="CW191" s="353"/>
      <c r="CX191" s="354"/>
      <c r="CY191" s="353"/>
      <c r="CZ191" s="354"/>
      <c r="DA191" s="353"/>
      <c r="DB191" s="354"/>
      <c r="DC191" s="353"/>
      <c r="DD191" s="354"/>
      <c r="DE191" s="353"/>
      <c r="DF191" s="354"/>
      <c r="DG191" s="353"/>
      <c r="DH191" s="354"/>
      <c r="DI191" s="353"/>
      <c r="DJ191" s="354"/>
      <c r="DK191" s="353"/>
      <c r="DL191" s="354"/>
      <c r="DM191" s="353"/>
      <c r="DN191" s="354"/>
      <c r="DO191" s="353"/>
      <c r="DP191" s="354"/>
      <c r="DQ191" s="353"/>
      <c r="DR191" s="354"/>
      <c r="DS191" s="353"/>
      <c r="DT191" s="354"/>
      <c r="DU191" s="353"/>
      <c r="DV191" s="354"/>
      <c r="DW191" s="353"/>
      <c r="DX191" s="354"/>
      <c r="DY191" s="353"/>
      <c r="DZ191" s="354"/>
      <c r="EA191" s="353"/>
      <c r="EB191" s="354"/>
      <c r="EC191" s="353"/>
      <c r="ED191" s="354"/>
      <c r="EE191" s="353"/>
      <c r="EF191" s="354"/>
      <c r="EG191" s="353"/>
      <c r="EH191" s="354"/>
      <c r="EI191" s="353"/>
      <c r="EJ191" s="354"/>
      <c r="EK191" s="353"/>
      <c r="EL191" s="354"/>
      <c r="EM191" s="353"/>
      <c r="EN191" s="354"/>
      <c r="EO191" s="353"/>
      <c r="EP191" s="354"/>
      <c r="EQ191" s="353"/>
      <c r="ER191" s="354"/>
      <c r="ES191" s="353"/>
      <c r="ET191" s="354"/>
      <c r="EU191" s="353"/>
      <c r="EV191" s="354"/>
      <c r="EW191" s="353"/>
      <c r="EX191" s="354"/>
      <c r="EY191" s="353"/>
      <c r="EZ191" s="354"/>
      <c r="FA191" s="353"/>
      <c r="FB191" s="354"/>
      <c r="FC191" s="353"/>
      <c r="FD191" s="354"/>
      <c r="FE191" s="353"/>
      <c r="FF191" s="354"/>
      <c r="FG191" s="353"/>
      <c r="FH191" s="354"/>
      <c r="FI191" s="353"/>
      <c r="FJ191" s="354"/>
      <c r="FK191" s="353"/>
      <c r="FL191" s="354"/>
      <c r="FM191" s="353"/>
      <c r="FN191" s="354"/>
      <c r="FO191" s="353"/>
      <c r="FP191" s="354"/>
      <c r="FQ191" s="353"/>
      <c r="FR191" s="354"/>
      <c r="FS191" s="353"/>
      <c r="FT191" s="354"/>
      <c r="FU191" s="353"/>
      <c r="FV191" s="354"/>
      <c r="FW191" s="353"/>
      <c r="FX191" s="354"/>
      <c r="FY191" s="353"/>
      <c r="FZ191" s="354"/>
      <c r="GA191" s="353"/>
      <c r="GB191" s="354"/>
      <c r="GC191" s="353"/>
      <c r="GD191" s="354"/>
      <c r="GE191" s="353"/>
      <c r="GF191" s="354"/>
      <c r="GG191" s="353"/>
      <c r="GH191" s="354"/>
      <c r="GI191" s="353"/>
      <c r="GJ191" s="354"/>
      <c r="GK191" s="353"/>
      <c r="GL191" s="354"/>
      <c r="GM191" s="353"/>
      <c r="GN191" s="354"/>
      <c r="GO191" s="353"/>
      <c r="GP191" s="354"/>
      <c r="GQ191" s="353"/>
      <c r="GR191" s="354"/>
    </row>
    <row r="192" spans="1:200" ht="17.100000000000001" customHeight="1" thickBot="1" x14ac:dyDescent="0.35">
      <c r="A192" s="403"/>
      <c r="B192" s="406"/>
      <c r="C192" s="399"/>
      <c r="D192" s="400"/>
      <c r="E192" s="355"/>
      <c r="F192" s="356"/>
      <c r="G192" s="355"/>
      <c r="H192" s="356"/>
      <c r="I192" s="355"/>
      <c r="J192" s="356"/>
      <c r="K192" s="355"/>
      <c r="L192" s="356"/>
      <c r="M192" s="355"/>
      <c r="N192" s="356"/>
      <c r="O192" s="355"/>
      <c r="P192" s="356"/>
      <c r="Q192" s="355"/>
      <c r="R192" s="356"/>
      <c r="S192" s="355"/>
      <c r="T192" s="356"/>
      <c r="U192" s="355"/>
      <c r="V192" s="356"/>
      <c r="W192" s="355"/>
      <c r="X192" s="356"/>
      <c r="Y192" s="355"/>
      <c r="Z192" s="356"/>
      <c r="AA192" s="355"/>
      <c r="AB192" s="356"/>
      <c r="AC192" s="355"/>
      <c r="AD192" s="356"/>
      <c r="AE192" s="355"/>
      <c r="AF192" s="356"/>
      <c r="AG192" s="355"/>
      <c r="AH192" s="356"/>
      <c r="AI192" s="355"/>
      <c r="AJ192" s="356"/>
      <c r="AK192" s="355"/>
      <c r="AL192" s="356"/>
      <c r="AM192" s="355"/>
      <c r="AN192" s="356"/>
      <c r="AO192" s="355"/>
      <c r="AP192" s="356"/>
      <c r="AQ192" s="355"/>
      <c r="AR192" s="356"/>
      <c r="AS192" s="355"/>
      <c r="AT192" s="356"/>
      <c r="AU192" s="355"/>
      <c r="AV192" s="356"/>
      <c r="AW192" s="355"/>
      <c r="AX192" s="356"/>
      <c r="AY192" s="355"/>
      <c r="AZ192" s="356"/>
      <c r="BA192" s="355"/>
      <c r="BB192" s="356"/>
      <c r="BC192" s="355"/>
      <c r="BD192" s="356"/>
      <c r="BE192" s="355"/>
      <c r="BF192" s="356"/>
      <c r="BG192" s="355"/>
      <c r="BH192" s="356"/>
      <c r="BI192" s="355"/>
      <c r="BJ192" s="356"/>
      <c r="BK192" s="355"/>
      <c r="BL192" s="356"/>
      <c r="BM192" s="355"/>
      <c r="BN192" s="356"/>
      <c r="BO192" s="355"/>
      <c r="BP192" s="356"/>
      <c r="BQ192" s="355"/>
      <c r="BR192" s="356"/>
      <c r="BS192" s="355"/>
      <c r="BT192" s="356"/>
      <c r="BU192" s="355"/>
      <c r="BV192" s="356"/>
      <c r="BW192" s="355"/>
      <c r="BX192" s="356"/>
      <c r="BY192" s="355"/>
      <c r="BZ192" s="356"/>
      <c r="CA192" s="355"/>
      <c r="CB192" s="356"/>
      <c r="CC192" s="355"/>
      <c r="CD192" s="356"/>
      <c r="CE192" s="393"/>
      <c r="CF192" s="394"/>
      <c r="CG192" s="393"/>
      <c r="CH192" s="394"/>
      <c r="CI192" s="393"/>
      <c r="CJ192" s="394"/>
      <c r="CK192" s="393"/>
      <c r="CL192" s="394"/>
      <c r="CM192" s="393"/>
      <c r="CN192" s="394"/>
      <c r="CO192" s="393"/>
      <c r="CP192" s="394"/>
      <c r="CQ192" s="393"/>
      <c r="CR192" s="394"/>
      <c r="CS192" s="393"/>
      <c r="CT192" s="394"/>
      <c r="CU192" s="355"/>
      <c r="CV192" s="356"/>
      <c r="CW192" s="355"/>
      <c r="CX192" s="356"/>
      <c r="CY192" s="355"/>
      <c r="CZ192" s="356"/>
      <c r="DA192" s="355"/>
      <c r="DB192" s="356"/>
      <c r="DC192" s="355"/>
      <c r="DD192" s="356"/>
      <c r="DE192" s="355"/>
      <c r="DF192" s="356"/>
      <c r="DG192" s="355"/>
      <c r="DH192" s="356"/>
      <c r="DI192" s="355"/>
      <c r="DJ192" s="356"/>
      <c r="DK192" s="355"/>
      <c r="DL192" s="356"/>
      <c r="DM192" s="355"/>
      <c r="DN192" s="356"/>
      <c r="DO192" s="355"/>
      <c r="DP192" s="356"/>
      <c r="DQ192" s="355"/>
      <c r="DR192" s="356"/>
      <c r="DS192" s="355"/>
      <c r="DT192" s="356"/>
      <c r="DU192" s="355"/>
      <c r="DV192" s="356"/>
      <c r="DW192" s="355"/>
      <c r="DX192" s="356"/>
      <c r="DY192" s="355"/>
      <c r="DZ192" s="356"/>
      <c r="EA192" s="355"/>
      <c r="EB192" s="356"/>
      <c r="EC192" s="355"/>
      <c r="ED192" s="356"/>
      <c r="EE192" s="355"/>
      <c r="EF192" s="356"/>
      <c r="EG192" s="355"/>
      <c r="EH192" s="356"/>
      <c r="EI192" s="355"/>
      <c r="EJ192" s="356"/>
      <c r="EK192" s="355"/>
      <c r="EL192" s="356"/>
      <c r="EM192" s="355"/>
      <c r="EN192" s="356"/>
      <c r="EO192" s="355"/>
      <c r="EP192" s="356"/>
      <c r="EQ192" s="355"/>
      <c r="ER192" s="356"/>
      <c r="ES192" s="355"/>
      <c r="ET192" s="356"/>
      <c r="EU192" s="355"/>
      <c r="EV192" s="356"/>
      <c r="EW192" s="355"/>
      <c r="EX192" s="356"/>
      <c r="EY192" s="355"/>
      <c r="EZ192" s="356"/>
      <c r="FA192" s="355"/>
      <c r="FB192" s="356"/>
      <c r="FC192" s="355"/>
      <c r="FD192" s="356"/>
      <c r="FE192" s="355"/>
      <c r="FF192" s="356"/>
      <c r="FG192" s="355"/>
      <c r="FH192" s="356"/>
      <c r="FI192" s="355"/>
      <c r="FJ192" s="356"/>
      <c r="FK192" s="355"/>
      <c r="FL192" s="356"/>
      <c r="FM192" s="355"/>
      <c r="FN192" s="356"/>
      <c r="FO192" s="355"/>
      <c r="FP192" s="356"/>
      <c r="FQ192" s="355"/>
      <c r="FR192" s="356"/>
      <c r="FS192" s="355"/>
      <c r="FT192" s="356"/>
      <c r="FU192" s="355"/>
      <c r="FV192" s="356"/>
      <c r="FW192" s="355"/>
      <c r="FX192" s="356"/>
      <c r="FY192" s="355"/>
      <c r="FZ192" s="356"/>
      <c r="GA192" s="355"/>
      <c r="GB192" s="356"/>
      <c r="GC192" s="355"/>
      <c r="GD192" s="356"/>
      <c r="GE192" s="355"/>
      <c r="GF192" s="356"/>
      <c r="GG192" s="355"/>
      <c r="GH192" s="356"/>
      <c r="GI192" s="355"/>
      <c r="GJ192" s="356"/>
      <c r="GK192" s="355"/>
      <c r="GL192" s="356"/>
      <c r="GM192" s="355"/>
      <c r="GN192" s="356"/>
      <c r="GO192" s="355"/>
      <c r="GP192" s="356"/>
      <c r="GQ192" s="355"/>
      <c r="GR192" s="356"/>
    </row>
    <row r="193" spans="1:200" ht="17.100000000000001" customHeight="1" x14ac:dyDescent="0.3">
      <c r="A193" s="401">
        <f>IF(입력!A193="","",입력!A193)</f>
        <v>24</v>
      </c>
      <c r="B193" s="404">
        <f>SUM(E197:GR200)</f>
        <v>0</v>
      </c>
      <c r="C193" s="407" t="s">
        <v>22</v>
      </c>
      <c r="D193" s="408"/>
      <c r="E193" s="357">
        <f>IF(OR(입력!B193="60mm단열",입력!B193="60mm방화"),IF(입력!B195="OD",IF(AND(입력!H193="W",입력!H197="W"),((입력!D193-(입력!D193-입력!J193))*2)+((입력!D193-(입력!D193-입력!J197))*2)+((입력!D193-입력!J193-입력!J197)*2)+((입력!F193)*6),0),0)+IF(입력!B195="OD",IF(AND(입력!H193="H",입력!H197="H"),((입력!F193-(입력!F193-입력!J193))*2)+((입력!F193-(입력!F193-입력!J197))*2)+((입력!F193-입력!J193-입력!J197)*2)+((입력!D193)*6),0),0)+IF(입력!B195="OD",IF(입력!H193="W",((입력!D193-(입력!D193-입력!J193))*2)+((입력!D193-입력!J193)*2)+((입력!F193)*4),IF(입력!H193="H",((입력!F193-(입력!F193-입력!J193))*2)+((입력!F193-입력!J193)*2)+((입력!D193)*4),0)),0)+IF(OR(입력!B195="PJ",입력!B195="T/T",입력!B195="T/O",입력!B195="T/S",입력!B195="FIX",입력!B193="ID",AND(입력!B195="OD",NOT(입력!H193="W"),NOT(입력!H193="H"))),((입력!D193)+(입력!F193))*2,0),0)</f>
        <v>0</v>
      </c>
      <c r="F193" s="358"/>
      <c r="G193" s="375">
        <f>IF(OR(입력!B193="60mm단열",입력!B193="60mm방화"),(IF(OR(입력!B195="T/T",입력!B195="T/O",입력!B195="T/S"),(IF(입력!H193="W",입력!J193-34-19+12,입력!D193-34-34+12)+IF(입력!H193="H",입력!J193-34-19+12,입력!F193-34-34+12))*2,0))+(IF(OR(입력!B195="T/T",입력!B195="T/O",입력!B195="T/S"),(IF(입력!H197="W",입력!J197-34-19+12+입력!F193-34-34+12,0)+IF(입력!H197="H",입력!J197-34-19+12+입력!D193-34-34+12,0))*2,0)),0)</f>
        <v>0</v>
      </c>
      <c r="H193" s="376"/>
      <c r="I193" s="357">
        <f>IF(OR(입력!B193="60mm단열",입력!B193="60mm방화"),IF(OR(입력!B195="T/T",입력!B195="T/O",입력!B195="T/S",입력!B195="FIX",입력!B195="PJ"),IF(입력!H193="W",입력!F193-34-34+10,IF(입력!H193="H",입력!D193-34-34+10,0)),0)*IF(OR(입력!H197="W",입력!H197="H"),2,1),0)</f>
        <v>0</v>
      </c>
      <c r="J193" s="358"/>
      <c r="K193" s="357">
        <f>IF(OR(입력!B193="60mm단열",입력!B193="60mm방화"),IF(입력!B195="OD",(IF(입력!H193="W",입력!D193-(입력!D193-입력!J193)-34-34+12,입력!D193-34-34+12)+IF(입력!H193="H",입력!F193-(입력!F193-입력!J193)-34-34+12,입력!F193-34-34+12))*2,0),0)</f>
        <v>0</v>
      </c>
      <c r="L193" s="358"/>
      <c r="M193" s="357">
        <f>IF(OR(입력!B193="60mm단열",입력!B193="60mm방화"),IF(입력!B195="PJ",(IF(입력!H193="W",입력!D193-(입력!D193-입력!J193)-34-34+12,입력!D193-34-34+12)+IF(입력!H193="H",입력!F193-(입력!F193-입력!J193)-34-34+12,입력!F193-34-34+12))*2,0),0)</f>
        <v>0</v>
      </c>
      <c r="N193" s="358"/>
      <c r="O193" s="357">
        <f>IF(OR(입력!B193="60mm단열",입력!B193="60mm방화"),IF(입력!B195="페러럴",(IF(입력!H193="W",입력!D193-(입력!D193-입력!J193)-34-34+12,입력!D193-34-34+12)+IF(입력!H193="H",입력!F193-(입력!F193-입력!J193)-34-34+12,입력!F193-34-34+12))*2,0),0)</f>
        <v>0</v>
      </c>
      <c r="P193" s="358"/>
      <c r="Q193" s="357">
        <f>IF(OR(입력!B193="60mm단열",입력!B193="60mm방화"),IF(입력!B197="24T",(IF(입력!B195="FIX",IF(AND(입력!H193="W",입력!H197="W"),((입력!D193-(입력!D193-입력!J193)-34-19)*2)+((입력!D193-(입력!D193-입력!J197)-34-19)*2)+((입력!D193-입력!J193-입력!J196-19-19)*2)+((입력!F193-34-34)*6),IF(AND(입력!H193="H",입력!H197="H"),((입력!F193-(입력!F193-입력!J193)-34-19)*2)+((입력!F193-(입력!F193-입력!J197)-34-19)*2)+((입력!F193-입력!J193-입력!J197-19-19)*2)+((입력!D193-34-34)*6),IF(입력!H193="W",((입력!D193-(입력!D193-입력!J193)-34-19)*2)+((입력!D193-입력!J193-34-19)*2)+((입력!F193-34-34)*4),IF(입력!H193="H",((입력!F193-(입력!F193-입력!J193)-34-19)*2)+((입력!F193-입력!J193-34-19)*2)+((입력!D193-34-34)*4),(((입력!D193-34-34)+(입력!F193-34-34))*2))))),0)+IF(OR(입력!B195="T/T",입력!B195="T/O",입력!B195="PJ",입력!B195="T/S"),IF(AND(입력!H193="W",입력!H197="W"),(((입력!D193-입력!J193-입력!J197-19-19)+(입력!F193-34-34))*2),IF(입력!H193="W",(((입력!D193-입력!J193-34-19)+(입력!F193-34-34))*2),IF(AND(입력!H193="H",입력!H197="H"),(((입력!F193-입력!J193-입력!J197-19-19)+(입력!D193-34-34))*2),IF(입력!H193="H",(((입력!F193-입력!J193-34-19)+(입력!D193-34-34))*2),0)))),0)+IF(입력!B193="OD",IF(AND(입력!H193="W",입력!H193="W"),(((입력!D193-입력!J193-입력!J197-34-34)+(입력!F193-34-34))*2),IF(입력!H193="W",(((입력!D193-입력!J193-34-34)+(입력!F193-34-34))*2),IF(AND(입력!H193="H",입력!H197="H"),(((입력!F193-입력!J193-입력!J197-34-34)+(입력!D193-34-34))*2),IF(입력!H193="H",(((입력!F193-입력!J193-34-34)+(입력!D193-34-34))*2),0)))),0)),0),0)</f>
        <v>0</v>
      </c>
      <c r="R193" s="358"/>
      <c r="S193" s="357">
        <f>IF(OR(입력!B193="60mm단열",입력!B193="60mm방화"),IF(입력!B197="24T",(IF(OR(입력!B195="T/T",입력!B195="T/O",입력!B195="T/S"),(IF(입력!H193="W",입력!D193-(입력!D193-입력!J193)-34-19+12-53-53,입력!D193-34-34+12-53-53)+IF(입력!H193="H",입력!F193-(입력!F193-입력!J193)-34-19+12-53-53,입력!F193-34-34+12-53-53))*2,0)+IF(입력!B195="OD",(IF(입력!H193="W",입력!D193-(입력!D193-입력!J193)-34-34+12-53-53,입력!D193-34-34+12-53-53)+IF(입력!H193="H",입력!F193-(입력!F193-입력!J193)-34-34+12-53-53,입력!F193-34-34+12-53-53))*2,0)+IF(입력!B195="PJ",(IF(입력!H193="W",입력!D193-(입력!D193-입력!J193)-34-19+12-53-53,입력!D193-34-34+12-53-53)+IF(입력!H193="H",입력!F193-(입력!F193-입력!J193)-34-19+12-53-53,입력!F193-34-34+12-53-53))*2,0)+IF(OR(입력!B195="T/T",입력!B195="T/O",입력!B195="T/S"),(IF(입력!H197="W",입력!D193-(입력!D193-입력!J197)-34-19+12-53-53,0)+IF(입력!H197="H",입력!F193-(입력!F193-입력!J197)-34-19+12-53-53,0))*2,0)+IF(입력!B193="OD",(IF(입력!H197="W",입력!D193-(입력!D193-입력!J197)-34-34+12-53-53,0)+IF(입력!H197="H",입력!F193-(입력!F193-입력!J197)-34-34+12-53-53,0))*2,0)+IF(입력!B195="PJ",(IF(입력!H197="W",입력!D193-(입력!D193-입력!J197)-34-19+12-53-53,0)+IF(입력!H197="H",입력!F193-(입력!F193-입력!J197)-34-19+12-53-53,0))*2,0)),0),0)</f>
        <v>0</v>
      </c>
      <c r="T193" s="358"/>
      <c r="U193" s="357">
        <f>IF(OR(입력!B193="60mm단열",입력!B193="60mm방화"),IF(입력!B197="39T",(IF(입력!B195="FIX",IF(AND(입력!H193="W",입력!H197="W"),((입력!D193-(입력!D193-입력!J193)-34-19)*2)+((입력!D193-(입력!D193-입력!J197)-34-19)*2)+((입력!D193-입력!J193-입력!J196-19-19)*2)+((입력!F193-34-34)*6),IF(AND(입력!H193="H",입력!H197="H"),((입력!F193-(입력!F193-입력!J193)-34-19)*2)+((입력!F193-(입력!F193-입력!J197)-34-19)*2)+((입력!F193-입력!J193-입력!J197-19-19)*2)+((입력!D193-34-34)*6),IF(입력!H193="W",((입력!D193-(입력!D193-입력!J193)-34-19)*2)+((입력!D193-입력!J193-34-19)*2)+((입력!F193-34-34)*4),IF(입력!H193="H",((입력!F193-(입력!F193-입력!J193)-34-19)*2)+((입력!F193-입력!J193-34-19)*2)+((입력!D193-34-34)*4),(((입력!D193-34-34)+(입력!F193-34-34))*2))))),0)+IF(OR(입력!B195="T/T",입력!B195="T/O",입력!B195="PJ",입력!B195="T/S"),IF(AND(입력!H193="W",입력!H197="W"),(((입력!D193-입력!J193-입력!J197-19-19)+(입력!F193-34-34))*2),IF(입력!H193="W",(((입력!D193-입력!J193-34-19)+(입력!F193-34-34))*2),IF(AND(입력!H193="H",입력!H197="H"),(((입력!F193-입력!J193-입력!J197-19-19)+(입력!D193-34-34))*2),IF(입력!H193="H",(((입력!F193-입력!J193-34-19)+(입력!D193-34-34))*2),0)))),0)+IF(입력!B195="OD",IF(AND(입력!H193="W",입력!H193="W"),(((입력!D193-입력!J193-입력!J197-34-34)+(입력!F193-34-34))*2),IF(입력!H193="W",(((입력!D193-입력!J193-34-34)+(입력!F193-34-34))*2),IF(AND(입력!H193="H",입력!H197="H"),(((입력!F193-입력!J193-입력!J197-34-34)+(입력!D193-34-34))*2),IF(입력!H193="H",(((입력!F193-입력!J193-34-34)+(입력!D193-34-34))*2),0)))),0)),0),0)</f>
        <v>0</v>
      </c>
      <c r="V193" s="358"/>
      <c r="W193" s="357">
        <f>IF(OR(입력!B193="60mm단열",입력!B193="60mm방화"),IF(입력!B197="39T",(IF(OR(입력!B195="T/T",입력!B195="T/O",입력!B195="T/S"),(IF(입력!H193="W",입력!D193-(입력!D193-입력!J193)-34-19+12-53-53,입력!D193-34-34+12-53-53)+IF(입력!H193="H",입력!F193-(입력!F193-입력!J193)-34-19+12-53-53,입력!F193-34-34+12-53-53))*2,0)+IF(입력!B195="OD",(IF(입력!H193="W",입력!D193-(입력!D193-입력!J193)-34-34+12-53-53,입력!D193-34-34+12-53-53)+IF(입력!H193="H",입력!F193-(입력!F193-입력!J193)-34-34+12-53-53,입력!F193-34-34+12-53-53))*2,0)+IF(입력!B195="PJ",(IF(입력!H193="W",입력!D193-(입력!D193-입력!J193)-34-19+12-53-53,입력!D193-34-34+12-53-53)+IF(입력!H193="H",입력!F193-(입력!F193-입력!J193)-34-19+12-53-53,입력!F193-34-34+12-53-53))*2,0)+IF(OR(입력!B195="T/T",입력!B195="T/O",입력!B195="T/S"),(IF(입력!H197="W",입력!D193-(입력!D193-입력!J197)-34-19+12-53-53,0)+IF(입력!H197="H",입력!F193-(입력!F193-입력!J197)-34-19+12-53-53,0))*2,0)+IF(입력!B193="OD",(IF(입력!H197="W",입력!D193-(입력!D193-입력!J197)-34-34+12-53-53,0)+IF(입력!H197="H",입력!F193-(입력!F193-입력!J197)-34-34+12-53-53,0))*2,0)+IF(입력!B193="ID",(IF(입력!H197="W",입력!D193-(입력!D193-입력!J197)-34-19+12-53-53,0)+IF(입력!H197="H",입력!F193-(입력!F193-입력!J197)-34-19+12-53-53,0))*2,0)),0),0)</f>
        <v>0</v>
      </c>
      <c r="X193" s="358"/>
      <c r="Y193" s="357">
        <f>IF(OR(입력!B193="60mm단열",입력!B193="60mm방화"),(4),0)</f>
        <v>0</v>
      </c>
      <c r="Z193" s="358"/>
      <c r="AA193" s="357">
        <f>IF(OR(입력!B193="60mm단열",입력!B193="60mm방화"),(4),0)</f>
        <v>0</v>
      </c>
      <c r="AB193" s="358"/>
      <c r="AC193" s="375">
        <f>IF(OR(입력!B193="60mm단열",입력!B193="60mm방화"),IF(OR(입력!B195="T/T",입력!B195="T/O",입력!B195="T/S",입력!B195="PJ"),IF(OR(입력!H197="w",입력!H197="h"),8,4),0),0)</f>
        <v>0</v>
      </c>
      <c r="AD193" s="376"/>
      <c r="AE193" s="375">
        <f>IF(OR(입력!B193="60mm단열",입력!B193="60mm방화"),IF(OR(입력!B195="T/T",입력!B195="T/O",입력!B195="T/S",입력!B195="PJ"),IF(OR(입력!H197="w",입력!H197="h"),8,4),0),0)</f>
        <v>0</v>
      </c>
      <c r="AF193" s="376"/>
      <c r="AG193" s="375">
        <f>IF(OR(입력!B193="60mm단열",입력!B193="60mm방화"),IF(OR(입력!B195="T/T",입력!B195="T/O",입력!B195="T/S",입력!B195="FIX",입력!B195="PJ"),IF(입력!H193="W",4,IF(입력!H193="H",4,0)),0)*IF(OR(입력!H196="W",입력!H196="H"),2,1),0)</f>
        <v>0</v>
      </c>
      <c r="AH193" s="376"/>
      <c r="AI193" s="375">
        <f>IF(OR(입력!B193="60mm단열",입력!B193="60mm방화"),IF(OR(입력!B195="T/T",입력!B195="T/O",입력!B195="T/S",입력!B195="FIX",입력!B195="PJ"),IF(입력!H193="W",4,IF(입력!H193="H",4,0)),0)*IF(OR(입력!H196="W",입력!H196="H"),2,1),0)</f>
        <v>0</v>
      </c>
      <c r="AJ193" s="376"/>
      <c r="AK193" s="375">
        <f>IF(OR(입력!B193="60mm단열",입력!B193="60mm방화"),IF(OR(입력!B195="T/T",입력!B195="T/O",입력!B195="T/S",입력!B195="FIX",입력!B195="PJ"),IF(입력!H193="W",4,IF(입력!H193="H",4,0)),0)*IF(OR(입력!H196="W",입력!H196="H"),2,1),0)</f>
        <v>0</v>
      </c>
      <c r="AL193" s="376"/>
      <c r="AM193" s="357">
        <f>IF(OR(입력!B193="60mm단열",입력!B193="60mm방화"),(32),0)</f>
        <v>0</v>
      </c>
      <c r="AN193" s="358"/>
      <c r="AO193" s="357">
        <f>IF((입력!B193="60mm단열"),(Q193+S193+U193+W193)/1000,0)</f>
        <v>0</v>
      </c>
      <c r="AP193" s="358"/>
      <c r="AQ193" s="357">
        <f>IF((입력!B193="60mm단열"),(Q193+S193+U193+W193)/1000,0)</f>
        <v>0</v>
      </c>
      <c r="AR193" s="358"/>
      <c r="AS193" s="357">
        <f>IF((입력!B193="60mm단열"),(G193+M193+K193+O193))/1000</f>
        <v>0</v>
      </c>
      <c r="AT193" s="358"/>
      <c r="AU193" s="357">
        <f>IF((입력!B193="60mm단열"),(4),0)</f>
        <v>0</v>
      </c>
      <c r="AV193" s="358"/>
      <c r="AW193" s="357">
        <f>IF((입력!B193="60mm단열"),(G193*2)/1000,0)</f>
        <v>0</v>
      </c>
      <c r="AX193" s="358"/>
      <c r="AY193" s="357">
        <f>IF((입력!B193="60mm방화"),(Q193+S193+U193+W193)/1000,0)</f>
        <v>0</v>
      </c>
      <c r="AZ193" s="358"/>
      <c r="BA193" s="357">
        <f>IF((입력!B193="60mm방화"),(Q193+S193+U193+W193)/1000,0)</f>
        <v>0</v>
      </c>
      <c r="BB193" s="358"/>
      <c r="BC193" s="357">
        <f>IF((입력!B193="60mm방화"),(G193+K193+M193+O193)/1000,0)</f>
        <v>0</v>
      </c>
      <c r="BD193" s="358"/>
      <c r="BE193" s="357">
        <f>IF((입력!B193="60mm방화"),(4),0)</f>
        <v>0</v>
      </c>
      <c r="BF193" s="358"/>
      <c r="BG193" s="357">
        <f>IF((입력!B193="60mm방화"),((G193+K193+M193+O193)/1000),0)</f>
        <v>0</v>
      </c>
      <c r="BH193" s="358"/>
      <c r="BI193" s="357">
        <f>IF((입력!B193="60mm방화"),((E193/1000)),0)</f>
        <v>0</v>
      </c>
      <c r="BJ193" s="358"/>
      <c r="BK193" s="357">
        <f>IF((입력!B193="60mm방화"),IF(입력!B197="24T",Q193/1000,U193/1000),0)</f>
        <v>0</v>
      </c>
      <c r="BL193" s="358"/>
      <c r="BM193" s="357">
        <f>IF((입력!B193="60mm방화"),IF(입력!B197="24T",S193/1000,W193/1000),0)</f>
        <v>0</v>
      </c>
      <c r="BN193" s="358"/>
      <c r="BO193" s="357">
        <f>IF(OR(입력!B193="60mm단열",입력!B193="60mm방화"),(IF(OR(입력!B195="T/T",입력!B195="T/O",입력!B195="T/S",입력!B195="PJ"),(IF(입력!H193="W",입력!D193-(입력!D193-입력!J193)-432,입력!D193-432)+IF(입력!H193="H",입력!F193-((((입력!F193-입력!J193)/2)-246)*2),(((입력!F193/2)-246)*2))),0))+(IF(OR(입력!B195="T/T",입력!B195="T/O",입력!B195="T/S"),(IF(입력!H197="W",입력!D193-(입력!D197-입력!J197)-432,0)+IF(입력!H197="H",입력!F197-((((입력!F197-입력!J197)/2)-246)*2),0)),0)),0)</f>
        <v>0</v>
      </c>
      <c r="BP193" s="358"/>
      <c r="BQ193" s="357">
        <f>IF(OR(입력!B193="85mm단열",입력!B193="85mm방화"),IF(입력!B195="OD",IF(AND(입력!H193="W",입력!H197="W"),((입력!D193-(입력!D193-입력!J193))*2)+((입력!D193-(입력!D193-입력!J197))*2)+((입력!D193-입력!J193-입력!J197)*2)+((입력!F193)*6),0),0)+IF(입력!B195="OD",IF(AND(입력!H193="H",입력!H197="H"),((입력!BJ193-(입력!F193-입력!J193))*2)+((입력!F193-(입력!F193-입력!J197))*2)+((입력!F193-입력!BN193-입력!J197)*2)+((입력!D193)*6),0),0)+IF(입력!B195="OD",IF(입력!H193="W",((입력!D193-(입력!D193-입력!J193))*2)+((입력!D193-입력!J193)*2)+((입력!F193)*4),IF(입력!H193="H",((입력!F193-(입력!F193-입력!J193))*2)+((입력!F193-입력!J193)*2)+((입력!D193)*4),0)),0)+IF(OR(입력!B195="T/T",입력!B195="T/O",입력!B195="T/S",입력!B195="FIX",입력!B193="ID",AND(입력!B195="OD",NOT(입력!H193="W"),NOT(입력!H193="H"))),((입력!D193)+(입력!F193))*2,0),0)</f>
        <v>0</v>
      </c>
      <c r="BR193" s="358"/>
      <c r="BS193" s="357">
        <f>IF(OR(입력!B193="85mm단열",입력!B193="85mm방화"),(IF(OR(입력!B195="T/T",입력!B195="T/O",입력!B195="T/S"),(IF(입력!H193="W",입력!D193-(입력!D193-입력!J193)-38-19+12,입력!D193-38-38+12)+IF(입력!H193="H",입력!F193-(입력!F193-입력!J193)-38-19+12,입력!F193-38-38+12))*2,0))+(IF(OR(입력!B195="T/T",입력!B195="T/O",입력!B195="T/S"),(IF(입력!H197="W",입력!D193-(입력!D197-입력!J197)-38-19+12,0)+IF(입력!H197="H",입력!F197-(입력!F197-입력!J197)-38-19+12,0))*2,0)),0)</f>
        <v>0</v>
      </c>
      <c r="BT193" s="358"/>
      <c r="BU193" s="357">
        <f>IF(OR(입력!B193="85mm단열",입력!B193="85mm방화"),IF(OR(입력!B195="T/T",입력!B195="T/O",입력!B195="T/S",입력!B195="FIX",입력!B195="ID"),IF(입력!H193="W",입력!F193-38-38+10,IF(입력!H193="H",입력!D193-38-38+10,0)),0)*IF(OR(입력!H197="W",입력!H196="H"),2,1),0)</f>
        <v>0</v>
      </c>
      <c r="BV193" s="358"/>
      <c r="BW193" s="357">
        <f>IF(OR(입력!B193="85mm단열",입력!B193="85mm방화"),IF(입력!B197="48T",(IF(입력!B195="FIX",IF(AND(입력!H193="W",입력!H197="W"),((입력!D193-(입력!D193-입력!J193)-38-19)*2)+((입력!D193-(입력!D193-입력!J197)-38-19)*2)+((입력!D193-입력!J193-입력!J196-19-19)*2)+((입력!F193-38-38)*6),IF(AND(입력!H193="H",입력!H197="H"),((입력!F193-(입력!F193-입력!J193)-38-19)*2)+((입력!F193-(입력!F193-입력!J197)-38-19)*2)+((입력!F193-입력!J193-입력!J197-19-19)*2)+((입력!D193-38-38)*6),IF(입력!H193="W",((입력!D193-(입력!D193-입력!J193)-38-19)*2)+((입력!D193-입력!J193-38-19)*2)+((입력!F193-38-38)*4),IF(입력!H193="H",((입력!F193-(입력!F193-입력!J193)-38-19)*2)+((입력!F193-입력!J193-38-19)*2)+((입력!D193-38-38)*4),(((입력!D193-38-38)+(입력!F193-38-38))*2))))),0)+IF(OR(입력!B195="T/T",입력!B195="T/O",입력!B195="ID",입력!B195="T/S"),IF(AND(입력!H193="W",입력!H197="W"),(((입력!D193-입력!J193-입력!J197-19-19)+(입력!F193-38-38))*2),IF(입력!H193="W",(((입력!D193-입력!J193-38-19)+(입력!F193-38-38))*2),IF(AND(입력!H193="H",입력!H197="H"),(((입력!F193-입력!J193-입력!J197-19-19)+(입력!D193-38-38))*2),IF(입력!H193="H",(((입력!F193-입력!J193-38-19)+(입력!D193-38-38))*2),0)))),0)+IF(입력!B193="OD",IF(AND(입력!H193="W",입력!H193="W"),(((입력!D193-입력!J193-입력!J197-38-38)+(입력!F193-38-38))*2),IF(입력!H193="W",(((입력!D193-입력!J193-38-38)+(입력!F193-38-38))*2),IF(AND(입력!H193="H",입력!H197="H"),(((입력!F193-입력!J193-입력!J197-38-38)+(입력!D193-38-38))*2),IF(입력!H193="H",(((입력!F193-입력!J193-38-38)+(입력!D193-38-38))*2),0)))),0)),0),0)</f>
        <v>0</v>
      </c>
      <c r="BX193" s="358"/>
      <c r="BY193" s="357">
        <f>IF(OR(입력!B193="85mm단열",입력!B193="85mm방화"),IF(입력!B197="48T",(IF(OR(입력!B195="T/T",입력!B195="T/O",입력!B195="T/S"),(IF(입력!H193="W",입력!D193-(입력!D193-입력!J193)-38-19+12-56-56,입력!D193-38-38+12-56-56)+IF(입력!H193="H",입력!F193-(입력!F193-입력!J193)-38-19+12-56-56,입력!F193-38-38+12-56-56))*2,0)+IF(입력!B195="OD",(IF(입력!H193="W",입력!D193-(입력!D193-입력!J193)-38-38+12-56-56,입력!D193-38-38+12-56-56)+IF(입력!H193="H",입력!F193-(입력!F193-입력!J193)-38-38+12-56-56,입력!F193-38-38+12-56-56))*2,0)+IF(입력!B195="ID",(IF(입력!H193="W",입력!D193-(입력!D193-입력!J193)-38-19+12-56-56,입력!D193-38-38+12-56-56)+IF(입력!H193="H",입력!F193-(입력!F193-입력!J193)-38-19+12-56-56,입력!F193-38-38+12-56-56))*2,0)+IF(OR(입력!B195="T/T",입력!B195="T/O",입력!B195="T/S"),(IF(입력!H197="W",입력!D193-(입력!D193-입력!J197)-38-19+12-56-56,0)+IF(입력!H197="H",입력!F193-(입력!F193-입력!J197)-38-19+12-56-56,0))*2,0)+IF(입력!B193="OD",(IF(입력!H197="W",입력!D193-(입력!D193-입력!J197)-38-38+12-56-56,0)+IF(입력!H197="H",입력!F193-(입력!F193-입력!J197)-38-38+12-56-56,0))*2,0)+IF(입력!B193="ID",(IF(입력!H197="W",입력!D193-(입력!D193-입력!J197)-38-19+12-56-56,0)+IF(입력!H197="H",입력!F193-(입력!F193-입력!J197)-38-19+12-56-56,0))*2,0)),0),0)</f>
        <v>0</v>
      </c>
      <c r="BZ193" s="358"/>
      <c r="CA193" s="357">
        <f>IF(OR(입력!B193="85mm단열",입력!B193="85mm방화"),IF(입력!B197="51T",(IF(입력!B195="FIX",IF(AND(입력!H193="W",입력!H197="W"),((입력!D193-(입력!D193-입력!J193)-38-19)*2)+((입력!D193-(입력!D193-입력!J197)-38-19)*2)+((입력!D193-입력!J193-입력!J196-19-19)*2)+((입력!F193-38-38)*6),IF(AND(입력!H193="H",입력!H197="H"),((입력!F193-(입력!F193-입력!J193)-38-19)*2)+((입력!F193-(입력!F193-입력!J197)-38-19)*2)+((입력!F193-입력!J193-입력!J197-19-19)*2)+((입력!D193-38-38)*6),IF(입력!H193="W",((입력!D193-(입력!D193-입력!J193)-38-19)*2)+((입력!D193-입력!J193-38-19)*2)+((입력!F193-38-38)*4),IF(입력!H193="H",((입력!F193-(입력!F193-입력!J193)-38-19)*2)+((입력!F193-입력!J193-38-19)*2)+((입력!D193-38-38)*4),(((입력!D193-38-38)+(입력!F193-38-38))*2))))),0)+IF(OR(입력!B195="T/T",입력!B195="T/O",입력!B195="ID",입력!B195="T/S"),IF(AND(입력!H193="W",입력!H197="W"),(((입력!D193-입력!J193-입력!J197-19-19)+(입력!F193-38-38))*2),IF(입력!H193="W",(((입력!D193-입력!J193-38-19)+(입력!F193-38-38))*2),IF(AND(입력!H193="H",입력!H197="H"),(((입력!F193-입력!J193-입력!J197-19-19)+(입력!D193-38-38))*2),IF(입력!H193="H",(((입력!F193-입력!J193-38-19)+(입력!D193-38-38))*2),0)))),0)+IF(입력!B193="OD",IF(AND(입력!H193="W",입력!H193="W"),(((입력!D193-입력!J193-입력!J197-38-38)+(입력!F193-38-38))*2),IF(입력!H193="W",(((입력!D193-입력!J193-38-38)+(입력!F193-38-38))*2),IF(AND(입력!H193="H",입력!H197="H"),(((입력!F193-입력!J193-입력!J197-38-38)+(입력!D193-38-38))*2),IF(입력!H193="H",(((입력!F193-입력!J193-38-38)+(입력!D193-38-38))*2),0)))),0)),0),0)</f>
        <v>0</v>
      </c>
      <c r="CB193" s="358"/>
      <c r="CC193" s="357">
        <f>IF(OR(입력!B193="85mm단열",입력!B193="85mm방화"),IF(입력!B197="51T",(IF(OR(입력!B195="T/T",입력!B195="T/O",입력!B195="T/S"),(IF(입력!H193="W",입력!D193-(입력!D193-입력!J193)-38-19+12-56-56,입력!D193-38-38+12-56-56)+IF(입력!H193="H",입력!F193-(입력!F193-입력!J193)-38-19+12-56-56,입력!F193-38-38+12-56-56))*2,0)+IF(입력!B195="OD",(IF(입력!H193="W",입력!D193-(입력!D193-입력!J193)-38-38+12-56-56,입력!D193-38-38+12-56-56)+IF(입력!H193="H",입력!F193-(입력!F193-입력!J193)-38-38+12-56-56,입력!F193-38-38+12-56-56))*2,0)+IF(입력!B195="ID",(IF(입력!H193="W",입력!D193-(입력!D193-입력!J193)-38-19+12-56-56,입력!D193-38-38+12-56-56)+IF(입력!H193="H",입력!F193-(입력!F193-입력!J193)-38-19+12-56-56,입력!F193-38-38+12-56-56))*2,0)+IF(OR(입력!B195="T/T",입력!B195="T/O",입력!B195="T/S"),(IF(입력!H197="W",입력!D193-(입력!D193-입력!J197)-38-19+12-56-56,0)+IF(입력!H197="H",입력!F193-(입력!F193-입력!J197)-38-19+12-56-56,0))*2,0)+IF(입력!B193="OD",(IF(입력!H197="W",입력!D193-(입력!D193-입력!J197)-38-38+12-56-56,0)+IF(입력!H197="H",입력!F193-(입력!F193-입력!J197)-38-38+12-56-56,0))*2,0)+IF(입력!B193="ID",(IF(입력!H197="W",입력!D193-(입력!D193-입력!J197)-38-19+12-56-56,0)+IF(입력!H197="H",입력!F193-(입력!F193-입력!J197)-38-19+12-56-56,0))*2,0)),0),0)</f>
        <v>0</v>
      </c>
      <c r="CD193" s="358"/>
      <c r="CE193" s="357">
        <f>IF(OR(입력!B193="85mm단열",입력!B193="85mm방화"),(4),0)</f>
        <v>0</v>
      </c>
      <c r="CF193" s="358"/>
      <c r="CG193" s="357">
        <f>IF(OR(입력!B193="85mm단열",입력!B193="85mm방화"),(4),0)</f>
        <v>0</v>
      </c>
      <c r="CH193" s="358"/>
      <c r="CI193" s="381">
        <f>IF(OR(입력!B193="85mm단열",입력!B193="85mm방화"),IF(OR(입력!B195="T/T",입력!B195="T/O",입력!B195="T/S"),IF(OR(입력!H197="w",입력!H197="h"),8,4),0),0)</f>
        <v>0</v>
      </c>
      <c r="CJ193" s="382"/>
      <c r="CK193" s="375">
        <f>IF(OR(입력!B193="85mm단열",입력!B193="85mm방화"),IF(OR(입력!B195="T/T",입력!B195="T/O",입력!B195="T/S"),IF(OR(입력!H197="w",입력!H197="h"),8,4),0),0)</f>
        <v>0</v>
      </c>
      <c r="CL193" s="376"/>
      <c r="CM193" s="375">
        <f>IF(OR(입력!B193="85mm단열",입력!B193="85mm방화"),IF(OR(입력!B195="T/T",입력!B195="T/O",입력!B195="T/S",입력!B195="FIX",입력!B195="ID"),IF(입력!H193="W",2,IF(입력!H193="H",2,0)),0)*IF(OR(입력!H196="W",입력!H196="H"),2,1),0)</f>
        <v>0</v>
      </c>
      <c r="CN193" s="376"/>
      <c r="CO193" s="375">
        <f>IF(OR(입력!B193="85mm단열",입력!B193="85mm방화"),IF(OR(입력!B195="T/T",입력!B195="T/O",입력!B195="T/S",입력!B195="FIX",입력!B195="ID"),IF(입력!H193="W",2,IF(입력!H193="H",2,0)),0)*IF(OR(입력!H196="W",입력!H196="H"),2,1),0)</f>
        <v>0</v>
      </c>
      <c r="CP193" s="376"/>
      <c r="CQ193" s="375">
        <f>IF(OR(입력!B193="85mm단열",입력!B193="85mm방화"),IF(OR(입력!B195="T/T",입력!B195="T/O",입력!B195="T/S",입력!B195="FIX",입력!B195="ID"),IF(입력!H193="W",2,IF(입력!H193="H",2,0)),0)*IF(OR(입력!H196="W",입력!H196="H"),2,1),0)</f>
        <v>0</v>
      </c>
      <c r="CR193" s="376"/>
      <c r="CS193" s="357">
        <f>IF(OR(입력!B193="85mm단열",입력!B193="85mm방화"),(32),0)</f>
        <v>0</v>
      </c>
      <c r="CT193" s="358"/>
      <c r="CU193" s="369">
        <f>IF((입력!B193="85mm단열"),((CA193+CC193+BW193+BY193)/1000),0)</f>
        <v>0</v>
      </c>
      <c r="CV193" s="370"/>
      <c r="CW193" s="369">
        <f>IF((입력!B193="85mm단열"),((CA193+CC193+BW193+BY193)/1000),0)</f>
        <v>0</v>
      </c>
      <c r="CX193" s="370"/>
      <c r="CY193" s="369">
        <f>IF((입력!B193="85mm단열"),((BS193/1000)),0)</f>
        <v>0</v>
      </c>
      <c r="CZ193" s="370"/>
      <c r="DA193" s="357">
        <f>IF((입력!B193="85mm단열"),(4),0)</f>
        <v>0</v>
      </c>
      <c r="DB193" s="358"/>
      <c r="DC193" s="369">
        <f>IF((입력!B193="85mm단열"),(BS193*2)/1000,0)</f>
        <v>0</v>
      </c>
      <c r="DD193" s="370"/>
      <c r="DE193" s="357">
        <f>IF((입력!B193="85mm방화"),((CA193+CC193+BW193+BY193)/1000),0)</f>
        <v>0</v>
      </c>
      <c r="DF193" s="358"/>
      <c r="DG193" s="357">
        <f>IF((입력!B193="85mm방화"),((CA193+CC193+BW193+BY193)/1000),0)</f>
        <v>0</v>
      </c>
      <c r="DH193" s="358"/>
      <c r="DI193" s="357">
        <f>IF((입력!B193="85mm방화"),((BS193/1000)),0)</f>
        <v>0</v>
      </c>
      <c r="DJ193" s="358"/>
      <c r="DK193" s="357">
        <f>IF((입력!B193="85mm방화"),(4),0)</f>
        <v>0</v>
      </c>
      <c r="DL193" s="358"/>
      <c r="DM193" s="357">
        <f>IF((입력!B193="85mm방화"),(BS193*2)/1000,0)</f>
        <v>0</v>
      </c>
      <c r="DN193" s="358"/>
      <c r="DO193" s="357">
        <f>IF((입력!B193="85mm방화"),((BQ193/1000)),0)</f>
        <v>0</v>
      </c>
      <c r="DP193" s="358"/>
      <c r="DQ193" s="357">
        <f>IF((입력!B193="85mm방화"),((BW193/1000)),0)</f>
        <v>0</v>
      </c>
      <c r="DR193" s="358"/>
      <c r="DS193" s="357">
        <f>IF((입력!B193="85mm방화"),((BY193/1000)),0)</f>
        <v>0</v>
      </c>
      <c r="DT193" s="358"/>
      <c r="DU193" s="357">
        <f>IF(OR(입력!B193="85mm단열",입력!B193="85mm방화"),(IF(OR(입력!B195="T/T",입력!B195="T/O",입력!B195="T/S"),(IF(입력!H193="W",입력!D193-(입력!D193-입력!J193)-432,입력!D193-432)+IF(입력!H193="H",입력!F193-((((입력!F193-입력!J193)/2)-246)*2),(((입력!F193/2)-246)*2))),0))+(IF(OR(입력!B195="T/T",입력!B195="T/O",입력!B195="T/S"),(IF(입력!H197="W",입력!D193-(입력!D197-입력!J197)-432,0)+IF(입력!H197="H",입력!F197-((((입력!F197-입력!J197)/2)-246)*2),0)),0)),0)</f>
        <v>0</v>
      </c>
      <c r="DV193" s="358"/>
      <c r="DW193" s="357">
        <f>IF(OR(입력!B193="85mm단열",입력!B193="85mm방화",입력!B193="60mm단열",입력!B193="60mm방화"),IF(OR(입력!B195="T/T",입력!B195="T/O",입력!B195="T/S",입력!B195="FIX"),IF(OR(입력!H193="w",입력!H193="h"),4,2),0),0)</f>
        <v>0</v>
      </c>
      <c r="DX193" s="358"/>
      <c r="DY193" s="357">
        <f>IF(OR(입력!B193="85mm단열",입력!B193="85mm방화",입력!B193="60mm단열",입력!B193="60mm방화"),IF(OR(입력!B195="T/T",입력!B195="T/O",입력!B195="T/S"),1,0),0)</f>
        <v>0</v>
      </c>
      <c r="DZ193" s="358"/>
      <c r="EA193" s="357">
        <f>IF(OR(입력!B193="85mm단열",입력!B193="85mm방화",입력!B193="60mm단열",입력!B193="60mm방화"),IF(OR(입력!B195="T/T",입력!B195="T/O",입력!B195="T/S"),1,0),0)</f>
        <v>0</v>
      </c>
      <c r="EB193" s="358"/>
      <c r="EC193" s="357">
        <f>IF(OR(입력!B193="145mm단열",입력!B193="145mm방화"),IF(입력!B195="ES",((입력!D193)+(입력!F193))*2,0),0)</f>
        <v>0</v>
      </c>
      <c r="ED193" s="358"/>
      <c r="EE193" s="357">
        <f>IF(OR(입력!B193="145mm단열",입력!B193="145mm방화"),IF(입력!B195="ES",(((입력!D193-(입력!D193-입력!J193)+6)+(입력!F193-52-57))*2),0)+IF(입력!B195="ES",IF(입력!H197="W",(((입력!D193-(입력!D193-입력!J197)+6)+(입력!F193-52-57))*2),0),0),0)</f>
        <v>0</v>
      </c>
      <c r="EF193" s="358"/>
      <c r="EG193" s="357">
        <f>IF(OR(입력!B193="145mm단열",입력!B193="145mm방화"),IF(입력!B195="ES",입력!F193-36-36+10,0)*IF(입력!H197="W",2,1),0)</f>
        <v>0</v>
      </c>
      <c r="EH193" s="358"/>
      <c r="EI193" s="357">
        <f>IF(OR(입력!B193="145mm단열",입력!B193="145mm방화"),IF(입력!B195="ES",입력!D193-36-36,0),0)</f>
        <v>0</v>
      </c>
      <c r="EJ193" s="358"/>
      <c r="EK193" s="357">
        <f>IF(OR(입력!B193="145mm단열",입력!B193="145mm방화"),IF(입력!B195="ES",입력!F193-36-36,0)+IF(AND(입력!B195="ES",입력!H197="W"),입력!F193-36-36,0),0)</f>
        <v>0</v>
      </c>
      <c r="EL193" s="358"/>
      <c r="EM193" s="357">
        <f>IF(OR(입력!B193="145mm단열",입력!B193="145mm방화"),IF(입력!B195="ES",입력!D193-36-36,0),0)</f>
        <v>0</v>
      </c>
      <c r="EN193" s="358"/>
      <c r="EO193" s="357">
        <f>IF(OR(입력!B193="145mm단열",입력!B193="145mm방화"),IF(입력!B195="ES",입력!D193-36-36,0),0)</f>
        <v>0</v>
      </c>
      <c r="EP193" s="358"/>
      <c r="EQ193" s="357">
        <f>IF(OR(입력!B193="145mm단열",입력!B193="145mm방화"),IF(입력!B195="ES",입력!F193-36-36,0)+IF(AND(입력!B195="ES",입력!H197="W"),입력!F193-36-36,0),0)</f>
        <v>0</v>
      </c>
      <c r="ER193" s="358"/>
      <c r="ES193" s="357">
        <f>IF(OR(입력!B193="145mm단열",입력!B193="145mm방화"),IF(입력!B197="39T",IF(입력!B195="ES",((입력!D193-(입력!D193-입력!J193)+6-73-73)+(입력!F193-36-36-73-73))*2,0)+IF(AND(입력!B193="ES",입력!H196="W"),((입력!D193-(입력!D193-입력!J196)+6-73-73)+(입력!F193-36-36-73-73))*2,0)+IF(AND(입력!B193="ES",입력!H193="W",입력!H196="W"),((입력!D193-입력!J193-입력!J196-19-19)+(입력!F193-36-36))*2,IF(AND(입력!B193="ES",입력!H193="W",NOT(입력!H196="W")),((입력!D193-입력!J193-36-19)+(입력!F193-36-36))*2,0)),0),0)</f>
        <v>0</v>
      </c>
      <c r="ET193" s="358"/>
      <c r="EU193" s="357">
        <f>IF(OR(입력!B193="145mm단열",입력!B193="145mm방화"),IF(입력!B197="24T",IF(입력!B195="ES",((입력!D193-(입력!D193-입력!J193)+6-73-73)+(입력!F193-36-36-73-73))*2,0)+IF(AND(입력!B193="ES",입력!H196="W"),((입력!D193-(입력!D193-입력!J196)+6-73-73)+(입력!F193-36-36-73-73))*2,0)+IF(AND(입력!B193="ES",입력!H193="W",입력!H196="W"),((입력!D193-입력!J193-입력!J196-19-19)+(입력!F193-36-36))*2,IF(AND(입력!B193="ES",입력!H193="W",NOT(입력!H196="W")),((입력!D193-입력!J193-36-19)+(입력!F193-36-36))*2,0)),0),0)</f>
        <v>0</v>
      </c>
      <c r="EV193" s="358"/>
      <c r="EW193" s="357">
        <f>IF(OR(입력!B193="145mm단열",입력!B193="145mm방화"),IF(입력!B195="ES",(입력!D193-(입력!D193-입력!J193)-40-21+입력!F193-36-36)*2,0)+IF(AND(입력!B195="ES",입력!H197="W"),(입력!D193-(입력!D193-입력!J196)-36-19+입력!F193-36-36)*2,0),0)</f>
        <v>0</v>
      </c>
      <c r="EX193" s="358"/>
      <c r="EY193" s="357">
        <f>IF(OR(입력!B193="145mm단열",입력!B193="145mm방화"),(4),0)</f>
        <v>0</v>
      </c>
      <c r="EZ193" s="358"/>
      <c r="FA193" s="357">
        <f>IF(OR(입력!B193="145mm단열",입력!B193="145mm방화"),(4),0)</f>
        <v>0</v>
      </c>
      <c r="FB193" s="358"/>
      <c r="FC193" s="381">
        <f>IF(OR(입력!B193="145mm단열",입력!B193="145mm방화"),IF(OR(입력!B195="ES"),IF(OR(입력!H193="W",입력!H197="h"),4,8),0),0)</f>
        <v>0</v>
      </c>
      <c r="FD193" s="382"/>
      <c r="FE193" s="375">
        <f>IF(OR(입력!B193="145mm단열",입력!B193="145mm방화"),IF(OR(입력!B195="ES"),IF(OR(입력!H193="W",입력!H197="h"),4,8),0),0)</f>
        <v>0</v>
      </c>
      <c r="FF193" s="376"/>
      <c r="FG193" s="375">
        <f>IF(OR(입력!B193="145mm단열",입력!B193="145mm방화"),IF(OR(입력!B195="ES"),IF(입력!H193="W",2,IF(입력!H193="H",2,0)),0)*IF(OR(입력!H196="W",입력!H196="H"),2,1),0)</f>
        <v>0</v>
      </c>
      <c r="FH193" s="376"/>
      <c r="FI193" s="375">
        <f>IF(OR(입력!B193="145mm단열",입력!B193="145mm방화"),IF(OR(입력!B195="ES"),IF(입력!H193="W",2,IF(입력!H193="H",2,0)),0)*IF(OR(입력!H196="W",입력!H196="H"),2,1),0)</f>
        <v>0</v>
      </c>
      <c r="FJ193" s="376"/>
      <c r="FK193" s="375">
        <f>IF(OR(입력!B193="145mm단열",입력!B193="145mm방화"),IF(OR(입력!B195="ES"),IF(입력!H193="W",2,IF(입력!H193="H",2,0)),0)*IF(OR(입력!H196="W",입력!H196="H"),2,1),0)</f>
        <v>0</v>
      </c>
      <c r="FL193" s="376"/>
      <c r="FM193" s="357">
        <f>IF(OR(입력!B193="145mm단열",입력!B193="145mm방화"),(32),0)</f>
        <v>0</v>
      </c>
      <c r="FN193" s="358"/>
      <c r="FO193" s="369">
        <f>IF((입력!B193="145mm단열"),((EU193+EW193+EQ193+ES193)/1000),0)</f>
        <v>0</v>
      </c>
      <c r="FP193" s="370"/>
      <c r="FQ193" s="369">
        <f>IF((입력!B193="145mm단열"),((EU193+EW193+EQ193+ES193)/1000),0)</f>
        <v>0</v>
      </c>
      <c r="FR193" s="370"/>
      <c r="FS193" s="369">
        <f>IF((입력!B193="145mm단열"),((EM193/1000)),0)</f>
        <v>0</v>
      </c>
      <c r="FT193" s="370"/>
      <c r="FU193" s="357">
        <f>IF((입력!B193="145mm단열"),(4),0)</f>
        <v>0</v>
      </c>
      <c r="FV193" s="358"/>
      <c r="FW193" s="369">
        <f>IF((입력!B193="145mm단열"),(EM193*2)/1000,0)</f>
        <v>0</v>
      </c>
      <c r="FX193" s="370"/>
      <c r="FY193" s="357">
        <f>IF((입력!B193="145mm방화"),((EU193+EW193+EQ193+ES193)/1000),0)</f>
        <v>0</v>
      </c>
      <c r="FZ193" s="358"/>
      <c r="GA193" s="357">
        <f>IF((입력!B193="145mm방화"),((EU193+EW193+EQ193+ES193)/1000),0)</f>
        <v>0</v>
      </c>
      <c r="GB193" s="358"/>
      <c r="GC193" s="357">
        <f>IF((입력!B193="145mm방화"),((EM193/1000)),0)</f>
        <v>0</v>
      </c>
      <c r="GD193" s="358"/>
      <c r="GE193" s="357">
        <f>IF((입력!B193="145mm방화"),(4),0)</f>
        <v>0</v>
      </c>
      <c r="GF193" s="358"/>
      <c r="GG193" s="357">
        <f>IF((입력!B193="145mm방화"),(EM193*2)/1000,0)</f>
        <v>0</v>
      </c>
      <c r="GH193" s="358"/>
      <c r="GI193" s="357">
        <f>IF((입력!B193="145mm방화"),((EK193/1000)),0)</f>
        <v>0</v>
      </c>
      <c r="GJ193" s="358"/>
      <c r="GK193" s="357">
        <f>IF((입력!B193="145mm방화"),((EQ193/1000)),0)</f>
        <v>0</v>
      </c>
      <c r="GL193" s="358"/>
      <c r="GM193" s="357">
        <f>IF((입력!B193="145mm방화"),((ES193/1000)),0)</f>
        <v>0</v>
      </c>
      <c r="GN193" s="358"/>
      <c r="GO193" s="357">
        <f>IF(OR(입력!B193="145mm단열",입력!B193="145mm방화"),(1),0)</f>
        <v>0</v>
      </c>
      <c r="GP193" s="358"/>
      <c r="GQ193" s="357">
        <f>IF(OR(입력!B193="145mm단열",입력!B193="145mm방화"),(1),0)</f>
        <v>0</v>
      </c>
      <c r="GR193" s="358"/>
    </row>
    <row r="194" spans="1:200" ht="17.100000000000001" customHeight="1" x14ac:dyDescent="0.3">
      <c r="A194" s="402"/>
      <c r="B194" s="405"/>
      <c r="C194" s="397"/>
      <c r="D194" s="398"/>
      <c r="E194" s="359"/>
      <c r="F194" s="360"/>
      <c r="G194" s="377"/>
      <c r="H194" s="378"/>
      <c r="I194" s="359"/>
      <c r="J194" s="360"/>
      <c r="K194" s="359"/>
      <c r="L194" s="360"/>
      <c r="M194" s="359"/>
      <c r="N194" s="360"/>
      <c r="O194" s="359"/>
      <c r="P194" s="360"/>
      <c r="Q194" s="359"/>
      <c r="R194" s="360"/>
      <c r="S194" s="359"/>
      <c r="T194" s="360"/>
      <c r="U194" s="359"/>
      <c r="V194" s="360"/>
      <c r="W194" s="359"/>
      <c r="X194" s="360"/>
      <c r="Y194" s="359"/>
      <c r="Z194" s="360"/>
      <c r="AA194" s="359"/>
      <c r="AB194" s="360"/>
      <c r="AC194" s="377"/>
      <c r="AD194" s="378"/>
      <c r="AE194" s="377"/>
      <c r="AF194" s="378"/>
      <c r="AG194" s="377"/>
      <c r="AH194" s="378"/>
      <c r="AI194" s="377"/>
      <c r="AJ194" s="378"/>
      <c r="AK194" s="377"/>
      <c r="AL194" s="378"/>
      <c r="AM194" s="359"/>
      <c r="AN194" s="360"/>
      <c r="AO194" s="359"/>
      <c r="AP194" s="360"/>
      <c r="AQ194" s="359"/>
      <c r="AR194" s="360"/>
      <c r="AS194" s="359"/>
      <c r="AT194" s="360"/>
      <c r="AU194" s="359"/>
      <c r="AV194" s="360"/>
      <c r="AW194" s="359"/>
      <c r="AX194" s="360"/>
      <c r="AY194" s="359"/>
      <c r="AZ194" s="360"/>
      <c r="BA194" s="359"/>
      <c r="BB194" s="360"/>
      <c r="BC194" s="359"/>
      <c r="BD194" s="360"/>
      <c r="BE194" s="359"/>
      <c r="BF194" s="360"/>
      <c r="BG194" s="359"/>
      <c r="BH194" s="360"/>
      <c r="BI194" s="359"/>
      <c r="BJ194" s="360"/>
      <c r="BK194" s="359"/>
      <c r="BL194" s="360"/>
      <c r="BM194" s="359"/>
      <c r="BN194" s="360"/>
      <c r="BO194" s="359"/>
      <c r="BP194" s="360"/>
      <c r="BQ194" s="359"/>
      <c r="BR194" s="360"/>
      <c r="BS194" s="359"/>
      <c r="BT194" s="360"/>
      <c r="BU194" s="359"/>
      <c r="BV194" s="360"/>
      <c r="BW194" s="359"/>
      <c r="BX194" s="360"/>
      <c r="BY194" s="359"/>
      <c r="BZ194" s="360"/>
      <c r="CA194" s="359"/>
      <c r="CB194" s="360"/>
      <c r="CC194" s="359"/>
      <c r="CD194" s="360"/>
      <c r="CE194" s="359"/>
      <c r="CF194" s="360"/>
      <c r="CG194" s="359"/>
      <c r="CH194" s="360"/>
      <c r="CI194" s="383"/>
      <c r="CJ194" s="384"/>
      <c r="CK194" s="377"/>
      <c r="CL194" s="378"/>
      <c r="CM194" s="377"/>
      <c r="CN194" s="378"/>
      <c r="CO194" s="377"/>
      <c r="CP194" s="378"/>
      <c r="CQ194" s="377"/>
      <c r="CR194" s="378"/>
      <c r="CS194" s="359"/>
      <c r="CT194" s="360"/>
      <c r="CU194" s="371"/>
      <c r="CV194" s="372"/>
      <c r="CW194" s="371"/>
      <c r="CX194" s="372"/>
      <c r="CY194" s="371"/>
      <c r="CZ194" s="372"/>
      <c r="DA194" s="359"/>
      <c r="DB194" s="360"/>
      <c r="DC194" s="371"/>
      <c r="DD194" s="372"/>
      <c r="DE194" s="359"/>
      <c r="DF194" s="360"/>
      <c r="DG194" s="359"/>
      <c r="DH194" s="360"/>
      <c r="DI194" s="359"/>
      <c r="DJ194" s="360"/>
      <c r="DK194" s="359"/>
      <c r="DL194" s="360"/>
      <c r="DM194" s="359"/>
      <c r="DN194" s="360"/>
      <c r="DO194" s="359"/>
      <c r="DP194" s="360"/>
      <c r="DQ194" s="359"/>
      <c r="DR194" s="360"/>
      <c r="DS194" s="359"/>
      <c r="DT194" s="360"/>
      <c r="DU194" s="359"/>
      <c r="DV194" s="360"/>
      <c r="DW194" s="359"/>
      <c r="DX194" s="360"/>
      <c r="DY194" s="359"/>
      <c r="DZ194" s="360"/>
      <c r="EA194" s="359"/>
      <c r="EB194" s="360"/>
      <c r="EC194" s="359"/>
      <c r="ED194" s="360"/>
      <c r="EE194" s="359"/>
      <c r="EF194" s="360"/>
      <c r="EG194" s="359"/>
      <c r="EH194" s="360"/>
      <c r="EI194" s="359"/>
      <c r="EJ194" s="360"/>
      <c r="EK194" s="359"/>
      <c r="EL194" s="360"/>
      <c r="EM194" s="359"/>
      <c r="EN194" s="360"/>
      <c r="EO194" s="359"/>
      <c r="EP194" s="360"/>
      <c r="EQ194" s="359"/>
      <c r="ER194" s="360"/>
      <c r="ES194" s="359"/>
      <c r="ET194" s="360"/>
      <c r="EU194" s="359"/>
      <c r="EV194" s="360"/>
      <c r="EW194" s="359"/>
      <c r="EX194" s="360"/>
      <c r="EY194" s="359"/>
      <c r="EZ194" s="360"/>
      <c r="FA194" s="359"/>
      <c r="FB194" s="360"/>
      <c r="FC194" s="383"/>
      <c r="FD194" s="384"/>
      <c r="FE194" s="377"/>
      <c r="FF194" s="378"/>
      <c r="FG194" s="377"/>
      <c r="FH194" s="378"/>
      <c r="FI194" s="377"/>
      <c r="FJ194" s="378"/>
      <c r="FK194" s="377"/>
      <c r="FL194" s="378"/>
      <c r="FM194" s="359"/>
      <c r="FN194" s="360"/>
      <c r="FO194" s="371"/>
      <c r="FP194" s="372"/>
      <c r="FQ194" s="371"/>
      <c r="FR194" s="372"/>
      <c r="FS194" s="371"/>
      <c r="FT194" s="372"/>
      <c r="FU194" s="359"/>
      <c r="FV194" s="360"/>
      <c r="FW194" s="371"/>
      <c r="FX194" s="372"/>
      <c r="FY194" s="359"/>
      <c r="FZ194" s="360"/>
      <c r="GA194" s="359"/>
      <c r="GB194" s="360"/>
      <c r="GC194" s="359"/>
      <c r="GD194" s="360"/>
      <c r="GE194" s="359"/>
      <c r="GF194" s="360"/>
      <c r="GG194" s="359"/>
      <c r="GH194" s="360"/>
      <c r="GI194" s="359"/>
      <c r="GJ194" s="360"/>
      <c r="GK194" s="359"/>
      <c r="GL194" s="360"/>
      <c r="GM194" s="359"/>
      <c r="GN194" s="360"/>
      <c r="GO194" s="359"/>
      <c r="GP194" s="360"/>
      <c r="GQ194" s="359"/>
      <c r="GR194" s="360"/>
    </row>
    <row r="195" spans="1:200" ht="17.100000000000001" customHeight="1" x14ac:dyDescent="0.3">
      <c r="A195" s="402"/>
      <c r="B195" s="405"/>
      <c r="C195" s="397"/>
      <c r="D195" s="398"/>
      <c r="E195" s="359"/>
      <c r="F195" s="360"/>
      <c r="G195" s="377"/>
      <c r="H195" s="378"/>
      <c r="I195" s="359"/>
      <c r="J195" s="360"/>
      <c r="K195" s="359"/>
      <c r="L195" s="360"/>
      <c r="M195" s="359"/>
      <c r="N195" s="360"/>
      <c r="O195" s="359"/>
      <c r="P195" s="360"/>
      <c r="Q195" s="359"/>
      <c r="R195" s="360"/>
      <c r="S195" s="359"/>
      <c r="T195" s="360"/>
      <c r="U195" s="359"/>
      <c r="V195" s="360"/>
      <c r="W195" s="359"/>
      <c r="X195" s="360"/>
      <c r="Y195" s="359"/>
      <c r="Z195" s="360"/>
      <c r="AA195" s="359"/>
      <c r="AB195" s="360"/>
      <c r="AC195" s="377"/>
      <c r="AD195" s="378"/>
      <c r="AE195" s="377"/>
      <c r="AF195" s="378"/>
      <c r="AG195" s="377"/>
      <c r="AH195" s="378"/>
      <c r="AI195" s="377"/>
      <c r="AJ195" s="378"/>
      <c r="AK195" s="377"/>
      <c r="AL195" s="378"/>
      <c r="AM195" s="359"/>
      <c r="AN195" s="360"/>
      <c r="AO195" s="359"/>
      <c r="AP195" s="360"/>
      <c r="AQ195" s="359"/>
      <c r="AR195" s="360"/>
      <c r="AS195" s="359"/>
      <c r="AT195" s="360"/>
      <c r="AU195" s="359"/>
      <c r="AV195" s="360"/>
      <c r="AW195" s="359"/>
      <c r="AX195" s="360"/>
      <c r="AY195" s="359"/>
      <c r="AZ195" s="360"/>
      <c r="BA195" s="359"/>
      <c r="BB195" s="360"/>
      <c r="BC195" s="359"/>
      <c r="BD195" s="360"/>
      <c r="BE195" s="359"/>
      <c r="BF195" s="360"/>
      <c r="BG195" s="359"/>
      <c r="BH195" s="360"/>
      <c r="BI195" s="359"/>
      <c r="BJ195" s="360"/>
      <c r="BK195" s="359"/>
      <c r="BL195" s="360"/>
      <c r="BM195" s="359"/>
      <c r="BN195" s="360"/>
      <c r="BO195" s="359"/>
      <c r="BP195" s="360"/>
      <c r="BQ195" s="359"/>
      <c r="BR195" s="360"/>
      <c r="BS195" s="359"/>
      <c r="BT195" s="360"/>
      <c r="BU195" s="359"/>
      <c r="BV195" s="360"/>
      <c r="BW195" s="359"/>
      <c r="BX195" s="360"/>
      <c r="BY195" s="359"/>
      <c r="BZ195" s="360"/>
      <c r="CA195" s="359"/>
      <c r="CB195" s="360"/>
      <c r="CC195" s="359"/>
      <c r="CD195" s="360"/>
      <c r="CE195" s="359"/>
      <c r="CF195" s="360"/>
      <c r="CG195" s="359"/>
      <c r="CH195" s="360"/>
      <c r="CI195" s="383"/>
      <c r="CJ195" s="384"/>
      <c r="CK195" s="377"/>
      <c r="CL195" s="378"/>
      <c r="CM195" s="377"/>
      <c r="CN195" s="378"/>
      <c r="CO195" s="377"/>
      <c r="CP195" s="378"/>
      <c r="CQ195" s="377"/>
      <c r="CR195" s="378"/>
      <c r="CS195" s="359"/>
      <c r="CT195" s="360"/>
      <c r="CU195" s="371"/>
      <c r="CV195" s="372"/>
      <c r="CW195" s="371"/>
      <c r="CX195" s="372"/>
      <c r="CY195" s="371"/>
      <c r="CZ195" s="372"/>
      <c r="DA195" s="359"/>
      <c r="DB195" s="360"/>
      <c r="DC195" s="371"/>
      <c r="DD195" s="372"/>
      <c r="DE195" s="359"/>
      <c r="DF195" s="360"/>
      <c r="DG195" s="359"/>
      <c r="DH195" s="360"/>
      <c r="DI195" s="359"/>
      <c r="DJ195" s="360"/>
      <c r="DK195" s="359"/>
      <c r="DL195" s="360"/>
      <c r="DM195" s="359"/>
      <c r="DN195" s="360"/>
      <c r="DO195" s="359"/>
      <c r="DP195" s="360"/>
      <c r="DQ195" s="359"/>
      <c r="DR195" s="360"/>
      <c r="DS195" s="359"/>
      <c r="DT195" s="360"/>
      <c r="DU195" s="359"/>
      <c r="DV195" s="360"/>
      <c r="DW195" s="359"/>
      <c r="DX195" s="360"/>
      <c r="DY195" s="359"/>
      <c r="DZ195" s="360"/>
      <c r="EA195" s="359"/>
      <c r="EB195" s="360"/>
      <c r="EC195" s="359"/>
      <c r="ED195" s="360"/>
      <c r="EE195" s="359"/>
      <c r="EF195" s="360"/>
      <c r="EG195" s="359"/>
      <c r="EH195" s="360"/>
      <c r="EI195" s="359"/>
      <c r="EJ195" s="360"/>
      <c r="EK195" s="359"/>
      <c r="EL195" s="360"/>
      <c r="EM195" s="359"/>
      <c r="EN195" s="360"/>
      <c r="EO195" s="359"/>
      <c r="EP195" s="360"/>
      <c r="EQ195" s="359"/>
      <c r="ER195" s="360"/>
      <c r="ES195" s="359"/>
      <c r="ET195" s="360"/>
      <c r="EU195" s="359"/>
      <c r="EV195" s="360"/>
      <c r="EW195" s="359"/>
      <c r="EX195" s="360"/>
      <c r="EY195" s="359"/>
      <c r="EZ195" s="360"/>
      <c r="FA195" s="359"/>
      <c r="FB195" s="360"/>
      <c r="FC195" s="383"/>
      <c r="FD195" s="384"/>
      <c r="FE195" s="377"/>
      <c r="FF195" s="378"/>
      <c r="FG195" s="377"/>
      <c r="FH195" s="378"/>
      <c r="FI195" s="377"/>
      <c r="FJ195" s="378"/>
      <c r="FK195" s="377"/>
      <c r="FL195" s="378"/>
      <c r="FM195" s="359"/>
      <c r="FN195" s="360"/>
      <c r="FO195" s="371"/>
      <c r="FP195" s="372"/>
      <c r="FQ195" s="371"/>
      <c r="FR195" s="372"/>
      <c r="FS195" s="371"/>
      <c r="FT195" s="372"/>
      <c r="FU195" s="359"/>
      <c r="FV195" s="360"/>
      <c r="FW195" s="371"/>
      <c r="FX195" s="372"/>
      <c r="FY195" s="359"/>
      <c r="FZ195" s="360"/>
      <c r="GA195" s="359"/>
      <c r="GB195" s="360"/>
      <c r="GC195" s="359"/>
      <c r="GD195" s="360"/>
      <c r="GE195" s="359"/>
      <c r="GF195" s="360"/>
      <c r="GG195" s="359"/>
      <c r="GH195" s="360"/>
      <c r="GI195" s="359"/>
      <c r="GJ195" s="360"/>
      <c r="GK195" s="359"/>
      <c r="GL195" s="360"/>
      <c r="GM195" s="359"/>
      <c r="GN195" s="360"/>
      <c r="GO195" s="359"/>
      <c r="GP195" s="360"/>
      <c r="GQ195" s="359"/>
      <c r="GR195" s="360"/>
    </row>
    <row r="196" spans="1:200" ht="17.100000000000001" customHeight="1" x14ac:dyDescent="0.3">
      <c r="A196" s="402"/>
      <c r="B196" s="405"/>
      <c r="C196" s="409"/>
      <c r="D196" s="410"/>
      <c r="E196" s="361"/>
      <c r="F196" s="362"/>
      <c r="G196" s="379"/>
      <c r="H196" s="380"/>
      <c r="I196" s="361"/>
      <c r="J196" s="362"/>
      <c r="K196" s="361"/>
      <c r="L196" s="362"/>
      <c r="M196" s="361"/>
      <c r="N196" s="362"/>
      <c r="O196" s="361"/>
      <c r="P196" s="362"/>
      <c r="Q196" s="361"/>
      <c r="R196" s="362"/>
      <c r="S196" s="361"/>
      <c r="T196" s="362"/>
      <c r="U196" s="361"/>
      <c r="V196" s="362"/>
      <c r="W196" s="361"/>
      <c r="X196" s="362"/>
      <c r="Y196" s="361"/>
      <c r="Z196" s="362"/>
      <c r="AA196" s="361"/>
      <c r="AB196" s="362"/>
      <c r="AC196" s="379"/>
      <c r="AD196" s="380"/>
      <c r="AE196" s="379"/>
      <c r="AF196" s="380"/>
      <c r="AG196" s="379"/>
      <c r="AH196" s="380"/>
      <c r="AI196" s="379"/>
      <c r="AJ196" s="380"/>
      <c r="AK196" s="379"/>
      <c r="AL196" s="380"/>
      <c r="AM196" s="361"/>
      <c r="AN196" s="362"/>
      <c r="AO196" s="361"/>
      <c r="AP196" s="362"/>
      <c r="AQ196" s="361"/>
      <c r="AR196" s="362"/>
      <c r="AS196" s="361"/>
      <c r="AT196" s="362"/>
      <c r="AU196" s="361"/>
      <c r="AV196" s="362"/>
      <c r="AW196" s="361"/>
      <c r="AX196" s="362"/>
      <c r="AY196" s="361"/>
      <c r="AZ196" s="362"/>
      <c r="BA196" s="361"/>
      <c r="BB196" s="362"/>
      <c r="BC196" s="361"/>
      <c r="BD196" s="362"/>
      <c r="BE196" s="361"/>
      <c r="BF196" s="362"/>
      <c r="BG196" s="361"/>
      <c r="BH196" s="362"/>
      <c r="BI196" s="361"/>
      <c r="BJ196" s="362"/>
      <c r="BK196" s="361"/>
      <c r="BL196" s="362"/>
      <c r="BM196" s="361"/>
      <c r="BN196" s="362"/>
      <c r="BO196" s="361"/>
      <c r="BP196" s="362"/>
      <c r="BQ196" s="361"/>
      <c r="BR196" s="362"/>
      <c r="BS196" s="361"/>
      <c r="BT196" s="362"/>
      <c r="BU196" s="361"/>
      <c r="BV196" s="362"/>
      <c r="BW196" s="361"/>
      <c r="BX196" s="362"/>
      <c r="BY196" s="361"/>
      <c r="BZ196" s="362"/>
      <c r="CA196" s="361"/>
      <c r="CB196" s="362"/>
      <c r="CC196" s="361"/>
      <c r="CD196" s="362"/>
      <c r="CE196" s="361"/>
      <c r="CF196" s="362"/>
      <c r="CG196" s="361"/>
      <c r="CH196" s="362"/>
      <c r="CI196" s="385"/>
      <c r="CJ196" s="386"/>
      <c r="CK196" s="379"/>
      <c r="CL196" s="380"/>
      <c r="CM196" s="379"/>
      <c r="CN196" s="380"/>
      <c r="CO196" s="379"/>
      <c r="CP196" s="380"/>
      <c r="CQ196" s="379"/>
      <c r="CR196" s="380"/>
      <c r="CS196" s="361"/>
      <c r="CT196" s="362"/>
      <c r="CU196" s="373"/>
      <c r="CV196" s="374"/>
      <c r="CW196" s="373"/>
      <c r="CX196" s="374"/>
      <c r="CY196" s="373"/>
      <c r="CZ196" s="374"/>
      <c r="DA196" s="361"/>
      <c r="DB196" s="362"/>
      <c r="DC196" s="373"/>
      <c r="DD196" s="374"/>
      <c r="DE196" s="361"/>
      <c r="DF196" s="362"/>
      <c r="DG196" s="361"/>
      <c r="DH196" s="362"/>
      <c r="DI196" s="361"/>
      <c r="DJ196" s="362"/>
      <c r="DK196" s="361"/>
      <c r="DL196" s="362"/>
      <c r="DM196" s="361"/>
      <c r="DN196" s="362"/>
      <c r="DO196" s="361"/>
      <c r="DP196" s="362"/>
      <c r="DQ196" s="361"/>
      <c r="DR196" s="362"/>
      <c r="DS196" s="361"/>
      <c r="DT196" s="362"/>
      <c r="DU196" s="361"/>
      <c r="DV196" s="362"/>
      <c r="DW196" s="361"/>
      <c r="DX196" s="362"/>
      <c r="DY196" s="361"/>
      <c r="DZ196" s="362"/>
      <c r="EA196" s="361"/>
      <c r="EB196" s="362"/>
      <c r="EC196" s="361"/>
      <c r="ED196" s="362"/>
      <c r="EE196" s="361"/>
      <c r="EF196" s="362"/>
      <c r="EG196" s="361"/>
      <c r="EH196" s="362"/>
      <c r="EI196" s="361"/>
      <c r="EJ196" s="362"/>
      <c r="EK196" s="361"/>
      <c r="EL196" s="362"/>
      <c r="EM196" s="361"/>
      <c r="EN196" s="362"/>
      <c r="EO196" s="361"/>
      <c r="EP196" s="362"/>
      <c r="EQ196" s="361"/>
      <c r="ER196" s="362"/>
      <c r="ES196" s="361"/>
      <c r="ET196" s="362"/>
      <c r="EU196" s="361"/>
      <c r="EV196" s="362"/>
      <c r="EW196" s="361"/>
      <c r="EX196" s="362"/>
      <c r="EY196" s="361"/>
      <c r="EZ196" s="362"/>
      <c r="FA196" s="361"/>
      <c r="FB196" s="362"/>
      <c r="FC196" s="385"/>
      <c r="FD196" s="386"/>
      <c r="FE196" s="379"/>
      <c r="FF196" s="380"/>
      <c r="FG196" s="379"/>
      <c r="FH196" s="380"/>
      <c r="FI196" s="379"/>
      <c r="FJ196" s="380"/>
      <c r="FK196" s="379"/>
      <c r="FL196" s="380"/>
      <c r="FM196" s="361"/>
      <c r="FN196" s="362"/>
      <c r="FO196" s="373"/>
      <c r="FP196" s="374"/>
      <c r="FQ196" s="373"/>
      <c r="FR196" s="374"/>
      <c r="FS196" s="373"/>
      <c r="FT196" s="374"/>
      <c r="FU196" s="361"/>
      <c r="FV196" s="362"/>
      <c r="FW196" s="373"/>
      <c r="FX196" s="374"/>
      <c r="FY196" s="361"/>
      <c r="FZ196" s="362"/>
      <c r="GA196" s="361"/>
      <c r="GB196" s="362"/>
      <c r="GC196" s="361"/>
      <c r="GD196" s="362"/>
      <c r="GE196" s="361"/>
      <c r="GF196" s="362"/>
      <c r="GG196" s="361"/>
      <c r="GH196" s="362"/>
      <c r="GI196" s="361"/>
      <c r="GJ196" s="362"/>
      <c r="GK196" s="361"/>
      <c r="GL196" s="362"/>
      <c r="GM196" s="361"/>
      <c r="GN196" s="362"/>
      <c r="GO196" s="361"/>
      <c r="GP196" s="362"/>
      <c r="GQ196" s="361"/>
      <c r="GR196" s="362"/>
    </row>
    <row r="197" spans="1:200" ht="16.5" customHeight="1" x14ac:dyDescent="0.3">
      <c r="A197" s="402"/>
      <c r="B197" s="405"/>
      <c r="C197" s="395" t="s">
        <v>20</v>
      </c>
      <c r="D197" s="396"/>
      <c r="E197" s="351">
        <f>ROUNDUP((E193/1000)*VLOOKUP(E$8,'프로파일 단가 DB'!$A$2:$H$107,7,FALSE)+(E193/1000*($U$3/100))*VLOOKUP(E$8,'프로파일 단가 DB'!$A$2:$H$107,7,FALSE),2)</f>
        <v>0</v>
      </c>
      <c r="F197" s="352"/>
      <c r="G197" s="351">
        <f>ROUNDUP((G193/1000)*VLOOKUP(G$8,'프로파일 단가 DB'!$A$2:$H$107,7,FALSE)+(G193/1000*($U$3/100))*VLOOKUP(G$8,'프로파일 단가 DB'!$A$2:$H$107,7,FALSE),2)</f>
        <v>0</v>
      </c>
      <c r="H197" s="352"/>
      <c r="I197" s="351">
        <f>ROUNDUP((I193/1000)*VLOOKUP(I$8,'프로파일 단가 DB'!$A$2:$H$107,7,FALSE)+(I193/1000*($U$3/100))*VLOOKUP(I$8,'프로파일 단가 DB'!$A$2:$H$107,7,FALSE),2)</f>
        <v>0</v>
      </c>
      <c r="J197" s="352"/>
      <c r="K197" s="351">
        <f>ROUNDUP((K193/1000)*VLOOKUP(K$8,'프로파일 단가 DB'!$A$2:$H$107,7,FALSE)+(K193/1000*($U$3/100))*VLOOKUP(K$8,'프로파일 단가 DB'!$A$2:$H$107,7,FALSE),2)</f>
        <v>0</v>
      </c>
      <c r="L197" s="352"/>
      <c r="M197" s="351">
        <f>ROUNDUP((M193/1000)*VLOOKUP(M$8,'프로파일 단가 DB'!$A$2:$H$107,7,FALSE)+(M193/1000*($U$3/100))*VLOOKUP(M$8,'프로파일 단가 DB'!$A$2:$H$107,7,FALSE),2)</f>
        <v>0</v>
      </c>
      <c r="N197" s="352"/>
      <c r="O197" s="351">
        <f>ROUNDUP((O193/1000)*VLOOKUP(O$8,'프로파일 단가 DB'!$A$2:$H$107,7,FALSE)+(O193/1000*($U$3/100))*VLOOKUP(O$8,'프로파일 단가 DB'!$A$2:$H$107,7,FALSE),2)</f>
        <v>0</v>
      </c>
      <c r="P197" s="352"/>
      <c r="Q197" s="351">
        <f>ROUNDUP((Q193/1000)*VLOOKUP(Q$8,'프로파일 단가 DB'!$A$2:$H$107,7,FALSE)+(Q193/1000*($U$3/100))*VLOOKUP(Q$8,'프로파일 단가 DB'!$A$2:$H$107,7,FALSE),2)</f>
        <v>0</v>
      </c>
      <c r="R197" s="352"/>
      <c r="S197" s="351">
        <f>ROUNDUP((S193/1000)*VLOOKUP(S$8,'프로파일 단가 DB'!$A$2:$H$107,7,FALSE)+(S193/1000*($U$3/100))*VLOOKUP(S$8,'프로파일 단가 DB'!$A$2:$H$107,7,FALSE),2)</f>
        <v>0</v>
      </c>
      <c r="T197" s="352"/>
      <c r="U197" s="351">
        <f>ROUNDUP((U193/1000)*VLOOKUP(U$8,'프로파일 단가 DB'!$A$2:$H$107,7,FALSE)+(U193/1000*($U$3/100))*VLOOKUP(U$8,'프로파일 단가 DB'!$A$2:$H$107,7,FALSE),2)</f>
        <v>0</v>
      </c>
      <c r="V197" s="352"/>
      <c r="W197" s="351">
        <f>ROUNDUP((W193/1000)*VLOOKUP(W$8,'프로파일 단가 DB'!$A$2:$H$107,7,FALSE)+(W193/1000*($U$3/100))*VLOOKUP(W$8,'프로파일 단가 DB'!$A$2:$H$107,7,FALSE),2)</f>
        <v>0</v>
      </c>
      <c r="X197" s="352"/>
      <c r="Y197" s="351">
        <f>ROUNDUP((Y193)*VLOOKUP(Y$8,'프로파일 단가 DB'!$A$2:$H$107,7,FALSE)+(Y193*($U$3/100))*VLOOKUP(Y$8,'프로파일 단가 DB'!$A$2:$H$107,7,FALSE),2)</f>
        <v>0</v>
      </c>
      <c r="Z197" s="352"/>
      <c r="AA197" s="351">
        <f>ROUNDUP((AA193)*VLOOKUP(AA$8,'프로파일 단가 DB'!$A$2:$H$107,7,FALSE)+(AA193*($U$3/100))*VLOOKUP(AA$8,'프로파일 단가 DB'!$A$2:$H$107,7,FALSE),2)</f>
        <v>0</v>
      </c>
      <c r="AB197" s="352"/>
      <c r="AC197" s="351">
        <f>ROUNDUP((AC193)*VLOOKUP(AC$8,'프로파일 단가 DB'!$A$2:$H$107,7,FALSE)+(AC193*($U$3/100))*VLOOKUP(AC$8,'프로파일 단가 DB'!$A$2:$H$107,7,FALSE),2)</f>
        <v>0</v>
      </c>
      <c r="AD197" s="352"/>
      <c r="AE197" s="351">
        <f>ROUNDUP((AE193)*VLOOKUP(AE$8,'프로파일 단가 DB'!$A$2:$H$107,7,FALSE)+(AE193*($U$3/100))*VLOOKUP(AE$8,'프로파일 단가 DB'!$A$2:$H$107,7,FALSE),2)</f>
        <v>0</v>
      </c>
      <c r="AF197" s="352"/>
      <c r="AG197" s="351">
        <f>ROUNDUP((AG193)*VLOOKUP(AG$8,'프로파일 단가 DB'!$A$2:$H$107,7,FALSE)+(AG193*($U$3/100))*VLOOKUP(AG$8,'프로파일 단가 DB'!$A$2:$H$107,7,FALSE),2)</f>
        <v>0</v>
      </c>
      <c r="AH197" s="352"/>
      <c r="AI197" s="351">
        <f>ROUNDUP((AI193)*VLOOKUP(AI$8,'프로파일 단가 DB'!$A$2:$H$107,7,FALSE)+(AI193*($U$3/100))*VLOOKUP(AI$8,'프로파일 단가 DB'!$A$2:$H$107,7,FALSE),2)</f>
        <v>0</v>
      </c>
      <c r="AJ197" s="352"/>
      <c r="AK197" s="351">
        <f>ROUNDUP((AK193)*VLOOKUP(AK$8,'프로파일 단가 DB'!$A$2:$H$107,7,FALSE)+(AK193*($U$3/100))*VLOOKUP(AK$8,'프로파일 단가 DB'!$A$2:$H$107,7,FALSE),2)</f>
        <v>0</v>
      </c>
      <c r="AL197" s="352"/>
      <c r="AM197" s="351">
        <f>ROUNDUP((AM193)*VLOOKUP(AM$8,'프로파일 단가 DB'!$A$2:$H$107,7,FALSE)+(AM193*($U$3/100))*VLOOKUP(AM$8,'프로파일 단가 DB'!$A$2:$H$107,7,FALSE),2)</f>
        <v>0</v>
      </c>
      <c r="AN197" s="352"/>
      <c r="AO197" s="351">
        <f>ROUNDUP((AO193)*VLOOKUP(AO$8,'프로파일 단가 DB'!$A$2:$H$107,7,FALSE)+(AO193*($U$3/100))*VLOOKUP(AO$8,'프로파일 단가 DB'!$A$2:$H$107,7,FALSE),2)</f>
        <v>0</v>
      </c>
      <c r="AP197" s="352"/>
      <c r="AQ197" s="351">
        <f>ROUNDUP((AQ193)*VLOOKUP(AQ$8,'프로파일 단가 DB'!$A$2:$H$107,7,FALSE)+(AQ193*($U$3/100))*VLOOKUP(AQ$8,'프로파일 단가 DB'!$A$2:$H$107,7,FALSE),2)</f>
        <v>0</v>
      </c>
      <c r="AR197" s="352"/>
      <c r="AS197" s="351">
        <f>ROUNDUP((AS193)*VLOOKUP(AS$8,'프로파일 단가 DB'!$A$2:$H$107,7,FALSE)+(AS193*($U$3/100))*VLOOKUP(AS$8,'프로파일 단가 DB'!$A$2:$H$107,7,FALSE),2)</f>
        <v>0</v>
      </c>
      <c r="AT197" s="352"/>
      <c r="AU197" s="351">
        <f>ROUNDUP((AU193)*VLOOKUP(AU$8,'프로파일 단가 DB'!$A$2:$H$107,7,FALSE)+(AU193*($U$3/100))*VLOOKUP(AU$8,'프로파일 단가 DB'!$A$2:$H$107,7,FALSE),2)</f>
        <v>0</v>
      </c>
      <c r="AV197" s="352"/>
      <c r="AW197" s="351">
        <f>ROUNDUP((AW193)*VLOOKUP(AW$8,'프로파일 단가 DB'!$A$2:$H$107,7,FALSE)+(AW193*($U$3/100))*VLOOKUP(AW$8,'프로파일 단가 DB'!$A$2:$H$107,7,FALSE),2)</f>
        <v>0</v>
      </c>
      <c r="AX197" s="352"/>
      <c r="AY197" s="351">
        <f>ROUNDUP((AY193)*VLOOKUP(AY$8,'프로파일 단가 DB'!$A$2:$H$107,7,FALSE)+(AY193*($U$3/100))*VLOOKUP(AY$8,'프로파일 단가 DB'!$A$2:$H$107,7,FALSE),2)</f>
        <v>0</v>
      </c>
      <c r="AZ197" s="352"/>
      <c r="BA197" s="351">
        <f>ROUNDUP((BA193)*VLOOKUP(BA$8,'프로파일 단가 DB'!$A$2:$H$107,7,FALSE)+(BA193*($U$3/100))*VLOOKUP(BA$8,'프로파일 단가 DB'!$A$2:$H$107,7,FALSE),2)</f>
        <v>0</v>
      </c>
      <c r="BB197" s="352"/>
      <c r="BC197" s="351">
        <f>ROUNDUP((BC193)*VLOOKUP(BC$8,'프로파일 단가 DB'!$A$2:$H$107,7,FALSE)+(BC193*($U$3/100))*VLOOKUP(BC$8,'프로파일 단가 DB'!$A$2:$H$107,7,FALSE),2)</f>
        <v>0</v>
      </c>
      <c r="BD197" s="352"/>
      <c r="BE197" s="351">
        <f>ROUNDUP((BE193)*VLOOKUP(BE$8,'프로파일 단가 DB'!$A$2:$H$107,7,FALSE)+(BE193*($U$3/100))*VLOOKUP(BE$8,'프로파일 단가 DB'!$A$2:$H$107,7,FALSE),2)</f>
        <v>0</v>
      </c>
      <c r="BF197" s="352"/>
      <c r="BG197" s="351">
        <f>ROUNDUP((BG193)*VLOOKUP(BG$8,'프로파일 단가 DB'!$A$2:$H$107,7,FALSE)+(BG193*($U$3/100))*VLOOKUP(BG$8,'프로파일 단가 DB'!$A$2:$H$107,7,FALSE),2)</f>
        <v>0</v>
      </c>
      <c r="BH197" s="352"/>
      <c r="BI197" s="351">
        <f>ROUNDUP((BI193)*VLOOKUP(BI$8,'프로파일 단가 DB'!$A$2:$H$107,7,FALSE)+(BI193*($U$3/100))*VLOOKUP(BI$8,'프로파일 단가 DB'!$A$2:$H$107,7,FALSE),2)</f>
        <v>0</v>
      </c>
      <c r="BJ197" s="352"/>
      <c r="BK197" s="351">
        <f>ROUNDUP((BK193)*VLOOKUP(BK$8,'프로파일 단가 DB'!$A$2:$H$107,7,FALSE)+(BK193*($U$3/100))*VLOOKUP(BK$8,'프로파일 단가 DB'!$A$2:$H$107,7,FALSE),2)</f>
        <v>0</v>
      </c>
      <c r="BL197" s="352"/>
      <c r="BM197" s="351">
        <f>ROUNDUP((BM193)*VLOOKUP(BM$8,'프로파일 단가 DB'!$A$2:$H$107,7,FALSE)+(BM193*($U$3/100))*VLOOKUP(BM$8,'프로파일 단가 DB'!$A$2:$H$107,7,FALSE),2)</f>
        <v>0</v>
      </c>
      <c r="BN197" s="352"/>
      <c r="BO197" s="351">
        <f>ROUNDUP((BO193/1000)*VLOOKUP(BO$8,'프로파일 단가 DB'!$A$2:$H$107,7,FALSE)+(BO193/1000*($U$3/100))*VLOOKUP(BO$8,'프로파일 단가 DB'!$A$2:$H$107,7,FALSE),2)</f>
        <v>0</v>
      </c>
      <c r="BP197" s="352"/>
      <c r="BQ197" s="351">
        <f>ROUNDUP((BQ193/1000)*VLOOKUP(BQ$8,'프로파일 단가 DB'!$A$2:$H$107,7,FALSE)+(BQ193/1000*($U$3/100))*VLOOKUP(BQ$8,'프로파일 단가 DB'!$A$2:$H$107,7,FALSE),2)</f>
        <v>0</v>
      </c>
      <c r="BR197" s="352"/>
      <c r="BS197" s="351">
        <f>ROUNDUP((BS193/1000)*VLOOKUP(BS$8,'프로파일 단가 DB'!$A$2:$H$107,7,FALSE)+(BS193/1000*($U$3/100))*VLOOKUP(BS$8,'프로파일 단가 DB'!$A$2:$H$107,7,FALSE),2)</f>
        <v>0</v>
      </c>
      <c r="BT197" s="352"/>
      <c r="BU197" s="351">
        <f>ROUNDUP((BU193/1000)*VLOOKUP(BU$8,'프로파일 단가 DB'!$A$2:$H$107,7,FALSE)+(BU193/1000*($U$3/100))*VLOOKUP(BU$8,'프로파일 단가 DB'!$A$2:$H$107,7,FALSE),2)</f>
        <v>0</v>
      </c>
      <c r="BV197" s="352"/>
      <c r="BW197" s="351">
        <f>ROUNDUP((BW193/1000)*VLOOKUP(BW$8,'프로파일 단가 DB'!$A$2:$H$107,7,FALSE)+(BW193/1000*($U$3/100))*VLOOKUP(BW$8,'프로파일 단가 DB'!$A$2:$H$107,7,FALSE),2)</f>
        <v>0</v>
      </c>
      <c r="BX197" s="352"/>
      <c r="BY197" s="351">
        <f>ROUNDUP((BY193/1000)*VLOOKUP(BY$8,'프로파일 단가 DB'!$A$2:$H$107,7,FALSE)+(BY193/1000*($U$3/100))*VLOOKUP(BY$8,'프로파일 단가 DB'!$A$2:$H$107,7,FALSE),2)</f>
        <v>0</v>
      </c>
      <c r="BZ197" s="352"/>
      <c r="CA197" s="351">
        <f>ROUNDUP((CA193/1000)*VLOOKUP(CA$8,'프로파일 단가 DB'!$A$2:$H$107,7,FALSE)+(CA193/1000*($U$3/100))*VLOOKUP(CA$8,'프로파일 단가 DB'!$A$2:$H$107,7,FALSE),2)</f>
        <v>0</v>
      </c>
      <c r="CB197" s="352"/>
      <c r="CC197" s="351">
        <f>ROUNDUP((CC193/1000)*VLOOKUP(CC$8,'프로파일 단가 DB'!$A$2:$H$107,7,FALSE)+(CC193/1000*($U$3/100))*VLOOKUP(CC$8,'프로파일 단가 DB'!$A$2:$H$107,7,FALSE),2)</f>
        <v>0</v>
      </c>
      <c r="CD197" s="352"/>
      <c r="CE197" s="389">
        <f>ROUNDUP((CE193)*VLOOKUP(CE$8,'프로파일 단가 DB'!$A$2:$H$107,7,FALSE)+(CE193*($U$3/100))*VLOOKUP(CE$8,'프로파일 단가 DB'!$A$2:$H$107,7,FALSE),2)</f>
        <v>0</v>
      </c>
      <c r="CF197" s="390"/>
      <c r="CG197" s="389">
        <f>ROUNDUP((CG193)*VLOOKUP(CG$8,'프로파일 단가 DB'!$A$2:$H$107,7,FALSE)+(CG193*($U$3/100))*VLOOKUP(CG$8,'프로파일 단가 DB'!$A$2:$H$107,7,FALSE),2)</f>
        <v>0</v>
      </c>
      <c r="CH197" s="390"/>
      <c r="CI197" s="389">
        <f>ROUNDUP((CI193)*VLOOKUP(CI$8,'프로파일 단가 DB'!$A$2:$H$107,7,FALSE)+(CI193*($U$3/100))*VLOOKUP(CI$8,'프로파일 단가 DB'!$A$2:$H$107,7,FALSE),2)</f>
        <v>0</v>
      </c>
      <c r="CJ197" s="390"/>
      <c r="CK197" s="389">
        <f>ROUNDUP((CK193)*VLOOKUP(CK$8,'프로파일 단가 DB'!$A$2:$H$107,7,FALSE)+(CK193*($U$3/100))*VLOOKUP(CK$8,'프로파일 단가 DB'!$A$2:$H$107,7,FALSE),2)</f>
        <v>0</v>
      </c>
      <c r="CL197" s="390"/>
      <c r="CM197" s="389">
        <f>ROUNDUP((CM193)*VLOOKUP(CM$8,'프로파일 단가 DB'!$A$2:$H$107,7,FALSE)+(CM193*($U$3/100))*VLOOKUP(CM$8,'프로파일 단가 DB'!$A$2:$H$107,7,FALSE),2)</f>
        <v>0</v>
      </c>
      <c r="CN197" s="390"/>
      <c r="CO197" s="389">
        <f>ROUNDUP((CO193)*VLOOKUP(CO$8,'프로파일 단가 DB'!$A$2:$H$107,7,FALSE)+(CO193*($U$3/100))*VLOOKUP(CO$8,'프로파일 단가 DB'!$A$2:$H$107,7,FALSE),2)</f>
        <v>0</v>
      </c>
      <c r="CP197" s="390"/>
      <c r="CQ197" s="389">
        <f>ROUNDUP((CQ193)*VLOOKUP(CQ$8,'프로파일 단가 DB'!$A$2:$H$107,7,FALSE)+(CQ193*($U$3/100))*VLOOKUP(CQ$8,'프로파일 단가 DB'!$A$2:$H$107,7,FALSE),2)</f>
        <v>0</v>
      </c>
      <c r="CR197" s="390"/>
      <c r="CS197" s="389">
        <f>ROUNDUP((CS193)*VLOOKUP(CS$8,'프로파일 단가 DB'!$A$2:$H$107,7,FALSE)+(CS193*($U$3/100))*VLOOKUP(CS$8,'프로파일 단가 DB'!$A$2:$H$107,7,FALSE),2)</f>
        <v>0</v>
      </c>
      <c r="CT197" s="390"/>
      <c r="CU197" s="351">
        <f>ROUNDUP((CU193)*VLOOKUP(CU$8,'프로파일 단가 DB'!$A$2:$H$107,7,FALSE)+(CU193*($U$3/100))*VLOOKUP(CU$8,'프로파일 단가 DB'!$A$2:$H$107,7,FALSE),2)</f>
        <v>0</v>
      </c>
      <c r="CV197" s="352"/>
      <c r="CW197" s="351">
        <f>ROUNDUP((CW193)*VLOOKUP(CW$8,'프로파일 단가 DB'!$A$2:$H$107,7,FALSE)+(CW193*($U$3/100))*VLOOKUP(CW$8,'프로파일 단가 DB'!$A$2:$H$107,7,FALSE),2)</f>
        <v>0</v>
      </c>
      <c r="CX197" s="352"/>
      <c r="CY197" s="351">
        <f>ROUNDUP((CY193)*VLOOKUP(CY$8,'프로파일 단가 DB'!$A$2:$H$107,7,FALSE)+(CY193*($U$3/100))*VLOOKUP(CY$8,'프로파일 단가 DB'!$A$2:$H$107,7,FALSE),2)</f>
        <v>0</v>
      </c>
      <c r="CZ197" s="352"/>
      <c r="DA197" s="351">
        <f>ROUNDUP((DA193)*VLOOKUP(DA$8,'프로파일 단가 DB'!$A$2:$H$107,7,FALSE)+(DA193*($U$3/100))*VLOOKUP(DA$8,'프로파일 단가 DB'!$A$2:$H$107,7,FALSE),2)</f>
        <v>0</v>
      </c>
      <c r="DB197" s="352"/>
      <c r="DC197" s="351">
        <f>ROUNDUP((DC193)*VLOOKUP(DC$8,'프로파일 단가 DB'!$A$2:$H$107,7,FALSE)+(DC193*($U$3/100))*VLOOKUP(DC$8,'프로파일 단가 DB'!$A$2:$H$107,7,FALSE),2)</f>
        <v>0</v>
      </c>
      <c r="DD197" s="352"/>
      <c r="DE197" s="351">
        <f>ROUNDUP((DE193)*VLOOKUP(DE$8,'프로파일 단가 DB'!$A$2:$H$107,7,FALSE)+(DE193*($U$3/100))*VLOOKUP(DE$8,'프로파일 단가 DB'!$A$2:$H$107,7,FALSE),2)</f>
        <v>0</v>
      </c>
      <c r="DF197" s="352"/>
      <c r="DG197" s="351">
        <f>ROUNDUP((DG193)*VLOOKUP(DG$8,'프로파일 단가 DB'!$A$2:$H$107,7,FALSE)+(DG193*($U$3/100))*VLOOKUP(DG$8,'프로파일 단가 DB'!$A$2:$H$107,7,FALSE),2)</f>
        <v>0</v>
      </c>
      <c r="DH197" s="352"/>
      <c r="DI197" s="351">
        <f>ROUNDUP((DI193)*VLOOKUP(DI$8,'프로파일 단가 DB'!$A$2:$H$107,7,FALSE)+(DI193*($U$3/100))*VLOOKUP(DI$8,'프로파일 단가 DB'!$A$2:$H$107,7,FALSE),2)</f>
        <v>0</v>
      </c>
      <c r="DJ197" s="352"/>
      <c r="DK197" s="351">
        <f>ROUNDUP((DK193)*VLOOKUP(DK$8,'프로파일 단가 DB'!$A$2:$H$107,7,FALSE)+(DK193*($U$3/100))*VLOOKUP(DK$8,'프로파일 단가 DB'!$A$2:$H$107,7,FALSE),2)</f>
        <v>0</v>
      </c>
      <c r="DL197" s="352"/>
      <c r="DM197" s="351">
        <f>ROUNDUP((DM193)*VLOOKUP(DM$8,'프로파일 단가 DB'!$A$2:$H$107,7,FALSE)+(DM193*($U$3/100))*VLOOKUP(DM$8,'프로파일 단가 DB'!$A$2:$H$107,7,FALSE),2)</f>
        <v>0</v>
      </c>
      <c r="DN197" s="352"/>
      <c r="DO197" s="351">
        <f>ROUNDUP((DO193)*VLOOKUP(DO$8,'프로파일 단가 DB'!$A$2:$H$107,7,FALSE)+(DO193*($U$3/100))*VLOOKUP(DO$8,'프로파일 단가 DB'!$A$2:$H$107,7,FALSE),2)</f>
        <v>0</v>
      </c>
      <c r="DP197" s="352"/>
      <c r="DQ197" s="351">
        <f>ROUNDUP((DQ193)*VLOOKUP(DQ$8,'프로파일 단가 DB'!$A$2:$H$107,7,FALSE)+(DQ193*($U$3/100))*VLOOKUP(DQ$8,'프로파일 단가 DB'!$A$2:$H$107,7,FALSE),2)</f>
        <v>0</v>
      </c>
      <c r="DR197" s="352"/>
      <c r="DS197" s="351">
        <f>ROUNDUP((DS193)*VLOOKUP(DS$8,'프로파일 단가 DB'!$A$2:$H$107,7,FALSE)+(DS193*($U$3/100))*VLOOKUP(DS$8,'프로파일 단가 DB'!$A$2:$H$107,7,FALSE),2)</f>
        <v>0</v>
      </c>
      <c r="DT197" s="352"/>
      <c r="DU197" s="351">
        <f>ROUNDUP((DU193/1000)*VLOOKUP(DU$8,'프로파일 단가 DB'!$A$2:$H$107,7,FALSE)+(DU193/1000*($U$3/100))*VLOOKUP(DU$8,'프로파일 단가 DB'!$A$2:$H$107,7,FALSE),2)</f>
        <v>0</v>
      </c>
      <c r="DV197" s="352"/>
      <c r="DW197" s="351">
        <f>ROUNDUP((DW193)*VLOOKUP(DW$8,'프로파일 단가 DB'!$A$2:$H$107,7,FALSE)+(DW193*($U$3/100))*VLOOKUP(DW$8,'프로파일 단가 DB'!$A$2:$H$107,7,FALSE),2)</f>
        <v>0</v>
      </c>
      <c r="DX197" s="352"/>
      <c r="DY197" s="351">
        <f>ROUNDUP((DY193)*VLOOKUP(DY$8,'프로파일 단가 DB'!$A$2:$H$107,7,FALSE)+(DY193*($U$3/100))*VLOOKUP(DY$8,'프로파일 단가 DB'!$A$2:$H$107,7,FALSE),2)</f>
        <v>0</v>
      </c>
      <c r="DZ197" s="352"/>
      <c r="EA197" s="351">
        <f>ROUNDUP((EA193)*VLOOKUP(EA$8,'프로파일 단가 DB'!$A$2:$H$107,7,FALSE)+(EA193*($U$3/100))*VLOOKUP(EA$8,'프로파일 단가 DB'!$A$2:$H$107,7,FALSE),2)</f>
        <v>0</v>
      </c>
      <c r="EB197" s="352"/>
      <c r="EC197" s="351">
        <f>ROUNDUP((EC193/1000)*VLOOKUP(EC$8,'프로파일 단가 DB'!$A$2:$H$107,7,FALSE)+(EC193/1000*($U$3/100))*VLOOKUP(EC$8,'프로파일 단가 DB'!$A$2:$H$107,7,FALSE),2)</f>
        <v>0</v>
      </c>
      <c r="ED197" s="352"/>
      <c r="EE197" s="351">
        <f>ROUNDUP((EE193/1000)*VLOOKUP(EE$8,'프로파일 단가 DB'!$A$2:$H$107,7,FALSE)+(EE193/1000*($U$3/100))*VLOOKUP(EE$8,'프로파일 단가 DB'!$A$2:$H$107,7,FALSE),2)</f>
        <v>0</v>
      </c>
      <c r="EF197" s="352"/>
      <c r="EG197" s="351">
        <f>ROUNDUP((EG193/1000)*VLOOKUP(EG$8,'프로파일 단가 DB'!$A$2:$H$107,7,FALSE)+(EG193/1000*($U$3/100))*VLOOKUP(EG$8,'프로파일 단가 DB'!$A$2:$H$107,7,FALSE),2)</f>
        <v>0</v>
      </c>
      <c r="EH197" s="352"/>
      <c r="EI197" s="351">
        <f>ROUNDUP((EI193/1000)*VLOOKUP(EI$8,'프로파일 단가 DB'!$A$2:$H$107,7,FALSE)+(EI193/1000*($U$3/100))*VLOOKUP(EI$8,'프로파일 단가 DB'!$A$2:$H$107,7,FALSE),2)</f>
        <v>0</v>
      </c>
      <c r="EJ197" s="352"/>
      <c r="EK197" s="351">
        <f>ROUNDUP((EK193/1000)*VLOOKUP(EK$8,'프로파일 단가 DB'!$A$2:$H$107,7,FALSE)+(EK193/1000*($U$3/100))*VLOOKUP(EK$8,'프로파일 단가 DB'!$A$2:$H$107,7,FALSE),2)</f>
        <v>0</v>
      </c>
      <c r="EL197" s="352"/>
      <c r="EM197" s="351">
        <f>ROUNDUP((EM193/1000)*VLOOKUP(EM$8,'프로파일 단가 DB'!$A$2:$H$107,7,FALSE)+(EM193/1000*($U$3/100))*VLOOKUP(EM$8,'프로파일 단가 DB'!$A$2:$H$107,7,FALSE),2)</f>
        <v>0</v>
      </c>
      <c r="EN197" s="352"/>
      <c r="EO197" s="351">
        <f>ROUNDUP((EO193/1000)*VLOOKUP(EO$8,'프로파일 단가 DB'!$A$2:$H$107,7,FALSE)+(EO193/1000*($U$3/100))*VLOOKUP(EO$8,'프로파일 단가 DB'!$A$2:$H$107,7,FALSE),2)</f>
        <v>0</v>
      </c>
      <c r="EP197" s="352"/>
      <c r="EQ197" s="351">
        <f>ROUNDUP((EQ193/1000)*VLOOKUP(EQ$8,'프로파일 단가 DB'!$A$2:$H$107,7,FALSE)+(EQ193/1000*($U$3/100))*VLOOKUP(EQ$8,'프로파일 단가 DB'!$A$2:$H$107,7,FALSE),2)</f>
        <v>0</v>
      </c>
      <c r="ER197" s="352"/>
      <c r="ES197" s="351">
        <f>ROUNDUP((ES193/1000)*VLOOKUP(ES$8,'프로파일 단가 DB'!$A$2:$H$107,7,FALSE)+(ES193/1000*($U$3/100))*VLOOKUP(ES$8,'프로파일 단가 DB'!$A$2:$H$107,7,FALSE),2)</f>
        <v>0</v>
      </c>
      <c r="ET197" s="352"/>
      <c r="EU197" s="351">
        <f>ROUNDUP((EU193/1000)*VLOOKUP(EU$8,'프로파일 단가 DB'!$A$2:$H$107,7,FALSE)+(EU193/1000*($U$3/100))*VLOOKUP(EU$8,'프로파일 단가 DB'!$A$2:$H$107,7,FALSE),2)</f>
        <v>0</v>
      </c>
      <c r="EV197" s="352"/>
      <c r="EW197" s="351">
        <f>ROUNDUP((EW193/1000)*VLOOKUP(EW$8,'프로파일 단가 DB'!$A$2:$H$107,7,FALSE)+(EW193/1000*($U$3/100))*VLOOKUP(EW$8,'프로파일 단가 DB'!$A$2:$H$107,7,FALSE),2)</f>
        <v>0</v>
      </c>
      <c r="EX197" s="352"/>
      <c r="EY197" s="351">
        <f>ROUNDUP((EY193)*VLOOKUP(EY$8,'프로파일 단가 DB'!$A$2:$H$107,7,FALSE)+(EY193*($U$3/100))*VLOOKUP(EY$8,'프로파일 단가 DB'!$A$2:$H$107,7,FALSE),2)</f>
        <v>0</v>
      </c>
      <c r="EZ197" s="352"/>
      <c r="FA197" s="351">
        <f>ROUNDUP((FA193)*VLOOKUP(FA$8,'프로파일 단가 DB'!$A$2:$H$107,7,FALSE)+(FA193*($U$3/100))*VLOOKUP(FA$8,'프로파일 단가 DB'!$A$2:$H$107,7,FALSE),2)</f>
        <v>0</v>
      </c>
      <c r="FB197" s="352"/>
      <c r="FC197" s="351">
        <f>ROUNDUP((FC193)*VLOOKUP(FC$8,'프로파일 단가 DB'!$A$2:$H$107,7,FALSE)+(FC193*($U$3/100))*VLOOKUP(FC$8,'프로파일 단가 DB'!$A$2:$H$107,7,FALSE),2)</f>
        <v>0</v>
      </c>
      <c r="FD197" s="352"/>
      <c r="FE197" s="351">
        <f>ROUNDUP((FE193)*VLOOKUP(FE$8,'프로파일 단가 DB'!$A$2:$H$107,7,FALSE)+(FE193/1000*($U$3/100))*VLOOKUP(FE$8,'프로파일 단가 DB'!$A$2:$H$107,7,FALSE),2)</f>
        <v>0</v>
      </c>
      <c r="FF197" s="352"/>
      <c r="FG197" s="351">
        <f>ROUNDUP((FG193)*VLOOKUP(FG$8,'프로파일 단가 DB'!$A$2:$H$107,7,FALSE)+(FG193/1000*($U$3/100))*VLOOKUP(FG$8,'프로파일 단가 DB'!$A$2:$H$107,7,FALSE),2)</f>
        <v>0</v>
      </c>
      <c r="FH197" s="352"/>
      <c r="FI197" s="351">
        <f>ROUNDUP((FI193)*VLOOKUP(FI$8,'프로파일 단가 DB'!$A$2:$H$107,7,FALSE)+(FI193*($U$3/100))*VLOOKUP(FI$8,'프로파일 단가 DB'!$A$2:$H$107,7,FALSE),2)</f>
        <v>0</v>
      </c>
      <c r="FJ197" s="352"/>
      <c r="FK197" s="351">
        <f>ROUNDUP((FK193)*VLOOKUP(FK$8,'프로파일 단가 DB'!$A$2:$H$107,7,FALSE)+(FK193*($U$3/100))*VLOOKUP(FK$8,'프로파일 단가 DB'!$A$2:$H$107,7,FALSE),2)</f>
        <v>0</v>
      </c>
      <c r="FL197" s="352"/>
      <c r="FM197" s="351">
        <f>ROUNDUP((FM193)*VLOOKUP(FM$8,'프로파일 단가 DB'!$A$2:$H$107,7,FALSE)+(FM193*($U$3/100))*VLOOKUP(FM$8,'프로파일 단가 DB'!$A$2:$H$107,7,FALSE),2)</f>
        <v>0</v>
      </c>
      <c r="FN197" s="352"/>
      <c r="FO197" s="351">
        <f>ROUNDUP((FO193)*VLOOKUP(FO$8,'프로파일 단가 DB'!$A$2:$H$107,7,FALSE)+(FO193*($U$3/100))*VLOOKUP(FO$8,'프로파일 단가 DB'!$A$2:$H$107,7,FALSE),2)</f>
        <v>0</v>
      </c>
      <c r="FP197" s="352"/>
      <c r="FQ197" s="351">
        <f>ROUNDUP((FQ193)*VLOOKUP(FQ$8,'프로파일 단가 DB'!$A$2:$H$107,7,FALSE)+(FQ193*($U$3/100))*VLOOKUP(FQ$8,'프로파일 단가 DB'!$A$2:$H$107,7,FALSE),2)</f>
        <v>0</v>
      </c>
      <c r="FR197" s="352"/>
      <c r="FS197" s="351">
        <f>ROUNDUP((FS193)*VLOOKUP(FS$8,'프로파일 단가 DB'!$A$2:$H$107,7,FALSE)+(FS193*($U$3/100))*VLOOKUP(FS$8,'프로파일 단가 DB'!$A$2:$H$107,7,FALSE),2)</f>
        <v>0</v>
      </c>
      <c r="FT197" s="352"/>
      <c r="FU197" s="351">
        <f>ROUNDUP((FU193)*VLOOKUP(FU$8,'프로파일 단가 DB'!$A$2:$H$107,7,FALSE)+(FU193*($U$3/100))*VLOOKUP(FU$8,'프로파일 단가 DB'!$A$2:$H$107,7,FALSE),2)</f>
        <v>0</v>
      </c>
      <c r="FV197" s="352"/>
      <c r="FW197" s="351">
        <f>ROUNDUP((FW193)*VLOOKUP(FW$8,'프로파일 단가 DB'!$A$2:$H$107,7,FALSE)+(FW193*($U$3/100))*VLOOKUP(FW$8,'프로파일 단가 DB'!$A$2:$H$107,7,FALSE),2)</f>
        <v>0</v>
      </c>
      <c r="FX197" s="352"/>
      <c r="FY197" s="351">
        <f>ROUNDUP((FY193)*VLOOKUP(FY$8,'프로파일 단가 DB'!$A$2:$H$107,7,FALSE)+(FY193*($U$3/100))*VLOOKUP(FY$8,'프로파일 단가 DB'!$A$2:$H$107,7,FALSE),2)</f>
        <v>0</v>
      </c>
      <c r="FZ197" s="352"/>
      <c r="GA197" s="351">
        <f>ROUNDUP((GA193)*VLOOKUP(GA$8,'프로파일 단가 DB'!$A$2:$H$107,7,FALSE)+(GA193*($U$3/100))*VLOOKUP(GA$8,'프로파일 단가 DB'!$A$2:$H$107,7,FALSE),2)</f>
        <v>0</v>
      </c>
      <c r="GB197" s="352"/>
      <c r="GC197" s="351">
        <f>ROUNDUP((GC193)*VLOOKUP(GC$8,'프로파일 단가 DB'!$A$2:$H$107,7,FALSE)+(GC193*($U$3/100))*VLOOKUP(GC$8,'프로파일 단가 DB'!$A$2:$H$107,7,FALSE),2)</f>
        <v>0</v>
      </c>
      <c r="GD197" s="352"/>
      <c r="GE197" s="351">
        <f>ROUNDUP((GE193)*VLOOKUP(GE$8,'프로파일 단가 DB'!$A$2:$H$107,7,FALSE)+(GE193*($U$3/100))*VLOOKUP(GE$8,'프로파일 단가 DB'!$A$2:$H$107,7,FALSE),2)</f>
        <v>0</v>
      </c>
      <c r="GF197" s="352"/>
      <c r="GG197" s="351">
        <f>ROUNDUP((GG193)*VLOOKUP(GG$8,'프로파일 단가 DB'!$A$2:$H$107,7,FALSE)+(GG193*($U$3/100))*VLOOKUP(GG$8,'프로파일 단가 DB'!$A$2:$H$107,7,FALSE),2)</f>
        <v>0</v>
      </c>
      <c r="GH197" s="352"/>
      <c r="GI197" s="351">
        <f>ROUNDUP((GI193)*VLOOKUP(GI$8,'프로파일 단가 DB'!$A$2:$H$107,7,FALSE)+(GI193*($U$3/100))*VLOOKUP(GI$8,'프로파일 단가 DB'!$A$2:$H$107,7,FALSE),2)</f>
        <v>0</v>
      </c>
      <c r="GJ197" s="352"/>
      <c r="GK197" s="351">
        <f>ROUNDUP((GK193)*VLOOKUP(GK$8,'프로파일 단가 DB'!$A$2:$H$107,7,FALSE)+(GK193*($U$3/100))*VLOOKUP(GK$8,'프로파일 단가 DB'!$A$2:$H$107,7,FALSE),2)</f>
        <v>0</v>
      </c>
      <c r="GL197" s="352"/>
      <c r="GM197" s="351">
        <f>ROUNDUP((GM193)*VLOOKUP(GM$8,'프로파일 단가 DB'!$A$2:$H$107,7,FALSE)+(GM193*($U$3/100))*VLOOKUP(GM$8,'프로파일 단가 DB'!$A$2:$H$107,7,FALSE),2)</f>
        <v>0</v>
      </c>
      <c r="GN197" s="352"/>
      <c r="GO197" s="351">
        <f>ROUNDUP((GO193)*VLOOKUP(GO$8,'프로파일 단가 DB'!$A$2:$H$107,7,FALSE)+(GO193*($U$3/100))*VLOOKUP(GO$8,'프로파일 단가 DB'!$A$2:$H$107,7,FALSE),2)</f>
        <v>0</v>
      </c>
      <c r="GP197" s="352"/>
      <c r="GQ197" s="351">
        <f>ROUNDUP((GQ193)*VLOOKUP(GQ$8,'프로파일 단가 DB'!$A$2:$H$107,7,FALSE)+(GQ193*($U$3/100))*VLOOKUP(GQ$8,'프로파일 단가 DB'!$A$2:$H$107,7,FALSE),2)</f>
        <v>0</v>
      </c>
      <c r="GR197" s="352"/>
    </row>
    <row r="198" spans="1:200" ht="16.5" customHeight="1" x14ac:dyDescent="0.3">
      <c r="A198" s="402"/>
      <c r="B198" s="405"/>
      <c r="C198" s="397"/>
      <c r="D198" s="398"/>
      <c r="E198" s="353"/>
      <c r="F198" s="354"/>
      <c r="G198" s="353"/>
      <c r="H198" s="354"/>
      <c r="I198" s="353"/>
      <c r="J198" s="354"/>
      <c r="K198" s="353"/>
      <c r="L198" s="354"/>
      <c r="M198" s="353"/>
      <c r="N198" s="354"/>
      <c r="O198" s="353"/>
      <c r="P198" s="354"/>
      <c r="Q198" s="353"/>
      <c r="R198" s="354"/>
      <c r="S198" s="353"/>
      <c r="T198" s="354"/>
      <c r="U198" s="353"/>
      <c r="V198" s="354"/>
      <c r="W198" s="353"/>
      <c r="X198" s="354"/>
      <c r="Y198" s="353"/>
      <c r="Z198" s="354"/>
      <c r="AA198" s="353"/>
      <c r="AB198" s="354"/>
      <c r="AC198" s="353"/>
      <c r="AD198" s="354"/>
      <c r="AE198" s="353"/>
      <c r="AF198" s="354"/>
      <c r="AG198" s="353"/>
      <c r="AH198" s="354"/>
      <c r="AI198" s="353"/>
      <c r="AJ198" s="354"/>
      <c r="AK198" s="353"/>
      <c r="AL198" s="354"/>
      <c r="AM198" s="353"/>
      <c r="AN198" s="354"/>
      <c r="AO198" s="353"/>
      <c r="AP198" s="354"/>
      <c r="AQ198" s="353"/>
      <c r="AR198" s="354"/>
      <c r="AS198" s="353"/>
      <c r="AT198" s="354"/>
      <c r="AU198" s="353"/>
      <c r="AV198" s="354"/>
      <c r="AW198" s="353"/>
      <c r="AX198" s="354"/>
      <c r="AY198" s="353"/>
      <c r="AZ198" s="354"/>
      <c r="BA198" s="353"/>
      <c r="BB198" s="354"/>
      <c r="BC198" s="353"/>
      <c r="BD198" s="354"/>
      <c r="BE198" s="353"/>
      <c r="BF198" s="354"/>
      <c r="BG198" s="353"/>
      <c r="BH198" s="354"/>
      <c r="BI198" s="353"/>
      <c r="BJ198" s="354"/>
      <c r="BK198" s="353"/>
      <c r="BL198" s="354"/>
      <c r="BM198" s="353"/>
      <c r="BN198" s="354"/>
      <c r="BO198" s="353"/>
      <c r="BP198" s="354"/>
      <c r="BQ198" s="353"/>
      <c r="BR198" s="354"/>
      <c r="BS198" s="353"/>
      <c r="BT198" s="354"/>
      <c r="BU198" s="353"/>
      <c r="BV198" s="354"/>
      <c r="BW198" s="353"/>
      <c r="BX198" s="354"/>
      <c r="BY198" s="353"/>
      <c r="BZ198" s="354"/>
      <c r="CA198" s="353"/>
      <c r="CB198" s="354"/>
      <c r="CC198" s="353"/>
      <c r="CD198" s="354"/>
      <c r="CE198" s="391"/>
      <c r="CF198" s="392"/>
      <c r="CG198" s="391"/>
      <c r="CH198" s="392"/>
      <c r="CI198" s="391"/>
      <c r="CJ198" s="392"/>
      <c r="CK198" s="391"/>
      <c r="CL198" s="392"/>
      <c r="CM198" s="391"/>
      <c r="CN198" s="392"/>
      <c r="CO198" s="391"/>
      <c r="CP198" s="392"/>
      <c r="CQ198" s="391"/>
      <c r="CR198" s="392"/>
      <c r="CS198" s="391"/>
      <c r="CT198" s="392"/>
      <c r="CU198" s="353"/>
      <c r="CV198" s="354"/>
      <c r="CW198" s="353"/>
      <c r="CX198" s="354"/>
      <c r="CY198" s="353"/>
      <c r="CZ198" s="354"/>
      <c r="DA198" s="353"/>
      <c r="DB198" s="354"/>
      <c r="DC198" s="353"/>
      <c r="DD198" s="354"/>
      <c r="DE198" s="353"/>
      <c r="DF198" s="354"/>
      <c r="DG198" s="353"/>
      <c r="DH198" s="354"/>
      <c r="DI198" s="353"/>
      <c r="DJ198" s="354"/>
      <c r="DK198" s="353"/>
      <c r="DL198" s="354"/>
      <c r="DM198" s="353"/>
      <c r="DN198" s="354"/>
      <c r="DO198" s="353"/>
      <c r="DP198" s="354"/>
      <c r="DQ198" s="353"/>
      <c r="DR198" s="354"/>
      <c r="DS198" s="353"/>
      <c r="DT198" s="354"/>
      <c r="DU198" s="353"/>
      <c r="DV198" s="354"/>
      <c r="DW198" s="353"/>
      <c r="DX198" s="354"/>
      <c r="DY198" s="353"/>
      <c r="DZ198" s="354"/>
      <c r="EA198" s="353"/>
      <c r="EB198" s="354"/>
      <c r="EC198" s="353"/>
      <c r="ED198" s="354"/>
      <c r="EE198" s="353"/>
      <c r="EF198" s="354"/>
      <c r="EG198" s="353"/>
      <c r="EH198" s="354"/>
      <c r="EI198" s="353"/>
      <c r="EJ198" s="354"/>
      <c r="EK198" s="353"/>
      <c r="EL198" s="354"/>
      <c r="EM198" s="353"/>
      <c r="EN198" s="354"/>
      <c r="EO198" s="353"/>
      <c r="EP198" s="354"/>
      <c r="EQ198" s="353"/>
      <c r="ER198" s="354"/>
      <c r="ES198" s="353"/>
      <c r="ET198" s="354"/>
      <c r="EU198" s="353"/>
      <c r="EV198" s="354"/>
      <c r="EW198" s="353"/>
      <c r="EX198" s="354"/>
      <c r="EY198" s="353"/>
      <c r="EZ198" s="354"/>
      <c r="FA198" s="353"/>
      <c r="FB198" s="354"/>
      <c r="FC198" s="353"/>
      <c r="FD198" s="354"/>
      <c r="FE198" s="353"/>
      <c r="FF198" s="354"/>
      <c r="FG198" s="353"/>
      <c r="FH198" s="354"/>
      <c r="FI198" s="353"/>
      <c r="FJ198" s="354"/>
      <c r="FK198" s="353"/>
      <c r="FL198" s="354"/>
      <c r="FM198" s="353"/>
      <c r="FN198" s="354"/>
      <c r="FO198" s="353"/>
      <c r="FP198" s="354"/>
      <c r="FQ198" s="353"/>
      <c r="FR198" s="354"/>
      <c r="FS198" s="353"/>
      <c r="FT198" s="354"/>
      <c r="FU198" s="353"/>
      <c r="FV198" s="354"/>
      <c r="FW198" s="353"/>
      <c r="FX198" s="354"/>
      <c r="FY198" s="353"/>
      <c r="FZ198" s="354"/>
      <c r="GA198" s="353"/>
      <c r="GB198" s="354"/>
      <c r="GC198" s="353"/>
      <c r="GD198" s="354"/>
      <c r="GE198" s="353"/>
      <c r="GF198" s="354"/>
      <c r="GG198" s="353"/>
      <c r="GH198" s="354"/>
      <c r="GI198" s="353"/>
      <c r="GJ198" s="354"/>
      <c r="GK198" s="353"/>
      <c r="GL198" s="354"/>
      <c r="GM198" s="353"/>
      <c r="GN198" s="354"/>
      <c r="GO198" s="353"/>
      <c r="GP198" s="354"/>
      <c r="GQ198" s="353"/>
      <c r="GR198" s="354"/>
    </row>
    <row r="199" spans="1:200" ht="16.5" customHeight="1" x14ac:dyDescent="0.3">
      <c r="A199" s="402"/>
      <c r="B199" s="405"/>
      <c r="C199" s="397"/>
      <c r="D199" s="398"/>
      <c r="E199" s="353"/>
      <c r="F199" s="354"/>
      <c r="G199" s="353"/>
      <c r="H199" s="354"/>
      <c r="I199" s="353"/>
      <c r="J199" s="354"/>
      <c r="K199" s="353"/>
      <c r="L199" s="354"/>
      <c r="M199" s="353"/>
      <c r="N199" s="354"/>
      <c r="O199" s="353"/>
      <c r="P199" s="354"/>
      <c r="Q199" s="353"/>
      <c r="R199" s="354"/>
      <c r="S199" s="353"/>
      <c r="T199" s="354"/>
      <c r="U199" s="353"/>
      <c r="V199" s="354"/>
      <c r="W199" s="353"/>
      <c r="X199" s="354"/>
      <c r="Y199" s="353"/>
      <c r="Z199" s="354"/>
      <c r="AA199" s="353"/>
      <c r="AB199" s="354"/>
      <c r="AC199" s="353"/>
      <c r="AD199" s="354"/>
      <c r="AE199" s="353"/>
      <c r="AF199" s="354"/>
      <c r="AG199" s="353"/>
      <c r="AH199" s="354"/>
      <c r="AI199" s="353"/>
      <c r="AJ199" s="354"/>
      <c r="AK199" s="353"/>
      <c r="AL199" s="354"/>
      <c r="AM199" s="353"/>
      <c r="AN199" s="354"/>
      <c r="AO199" s="353"/>
      <c r="AP199" s="354"/>
      <c r="AQ199" s="353"/>
      <c r="AR199" s="354"/>
      <c r="AS199" s="353"/>
      <c r="AT199" s="354"/>
      <c r="AU199" s="353"/>
      <c r="AV199" s="354"/>
      <c r="AW199" s="353"/>
      <c r="AX199" s="354"/>
      <c r="AY199" s="353"/>
      <c r="AZ199" s="354"/>
      <c r="BA199" s="353"/>
      <c r="BB199" s="354"/>
      <c r="BC199" s="353"/>
      <c r="BD199" s="354"/>
      <c r="BE199" s="353"/>
      <c r="BF199" s="354"/>
      <c r="BG199" s="353"/>
      <c r="BH199" s="354"/>
      <c r="BI199" s="353"/>
      <c r="BJ199" s="354"/>
      <c r="BK199" s="353"/>
      <c r="BL199" s="354"/>
      <c r="BM199" s="353"/>
      <c r="BN199" s="354"/>
      <c r="BO199" s="353"/>
      <c r="BP199" s="354"/>
      <c r="BQ199" s="353"/>
      <c r="BR199" s="354"/>
      <c r="BS199" s="353"/>
      <c r="BT199" s="354"/>
      <c r="BU199" s="353"/>
      <c r="BV199" s="354"/>
      <c r="BW199" s="353"/>
      <c r="BX199" s="354"/>
      <c r="BY199" s="353"/>
      <c r="BZ199" s="354"/>
      <c r="CA199" s="353"/>
      <c r="CB199" s="354"/>
      <c r="CC199" s="353"/>
      <c r="CD199" s="354"/>
      <c r="CE199" s="391"/>
      <c r="CF199" s="392"/>
      <c r="CG199" s="391"/>
      <c r="CH199" s="392"/>
      <c r="CI199" s="391"/>
      <c r="CJ199" s="392"/>
      <c r="CK199" s="391"/>
      <c r="CL199" s="392"/>
      <c r="CM199" s="391"/>
      <c r="CN199" s="392"/>
      <c r="CO199" s="391"/>
      <c r="CP199" s="392"/>
      <c r="CQ199" s="391"/>
      <c r="CR199" s="392"/>
      <c r="CS199" s="391"/>
      <c r="CT199" s="392"/>
      <c r="CU199" s="353"/>
      <c r="CV199" s="354"/>
      <c r="CW199" s="353"/>
      <c r="CX199" s="354"/>
      <c r="CY199" s="353"/>
      <c r="CZ199" s="354"/>
      <c r="DA199" s="353"/>
      <c r="DB199" s="354"/>
      <c r="DC199" s="353"/>
      <c r="DD199" s="354"/>
      <c r="DE199" s="353"/>
      <c r="DF199" s="354"/>
      <c r="DG199" s="353"/>
      <c r="DH199" s="354"/>
      <c r="DI199" s="353"/>
      <c r="DJ199" s="354"/>
      <c r="DK199" s="353"/>
      <c r="DL199" s="354"/>
      <c r="DM199" s="353"/>
      <c r="DN199" s="354"/>
      <c r="DO199" s="353"/>
      <c r="DP199" s="354"/>
      <c r="DQ199" s="353"/>
      <c r="DR199" s="354"/>
      <c r="DS199" s="353"/>
      <c r="DT199" s="354"/>
      <c r="DU199" s="353"/>
      <c r="DV199" s="354"/>
      <c r="DW199" s="353"/>
      <c r="DX199" s="354"/>
      <c r="DY199" s="353"/>
      <c r="DZ199" s="354"/>
      <c r="EA199" s="353"/>
      <c r="EB199" s="354"/>
      <c r="EC199" s="353"/>
      <c r="ED199" s="354"/>
      <c r="EE199" s="353"/>
      <c r="EF199" s="354"/>
      <c r="EG199" s="353"/>
      <c r="EH199" s="354"/>
      <c r="EI199" s="353"/>
      <c r="EJ199" s="354"/>
      <c r="EK199" s="353"/>
      <c r="EL199" s="354"/>
      <c r="EM199" s="353"/>
      <c r="EN199" s="354"/>
      <c r="EO199" s="353"/>
      <c r="EP199" s="354"/>
      <c r="EQ199" s="353"/>
      <c r="ER199" s="354"/>
      <c r="ES199" s="353"/>
      <c r="ET199" s="354"/>
      <c r="EU199" s="353"/>
      <c r="EV199" s="354"/>
      <c r="EW199" s="353"/>
      <c r="EX199" s="354"/>
      <c r="EY199" s="353"/>
      <c r="EZ199" s="354"/>
      <c r="FA199" s="353"/>
      <c r="FB199" s="354"/>
      <c r="FC199" s="353"/>
      <c r="FD199" s="354"/>
      <c r="FE199" s="353"/>
      <c r="FF199" s="354"/>
      <c r="FG199" s="353"/>
      <c r="FH199" s="354"/>
      <c r="FI199" s="353"/>
      <c r="FJ199" s="354"/>
      <c r="FK199" s="353"/>
      <c r="FL199" s="354"/>
      <c r="FM199" s="353"/>
      <c r="FN199" s="354"/>
      <c r="FO199" s="353"/>
      <c r="FP199" s="354"/>
      <c r="FQ199" s="353"/>
      <c r="FR199" s="354"/>
      <c r="FS199" s="353"/>
      <c r="FT199" s="354"/>
      <c r="FU199" s="353"/>
      <c r="FV199" s="354"/>
      <c r="FW199" s="353"/>
      <c r="FX199" s="354"/>
      <c r="FY199" s="353"/>
      <c r="FZ199" s="354"/>
      <c r="GA199" s="353"/>
      <c r="GB199" s="354"/>
      <c r="GC199" s="353"/>
      <c r="GD199" s="354"/>
      <c r="GE199" s="353"/>
      <c r="GF199" s="354"/>
      <c r="GG199" s="353"/>
      <c r="GH199" s="354"/>
      <c r="GI199" s="353"/>
      <c r="GJ199" s="354"/>
      <c r="GK199" s="353"/>
      <c r="GL199" s="354"/>
      <c r="GM199" s="353"/>
      <c r="GN199" s="354"/>
      <c r="GO199" s="353"/>
      <c r="GP199" s="354"/>
      <c r="GQ199" s="353"/>
      <c r="GR199" s="354"/>
    </row>
    <row r="200" spans="1:200" ht="16.5" customHeight="1" thickBot="1" x14ac:dyDescent="0.35">
      <c r="A200" s="403"/>
      <c r="B200" s="406"/>
      <c r="C200" s="399"/>
      <c r="D200" s="400"/>
      <c r="E200" s="355"/>
      <c r="F200" s="356"/>
      <c r="G200" s="355"/>
      <c r="H200" s="356"/>
      <c r="I200" s="355"/>
      <c r="J200" s="356"/>
      <c r="K200" s="355"/>
      <c r="L200" s="356"/>
      <c r="M200" s="355"/>
      <c r="N200" s="356"/>
      <c r="O200" s="355"/>
      <c r="P200" s="356"/>
      <c r="Q200" s="355"/>
      <c r="R200" s="356"/>
      <c r="S200" s="355"/>
      <c r="T200" s="356"/>
      <c r="U200" s="355"/>
      <c r="V200" s="356"/>
      <c r="W200" s="355"/>
      <c r="X200" s="356"/>
      <c r="Y200" s="355"/>
      <c r="Z200" s="356"/>
      <c r="AA200" s="355"/>
      <c r="AB200" s="356"/>
      <c r="AC200" s="355"/>
      <c r="AD200" s="356"/>
      <c r="AE200" s="355"/>
      <c r="AF200" s="356"/>
      <c r="AG200" s="355"/>
      <c r="AH200" s="356"/>
      <c r="AI200" s="355"/>
      <c r="AJ200" s="356"/>
      <c r="AK200" s="355"/>
      <c r="AL200" s="356"/>
      <c r="AM200" s="355"/>
      <c r="AN200" s="356"/>
      <c r="AO200" s="355"/>
      <c r="AP200" s="356"/>
      <c r="AQ200" s="355"/>
      <c r="AR200" s="356"/>
      <c r="AS200" s="355"/>
      <c r="AT200" s="356"/>
      <c r="AU200" s="355"/>
      <c r="AV200" s="356"/>
      <c r="AW200" s="355"/>
      <c r="AX200" s="356"/>
      <c r="AY200" s="355"/>
      <c r="AZ200" s="356"/>
      <c r="BA200" s="355"/>
      <c r="BB200" s="356"/>
      <c r="BC200" s="355"/>
      <c r="BD200" s="356"/>
      <c r="BE200" s="355"/>
      <c r="BF200" s="356"/>
      <c r="BG200" s="355"/>
      <c r="BH200" s="356"/>
      <c r="BI200" s="355"/>
      <c r="BJ200" s="356"/>
      <c r="BK200" s="355"/>
      <c r="BL200" s="356"/>
      <c r="BM200" s="355"/>
      <c r="BN200" s="356"/>
      <c r="BO200" s="355"/>
      <c r="BP200" s="356"/>
      <c r="BQ200" s="355"/>
      <c r="BR200" s="356"/>
      <c r="BS200" s="355"/>
      <c r="BT200" s="356"/>
      <c r="BU200" s="355"/>
      <c r="BV200" s="356"/>
      <c r="BW200" s="355"/>
      <c r="BX200" s="356"/>
      <c r="BY200" s="355"/>
      <c r="BZ200" s="356"/>
      <c r="CA200" s="355"/>
      <c r="CB200" s="356"/>
      <c r="CC200" s="355"/>
      <c r="CD200" s="356"/>
      <c r="CE200" s="393"/>
      <c r="CF200" s="394"/>
      <c r="CG200" s="393"/>
      <c r="CH200" s="394"/>
      <c r="CI200" s="393"/>
      <c r="CJ200" s="394"/>
      <c r="CK200" s="393"/>
      <c r="CL200" s="394"/>
      <c r="CM200" s="393"/>
      <c r="CN200" s="394"/>
      <c r="CO200" s="393"/>
      <c r="CP200" s="394"/>
      <c r="CQ200" s="393"/>
      <c r="CR200" s="394"/>
      <c r="CS200" s="393"/>
      <c r="CT200" s="394"/>
      <c r="CU200" s="355"/>
      <c r="CV200" s="356"/>
      <c r="CW200" s="355"/>
      <c r="CX200" s="356"/>
      <c r="CY200" s="355"/>
      <c r="CZ200" s="356"/>
      <c r="DA200" s="355"/>
      <c r="DB200" s="356"/>
      <c r="DC200" s="355"/>
      <c r="DD200" s="356"/>
      <c r="DE200" s="355"/>
      <c r="DF200" s="356"/>
      <c r="DG200" s="355"/>
      <c r="DH200" s="356"/>
      <c r="DI200" s="355"/>
      <c r="DJ200" s="356"/>
      <c r="DK200" s="355"/>
      <c r="DL200" s="356"/>
      <c r="DM200" s="355"/>
      <c r="DN200" s="356"/>
      <c r="DO200" s="355"/>
      <c r="DP200" s="356"/>
      <c r="DQ200" s="355"/>
      <c r="DR200" s="356"/>
      <c r="DS200" s="355"/>
      <c r="DT200" s="356"/>
      <c r="DU200" s="355"/>
      <c r="DV200" s="356"/>
      <c r="DW200" s="355"/>
      <c r="DX200" s="356"/>
      <c r="DY200" s="355"/>
      <c r="DZ200" s="356"/>
      <c r="EA200" s="355"/>
      <c r="EB200" s="356"/>
      <c r="EC200" s="355"/>
      <c r="ED200" s="356"/>
      <c r="EE200" s="355"/>
      <c r="EF200" s="356"/>
      <c r="EG200" s="355"/>
      <c r="EH200" s="356"/>
      <c r="EI200" s="355"/>
      <c r="EJ200" s="356"/>
      <c r="EK200" s="355"/>
      <c r="EL200" s="356"/>
      <c r="EM200" s="355"/>
      <c r="EN200" s="356"/>
      <c r="EO200" s="355"/>
      <c r="EP200" s="356"/>
      <c r="EQ200" s="355"/>
      <c r="ER200" s="356"/>
      <c r="ES200" s="355"/>
      <c r="ET200" s="356"/>
      <c r="EU200" s="355"/>
      <c r="EV200" s="356"/>
      <c r="EW200" s="355"/>
      <c r="EX200" s="356"/>
      <c r="EY200" s="355"/>
      <c r="EZ200" s="356"/>
      <c r="FA200" s="355"/>
      <c r="FB200" s="356"/>
      <c r="FC200" s="355"/>
      <c r="FD200" s="356"/>
      <c r="FE200" s="355"/>
      <c r="FF200" s="356"/>
      <c r="FG200" s="355"/>
      <c r="FH200" s="356"/>
      <c r="FI200" s="355"/>
      <c r="FJ200" s="356"/>
      <c r="FK200" s="355"/>
      <c r="FL200" s="356"/>
      <c r="FM200" s="355"/>
      <c r="FN200" s="356"/>
      <c r="FO200" s="355"/>
      <c r="FP200" s="356"/>
      <c r="FQ200" s="355"/>
      <c r="FR200" s="356"/>
      <c r="FS200" s="355"/>
      <c r="FT200" s="356"/>
      <c r="FU200" s="355"/>
      <c r="FV200" s="356"/>
      <c r="FW200" s="355"/>
      <c r="FX200" s="356"/>
      <c r="FY200" s="355"/>
      <c r="FZ200" s="356"/>
      <c r="GA200" s="355"/>
      <c r="GB200" s="356"/>
      <c r="GC200" s="355"/>
      <c r="GD200" s="356"/>
      <c r="GE200" s="355"/>
      <c r="GF200" s="356"/>
      <c r="GG200" s="355"/>
      <c r="GH200" s="356"/>
      <c r="GI200" s="355"/>
      <c r="GJ200" s="356"/>
      <c r="GK200" s="355"/>
      <c r="GL200" s="356"/>
      <c r="GM200" s="355"/>
      <c r="GN200" s="356"/>
      <c r="GO200" s="355"/>
      <c r="GP200" s="356"/>
      <c r="GQ200" s="355"/>
      <c r="GR200" s="356"/>
    </row>
    <row r="201" spans="1:200" ht="15.75" customHeight="1" x14ac:dyDescent="0.3">
      <c r="A201" s="401">
        <f>IF(입력!A201="","",입력!A201)</f>
        <v>25</v>
      </c>
      <c r="B201" s="404">
        <f>SUM(E205:GR208)</f>
        <v>0</v>
      </c>
      <c r="C201" s="407" t="s">
        <v>22</v>
      </c>
      <c r="D201" s="408"/>
      <c r="E201" s="357">
        <f>IF(OR(입력!B201="60mm단열",입력!B201="60mm방화"),IF(입력!B203="OD",IF(AND(입력!H201="W",입력!H205="W"),((입력!D201-(입력!D201-입력!J201))*2)+((입력!D201-(입력!D201-입력!J205))*2)+((입력!D201-입력!J201-입력!J205)*2)+((입력!F201)*6),0),0)+IF(입력!B203="OD",IF(AND(입력!H201="H",입력!H205="H"),((입력!F201-(입력!F201-입력!J201))*2)+((입력!F201-(입력!F201-입력!J205))*2)+((입력!F201-입력!J201-입력!J205)*2)+((입력!D201)*6),0),0)+IF(입력!B203="OD",IF(입력!H201="W",((입력!D201-(입력!D201-입력!J201))*2)+((입력!D201-입력!J201)*2)+((입력!F201)*4),IF(입력!H201="H",((입력!F201-(입력!F201-입력!J201))*2)+((입력!F201-입력!J201)*2)+((입력!D201)*4),0)),0)+IF(OR(입력!B203="PJ",입력!B203="T/T",입력!B203="T/O",입력!B203="T/S",입력!B203="FIX",입력!B201="ID",AND(입력!B203="OD",NOT(입력!H201="W"),NOT(입력!H201="H"))),((입력!D201)+(입력!F201))*2,0),0)</f>
        <v>0</v>
      </c>
      <c r="F201" s="358"/>
      <c r="G201" s="375">
        <f>IF(OR(입력!B201="60mm단열",입력!B201="60mm방화"),(IF(OR(입력!B203="T/T",입력!B203="T/O",입력!B203="T/S"),(IF(입력!H201="W",입력!J201-34-19+12,입력!D201-34-34+12)+IF(입력!H201="H",입력!J201-34-19+12,입력!F201-34-34+12))*2,0))+(IF(OR(입력!B203="T/T",입력!B203="T/O",입력!B203="T/S"),(IF(입력!H205="W",입력!J205-34-19+12+입력!F201-34-34+12,0)+IF(입력!H205="H",입력!J205-34-19+12+입력!D201-34-34+12,0))*2,0)),0)</f>
        <v>0</v>
      </c>
      <c r="H201" s="376"/>
      <c r="I201" s="357">
        <f>IF(OR(입력!B201="60mm단열",입력!B201="60mm방화"),IF(OR(입력!B203="T/T",입력!B203="T/O",입력!B203="T/S",입력!B203="FIX",입력!B203="PJ"),IF(입력!H201="W",입력!F201-34-34+10,IF(입력!H201="H",입력!D201-34-34+10,0)),0)*IF(OR(입력!H205="W",입력!H205="H"),2,1),0)</f>
        <v>0</v>
      </c>
      <c r="J201" s="358"/>
      <c r="K201" s="357">
        <f>IF(OR(입력!B201="60mm단열",입력!B201="60mm방화"),IF(입력!B203="OD",(IF(입력!H201="W",입력!D201-(입력!D201-입력!J201)-34-34+12,입력!D201-34-34+12)+IF(입력!H201="H",입력!F201-(입력!F201-입력!J201)-34-34+12,입력!F201-34-34+12))*2,0),0)</f>
        <v>0</v>
      </c>
      <c r="L201" s="358"/>
      <c r="M201" s="357">
        <f>IF(OR(입력!B201="60mm단열",입력!B201="60mm방화"),IF(입력!B203="PJ",(IF(입력!H201="W",입력!D201-(입력!D201-입력!J201)-34-34+12,입력!D201-34-34+12)+IF(입력!H201="H",입력!F201-(입력!F201-입력!J201)-34-34+12,입력!F201-34-34+12))*2,0),0)</f>
        <v>0</v>
      </c>
      <c r="N201" s="358"/>
      <c r="O201" s="357">
        <f>IF(OR(입력!B201="60mm단열",입력!B201="60mm방화"),IF(입력!B203="페러럴",(IF(입력!H201="W",입력!D201-(입력!D201-입력!J201)-34-34+12,입력!D201-34-34+12)+IF(입력!H201="H",입력!F201-(입력!F201-입력!J201)-34-34+12,입력!F201-34-34+12))*2,0),0)</f>
        <v>0</v>
      </c>
      <c r="P201" s="358"/>
      <c r="Q201" s="357">
        <f>IF(OR(입력!B201="60mm단열",입력!B201="60mm방화"),IF(입력!B205="24T",(IF(입력!B203="FIX",IF(AND(입력!H201="W",입력!H205="W"),((입력!D201-(입력!D201-입력!J201)-34-19)*2)+((입력!D201-(입력!D201-입력!J205)-34-19)*2)+((입력!D201-입력!J201-입력!J204-19-19)*2)+((입력!F201-34-34)*6),IF(AND(입력!H201="H",입력!H205="H"),((입력!F201-(입력!F201-입력!J201)-34-19)*2)+((입력!F201-(입력!F201-입력!J205)-34-19)*2)+((입력!F201-입력!J201-입력!J205-19-19)*2)+((입력!D201-34-34)*6),IF(입력!H201="W",((입력!D201-(입력!D201-입력!J201)-34-19)*2)+((입력!D201-입력!J201-34-19)*2)+((입력!F201-34-34)*4),IF(입력!H201="H",((입력!F201-(입력!F201-입력!J201)-34-19)*2)+((입력!F201-입력!J201-34-19)*2)+((입력!D201-34-34)*4),(((입력!D201-34-34)+(입력!F201-34-34))*2))))),0)+IF(OR(입력!B203="T/T",입력!B203="T/O",입력!B203="PJ",입력!B203="T/S"),IF(AND(입력!H201="W",입력!H205="W"),(((입력!D201-입력!J201-입력!J205-19-19)+(입력!F201-34-34))*2),IF(입력!H201="W",(((입력!D201-입력!J201-34-19)+(입력!F201-34-34))*2),IF(AND(입력!H201="H",입력!H205="H"),(((입력!F201-입력!J201-입력!J205-19-19)+(입력!D201-34-34))*2),IF(입력!H201="H",(((입력!F201-입력!J201-34-19)+(입력!D201-34-34))*2),0)))),0)+IF(입력!B201="OD",IF(AND(입력!H201="W",입력!H201="W"),(((입력!D201-입력!J201-입력!J205-34-34)+(입력!F201-34-34))*2),IF(입력!H201="W",(((입력!D201-입력!J201-34-34)+(입력!F201-34-34))*2),IF(AND(입력!H201="H",입력!H205="H"),(((입력!F201-입력!J201-입력!J205-34-34)+(입력!D201-34-34))*2),IF(입력!H201="H",(((입력!F201-입력!J201-34-34)+(입력!D201-34-34))*2),0)))),0)),0),0)</f>
        <v>0</v>
      </c>
      <c r="R201" s="358"/>
      <c r="S201" s="357">
        <f>IF(OR(입력!B201="60mm단열",입력!B201="60mm방화"),IF(입력!B205="24T",(IF(OR(입력!B203="T/T",입력!B203="T/O",입력!B203="T/S"),(IF(입력!H201="W",입력!D201-(입력!D201-입력!J201)-34-19+12-53-53,입력!D201-34-34+12-53-53)+IF(입력!H201="H",입력!F201-(입력!F201-입력!J201)-34-19+12-53-53,입력!F201-34-34+12-53-53))*2,0)+IF(입력!B203="OD",(IF(입력!H201="W",입력!D201-(입력!D201-입력!J201)-34-34+12-53-53,입력!D201-34-34+12-53-53)+IF(입력!H201="H",입력!F201-(입력!F201-입력!J201)-34-34+12-53-53,입력!F201-34-34+12-53-53))*2,0)+IF(입력!B203="PJ",(IF(입력!H201="W",입력!D201-(입력!D201-입력!J201)-34-19+12-53-53,입력!D201-34-34+12-53-53)+IF(입력!H201="H",입력!F201-(입력!F201-입력!J201)-34-19+12-53-53,입력!F201-34-34+12-53-53))*2,0)+IF(OR(입력!B203="T/T",입력!B203="T/O",입력!B203="T/S"),(IF(입력!H205="W",입력!D201-(입력!D201-입력!J205)-34-19+12-53-53,0)+IF(입력!H205="H",입력!F201-(입력!F201-입력!J205)-34-19+12-53-53,0))*2,0)+IF(입력!B201="OD",(IF(입력!H205="W",입력!D201-(입력!D201-입력!J205)-34-34+12-53-53,0)+IF(입력!H205="H",입력!F201-(입력!F201-입력!J205)-34-34+12-53-53,0))*2,0)+IF(입력!B203="PJ",(IF(입력!H205="W",입력!D201-(입력!D201-입력!J205)-34-19+12-53-53,0)+IF(입력!H205="H",입력!F201-(입력!F201-입력!J205)-34-19+12-53-53,0))*2,0)),0),0)</f>
        <v>0</v>
      </c>
      <c r="T201" s="358"/>
      <c r="U201" s="357">
        <f>IF(OR(입력!B201="60mm단열",입력!B201="60mm방화"),IF(입력!B205="39T",(IF(입력!B203="FIX",IF(AND(입력!H201="W",입력!H205="W"),((입력!D201-(입력!D201-입력!J201)-34-19)*2)+((입력!D201-(입력!D201-입력!J205)-34-19)*2)+((입력!D201-입력!J201-입력!J204-19-19)*2)+((입력!F201-34-34)*6),IF(AND(입력!H201="H",입력!H205="H"),((입력!F201-(입력!F201-입력!J201)-34-19)*2)+((입력!F201-(입력!F201-입력!J205)-34-19)*2)+((입력!F201-입력!J201-입력!J205-19-19)*2)+((입력!D201-34-34)*6),IF(입력!H201="W",((입력!D201-(입력!D201-입력!J201)-34-19)*2)+((입력!D201-입력!J201-34-19)*2)+((입력!F201-34-34)*4),IF(입력!H201="H",((입력!F201-(입력!F201-입력!J201)-34-19)*2)+((입력!F201-입력!J201-34-19)*2)+((입력!D201-34-34)*4),(((입력!D201-34-34)+(입력!F201-34-34))*2))))),0)+IF(OR(입력!B203="T/T",입력!B203="T/O",입력!B203="PJ",입력!B203="T/S"),IF(AND(입력!H201="W",입력!H205="W"),(((입력!D201-입력!J201-입력!J205-19-19)+(입력!F201-34-34))*2),IF(입력!H201="W",(((입력!D201-입력!J201-34-19)+(입력!F201-34-34))*2),IF(AND(입력!H201="H",입력!H205="H"),(((입력!F201-입력!J201-입력!J205-19-19)+(입력!D201-34-34))*2),IF(입력!H201="H",(((입력!F201-입력!J201-34-19)+(입력!D201-34-34))*2),0)))),0)+IF(입력!B203="OD",IF(AND(입력!H201="W",입력!H201="W"),(((입력!D201-입력!J201-입력!J205-34-34)+(입력!F201-34-34))*2),IF(입력!H201="W",(((입력!D201-입력!J201-34-34)+(입력!F201-34-34))*2),IF(AND(입력!H201="H",입력!H205="H"),(((입력!F201-입력!J201-입력!J205-34-34)+(입력!D201-34-34))*2),IF(입력!H201="H",(((입력!F201-입력!J201-34-34)+(입력!D201-34-34))*2),0)))),0)),0),0)</f>
        <v>0</v>
      </c>
      <c r="V201" s="358"/>
      <c r="W201" s="357">
        <f>IF(OR(입력!B201="60mm단열",입력!B201="60mm방화"),IF(입력!B205="39T",(IF(OR(입력!B203="T/T",입력!B203="T/O",입력!B203="T/S"),(IF(입력!H201="W",입력!D201-(입력!D201-입력!J201)-34-19+12-53-53,입력!D201-34-34+12-53-53)+IF(입력!H201="H",입력!F201-(입력!F201-입력!J201)-34-19+12-53-53,입력!F201-34-34+12-53-53))*2,0)+IF(입력!B203="OD",(IF(입력!H201="W",입력!D201-(입력!D201-입력!J201)-34-34+12-53-53,입력!D201-34-34+12-53-53)+IF(입력!H201="H",입력!F201-(입력!F201-입력!J201)-34-34+12-53-53,입력!F201-34-34+12-53-53))*2,0)+IF(입력!B203="PJ",(IF(입력!H201="W",입력!D201-(입력!D201-입력!J201)-34-19+12-53-53,입력!D201-34-34+12-53-53)+IF(입력!H201="H",입력!F201-(입력!F201-입력!J201)-34-19+12-53-53,입력!F201-34-34+12-53-53))*2,0)+IF(OR(입력!B203="T/T",입력!B203="T/O",입력!B203="T/S"),(IF(입력!H205="W",입력!D201-(입력!D201-입력!J205)-34-19+12-53-53,0)+IF(입력!H205="H",입력!F201-(입력!F201-입력!J205)-34-19+12-53-53,0))*2,0)+IF(입력!B201="OD",(IF(입력!H205="W",입력!D201-(입력!D201-입력!J205)-34-34+12-53-53,0)+IF(입력!H205="H",입력!F201-(입력!F201-입력!J205)-34-34+12-53-53,0))*2,0)+IF(입력!B201="ID",(IF(입력!H205="W",입력!D201-(입력!D201-입력!J205)-34-19+12-53-53,0)+IF(입력!H205="H",입력!F201-(입력!F201-입력!J205)-34-19+12-53-53,0))*2,0)),0),0)</f>
        <v>0</v>
      </c>
      <c r="X201" s="358"/>
      <c r="Y201" s="357">
        <f>IF(OR(입력!B201="60mm단열",입력!B201="60mm방화"),(4),0)</f>
        <v>0</v>
      </c>
      <c r="Z201" s="358"/>
      <c r="AA201" s="357">
        <f>IF(OR(입력!B201="60mm단열",입력!B201="60mm방화"),(4),0)</f>
        <v>0</v>
      </c>
      <c r="AB201" s="358"/>
      <c r="AC201" s="375">
        <f>IF(OR(입력!B201="60mm단열",입력!B201="60mm방화"),IF(OR(입력!B203="T/T",입력!B203="T/O",입력!B203="T/S",입력!B203="PJ"),IF(OR(입력!H205="w",입력!H205="h"),8,4),0),0)</f>
        <v>0</v>
      </c>
      <c r="AD201" s="376"/>
      <c r="AE201" s="375">
        <f>IF(OR(입력!B201="60mm단열",입력!B201="60mm방화"),IF(OR(입력!B203="T/T",입력!B203="T/O",입력!B203="T/S",입력!B203="PJ"),IF(OR(입력!H205="w",입력!H205="h"),8,4),0),0)</f>
        <v>0</v>
      </c>
      <c r="AF201" s="376"/>
      <c r="AG201" s="375">
        <f>IF(OR(입력!B201="60mm단열",입력!B201="60mm방화"),IF(OR(입력!B203="T/T",입력!B203="T/O",입력!B203="T/S",입력!B203="FIX",입력!B203="PJ"),IF(입력!H201="W",4,IF(입력!H201="H",4,0)),0)*IF(OR(입력!H204="W",입력!H204="H"),2,1),0)</f>
        <v>0</v>
      </c>
      <c r="AH201" s="376"/>
      <c r="AI201" s="375">
        <f>IF(OR(입력!B201="60mm단열",입력!B201="60mm방화"),IF(OR(입력!B203="T/T",입력!B203="T/O",입력!B203="T/S",입력!B203="FIX",입력!B203="PJ"),IF(입력!H201="W",4,IF(입력!H201="H",4,0)),0)*IF(OR(입력!H204="W",입력!H204="H"),2,1),0)</f>
        <v>0</v>
      </c>
      <c r="AJ201" s="376"/>
      <c r="AK201" s="375">
        <f>IF(OR(입력!B201="60mm단열",입력!B201="60mm방화"),IF(OR(입력!B203="T/T",입력!B203="T/O",입력!B203="T/S",입력!B203="FIX",입력!B203="PJ"),IF(입력!H201="W",4,IF(입력!H201="H",4,0)),0)*IF(OR(입력!H204="W",입력!H204="H"),2,1),0)</f>
        <v>0</v>
      </c>
      <c r="AL201" s="376"/>
      <c r="AM201" s="357">
        <f>IF(OR(입력!B201="60mm단열",입력!B201="60mm방화"),(32),0)</f>
        <v>0</v>
      </c>
      <c r="AN201" s="358"/>
      <c r="AO201" s="357">
        <f>IF((입력!B201="60mm단열"),(Q201+S201+U201+W201)/1000,0)</f>
        <v>0</v>
      </c>
      <c r="AP201" s="358"/>
      <c r="AQ201" s="357">
        <f>IF((입력!B201="60mm단열"),(Q201+S201+U201+W201)/1000,0)</f>
        <v>0</v>
      </c>
      <c r="AR201" s="358"/>
      <c r="AS201" s="357">
        <f>IF((입력!B201="60mm단열"),(G201+M201+K201+O201))/1000</f>
        <v>0</v>
      </c>
      <c r="AT201" s="358"/>
      <c r="AU201" s="357">
        <f>IF((입력!B201="60mm단열"),(4),0)</f>
        <v>0</v>
      </c>
      <c r="AV201" s="358"/>
      <c r="AW201" s="357">
        <f>IF((입력!B201="60mm단열"),(G201*2)/1000,0)</f>
        <v>0</v>
      </c>
      <c r="AX201" s="358"/>
      <c r="AY201" s="357">
        <f>IF((입력!B201="60mm방화"),(Q201+S201+U201+W201)/1000,0)</f>
        <v>0</v>
      </c>
      <c r="AZ201" s="358"/>
      <c r="BA201" s="357">
        <f>IF((입력!B201="60mm방화"),(Q201+S201+U201+W201)/1000,0)</f>
        <v>0</v>
      </c>
      <c r="BB201" s="358"/>
      <c r="BC201" s="357">
        <f>IF((입력!B201="60mm방화"),(G201+K201+M201+O201)/1000,0)</f>
        <v>0</v>
      </c>
      <c r="BD201" s="358"/>
      <c r="BE201" s="357">
        <f>IF((입력!B201="60mm방화"),(4),0)</f>
        <v>0</v>
      </c>
      <c r="BF201" s="358"/>
      <c r="BG201" s="357">
        <f>IF((입력!B201="60mm방화"),((G201+K201+M201+O201)/1000),0)</f>
        <v>0</v>
      </c>
      <c r="BH201" s="358"/>
      <c r="BI201" s="357">
        <f>IF((입력!B201="60mm방화"),((E201/1000)),0)</f>
        <v>0</v>
      </c>
      <c r="BJ201" s="358"/>
      <c r="BK201" s="357">
        <f>IF((입력!B201="60mm방화"),IF(입력!B205="24T",Q201/1000,U201/1000),0)</f>
        <v>0</v>
      </c>
      <c r="BL201" s="358"/>
      <c r="BM201" s="357">
        <f>IF((입력!B201="60mm방화"),IF(입력!B205="24T",S201/1000,W201/1000),0)</f>
        <v>0</v>
      </c>
      <c r="BN201" s="358"/>
      <c r="BO201" s="357">
        <f>IF(OR(입력!B201="60mm단열",입력!B201="60mm방화"),(IF(OR(입력!B203="T/T",입력!B203="T/O",입력!B203="T/S",입력!B203="PJ"),(IF(입력!H201="W",입력!D201-(입력!D201-입력!J201)-432,입력!D201-432)+IF(입력!H201="H",입력!F201-((((입력!F201-입력!J201)/2)-246)*2),(((입력!F201/2)-246)*2))),0))+(IF(OR(입력!B203="T/T",입력!B203="T/O",입력!B203="T/S"),(IF(입력!H205="W",입력!D201-(입력!D205-입력!J205)-432,0)+IF(입력!H205="H",입력!F205-((((입력!F205-입력!J205)/2)-246)*2),0)),0)),0)</f>
        <v>0</v>
      </c>
      <c r="BP201" s="358"/>
      <c r="BQ201" s="357">
        <f>IF(OR(입력!B201="85mm단열",입력!B201="85mm방화"),IF(입력!B203="OD",IF(AND(입력!H201="W",입력!H205="W"),((입력!D201-(입력!D201-입력!J201))*2)+((입력!D201-(입력!D201-입력!J205))*2)+((입력!D201-입력!J201-입력!J205)*2)+((입력!F201)*6),0),0)+IF(입력!B203="OD",IF(AND(입력!H201="H",입력!H205="H"),((입력!BJ201-(입력!F201-입력!J201))*2)+((입력!F201-(입력!F201-입력!J205))*2)+((입력!F201-입력!BN201-입력!J205)*2)+((입력!D201)*6),0),0)+IF(입력!B203="OD",IF(입력!H201="W",((입력!D201-(입력!D201-입력!J201))*2)+((입력!D201-입력!J201)*2)+((입력!F201)*4),IF(입력!H201="H",((입력!F201-(입력!F201-입력!J201))*2)+((입력!F201-입력!J201)*2)+((입력!D201)*4),0)),0)+IF(OR(입력!B203="T/T",입력!B203="T/O",입력!B203="T/S",입력!B203="FIX",입력!B201="ID",AND(입력!B203="OD",NOT(입력!H201="W"),NOT(입력!H201="H"))),((입력!D201)+(입력!F201))*2,0),0)</f>
        <v>0</v>
      </c>
      <c r="BR201" s="358"/>
      <c r="BS201" s="357">
        <f>IF(OR(입력!B201="85mm단열",입력!B201="85mm방화"),(IF(OR(입력!B203="T/T",입력!B203="T/O",입력!B203="T/S"),(IF(입력!H201="W",입력!D201-(입력!D201-입력!J201)-38-19+12,입력!D201-38-38+12)+IF(입력!H201="H",입력!F201-(입력!F201-입력!J201)-38-19+12,입력!F201-38-38+12))*2,0))+(IF(OR(입력!B203="T/T",입력!B203="T/O",입력!B203="T/S"),(IF(입력!H205="W",입력!D201-(입력!D205-입력!J205)-38-19+12,0)+IF(입력!H205="H",입력!F205-(입력!F205-입력!J205)-38-19+12,0))*2,0)),0)</f>
        <v>0</v>
      </c>
      <c r="BT201" s="358"/>
      <c r="BU201" s="357">
        <f>IF(OR(입력!B201="85mm단열",입력!B201="85mm방화"),IF(OR(입력!B203="T/T",입력!B203="T/O",입력!B203="T/S",입력!B203="FIX",입력!B203="ID"),IF(입력!H201="W",입력!F201-38-38+10,IF(입력!H201="H",입력!D201-38-38+10,0)),0)*IF(OR(입력!H205="W",입력!H204="H"),2,1),0)</f>
        <v>0</v>
      </c>
      <c r="BV201" s="358"/>
      <c r="BW201" s="357">
        <f>IF(OR(입력!B201="85mm단열",입력!B201="85mm방화"),IF(입력!B205="48T",(IF(입력!B203="FIX",IF(AND(입력!H201="W",입력!H205="W"),((입력!D201-(입력!D201-입력!J201)-38-19)*2)+((입력!D201-(입력!D201-입력!J205)-38-19)*2)+((입력!D201-입력!J201-입력!J204-19-19)*2)+((입력!F201-38-38)*6),IF(AND(입력!H201="H",입력!H205="H"),((입력!F201-(입력!F201-입력!J201)-38-19)*2)+((입력!F201-(입력!F201-입력!J205)-38-19)*2)+((입력!F201-입력!J201-입력!J205-19-19)*2)+((입력!D201-38-38)*6),IF(입력!H201="W",((입력!D201-(입력!D201-입력!J201)-38-19)*2)+((입력!D201-입력!J201-38-19)*2)+((입력!F201-38-38)*4),IF(입력!H201="H",((입력!F201-(입력!F201-입력!J201)-38-19)*2)+((입력!F201-입력!J201-38-19)*2)+((입력!D201-38-38)*4),(((입력!D201-38-38)+(입력!F201-38-38))*2))))),0)+IF(OR(입력!B203="T/T",입력!B203="T/O",입력!B203="ID",입력!B203="T/S"),IF(AND(입력!H201="W",입력!H205="W"),(((입력!D201-입력!J201-입력!J205-19-19)+(입력!F201-38-38))*2),IF(입력!H201="W",(((입력!D201-입력!J201-38-19)+(입력!F201-38-38))*2),IF(AND(입력!H201="H",입력!H205="H"),(((입력!F201-입력!J201-입력!J205-19-19)+(입력!D201-38-38))*2),IF(입력!H201="H",(((입력!F201-입력!J201-38-19)+(입력!D201-38-38))*2),0)))),0)+IF(입력!B201="OD",IF(AND(입력!H201="W",입력!H201="W"),(((입력!D201-입력!J201-입력!J205-38-38)+(입력!F201-38-38))*2),IF(입력!H201="W",(((입력!D201-입력!J201-38-38)+(입력!F201-38-38))*2),IF(AND(입력!H201="H",입력!H205="H"),(((입력!F201-입력!J201-입력!J205-38-38)+(입력!D201-38-38))*2),IF(입력!H201="H",(((입력!F201-입력!J201-38-38)+(입력!D201-38-38))*2),0)))),0)),0),0)</f>
        <v>0</v>
      </c>
      <c r="BX201" s="358"/>
      <c r="BY201" s="357">
        <f>IF(OR(입력!B201="85mm단열",입력!B201="85mm방화"),IF(입력!B205="48T",(IF(OR(입력!B203="T/T",입력!B203="T/O",입력!B203="T/S"),(IF(입력!H201="W",입력!D201-(입력!D201-입력!J201)-38-19+12-56-56,입력!D201-38-38+12-56-56)+IF(입력!H201="H",입력!F201-(입력!F201-입력!J201)-38-19+12-56-56,입력!F201-38-38+12-56-56))*2,0)+IF(입력!B203="OD",(IF(입력!H201="W",입력!D201-(입력!D201-입력!J201)-38-38+12-56-56,입력!D201-38-38+12-56-56)+IF(입력!H201="H",입력!F201-(입력!F201-입력!J201)-38-38+12-56-56,입력!F201-38-38+12-56-56))*2,0)+IF(입력!B203="ID",(IF(입력!H201="W",입력!D201-(입력!D201-입력!J201)-38-19+12-56-56,입력!D201-38-38+12-56-56)+IF(입력!H201="H",입력!F201-(입력!F201-입력!J201)-38-19+12-56-56,입력!F201-38-38+12-56-56))*2,0)+IF(OR(입력!B203="T/T",입력!B203="T/O",입력!B203="T/S"),(IF(입력!H205="W",입력!D201-(입력!D201-입력!J205)-38-19+12-56-56,0)+IF(입력!H205="H",입력!F201-(입력!F201-입력!J205)-38-19+12-56-56,0))*2,0)+IF(입력!B201="OD",(IF(입력!H205="W",입력!D201-(입력!D201-입력!J205)-38-38+12-56-56,0)+IF(입력!H205="H",입력!F201-(입력!F201-입력!J205)-38-38+12-56-56,0))*2,0)+IF(입력!B201="ID",(IF(입력!H205="W",입력!D201-(입력!D201-입력!J205)-38-19+12-56-56,0)+IF(입력!H205="H",입력!F201-(입력!F201-입력!J205)-38-19+12-56-56,0))*2,0)),0),0)</f>
        <v>0</v>
      </c>
      <c r="BZ201" s="358"/>
      <c r="CA201" s="357">
        <f>IF(OR(입력!B201="85mm단열",입력!B201="85mm방화"),IF(입력!B205="51T",(IF(입력!B203="FIX",IF(AND(입력!H201="W",입력!H205="W"),((입력!D201-(입력!D201-입력!J201)-38-19)*2)+((입력!D201-(입력!D201-입력!J205)-38-19)*2)+((입력!D201-입력!J201-입력!J204-19-19)*2)+((입력!F201-38-38)*6),IF(AND(입력!H201="H",입력!H205="H"),((입력!F201-(입력!F201-입력!J201)-38-19)*2)+((입력!F201-(입력!F201-입력!J205)-38-19)*2)+((입력!F201-입력!J201-입력!J205-19-19)*2)+((입력!D201-38-38)*6),IF(입력!H201="W",((입력!D201-(입력!D201-입력!J201)-38-19)*2)+((입력!D201-입력!J201-38-19)*2)+((입력!F201-38-38)*4),IF(입력!H201="H",((입력!F201-(입력!F201-입력!J201)-38-19)*2)+((입력!F201-입력!J201-38-19)*2)+((입력!D201-38-38)*4),(((입력!D201-38-38)+(입력!F201-38-38))*2))))),0)+IF(OR(입력!B203="T/T",입력!B203="T/O",입력!B203="ID",입력!B203="T/S"),IF(AND(입력!H201="W",입력!H205="W"),(((입력!D201-입력!J201-입력!J205-19-19)+(입력!F201-38-38))*2),IF(입력!H201="W",(((입력!D201-입력!J201-38-19)+(입력!F201-38-38))*2),IF(AND(입력!H201="H",입력!H205="H"),(((입력!F201-입력!J201-입력!J205-19-19)+(입력!D201-38-38))*2),IF(입력!H201="H",(((입력!F201-입력!J201-38-19)+(입력!D201-38-38))*2),0)))),0)+IF(입력!B201="OD",IF(AND(입력!H201="W",입력!H201="W"),(((입력!D201-입력!J201-입력!J205-38-38)+(입력!F201-38-38))*2),IF(입력!H201="W",(((입력!D201-입력!J201-38-38)+(입력!F201-38-38))*2),IF(AND(입력!H201="H",입력!H205="H"),(((입력!F201-입력!J201-입력!J205-38-38)+(입력!D201-38-38))*2),IF(입력!H201="H",(((입력!F201-입력!J201-38-38)+(입력!D201-38-38))*2),0)))),0)),0),0)</f>
        <v>0</v>
      </c>
      <c r="CB201" s="358"/>
      <c r="CC201" s="357">
        <f>IF(OR(입력!B201="85mm단열",입력!B201="85mm방화"),IF(입력!B205="51T",(IF(OR(입력!B203="T/T",입력!B203="T/O",입력!B203="T/S"),(IF(입력!H201="W",입력!D201-(입력!D201-입력!J201)-38-19+12-56-56,입력!D201-38-38+12-56-56)+IF(입력!H201="H",입력!F201-(입력!F201-입력!J201)-38-19+12-56-56,입력!F201-38-38+12-56-56))*2,0)+IF(입력!B203="OD",(IF(입력!H201="W",입력!D201-(입력!D201-입력!J201)-38-38+12-56-56,입력!D201-38-38+12-56-56)+IF(입력!H201="H",입력!F201-(입력!F201-입력!J201)-38-38+12-56-56,입력!F201-38-38+12-56-56))*2,0)+IF(입력!B203="ID",(IF(입력!H201="W",입력!D201-(입력!D201-입력!J201)-38-19+12-56-56,입력!D201-38-38+12-56-56)+IF(입력!H201="H",입력!F201-(입력!F201-입력!J201)-38-19+12-56-56,입력!F201-38-38+12-56-56))*2,0)+IF(OR(입력!B203="T/T",입력!B203="T/O",입력!B203="T/S"),(IF(입력!H205="W",입력!D201-(입력!D201-입력!J205)-38-19+12-56-56,0)+IF(입력!H205="H",입력!F201-(입력!F201-입력!J205)-38-19+12-56-56,0))*2,0)+IF(입력!B201="OD",(IF(입력!H205="W",입력!D201-(입력!D201-입력!J205)-38-38+12-56-56,0)+IF(입력!H205="H",입력!F201-(입력!F201-입력!J205)-38-38+12-56-56,0))*2,0)+IF(입력!B201="ID",(IF(입력!H205="W",입력!D201-(입력!D201-입력!J205)-38-19+12-56-56,0)+IF(입력!H205="H",입력!F201-(입력!F201-입력!J205)-38-19+12-56-56,0))*2,0)),0),0)</f>
        <v>0</v>
      </c>
      <c r="CD201" s="358"/>
      <c r="CE201" s="357">
        <f>IF(OR(입력!B201="85mm단열",입력!B201="85mm방화"),(4),0)</f>
        <v>0</v>
      </c>
      <c r="CF201" s="358"/>
      <c r="CG201" s="357">
        <f>IF(OR(입력!B201="85mm단열",입력!B201="85mm방화"),(4),0)</f>
        <v>0</v>
      </c>
      <c r="CH201" s="358"/>
      <c r="CI201" s="381">
        <f>IF(OR(입력!B201="85mm단열",입력!B201="85mm방화"),IF(OR(입력!B203="T/T",입력!B203="T/O",입력!B203="T/S"),IF(OR(입력!H205="w",입력!H205="h"),8,4),0),0)</f>
        <v>0</v>
      </c>
      <c r="CJ201" s="382"/>
      <c r="CK201" s="375">
        <f>IF(OR(입력!B201="85mm단열",입력!B201="85mm방화"),IF(OR(입력!B203="T/T",입력!B203="T/O",입력!B203="T/S"),IF(OR(입력!H205="w",입력!H205="h"),8,4),0),0)</f>
        <v>0</v>
      </c>
      <c r="CL201" s="376"/>
      <c r="CM201" s="375">
        <f>IF(OR(입력!B201="85mm단열",입력!B201="85mm방화"),IF(OR(입력!B203="T/T",입력!B203="T/O",입력!B203="T/S",입력!B203="FIX",입력!B203="ID"),IF(입력!H201="W",2,IF(입력!H201="H",2,0)),0)*IF(OR(입력!H204="W",입력!H204="H"),2,1),0)</f>
        <v>0</v>
      </c>
      <c r="CN201" s="376"/>
      <c r="CO201" s="375">
        <f>IF(OR(입력!B201="85mm단열",입력!B201="85mm방화"),IF(OR(입력!B203="T/T",입력!B203="T/O",입력!B203="T/S",입력!B203="FIX",입력!B203="ID"),IF(입력!H201="W",2,IF(입력!H201="H",2,0)),0)*IF(OR(입력!H204="W",입력!H204="H"),2,1),0)</f>
        <v>0</v>
      </c>
      <c r="CP201" s="376"/>
      <c r="CQ201" s="375">
        <f>IF(OR(입력!B201="85mm단열",입력!B201="85mm방화"),IF(OR(입력!B203="T/T",입력!B203="T/O",입력!B203="T/S",입력!B203="FIX",입력!B203="ID"),IF(입력!H201="W",2,IF(입력!H201="H",2,0)),0)*IF(OR(입력!H204="W",입력!H204="H"),2,1),0)</f>
        <v>0</v>
      </c>
      <c r="CR201" s="376"/>
      <c r="CS201" s="357">
        <f>IF(OR(입력!B201="85mm단열",입력!B201="85mm방화"),(32),0)</f>
        <v>0</v>
      </c>
      <c r="CT201" s="358"/>
      <c r="CU201" s="369">
        <f>IF((입력!B201="85mm단열"),((CA201+CC201+BW201+BY201)/1000),0)</f>
        <v>0</v>
      </c>
      <c r="CV201" s="370"/>
      <c r="CW201" s="369">
        <f>IF((입력!B201="85mm단열"),((CA201+CC201+BW201+BY201)/1000),0)</f>
        <v>0</v>
      </c>
      <c r="CX201" s="370"/>
      <c r="CY201" s="369">
        <f>IF((입력!B201="85mm단열"),((BS201/1000)),0)</f>
        <v>0</v>
      </c>
      <c r="CZ201" s="370"/>
      <c r="DA201" s="357">
        <f>IF((입력!B201="85mm단열"),(4),0)</f>
        <v>0</v>
      </c>
      <c r="DB201" s="358"/>
      <c r="DC201" s="369">
        <f>IF((입력!B201="85mm단열"),(BS201*2)/1000,0)</f>
        <v>0</v>
      </c>
      <c r="DD201" s="370"/>
      <c r="DE201" s="357">
        <f>IF((입력!B201="85mm방화"),((CA201+CC201+BW201+BY201)/1000),0)</f>
        <v>0</v>
      </c>
      <c r="DF201" s="358"/>
      <c r="DG201" s="357">
        <f>IF((입력!B201="85mm방화"),((CA201+CC201+BW201+BY201)/1000),0)</f>
        <v>0</v>
      </c>
      <c r="DH201" s="358"/>
      <c r="DI201" s="357">
        <f>IF((입력!B201="85mm방화"),((BS201/1000)),0)</f>
        <v>0</v>
      </c>
      <c r="DJ201" s="358"/>
      <c r="DK201" s="357">
        <f>IF((입력!B201="85mm방화"),(4),0)</f>
        <v>0</v>
      </c>
      <c r="DL201" s="358"/>
      <c r="DM201" s="357">
        <f>IF((입력!B201="85mm방화"),(BS201*2)/1000,0)</f>
        <v>0</v>
      </c>
      <c r="DN201" s="358"/>
      <c r="DO201" s="357">
        <f>IF((입력!B201="85mm방화"),((BQ201/1000)),0)</f>
        <v>0</v>
      </c>
      <c r="DP201" s="358"/>
      <c r="DQ201" s="357">
        <f>IF((입력!B201="85mm방화"),((BW201/1000)),0)</f>
        <v>0</v>
      </c>
      <c r="DR201" s="358"/>
      <c r="DS201" s="357">
        <f>IF((입력!B201="85mm방화"),((BY201/1000)),0)</f>
        <v>0</v>
      </c>
      <c r="DT201" s="358"/>
      <c r="DU201" s="357">
        <f>IF(OR(입력!B201="85mm단열",입력!B201="85mm방화"),(IF(OR(입력!B203="T/T",입력!B203="T/O",입력!B203="T/S"),(IF(입력!H201="W",입력!D201-(입력!D201-입력!J201)-432,입력!D201-432)+IF(입력!H201="H",입력!F201-((((입력!F201-입력!J201)/2)-246)*2),(((입력!F201/2)-246)*2))),0))+(IF(OR(입력!B203="T/T",입력!B203="T/O",입력!B203="T/S"),(IF(입력!H205="W",입력!D201-(입력!D205-입력!J205)-432,0)+IF(입력!H205="H",입력!F205-((((입력!F205-입력!J205)/2)-246)*2),0)),0)),0)</f>
        <v>0</v>
      </c>
      <c r="DV201" s="358"/>
      <c r="DW201" s="357">
        <f>IF(OR(입력!B201="85mm단열",입력!B201="85mm방화",입력!B201="60mm단열",입력!B201="60mm방화"),IF(OR(입력!B203="T/T",입력!B203="T/O",입력!B203="T/S",입력!B203="FIX"),IF(OR(입력!H201="w",입력!H201="h"),4,2),0),0)</f>
        <v>0</v>
      </c>
      <c r="DX201" s="358"/>
      <c r="DY201" s="357">
        <f>IF(OR(입력!B201="85mm단열",입력!B201="85mm방화",입력!B201="60mm단열",입력!B201="60mm방화"),IF(OR(입력!B203="T/T",입력!B203="T/O",입력!B203="T/S"),1,0),0)</f>
        <v>0</v>
      </c>
      <c r="DZ201" s="358"/>
      <c r="EA201" s="357">
        <f>IF(OR(입력!B201="85mm단열",입력!B201="85mm방화",입력!B201="60mm단열",입력!B201="60mm방화"),IF(OR(입력!B203="T/T",입력!B203="T/O",입력!B203="T/S"),1,0),0)</f>
        <v>0</v>
      </c>
      <c r="EB201" s="358"/>
      <c r="EC201" s="357">
        <f>IF(OR(입력!B201="145mm단열",입력!B201="145mm방화"),IF(입력!B203="ES",((입력!D201)+(입력!F201))*2,0),0)</f>
        <v>0</v>
      </c>
      <c r="ED201" s="358"/>
      <c r="EE201" s="357">
        <f>IF(OR(입력!B201="145mm단열",입력!B201="145mm방화"),IF(입력!B203="ES",(((입력!D201-(입력!D201-입력!J201)+6)+(입력!F201-52-57))*2),0)+IF(입력!B203="ES",IF(입력!H205="W",(((입력!D201-(입력!D201-입력!J205)+6)+(입력!F201-52-57))*2),0),0),0)</f>
        <v>0</v>
      </c>
      <c r="EF201" s="358"/>
      <c r="EG201" s="357">
        <f>IF(OR(입력!B201="145mm단열",입력!B201="145mm방화"),IF(입력!B203="ES",입력!F201-36-36+10,0)*IF(입력!H205="W",2,1),0)</f>
        <v>0</v>
      </c>
      <c r="EH201" s="358"/>
      <c r="EI201" s="357">
        <f>IF(OR(입력!B201="145mm단열",입력!B201="145mm방화"),IF(입력!B203="ES",입력!D201-36-36,0),0)</f>
        <v>0</v>
      </c>
      <c r="EJ201" s="358"/>
      <c r="EK201" s="357">
        <f>IF(OR(입력!B201="145mm단열",입력!B201="145mm방화"),IF(입력!B203="ES",입력!F201-36-36,0)+IF(AND(입력!B203="ES",입력!H205="W"),입력!F201-36-36,0),0)</f>
        <v>0</v>
      </c>
      <c r="EL201" s="358"/>
      <c r="EM201" s="357">
        <f>IF(OR(입력!B201="145mm단열",입력!B201="145mm방화"),IF(입력!B203="ES",입력!D201-36-36,0),0)</f>
        <v>0</v>
      </c>
      <c r="EN201" s="358"/>
      <c r="EO201" s="357">
        <f>IF(OR(입력!B201="145mm단열",입력!B201="145mm방화"),IF(입력!B203="ES",입력!D201-36-36,0),0)</f>
        <v>0</v>
      </c>
      <c r="EP201" s="358"/>
      <c r="EQ201" s="357">
        <f>IF(OR(입력!B201="145mm단열",입력!B201="145mm방화"),IF(입력!B203="ES",입력!F201-36-36,0)+IF(AND(입력!B203="ES",입력!H205="W"),입력!F201-36-36,0),0)</f>
        <v>0</v>
      </c>
      <c r="ER201" s="358"/>
      <c r="ES201" s="357">
        <f>IF(OR(입력!B201="145mm단열",입력!B201="145mm방화"),IF(입력!B205="39T",IF(입력!B203="ES",((입력!D201-(입력!D201-입력!J201)+6-73-73)+(입력!F201-36-36-73-73))*2,0)+IF(AND(입력!B201="ES",입력!H204="W"),((입력!D201-(입력!D201-입력!J204)+6-73-73)+(입력!F201-36-36-73-73))*2,0)+IF(AND(입력!B201="ES",입력!H201="W",입력!H204="W"),((입력!D201-입력!J201-입력!J204-19-19)+(입력!F201-36-36))*2,IF(AND(입력!B201="ES",입력!H201="W",NOT(입력!H204="W")),((입력!D201-입력!J201-36-19)+(입력!F201-36-36))*2,0)),0),0)</f>
        <v>0</v>
      </c>
      <c r="ET201" s="358"/>
      <c r="EU201" s="357">
        <f>IF(OR(입력!B201="145mm단열",입력!B201="145mm방화"),IF(입력!B205="24T",IF(입력!B203="ES",((입력!D201-(입력!D201-입력!J201)+6-73-73)+(입력!F201-36-36-73-73))*2,0)+IF(AND(입력!B201="ES",입력!H204="W"),((입력!D201-(입력!D201-입력!J204)+6-73-73)+(입력!F201-36-36-73-73))*2,0)+IF(AND(입력!B201="ES",입력!H201="W",입력!H204="W"),((입력!D201-입력!J201-입력!J204-19-19)+(입력!F201-36-36))*2,IF(AND(입력!B201="ES",입력!H201="W",NOT(입력!H204="W")),((입력!D201-입력!J201-36-19)+(입력!F201-36-36))*2,0)),0),0)</f>
        <v>0</v>
      </c>
      <c r="EV201" s="358"/>
      <c r="EW201" s="357">
        <f>IF(OR(입력!B201="145mm단열",입력!B201="145mm방화"),IF(입력!B203="ES",(입력!D201-(입력!D201-입력!J201)-40-21+입력!F201-36-36)*2,0)+IF(AND(입력!B203="ES",입력!H205="W"),(입력!D201-(입력!D201-입력!J204)-36-19+입력!F201-36-36)*2,0),0)</f>
        <v>0</v>
      </c>
      <c r="EX201" s="358"/>
      <c r="EY201" s="357">
        <f>IF(OR(입력!B201="145mm단열",입력!B201="145mm방화"),(4),0)</f>
        <v>0</v>
      </c>
      <c r="EZ201" s="358"/>
      <c r="FA201" s="357">
        <f>IF(OR(입력!B201="145mm단열",입력!B201="145mm방화"),(4),0)</f>
        <v>0</v>
      </c>
      <c r="FB201" s="358"/>
      <c r="FC201" s="381">
        <f>IF(OR(입력!B201="145mm단열",입력!B201="145mm방화"),IF(OR(입력!B203="ES"),IF(OR(입력!H201="W",입력!H205="h"),4,8),0),0)</f>
        <v>0</v>
      </c>
      <c r="FD201" s="382"/>
      <c r="FE201" s="375">
        <f>IF(OR(입력!B201="145mm단열",입력!B201="145mm방화"),IF(OR(입력!B203="ES"),IF(OR(입력!H201="W",입력!H205="h"),4,8),0),0)</f>
        <v>0</v>
      </c>
      <c r="FF201" s="376"/>
      <c r="FG201" s="375">
        <f>IF(OR(입력!B201="145mm단열",입력!B201="145mm방화"),IF(OR(입력!B203="ES"),IF(입력!H201="W",2,IF(입력!H201="H",2,0)),0)*IF(OR(입력!H204="W",입력!H204="H"),2,1),0)</f>
        <v>0</v>
      </c>
      <c r="FH201" s="376"/>
      <c r="FI201" s="375">
        <f>IF(OR(입력!B201="145mm단열",입력!B201="145mm방화"),IF(OR(입력!B203="ES"),IF(입력!H201="W",2,IF(입력!H201="H",2,0)),0)*IF(OR(입력!H204="W",입력!H204="H"),2,1),0)</f>
        <v>0</v>
      </c>
      <c r="FJ201" s="376"/>
      <c r="FK201" s="375">
        <f>IF(OR(입력!B201="145mm단열",입력!B201="145mm방화"),IF(OR(입력!B203="ES"),IF(입력!H201="W",2,IF(입력!H201="H",2,0)),0)*IF(OR(입력!H204="W",입력!H204="H"),2,1),0)</f>
        <v>0</v>
      </c>
      <c r="FL201" s="376"/>
      <c r="FM201" s="357">
        <f>IF(OR(입력!B201="145mm단열",입력!B201="145mm방화"),(32),0)</f>
        <v>0</v>
      </c>
      <c r="FN201" s="358"/>
      <c r="FO201" s="369">
        <f>IF((입력!B201="145mm단열"),((EU201+EW201+EQ201+ES201)/1000),0)</f>
        <v>0</v>
      </c>
      <c r="FP201" s="370"/>
      <c r="FQ201" s="369">
        <f>IF((입력!B201="145mm단열"),((EU201+EW201+EQ201+ES201)/1000),0)</f>
        <v>0</v>
      </c>
      <c r="FR201" s="370"/>
      <c r="FS201" s="369">
        <f>IF((입력!B201="145mm단열"),((EM201/1000)),0)</f>
        <v>0</v>
      </c>
      <c r="FT201" s="370"/>
      <c r="FU201" s="357">
        <f>IF((입력!B201="145mm단열"),(4),0)</f>
        <v>0</v>
      </c>
      <c r="FV201" s="358"/>
      <c r="FW201" s="369">
        <f>IF((입력!B201="145mm단열"),(EM201*2)/1000,0)</f>
        <v>0</v>
      </c>
      <c r="FX201" s="370"/>
      <c r="FY201" s="357">
        <f>IF((입력!B201="145mm방화"),((EU201+EW201+EQ201+ES201)/1000),0)</f>
        <v>0</v>
      </c>
      <c r="FZ201" s="358"/>
      <c r="GA201" s="357">
        <f>IF((입력!B201="145mm방화"),((EU201+EW201+EQ201+ES201)/1000),0)</f>
        <v>0</v>
      </c>
      <c r="GB201" s="358"/>
      <c r="GC201" s="357">
        <f>IF((입력!B201="145mm방화"),((EM201/1000)),0)</f>
        <v>0</v>
      </c>
      <c r="GD201" s="358"/>
      <c r="GE201" s="357">
        <f>IF((입력!B201="145mm방화"),(4),0)</f>
        <v>0</v>
      </c>
      <c r="GF201" s="358"/>
      <c r="GG201" s="357">
        <f>IF((입력!B201="145mm방화"),(EM201*2)/1000,0)</f>
        <v>0</v>
      </c>
      <c r="GH201" s="358"/>
      <c r="GI201" s="357">
        <f>IF((입력!B201="145mm방화"),((EK201/1000)),0)</f>
        <v>0</v>
      </c>
      <c r="GJ201" s="358"/>
      <c r="GK201" s="357">
        <f>IF((입력!B201="145mm방화"),((EQ201/1000)),0)</f>
        <v>0</v>
      </c>
      <c r="GL201" s="358"/>
      <c r="GM201" s="357">
        <f>IF((입력!B201="145mm방화"),((ES201/1000)),0)</f>
        <v>0</v>
      </c>
      <c r="GN201" s="358"/>
      <c r="GO201" s="357">
        <f>IF(OR(입력!B201="145mm단열",입력!B201="145mm방화"),(1),0)</f>
        <v>0</v>
      </c>
      <c r="GP201" s="358"/>
      <c r="GQ201" s="357">
        <f>IF(OR(입력!B201="145mm단열",입력!B201="145mm방화"),(1),0)</f>
        <v>0</v>
      </c>
      <c r="GR201" s="358"/>
    </row>
    <row r="202" spans="1:200" ht="17.100000000000001" customHeight="1" x14ac:dyDescent="0.3">
      <c r="A202" s="402"/>
      <c r="B202" s="405"/>
      <c r="C202" s="397"/>
      <c r="D202" s="398"/>
      <c r="E202" s="359"/>
      <c r="F202" s="360"/>
      <c r="G202" s="377"/>
      <c r="H202" s="378"/>
      <c r="I202" s="359"/>
      <c r="J202" s="360"/>
      <c r="K202" s="359"/>
      <c r="L202" s="360"/>
      <c r="M202" s="359"/>
      <c r="N202" s="360"/>
      <c r="O202" s="359"/>
      <c r="P202" s="360"/>
      <c r="Q202" s="359"/>
      <c r="R202" s="360"/>
      <c r="S202" s="359"/>
      <c r="T202" s="360"/>
      <c r="U202" s="359"/>
      <c r="V202" s="360"/>
      <c r="W202" s="359"/>
      <c r="X202" s="360"/>
      <c r="Y202" s="359"/>
      <c r="Z202" s="360"/>
      <c r="AA202" s="359"/>
      <c r="AB202" s="360"/>
      <c r="AC202" s="377"/>
      <c r="AD202" s="378"/>
      <c r="AE202" s="377"/>
      <c r="AF202" s="378"/>
      <c r="AG202" s="377"/>
      <c r="AH202" s="378"/>
      <c r="AI202" s="377"/>
      <c r="AJ202" s="378"/>
      <c r="AK202" s="377"/>
      <c r="AL202" s="378"/>
      <c r="AM202" s="359"/>
      <c r="AN202" s="360"/>
      <c r="AO202" s="359"/>
      <c r="AP202" s="360"/>
      <c r="AQ202" s="359"/>
      <c r="AR202" s="360"/>
      <c r="AS202" s="359"/>
      <c r="AT202" s="360"/>
      <c r="AU202" s="359"/>
      <c r="AV202" s="360"/>
      <c r="AW202" s="359"/>
      <c r="AX202" s="360"/>
      <c r="AY202" s="359"/>
      <c r="AZ202" s="360"/>
      <c r="BA202" s="359"/>
      <c r="BB202" s="360"/>
      <c r="BC202" s="359"/>
      <c r="BD202" s="360"/>
      <c r="BE202" s="359"/>
      <c r="BF202" s="360"/>
      <c r="BG202" s="359"/>
      <c r="BH202" s="360"/>
      <c r="BI202" s="359"/>
      <c r="BJ202" s="360"/>
      <c r="BK202" s="359"/>
      <c r="BL202" s="360"/>
      <c r="BM202" s="359"/>
      <c r="BN202" s="360"/>
      <c r="BO202" s="359"/>
      <c r="BP202" s="360"/>
      <c r="BQ202" s="359"/>
      <c r="BR202" s="360"/>
      <c r="BS202" s="359"/>
      <c r="BT202" s="360"/>
      <c r="BU202" s="359"/>
      <c r="BV202" s="360"/>
      <c r="BW202" s="359"/>
      <c r="BX202" s="360"/>
      <c r="BY202" s="359"/>
      <c r="BZ202" s="360"/>
      <c r="CA202" s="359"/>
      <c r="CB202" s="360"/>
      <c r="CC202" s="359"/>
      <c r="CD202" s="360"/>
      <c r="CE202" s="359"/>
      <c r="CF202" s="360"/>
      <c r="CG202" s="359"/>
      <c r="CH202" s="360"/>
      <c r="CI202" s="383"/>
      <c r="CJ202" s="384"/>
      <c r="CK202" s="377"/>
      <c r="CL202" s="378"/>
      <c r="CM202" s="377"/>
      <c r="CN202" s="378"/>
      <c r="CO202" s="377"/>
      <c r="CP202" s="378"/>
      <c r="CQ202" s="377"/>
      <c r="CR202" s="378"/>
      <c r="CS202" s="359"/>
      <c r="CT202" s="360"/>
      <c r="CU202" s="371"/>
      <c r="CV202" s="372"/>
      <c r="CW202" s="371"/>
      <c r="CX202" s="372"/>
      <c r="CY202" s="371"/>
      <c r="CZ202" s="372"/>
      <c r="DA202" s="359"/>
      <c r="DB202" s="360"/>
      <c r="DC202" s="371"/>
      <c r="DD202" s="372"/>
      <c r="DE202" s="359"/>
      <c r="DF202" s="360"/>
      <c r="DG202" s="359"/>
      <c r="DH202" s="360"/>
      <c r="DI202" s="359"/>
      <c r="DJ202" s="360"/>
      <c r="DK202" s="359"/>
      <c r="DL202" s="360"/>
      <c r="DM202" s="359"/>
      <c r="DN202" s="360"/>
      <c r="DO202" s="359"/>
      <c r="DP202" s="360"/>
      <c r="DQ202" s="359"/>
      <c r="DR202" s="360"/>
      <c r="DS202" s="359"/>
      <c r="DT202" s="360"/>
      <c r="DU202" s="359"/>
      <c r="DV202" s="360"/>
      <c r="DW202" s="359"/>
      <c r="DX202" s="360"/>
      <c r="DY202" s="359"/>
      <c r="DZ202" s="360"/>
      <c r="EA202" s="359"/>
      <c r="EB202" s="360"/>
      <c r="EC202" s="359"/>
      <c r="ED202" s="360"/>
      <c r="EE202" s="359"/>
      <c r="EF202" s="360"/>
      <c r="EG202" s="359"/>
      <c r="EH202" s="360"/>
      <c r="EI202" s="359"/>
      <c r="EJ202" s="360"/>
      <c r="EK202" s="359"/>
      <c r="EL202" s="360"/>
      <c r="EM202" s="359"/>
      <c r="EN202" s="360"/>
      <c r="EO202" s="359"/>
      <c r="EP202" s="360"/>
      <c r="EQ202" s="359"/>
      <c r="ER202" s="360"/>
      <c r="ES202" s="359"/>
      <c r="ET202" s="360"/>
      <c r="EU202" s="359"/>
      <c r="EV202" s="360"/>
      <c r="EW202" s="359"/>
      <c r="EX202" s="360"/>
      <c r="EY202" s="359"/>
      <c r="EZ202" s="360"/>
      <c r="FA202" s="359"/>
      <c r="FB202" s="360"/>
      <c r="FC202" s="383"/>
      <c r="FD202" s="384"/>
      <c r="FE202" s="377"/>
      <c r="FF202" s="378"/>
      <c r="FG202" s="377"/>
      <c r="FH202" s="378"/>
      <c r="FI202" s="377"/>
      <c r="FJ202" s="378"/>
      <c r="FK202" s="377"/>
      <c r="FL202" s="378"/>
      <c r="FM202" s="359"/>
      <c r="FN202" s="360"/>
      <c r="FO202" s="371"/>
      <c r="FP202" s="372"/>
      <c r="FQ202" s="371"/>
      <c r="FR202" s="372"/>
      <c r="FS202" s="371"/>
      <c r="FT202" s="372"/>
      <c r="FU202" s="359"/>
      <c r="FV202" s="360"/>
      <c r="FW202" s="371"/>
      <c r="FX202" s="372"/>
      <c r="FY202" s="359"/>
      <c r="FZ202" s="360"/>
      <c r="GA202" s="359"/>
      <c r="GB202" s="360"/>
      <c r="GC202" s="359"/>
      <c r="GD202" s="360"/>
      <c r="GE202" s="359"/>
      <c r="GF202" s="360"/>
      <c r="GG202" s="359"/>
      <c r="GH202" s="360"/>
      <c r="GI202" s="359"/>
      <c r="GJ202" s="360"/>
      <c r="GK202" s="359"/>
      <c r="GL202" s="360"/>
      <c r="GM202" s="359"/>
      <c r="GN202" s="360"/>
      <c r="GO202" s="359"/>
      <c r="GP202" s="360"/>
      <c r="GQ202" s="359"/>
      <c r="GR202" s="360"/>
    </row>
    <row r="203" spans="1:200" ht="16.5" customHeight="1" x14ac:dyDescent="0.3">
      <c r="A203" s="402"/>
      <c r="B203" s="405"/>
      <c r="C203" s="397"/>
      <c r="D203" s="398"/>
      <c r="E203" s="359"/>
      <c r="F203" s="360"/>
      <c r="G203" s="377"/>
      <c r="H203" s="378"/>
      <c r="I203" s="359"/>
      <c r="J203" s="360"/>
      <c r="K203" s="359"/>
      <c r="L203" s="360"/>
      <c r="M203" s="359"/>
      <c r="N203" s="360"/>
      <c r="O203" s="359"/>
      <c r="P203" s="360"/>
      <c r="Q203" s="359"/>
      <c r="R203" s="360"/>
      <c r="S203" s="359"/>
      <c r="T203" s="360"/>
      <c r="U203" s="359"/>
      <c r="V203" s="360"/>
      <c r="W203" s="359"/>
      <c r="X203" s="360"/>
      <c r="Y203" s="359"/>
      <c r="Z203" s="360"/>
      <c r="AA203" s="359"/>
      <c r="AB203" s="360"/>
      <c r="AC203" s="377"/>
      <c r="AD203" s="378"/>
      <c r="AE203" s="377"/>
      <c r="AF203" s="378"/>
      <c r="AG203" s="377"/>
      <c r="AH203" s="378"/>
      <c r="AI203" s="377"/>
      <c r="AJ203" s="378"/>
      <c r="AK203" s="377"/>
      <c r="AL203" s="378"/>
      <c r="AM203" s="359"/>
      <c r="AN203" s="360"/>
      <c r="AO203" s="359"/>
      <c r="AP203" s="360"/>
      <c r="AQ203" s="359"/>
      <c r="AR203" s="360"/>
      <c r="AS203" s="359"/>
      <c r="AT203" s="360"/>
      <c r="AU203" s="359"/>
      <c r="AV203" s="360"/>
      <c r="AW203" s="359"/>
      <c r="AX203" s="360"/>
      <c r="AY203" s="359"/>
      <c r="AZ203" s="360"/>
      <c r="BA203" s="359"/>
      <c r="BB203" s="360"/>
      <c r="BC203" s="359"/>
      <c r="BD203" s="360"/>
      <c r="BE203" s="359"/>
      <c r="BF203" s="360"/>
      <c r="BG203" s="359"/>
      <c r="BH203" s="360"/>
      <c r="BI203" s="359"/>
      <c r="BJ203" s="360"/>
      <c r="BK203" s="359"/>
      <c r="BL203" s="360"/>
      <c r="BM203" s="359"/>
      <c r="BN203" s="360"/>
      <c r="BO203" s="359"/>
      <c r="BP203" s="360"/>
      <c r="BQ203" s="359"/>
      <c r="BR203" s="360"/>
      <c r="BS203" s="359"/>
      <c r="BT203" s="360"/>
      <c r="BU203" s="359"/>
      <c r="BV203" s="360"/>
      <c r="BW203" s="359"/>
      <c r="BX203" s="360"/>
      <c r="BY203" s="359"/>
      <c r="BZ203" s="360"/>
      <c r="CA203" s="359"/>
      <c r="CB203" s="360"/>
      <c r="CC203" s="359"/>
      <c r="CD203" s="360"/>
      <c r="CE203" s="359"/>
      <c r="CF203" s="360"/>
      <c r="CG203" s="359"/>
      <c r="CH203" s="360"/>
      <c r="CI203" s="383"/>
      <c r="CJ203" s="384"/>
      <c r="CK203" s="377"/>
      <c r="CL203" s="378"/>
      <c r="CM203" s="377"/>
      <c r="CN203" s="378"/>
      <c r="CO203" s="377"/>
      <c r="CP203" s="378"/>
      <c r="CQ203" s="377"/>
      <c r="CR203" s="378"/>
      <c r="CS203" s="359"/>
      <c r="CT203" s="360"/>
      <c r="CU203" s="371"/>
      <c r="CV203" s="372"/>
      <c r="CW203" s="371"/>
      <c r="CX203" s="372"/>
      <c r="CY203" s="371"/>
      <c r="CZ203" s="372"/>
      <c r="DA203" s="359"/>
      <c r="DB203" s="360"/>
      <c r="DC203" s="371"/>
      <c r="DD203" s="372"/>
      <c r="DE203" s="359"/>
      <c r="DF203" s="360"/>
      <c r="DG203" s="359"/>
      <c r="DH203" s="360"/>
      <c r="DI203" s="359"/>
      <c r="DJ203" s="360"/>
      <c r="DK203" s="359"/>
      <c r="DL203" s="360"/>
      <c r="DM203" s="359"/>
      <c r="DN203" s="360"/>
      <c r="DO203" s="359"/>
      <c r="DP203" s="360"/>
      <c r="DQ203" s="359"/>
      <c r="DR203" s="360"/>
      <c r="DS203" s="359"/>
      <c r="DT203" s="360"/>
      <c r="DU203" s="359"/>
      <c r="DV203" s="360"/>
      <c r="DW203" s="359"/>
      <c r="DX203" s="360"/>
      <c r="DY203" s="359"/>
      <c r="DZ203" s="360"/>
      <c r="EA203" s="359"/>
      <c r="EB203" s="360"/>
      <c r="EC203" s="359"/>
      <c r="ED203" s="360"/>
      <c r="EE203" s="359"/>
      <c r="EF203" s="360"/>
      <c r="EG203" s="359"/>
      <c r="EH203" s="360"/>
      <c r="EI203" s="359"/>
      <c r="EJ203" s="360"/>
      <c r="EK203" s="359"/>
      <c r="EL203" s="360"/>
      <c r="EM203" s="359"/>
      <c r="EN203" s="360"/>
      <c r="EO203" s="359"/>
      <c r="EP203" s="360"/>
      <c r="EQ203" s="359"/>
      <c r="ER203" s="360"/>
      <c r="ES203" s="359"/>
      <c r="ET203" s="360"/>
      <c r="EU203" s="359"/>
      <c r="EV203" s="360"/>
      <c r="EW203" s="359"/>
      <c r="EX203" s="360"/>
      <c r="EY203" s="359"/>
      <c r="EZ203" s="360"/>
      <c r="FA203" s="359"/>
      <c r="FB203" s="360"/>
      <c r="FC203" s="383"/>
      <c r="FD203" s="384"/>
      <c r="FE203" s="377"/>
      <c r="FF203" s="378"/>
      <c r="FG203" s="377"/>
      <c r="FH203" s="378"/>
      <c r="FI203" s="377"/>
      <c r="FJ203" s="378"/>
      <c r="FK203" s="377"/>
      <c r="FL203" s="378"/>
      <c r="FM203" s="359"/>
      <c r="FN203" s="360"/>
      <c r="FO203" s="371"/>
      <c r="FP203" s="372"/>
      <c r="FQ203" s="371"/>
      <c r="FR203" s="372"/>
      <c r="FS203" s="371"/>
      <c r="FT203" s="372"/>
      <c r="FU203" s="359"/>
      <c r="FV203" s="360"/>
      <c r="FW203" s="371"/>
      <c r="FX203" s="372"/>
      <c r="FY203" s="359"/>
      <c r="FZ203" s="360"/>
      <c r="GA203" s="359"/>
      <c r="GB203" s="360"/>
      <c r="GC203" s="359"/>
      <c r="GD203" s="360"/>
      <c r="GE203" s="359"/>
      <c r="GF203" s="360"/>
      <c r="GG203" s="359"/>
      <c r="GH203" s="360"/>
      <c r="GI203" s="359"/>
      <c r="GJ203" s="360"/>
      <c r="GK203" s="359"/>
      <c r="GL203" s="360"/>
      <c r="GM203" s="359"/>
      <c r="GN203" s="360"/>
      <c r="GO203" s="359"/>
      <c r="GP203" s="360"/>
      <c r="GQ203" s="359"/>
      <c r="GR203" s="360"/>
    </row>
    <row r="204" spans="1:200" ht="16.5" customHeight="1" x14ac:dyDescent="0.3">
      <c r="A204" s="402"/>
      <c r="B204" s="405"/>
      <c r="C204" s="409"/>
      <c r="D204" s="410"/>
      <c r="E204" s="361"/>
      <c r="F204" s="362"/>
      <c r="G204" s="379"/>
      <c r="H204" s="380"/>
      <c r="I204" s="361"/>
      <c r="J204" s="362"/>
      <c r="K204" s="361"/>
      <c r="L204" s="362"/>
      <c r="M204" s="361"/>
      <c r="N204" s="362"/>
      <c r="O204" s="361"/>
      <c r="P204" s="362"/>
      <c r="Q204" s="361"/>
      <c r="R204" s="362"/>
      <c r="S204" s="361"/>
      <c r="T204" s="362"/>
      <c r="U204" s="361"/>
      <c r="V204" s="362"/>
      <c r="W204" s="361"/>
      <c r="X204" s="362"/>
      <c r="Y204" s="361"/>
      <c r="Z204" s="362"/>
      <c r="AA204" s="361"/>
      <c r="AB204" s="362"/>
      <c r="AC204" s="379"/>
      <c r="AD204" s="380"/>
      <c r="AE204" s="379"/>
      <c r="AF204" s="380"/>
      <c r="AG204" s="379"/>
      <c r="AH204" s="380"/>
      <c r="AI204" s="379"/>
      <c r="AJ204" s="380"/>
      <c r="AK204" s="379"/>
      <c r="AL204" s="380"/>
      <c r="AM204" s="361"/>
      <c r="AN204" s="362"/>
      <c r="AO204" s="361"/>
      <c r="AP204" s="362"/>
      <c r="AQ204" s="361"/>
      <c r="AR204" s="362"/>
      <c r="AS204" s="361"/>
      <c r="AT204" s="362"/>
      <c r="AU204" s="361"/>
      <c r="AV204" s="362"/>
      <c r="AW204" s="361"/>
      <c r="AX204" s="362"/>
      <c r="AY204" s="361"/>
      <c r="AZ204" s="362"/>
      <c r="BA204" s="361"/>
      <c r="BB204" s="362"/>
      <c r="BC204" s="361"/>
      <c r="BD204" s="362"/>
      <c r="BE204" s="361"/>
      <c r="BF204" s="362"/>
      <c r="BG204" s="361"/>
      <c r="BH204" s="362"/>
      <c r="BI204" s="361"/>
      <c r="BJ204" s="362"/>
      <c r="BK204" s="361"/>
      <c r="BL204" s="362"/>
      <c r="BM204" s="361"/>
      <c r="BN204" s="362"/>
      <c r="BO204" s="361"/>
      <c r="BP204" s="362"/>
      <c r="BQ204" s="361"/>
      <c r="BR204" s="362"/>
      <c r="BS204" s="361"/>
      <c r="BT204" s="362"/>
      <c r="BU204" s="361"/>
      <c r="BV204" s="362"/>
      <c r="BW204" s="361"/>
      <c r="BX204" s="362"/>
      <c r="BY204" s="361"/>
      <c r="BZ204" s="362"/>
      <c r="CA204" s="361"/>
      <c r="CB204" s="362"/>
      <c r="CC204" s="361"/>
      <c r="CD204" s="362"/>
      <c r="CE204" s="361"/>
      <c r="CF204" s="362"/>
      <c r="CG204" s="361"/>
      <c r="CH204" s="362"/>
      <c r="CI204" s="385"/>
      <c r="CJ204" s="386"/>
      <c r="CK204" s="379"/>
      <c r="CL204" s="380"/>
      <c r="CM204" s="379"/>
      <c r="CN204" s="380"/>
      <c r="CO204" s="379"/>
      <c r="CP204" s="380"/>
      <c r="CQ204" s="379"/>
      <c r="CR204" s="380"/>
      <c r="CS204" s="361"/>
      <c r="CT204" s="362"/>
      <c r="CU204" s="373"/>
      <c r="CV204" s="374"/>
      <c r="CW204" s="373"/>
      <c r="CX204" s="374"/>
      <c r="CY204" s="373"/>
      <c r="CZ204" s="374"/>
      <c r="DA204" s="361"/>
      <c r="DB204" s="362"/>
      <c r="DC204" s="373"/>
      <c r="DD204" s="374"/>
      <c r="DE204" s="361"/>
      <c r="DF204" s="362"/>
      <c r="DG204" s="361"/>
      <c r="DH204" s="362"/>
      <c r="DI204" s="361"/>
      <c r="DJ204" s="362"/>
      <c r="DK204" s="361"/>
      <c r="DL204" s="362"/>
      <c r="DM204" s="361"/>
      <c r="DN204" s="362"/>
      <c r="DO204" s="361"/>
      <c r="DP204" s="362"/>
      <c r="DQ204" s="361"/>
      <c r="DR204" s="362"/>
      <c r="DS204" s="361"/>
      <c r="DT204" s="362"/>
      <c r="DU204" s="361"/>
      <c r="DV204" s="362"/>
      <c r="DW204" s="361"/>
      <c r="DX204" s="362"/>
      <c r="DY204" s="361"/>
      <c r="DZ204" s="362"/>
      <c r="EA204" s="361"/>
      <c r="EB204" s="362"/>
      <c r="EC204" s="361"/>
      <c r="ED204" s="362"/>
      <c r="EE204" s="361"/>
      <c r="EF204" s="362"/>
      <c r="EG204" s="361"/>
      <c r="EH204" s="362"/>
      <c r="EI204" s="361"/>
      <c r="EJ204" s="362"/>
      <c r="EK204" s="361"/>
      <c r="EL204" s="362"/>
      <c r="EM204" s="361"/>
      <c r="EN204" s="362"/>
      <c r="EO204" s="361"/>
      <c r="EP204" s="362"/>
      <c r="EQ204" s="361"/>
      <c r="ER204" s="362"/>
      <c r="ES204" s="361"/>
      <c r="ET204" s="362"/>
      <c r="EU204" s="361"/>
      <c r="EV204" s="362"/>
      <c r="EW204" s="361"/>
      <c r="EX204" s="362"/>
      <c r="EY204" s="361"/>
      <c r="EZ204" s="362"/>
      <c r="FA204" s="361"/>
      <c r="FB204" s="362"/>
      <c r="FC204" s="385"/>
      <c r="FD204" s="386"/>
      <c r="FE204" s="379"/>
      <c r="FF204" s="380"/>
      <c r="FG204" s="379"/>
      <c r="FH204" s="380"/>
      <c r="FI204" s="379"/>
      <c r="FJ204" s="380"/>
      <c r="FK204" s="379"/>
      <c r="FL204" s="380"/>
      <c r="FM204" s="361"/>
      <c r="FN204" s="362"/>
      <c r="FO204" s="373"/>
      <c r="FP204" s="374"/>
      <c r="FQ204" s="373"/>
      <c r="FR204" s="374"/>
      <c r="FS204" s="373"/>
      <c r="FT204" s="374"/>
      <c r="FU204" s="361"/>
      <c r="FV204" s="362"/>
      <c r="FW204" s="373"/>
      <c r="FX204" s="374"/>
      <c r="FY204" s="361"/>
      <c r="FZ204" s="362"/>
      <c r="GA204" s="361"/>
      <c r="GB204" s="362"/>
      <c r="GC204" s="361"/>
      <c r="GD204" s="362"/>
      <c r="GE204" s="361"/>
      <c r="GF204" s="362"/>
      <c r="GG204" s="361"/>
      <c r="GH204" s="362"/>
      <c r="GI204" s="361"/>
      <c r="GJ204" s="362"/>
      <c r="GK204" s="361"/>
      <c r="GL204" s="362"/>
      <c r="GM204" s="361"/>
      <c r="GN204" s="362"/>
      <c r="GO204" s="361"/>
      <c r="GP204" s="362"/>
      <c r="GQ204" s="361"/>
      <c r="GR204" s="362"/>
    </row>
    <row r="205" spans="1:200" ht="16.5" customHeight="1" x14ac:dyDescent="0.3">
      <c r="A205" s="402"/>
      <c r="B205" s="405"/>
      <c r="C205" s="395" t="s">
        <v>20</v>
      </c>
      <c r="D205" s="396"/>
      <c r="E205" s="351">
        <f>ROUNDUP((E201/1000)*VLOOKUP(E$8,'프로파일 단가 DB'!$A$2:$H$107,7,FALSE)+(E201/1000*($U$3/100))*VLOOKUP(E$8,'프로파일 단가 DB'!$A$2:$H$107,7,FALSE),2)</f>
        <v>0</v>
      </c>
      <c r="F205" s="352"/>
      <c r="G205" s="351">
        <f>ROUNDUP((G201/1000)*VLOOKUP(G$8,'프로파일 단가 DB'!$A$2:$H$107,7,FALSE)+(G201/1000*($U$3/100))*VLOOKUP(G$8,'프로파일 단가 DB'!$A$2:$H$107,7,FALSE),2)</f>
        <v>0</v>
      </c>
      <c r="H205" s="352"/>
      <c r="I205" s="351">
        <f>ROUNDUP((I201/1000)*VLOOKUP(I$8,'프로파일 단가 DB'!$A$2:$H$107,7,FALSE)+(I201/1000*($U$3/100))*VLOOKUP(I$8,'프로파일 단가 DB'!$A$2:$H$107,7,FALSE),2)</f>
        <v>0</v>
      </c>
      <c r="J205" s="352"/>
      <c r="K205" s="351">
        <f>ROUNDUP((K201/1000)*VLOOKUP(K$8,'프로파일 단가 DB'!$A$2:$H$107,7,FALSE)+(K201/1000*($U$3/100))*VLOOKUP(K$8,'프로파일 단가 DB'!$A$2:$H$107,7,FALSE),2)</f>
        <v>0</v>
      </c>
      <c r="L205" s="352"/>
      <c r="M205" s="351">
        <f>ROUNDUP((M201/1000)*VLOOKUP(M$8,'프로파일 단가 DB'!$A$2:$H$107,7,FALSE)+(M201/1000*($U$3/100))*VLOOKUP(M$8,'프로파일 단가 DB'!$A$2:$H$107,7,FALSE),2)</f>
        <v>0</v>
      </c>
      <c r="N205" s="352"/>
      <c r="O205" s="351">
        <f>ROUNDUP((O201/1000)*VLOOKUP(O$8,'프로파일 단가 DB'!$A$2:$H$107,7,FALSE)+(O201/1000*($U$3/100))*VLOOKUP(O$8,'프로파일 단가 DB'!$A$2:$H$107,7,FALSE),2)</f>
        <v>0</v>
      </c>
      <c r="P205" s="352"/>
      <c r="Q205" s="351">
        <f>ROUNDUP((Q201/1000)*VLOOKUP(Q$8,'프로파일 단가 DB'!$A$2:$H$107,7,FALSE)+(Q201/1000*($U$3/100))*VLOOKUP(Q$8,'프로파일 단가 DB'!$A$2:$H$107,7,FALSE),2)</f>
        <v>0</v>
      </c>
      <c r="R205" s="352"/>
      <c r="S205" s="351">
        <f>ROUNDUP((S201/1000)*VLOOKUP(S$8,'프로파일 단가 DB'!$A$2:$H$107,7,FALSE)+(S201/1000*($U$3/100))*VLOOKUP(S$8,'프로파일 단가 DB'!$A$2:$H$107,7,FALSE),2)</f>
        <v>0</v>
      </c>
      <c r="T205" s="352"/>
      <c r="U205" s="351">
        <f>ROUNDUP((U201/1000)*VLOOKUP(U$8,'프로파일 단가 DB'!$A$2:$H$107,7,FALSE)+(U201/1000*($U$3/100))*VLOOKUP(U$8,'프로파일 단가 DB'!$A$2:$H$107,7,FALSE),2)</f>
        <v>0</v>
      </c>
      <c r="V205" s="352"/>
      <c r="W205" s="351">
        <f>ROUNDUP((W201/1000)*VLOOKUP(W$8,'프로파일 단가 DB'!$A$2:$H$107,7,FALSE)+(W201/1000*($U$3/100))*VLOOKUP(W$8,'프로파일 단가 DB'!$A$2:$H$107,7,FALSE),2)</f>
        <v>0</v>
      </c>
      <c r="X205" s="352"/>
      <c r="Y205" s="351">
        <f>ROUNDUP((Y201)*VLOOKUP(Y$8,'프로파일 단가 DB'!$A$2:$H$107,7,FALSE)+(Y201*($U$3/100))*VLOOKUP(Y$8,'프로파일 단가 DB'!$A$2:$H$107,7,FALSE),2)</f>
        <v>0</v>
      </c>
      <c r="Z205" s="352"/>
      <c r="AA205" s="351">
        <f>ROUNDUP((AA201)*VLOOKUP(AA$8,'프로파일 단가 DB'!$A$2:$H$107,7,FALSE)+(AA201*($U$3/100))*VLOOKUP(AA$8,'프로파일 단가 DB'!$A$2:$H$107,7,FALSE),2)</f>
        <v>0</v>
      </c>
      <c r="AB205" s="352"/>
      <c r="AC205" s="351">
        <f>ROUNDUP((AC201)*VLOOKUP(AC$8,'프로파일 단가 DB'!$A$2:$H$107,7,FALSE)+(AC201*($U$3/100))*VLOOKUP(AC$8,'프로파일 단가 DB'!$A$2:$H$107,7,FALSE),2)</f>
        <v>0</v>
      </c>
      <c r="AD205" s="352"/>
      <c r="AE205" s="351">
        <f>ROUNDUP((AE201)*VLOOKUP(AE$8,'프로파일 단가 DB'!$A$2:$H$107,7,FALSE)+(AE201*($U$3/100))*VLOOKUP(AE$8,'프로파일 단가 DB'!$A$2:$H$107,7,FALSE),2)</f>
        <v>0</v>
      </c>
      <c r="AF205" s="352"/>
      <c r="AG205" s="351">
        <f>ROUNDUP((AG201)*VLOOKUP(AG$8,'프로파일 단가 DB'!$A$2:$H$107,7,FALSE)+(AG201*($U$3/100))*VLOOKUP(AG$8,'프로파일 단가 DB'!$A$2:$H$107,7,FALSE),2)</f>
        <v>0</v>
      </c>
      <c r="AH205" s="352"/>
      <c r="AI205" s="351">
        <f>ROUNDUP((AI201)*VLOOKUP(AI$8,'프로파일 단가 DB'!$A$2:$H$107,7,FALSE)+(AI201*($U$3/100))*VLOOKUP(AI$8,'프로파일 단가 DB'!$A$2:$H$107,7,FALSE),2)</f>
        <v>0</v>
      </c>
      <c r="AJ205" s="352"/>
      <c r="AK205" s="351">
        <f>ROUNDUP((AK201)*VLOOKUP(AK$8,'프로파일 단가 DB'!$A$2:$H$107,7,FALSE)+(AK201*($U$3/100))*VLOOKUP(AK$8,'프로파일 단가 DB'!$A$2:$H$107,7,FALSE),2)</f>
        <v>0</v>
      </c>
      <c r="AL205" s="352"/>
      <c r="AM205" s="351">
        <f>ROUNDUP((AM201)*VLOOKUP(AM$8,'프로파일 단가 DB'!$A$2:$H$107,7,FALSE)+(AM201*($U$3/100))*VLOOKUP(AM$8,'프로파일 단가 DB'!$A$2:$H$107,7,FALSE),2)</f>
        <v>0</v>
      </c>
      <c r="AN205" s="352"/>
      <c r="AO205" s="351">
        <f>ROUNDUP((AO201)*VLOOKUP(AO$8,'프로파일 단가 DB'!$A$2:$H$107,7,FALSE)+(AO201*($U$3/100))*VLOOKUP(AO$8,'프로파일 단가 DB'!$A$2:$H$107,7,FALSE),2)</f>
        <v>0</v>
      </c>
      <c r="AP205" s="352"/>
      <c r="AQ205" s="351">
        <f>ROUNDUP((AQ201)*VLOOKUP(AQ$8,'프로파일 단가 DB'!$A$2:$H$107,7,FALSE)+(AQ201*($U$3/100))*VLOOKUP(AQ$8,'프로파일 단가 DB'!$A$2:$H$107,7,FALSE),2)</f>
        <v>0</v>
      </c>
      <c r="AR205" s="352"/>
      <c r="AS205" s="351">
        <f>ROUNDUP((AS201)*VLOOKUP(AS$8,'프로파일 단가 DB'!$A$2:$H$107,7,FALSE)+(AS201*($U$3/100))*VLOOKUP(AS$8,'프로파일 단가 DB'!$A$2:$H$107,7,FALSE),2)</f>
        <v>0</v>
      </c>
      <c r="AT205" s="352"/>
      <c r="AU205" s="351">
        <f>ROUNDUP((AU201)*VLOOKUP(AU$8,'프로파일 단가 DB'!$A$2:$H$107,7,FALSE)+(AU201*($U$3/100))*VLOOKUP(AU$8,'프로파일 단가 DB'!$A$2:$H$107,7,FALSE),2)</f>
        <v>0</v>
      </c>
      <c r="AV205" s="352"/>
      <c r="AW205" s="351">
        <f>ROUNDUP((AW201)*VLOOKUP(AW$8,'프로파일 단가 DB'!$A$2:$H$107,7,FALSE)+(AW201*($U$3/100))*VLOOKUP(AW$8,'프로파일 단가 DB'!$A$2:$H$107,7,FALSE),2)</f>
        <v>0</v>
      </c>
      <c r="AX205" s="352"/>
      <c r="AY205" s="351">
        <f>ROUNDUP((AY201)*VLOOKUP(AY$8,'프로파일 단가 DB'!$A$2:$H$107,7,FALSE)+(AY201*($U$3/100))*VLOOKUP(AY$8,'프로파일 단가 DB'!$A$2:$H$107,7,FALSE),2)</f>
        <v>0</v>
      </c>
      <c r="AZ205" s="352"/>
      <c r="BA205" s="351">
        <f>ROUNDUP((BA201)*VLOOKUP(BA$8,'프로파일 단가 DB'!$A$2:$H$107,7,FALSE)+(BA201*($U$3/100))*VLOOKUP(BA$8,'프로파일 단가 DB'!$A$2:$H$107,7,FALSE),2)</f>
        <v>0</v>
      </c>
      <c r="BB205" s="352"/>
      <c r="BC205" s="351">
        <f>ROUNDUP((BC201)*VLOOKUP(BC$8,'프로파일 단가 DB'!$A$2:$H$107,7,FALSE)+(BC201*($U$3/100))*VLOOKUP(BC$8,'프로파일 단가 DB'!$A$2:$H$107,7,FALSE),2)</f>
        <v>0</v>
      </c>
      <c r="BD205" s="352"/>
      <c r="BE205" s="351">
        <f>ROUNDUP((BE201)*VLOOKUP(BE$8,'프로파일 단가 DB'!$A$2:$H$107,7,FALSE)+(BE201*($U$3/100))*VLOOKUP(BE$8,'프로파일 단가 DB'!$A$2:$H$107,7,FALSE),2)</f>
        <v>0</v>
      </c>
      <c r="BF205" s="352"/>
      <c r="BG205" s="351">
        <f>ROUNDUP((BG201)*VLOOKUP(BG$8,'프로파일 단가 DB'!$A$2:$H$107,7,FALSE)+(BG201*($U$3/100))*VLOOKUP(BG$8,'프로파일 단가 DB'!$A$2:$H$107,7,FALSE),2)</f>
        <v>0</v>
      </c>
      <c r="BH205" s="352"/>
      <c r="BI205" s="351">
        <f>ROUNDUP((BI201)*VLOOKUP(BI$8,'프로파일 단가 DB'!$A$2:$H$107,7,FALSE)+(BI201*($U$3/100))*VLOOKUP(BI$8,'프로파일 단가 DB'!$A$2:$H$107,7,FALSE),2)</f>
        <v>0</v>
      </c>
      <c r="BJ205" s="352"/>
      <c r="BK205" s="351">
        <f>ROUNDUP((BK201)*VLOOKUP(BK$8,'프로파일 단가 DB'!$A$2:$H$107,7,FALSE)+(BK201*($U$3/100))*VLOOKUP(BK$8,'프로파일 단가 DB'!$A$2:$H$107,7,FALSE),2)</f>
        <v>0</v>
      </c>
      <c r="BL205" s="352"/>
      <c r="BM205" s="351">
        <f>ROUNDUP((BM201)*VLOOKUP(BM$8,'프로파일 단가 DB'!$A$2:$H$107,7,FALSE)+(BM201*($U$3/100))*VLOOKUP(BM$8,'프로파일 단가 DB'!$A$2:$H$107,7,FALSE),2)</f>
        <v>0</v>
      </c>
      <c r="BN205" s="352"/>
      <c r="BO205" s="351">
        <f>ROUNDUP((BO201/1000)*VLOOKUP(BO$8,'프로파일 단가 DB'!$A$2:$H$107,7,FALSE)+(BO201/1000*($U$3/100))*VLOOKUP(BO$8,'프로파일 단가 DB'!$A$2:$H$107,7,FALSE),2)</f>
        <v>0</v>
      </c>
      <c r="BP205" s="352"/>
      <c r="BQ205" s="351">
        <f>ROUNDUP((BQ201/1000)*VLOOKUP(BQ$8,'프로파일 단가 DB'!$A$2:$H$107,7,FALSE)+(BQ201/1000*($U$3/100))*VLOOKUP(BQ$8,'프로파일 단가 DB'!$A$2:$H$107,7,FALSE),2)</f>
        <v>0</v>
      </c>
      <c r="BR205" s="352"/>
      <c r="BS205" s="351">
        <f>ROUNDUP((BS201/1000)*VLOOKUP(BS$8,'프로파일 단가 DB'!$A$2:$H$107,7,FALSE)+(BS201/1000*($U$3/100))*VLOOKUP(BS$8,'프로파일 단가 DB'!$A$2:$H$107,7,FALSE),2)</f>
        <v>0</v>
      </c>
      <c r="BT205" s="352"/>
      <c r="BU205" s="351">
        <f>ROUNDUP((BU201/1000)*VLOOKUP(BU$8,'프로파일 단가 DB'!$A$2:$H$107,7,FALSE)+(BU201/1000*($U$3/100))*VLOOKUP(BU$8,'프로파일 단가 DB'!$A$2:$H$107,7,FALSE),2)</f>
        <v>0</v>
      </c>
      <c r="BV205" s="352"/>
      <c r="BW205" s="351">
        <f>ROUNDUP((BW201/1000)*VLOOKUP(BW$8,'프로파일 단가 DB'!$A$2:$H$107,7,FALSE)+(BW201/1000*($U$3/100))*VLOOKUP(BW$8,'프로파일 단가 DB'!$A$2:$H$107,7,FALSE),2)</f>
        <v>0</v>
      </c>
      <c r="BX205" s="352"/>
      <c r="BY205" s="351">
        <f>ROUNDUP((BY201/1000)*VLOOKUP(BY$8,'프로파일 단가 DB'!$A$2:$H$107,7,FALSE)+(BY201/1000*($U$3/100))*VLOOKUP(BY$8,'프로파일 단가 DB'!$A$2:$H$107,7,FALSE),2)</f>
        <v>0</v>
      </c>
      <c r="BZ205" s="352"/>
      <c r="CA205" s="351">
        <f>ROUNDUP((CA201/1000)*VLOOKUP(CA$8,'프로파일 단가 DB'!$A$2:$H$107,7,FALSE)+(CA201/1000*($U$3/100))*VLOOKUP(CA$8,'프로파일 단가 DB'!$A$2:$H$107,7,FALSE),2)</f>
        <v>0</v>
      </c>
      <c r="CB205" s="352"/>
      <c r="CC205" s="351">
        <f>ROUNDUP((CC201/1000)*VLOOKUP(CC$8,'프로파일 단가 DB'!$A$2:$H$107,7,FALSE)+(CC201/1000*($U$3/100))*VLOOKUP(CC$8,'프로파일 단가 DB'!$A$2:$H$107,7,FALSE),2)</f>
        <v>0</v>
      </c>
      <c r="CD205" s="352"/>
      <c r="CE205" s="389">
        <f>ROUNDUP((CE201)*VLOOKUP(CE$8,'프로파일 단가 DB'!$A$2:$H$107,7,FALSE)+(CE201*($U$3/100))*VLOOKUP(CE$8,'프로파일 단가 DB'!$A$2:$H$107,7,FALSE),2)</f>
        <v>0</v>
      </c>
      <c r="CF205" s="390"/>
      <c r="CG205" s="389">
        <f>ROUNDUP((CG201)*VLOOKUP(CG$8,'프로파일 단가 DB'!$A$2:$H$107,7,FALSE)+(CG201*($U$3/100))*VLOOKUP(CG$8,'프로파일 단가 DB'!$A$2:$H$107,7,FALSE),2)</f>
        <v>0</v>
      </c>
      <c r="CH205" s="390"/>
      <c r="CI205" s="389">
        <f>ROUNDUP((CI201)*VLOOKUP(CI$8,'프로파일 단가 DB'!$A$2:$H$107,7,FALSE)+(CI201*($U$3/100))*VLOOKUP(CI$8,'프로파일 단가 DB'!$A$2:$H$107,7,FALSE),2)</f>
        <v>0</v>
      </c>
      <c r="CJ205" s="390"/>
      <c r="CK205" s="389">
        <f>ROUNDUP((CK201)*VLOOKUP(CK$8,'프로파일 단가 DB'!$A$2:$H$107,7,FALSE)+(CK201*($U$3/100))*VLOOKUP(CK$8,'프로파일 단가 DB'!$A$2:$H$107,7,FALSE),2)</f>
        <v>0</v>
      </c>
      <c r="CL205" s="390"/>
      <c r="CM205" s="389">
        <f>ROUNDUP((CM201)*VLOOKUP(CM$8,'프로파일 단가 DB'!$A$2:$H$107,7,FALSE)+(CM201*($U$3/100))*VLOOKUP(CM$8,'프로파일 단가 DB'!$A$2:$H$107,7,FALSE),2)</f>
        <v>0</v>
      </c>
      <c r="CN205" s="390"/>
      <c r="CO205" s="389">
        <f>ROUNDUP((CO201)*VLOOKUP(CO$8,'프로파일 단가 DB'!$A$2:$H$107,7,FALSE)+(CO201*($U$3/100))*VLOOKUP(CO$8,'프로파일 단가 DB'!$A$2:$H$107,7,FALSE),2)</f>
        <v>0</v>
      </c>
      <c r="CP205" s="390"/>
      <c r="CQ205" s="389">
        <f>ROUNDUP((CQ201)*VLOOKUP(CQ$8,'프로파일 단가 DB'!$A$2:$H$107,7,FALSE)+(CQ201*($U$3/100))*VLOOKUP(CQ$8,'프로파일 단가 DB'!$A$2:$H$107,7,FALSE),2)</f>
        <v>0</v>
      </c>
      <c r="CR205" s="390"/>
      <c r="CS205" s="389">
        <f>ROUNDUP((CS201)*VLOOKUP(CS$8,'프로파일 단가 DB'!$A$2:$H$107,7,FALSE)+(CS201*($U$3/100))*VLOOKUP(CS$8,'프로파일 단가 DB'!$A$2:$H$107,7,FALSE),2)</f>
        <v>0</v>
      </c>
      <c r="CT205" s="390"/>
      <c r="CU205" s="351">
        <f>ROUNDUP((CU201)*VLOOKUP(CU$8,'프로파일 단가 DB'!$A$2:$H$107,7,FALSE)+(CU201*($U$3/100))*VLOOKUP(CU$8,'프로파일 단가 DB'!$A$2:$H$107,7,FALSE),2)</f>
        <v>0</v>
      </c>
      <c r="CV205" s="352"/>
      <c r="CW205" s="351">
        <f>ROUNDUP((CW201)*VLOOKUP(CW$8,'프로파일 단가 DB'!$A$2:$H$107,7,FALSE)+(CW201*($U$3/100))*VLOOKUP(CW$8,'프로파일 단가 DB'!$A$2:$H$107,7,FALSE),2)</f>
        <v>0</v>
      </c>
      <c r="CX205" s="352"/>
      <c r="CY205" s="351">
        <f>ROUNDUP((CY201)*VLOOKUP(CY$8,'프로파일 단가 DB'!$A$2:$H$107,7,FALSE)+(CY201*($U$3/100))*VLOOKUP(CY$8,'프로파일 단가 DB'!$A$2:$H$107,7,FALSE),2)</f>
        <v>0</v>
      </c>
      <c r="CZ205" s="352"/>
      <c r="DA205" s="351">
        <f>ROUNDUP((DA201)*VLOOKUP(DA$8,'프로파일 단가 DB'!$A$2:$H$107,7,FALSE)+(DA201*($U$3/100))*VLOOKUP(DA$8,'프로파일 단가 DB'!$A$2:$H$107,7,FALSE),2)</f>
        <v>0</v>
      </c>
      <c r="DB205" s="352"/>
      <c r="DC205" s="351">
        <f>ROUNDUP((DC201)*VLOOKUP(DC$8,'프로파일 단가 DB'!$A$2:$H$107,7,FALSE)+(DC201*($U$3/100))*VLOOKUP(DC$8,'프로파일 단가 DB'!$A$2:$H$107,7,FALSE),2)</f>
        <v>0</v>
      </c>
      <c r="DD205" s="352"/>
      <c r="DE205" s="351">
        <f>ROUNDUP((DE201)*VLOOKUP(DE$8,'프로파일 단가 DB'!$A$2:$H$107,7,FALSE)+(DE201*($U$3/100))*VLOOKUP(DE$8,'프로파일 단가 DB'!$A$2:$H$107,7,FALSE),2)</f>
        <v>0</v>
      </c>
      <c r="DF205" s="352"/>
      <c r="DG205" s="351">
        <f>ROUNDUP((DG201)*VLOOKUP(DG$8,'프로파일 단가 DB'!$A$2:$H$107,7,FALSE)+(DG201*($U$3/100))*VLOOKUP(DG$8,'프로파일 단가 DB'!$A$2:$H$107,7,FALSE),2)</f>
        <v>0</v>
      </c>
      <c r="DH205" s="352"/>
      <c r="DI205" s="351">
        <f>ROUNDUP((DI201)*VLOOKUP(DI$8,'프로파일 단가 DB'!$A$2:$H$107,7,FALSE)+(DI201*($U$3/100))*VLOOKUP(DI$8,'프로파일 단가 DB'!$A$2:$H$107,7,FALSE),2)</f>
        <v>0</v>
      </c>
      <c r="DJ205" s="352"/>
      <c r="DK205" s="351">
        <f>ROUNDUP((DK201)*VLOOKUP(DK$8,'프로파일 단가 DB'!$A$2:$H$107,7,FALSE)+(DK201*($U$3/100))*VLOOKUP(DK$8,'프로파일 단가 DB'!$A$2:$H$107,7,FALSE),2)</f>
        <v>0</v>
      </c>
      <c r="DL205" s="352"/>
      <c r="DM205" s="351">
        <f>ROUNDUP((DM201)*VLOOKUP(DM$8,'프로파일 단가 DB'!$A$2:$H$107,7,FALSE)+(DM201*($U$3/100))*VLOOKUP(DM$8,'프로파일 단가 DB'!$A$2:$H$107,7,FALSE),2)</f>
        <v>0</v>
      </c>
      <c r="DN205" s="352"/>
      <c r="DO205" s="351">
        <f>ROUNDUP((DO201)*VLOOKUP(DO$8,'프로파일 단가 DB'!$A$2:$H$107,7,FALSE)+(DO201*($U$3/100))*VLOOKUP(DO$8,'프로파일 단가 DB'!$A$2:$H$107,7,FALSE),2)</f>
        <v>0</v>
      </c>
      <c r="DP205" s="352"/>
      <c r="DQ205" s="351">
        <f>ROUNDUP((DQ201)*VLOOKUP(DQ$8,'프로파일 단가 DB'!$A$2:$H$107,7,FALSE)+(DQ201*($U$3/100))*VLOOKUP(DQ$8,'프로파일 단가 DB'!$A$2:$H$107,7,FALSE),2)</f>
        <v>0</v>
      </c>
      <c r="DR205" s="352"/>
      <c r="DS205" s="351">
        <f>ROUNDUP((DS201)*VLOOKUP(DS$8,'프로파일 단가 DB'!$A$2:$H$107,7,FALSE)+(DS201*($U$3/100))*VLOOKUP(DS$8,'프로파일 단가 DB'!$A$2:$H$107,7,FALSE),2)</f>
        <v>0</v>
      </c>
      <c r="DT205" s="352"/>
      <c r="DU205" s="351">
        <f>ROUNDUP((DU201/1000)*VLOOKUP(DU$8,'프로파일 단가 DB'!$A$2:$H$107,7,FALSE)+(DU201/1000*($U$3/100))*VLOOKUP(DU$8,'프로파일 단가 DB'!$A$2:$H$107,7,FALSE),2)</f>
        <v>0</v>
      </c>
      <c r="DV205" s="352"/>
      <c r="DW205" s="351">
        <f>ROUNDUP((DW201)*VLOOKUP(DW$8,'프로파일 단가 DB'!$A$2:$H$107,7,FALSE)+(DW201*($U$3/100))*VLOOKUP(DW$8,'프로파일 단가 DB'!$A$2:$H$107,7,FALSE),2)</f>
        <v>0</v>
      </c>
      <c r="DX205" s="352"/>
      <c r="DY205" s="351">
        <f>ROUNDUP((DY201)*VLOOKUP(DY$8,'프로파일 단가 DB'!$A$2:$H$107,7,FALSE)+(DY201*($U$3/100))*VLOOKUP(DY$8,'프로파일 단가 DB'!$A$2:$H$107,7,FALSE),2)</f>
        <v>0</v>
      </c>
      <c r="DZ205" s="352"/>
      <c r="EA205" s="351">
        <f>ROUNDUP((EA201)*VLOOKUP(EA$8,'프로파일 단가 DB'!$A$2:$H$107,7,FALSE)+(EA201*($U$3/100))*VLOOKUP(EA$8,'프로파일 단가 DB'!$A$2:$H$107,7,FALSE),2)</f>
        <v>0</v>
      </c>
      <c r="EB205" s="352"/>
      <c r="EC205" s="351">
        <f>ROUNDUP((EC201/1000)*VLOOKUP(EC$8,'프로파일 단가 DB'!$A$2:$H$107,7,FALSE)+(EC201/1000*($U$3/100))*VLOOKUP(EC$8,'프로파일 단가 DB'!$A$2:$H$107,7,FALSE),2)</f>
        <v>0</v>
      </c>
      <c r="ED205" s="352"/>
      <c r="EE205" s="351">
        <f>ROUNDUP((EE201/1000)*VLOOKUP(EE$8,'프로파일 단가 DB'!$A$2:$H$107,7,FALSE)+(EE201/1000*($U$3/100))*VLOOKUP(EE$8,'프로파일 단가 DB'!$A$2:$H$107,7,FALSE),2)</f>
        <v>0</v>
      </c>
      <c r="EF205" s="352"/>
      <c r="EG205" s="351">
        <f>ROUNDUP((EG201/1000)*VLOOKUP(EG$8,'프로파일 단가 DB'!$A$2:$H$107,7,FALSE)+(EG201/1000*($U$3/100))*VLOOKUP(EG$8,'프로파일 단가 DB'!$A$2:$H$107,7,FALSE),2)</f>
        <v>0</v>
      </c>
      <c r="EH205" s="352"/>
      <c r="EI205" s="351">
        <f>ROUNDUP((EI201/1000)*VLOOKUP(EI$8,'프로파일 단가 DB'!$A$2:$H$107,7,FALSE)+(EI201/1000*($U$3/100))*VLOOKUP(EI$8,'프로파일 단가 DB'!$A$2:$H$107,7,FALSE),2)</f>
        <v>0</v>
      </c>
      <c r="EJ205" s="352"/>
      <c r="EK205" s="351">
        <f>ROUNDUP((EK201/1000)*VLOOKUP(EK$8,'프로파일 단가 DB'!$A$2:$H$107,7,FALSE)+(EK201/1000*($U$3/100))*VLOOKUP(EK$8,'프로파일 단가 DB'!$A$2:$H$107,7,FALSE),2)</f>
        <v>0</v>
      </c>
      <c r="EL205" s="352"/>
      <c r="EM205" s="351">
        <f>ROUNDUP((EM201/1000)*VLOOKUP(EM$8,'프로파일 단가 DB'!$A$2:$H$107,7,FALSE)+(EM201/1000*($U$3/100))*VLOOKUP(EM$8,'프로파일 단가 DB'!$A$2:$H$107,7,FALSE),2)</f>
        <v>0</v>
      </c>
      <c r="EN205" s="352"/>
      <c r="EO205" s="351">
        <f>ROUNDUP((EO201/1000)*VLOOKUP(EO$8,'프로파일 단가 DB'!$A$2:$H$107,7,FALSE)+(EO201/1000*($U$3/100))*VLOOKUP(EO$8,'프로파일 단가 DB'!$A$2:$H$107,7,FALSE),2)</f>
        <v>0</v>
      </c>
      <c r="EP205" s="352"/>
      <c r="EQ205" s="351">
        <f>ROUNDUP((EQ201/1000)*VLOOKUP(EQ$8,'프로파일 단가 DB'!$A$2:$H$107,7,FALSE)+(EQ201/1000*($U$3/100))*VLOOKUP(EQ$8,'프로파일 단가 DB'!$A$2:$H$107,7,FALSE),2)</f>
        <v>0</v>
      </c>
      <c r="ER205" s="352"/>
      <c r="ES205" s="351">
        <f>ROUNDUP((ES201/1000)*VLOOKUP(ES$8,'프로파일 단가 DB'!$A$2:$H$107,7,FALSE)+(ES201/1000*($U$3/100))*VLOOKUP(ES$8,'프로파일 단가 DB'!$A$2:$H$107,7,FALSE),2)</f>
        <v>0</v>
      </c>
      <c r="ET205" s="352"/>
      <c r="EU205" s="351">
        <f>ROUNDUP((EU201/1000)*VLOOKUP(EU$8,'프로파일 단가 DB'!$A$2:$H$107,7,FALSE)+(EU201/1000*($U$3/100))*VLOOKUP(EU$8,'프로파일 단가 DB'!$A$2:$H$107,7,FALSE),2)</f>
        <v>0</v>
      </c>
      <c r="EV205" s="352"/>
      <c r="EW205" s="351">
        <f>ROUNDUP((EW201/1000)*VLOOKUP(EW$8,'프로파일 단가 DB'!$A$2:$H$107,7,FALSE)+(EW201/1000*($U$3/100))*VLOOKUP(EW$8,'프로파일 단가 DB'!$A$2:$H$107,7,FALSE),2)</f>
        <v>0</v>
      </c>
      <c r="EX205" s="352"/>
      <c r="EY205" s="351">
        <f>ROUNDUP((EY201)*VLOOKUP(EY$8,'프로파일 단가 DB'!$A$2:$H$107,7,FALSE)+(EY201*($U$3/100))*VLOOKUP(EY$8,'프로파일 단가 DB'!$A$2:$H$107,7,FALSE),2)</f>
        <v>0</v>
      </c>
      <c r="EZ205" s="352"/>
      <c r="FA205" s="351">
        <f>ROUNDUP((FA201)*VLOOKUP(FA$8,'프로파일 단가 DB'!$A$2:$H$107,7,FALSE)+(FA201*($U$3/100))*VLOOKUP(FA$8,'프로파일 단가 DB'!$A$2:$H$107,7,FALSE),2)</f>
        <v>0</v>
      </c>
      <c r="FB205" s="352"/>
      <c r="FC205" s="351">
        <f>ROUNDUP((FC201)*VLOOKUP(FC$8,'프로파일 단가 DB'!$A$2:$H$107,7,FALSE)+(FC201*($U$3/100))*VLOOKUP(FC$8,'프로파일 단가 DB'!$A$2:$H$107,7,FALSE),2)</f>
        <v>0</v>
      </c>
      <c r="FD205" s="352"/>
      <c r="FE205" s="351">
        <f>ROUNDUP((FE201)*VLOOKUP(FE$8,'프로파일 단가 DB'!$A$2:$H$107,7,FALSE)+(FE201/1000*($U$3/100))*VLOOKUP(FE$8,'프로파일 단가 DB'!$A$2:$H$107,7,FALSE),2)</f>
        <v>0</v>
      </c>
      <c r="FF205" s="352"/>
      <c r="FG205" s="351">
        <f>ROUNDUP((FG201)*VLOOKUP(FG$8,'프로파일 단가 DB'!$A$2:$H$107,7,FALSE)+(FG201/1000*($U$3/100))*VLOOKUP(FG$8,'프로파일 단가 DB'!$A$2:$H$107,7,FALSE),2)</f>
        <v>0</v>
      </c>
      <c r="FH205" s="352"/>
      <c r="FI205" s="351">
        <f>ROUNDUP((FI201)*VLOOKUP(FI$8,'프로파일 단가 DB'!$A$2:$H$107,7,FALSE)+(FI201*($U$3/100))*VLOOKUP(FI$8,'프로파일 단가 DB'!$A$2:$H$107,7,FALSE),2)</f>
        <v>0</v>
      </c>
      <c r="FJ205" s="352"/>
      <c r="FK205" s="351">
        <f>ROUNDUP((FK201)*VLOOKUP(FK$8,'프로파일 단가 DB'!$A$2:$H$107,7,FALSE)+(FK201*($U$3/100))*VLOOKUP(FK$8,'프로파일 단가 DB'!$A$2:$H$107,7,FALSE),2)</f>
        <v>0</v>
      </c>
      <c r="FL205" s="352"/>
      <c r="FM205" s="351">
        <f>ROUNDUP((FM201)*VLOOKUP(FM$8,'프로파일 단가 DB'!$A$2:$H$107,7,FALSE)+(FM201*($U$3/100))*VLOOKUP(FM$8,'프로파일 단가 DB'!$A$2:$H$107,7,FALSE),2)</f>
        <v>0</v>
      </c>
      <c r="FN205" s="352"/>
      <c r="FO205" s="351">
        <f>ROUNDUP((FO201)*VLOOKUP(FO$8,'프로파일 단가 DB'!$A$2:$H$107,7,FALSE)+(FO201*($U$3/100))*VLOOKUP(FO$8,'프로파일 단가 DB'!$A$2:$H$107,7,FALSE),2)</f>
        <v>0</v>
      </c>
      <c r="FP205" s="352"/>
      <c r="FQ205" s="351">
        <f>ROUNDUP((FQ201)*VLOOKUP(FQ$8,'프로파일 단가 DB'!$A$2:$H$107,7,FALSE)+(FQ201*($U$3/100))*VLOOKUP(FQ$8,'프로파일 단가 DB'!$A$2:$H$107,7,FALSE),2)</f>
        <v>0</v>
      </c>
      <c r="FR205" s="352"/>
      <c r="FS205" s="351">
        <f>ROUNDUP((FS201)*VLOOKUP(FS$8,'프로파일 단가 DB'!$A$2:$H$107,7,FALSE)+(FS201*($U$3/100))*VLOOKUP(FS$8,'프로파일 단가 DB'!$A$2:$H$107,7,FALSE),2)</f>
        <v>0</v>
      </c>
      <c r="FT205" s="352"/>
      <c r="FU205" s="351">
        <f>ROUNDUP((FU201)*VLOOKUP(FU$8,'프로파일 단가 DB'!$A$2:$H$107,7,FALSE)+(FU201*($U$3/100))*VLOOKUP(FU$8,'프로파일 단가 DB'!$A$2:$H$107,7,FALSE),2)</f>
        <v>0</v>
      </c>
      <c r="FV205" s="352"/>
      <c r="FW205" s="351">
        <f>ROUNDUP((FW201)*VLOOKUP(FW$8,'프로파일 단가 DB'!$A$2:$H$107,7,FALSE)+(FW201*($U$3/100))*VLOOKUP(FW$8,'프로파일 단가 DB'!$A$2:$H$107,7,FALSE),2)</f>
        <v>0</v>
      </c>
      <c r="FX205" s="352"/>
      <c r="FY205" s="351">
        <f>ROUNDUP((FY201)*VLOOKUP(FY$8,'프로파일 단가 DB'!$A$2:$H$107,7,FALSE)+(FY201*($U$3/100))*VLOOKUP(FY$8,'프로파일 단가 DB'!$A$2:$H$107,7,FALSE),2)</f>
        <v>0</v>
      </c>
      <c r="FZ205" s="352"/>
      <c r="GA205" s="351">
        <f>ROUNDUP((GA201)*VLOOKUP(GA$8,'프로파일 단가 DB'!$A$2:$H$107,7,FALSE)+(GA201*($U$3/100))*VLOOKUP(GA$8,'프로파일 단가 DB'!$A$2:$H$107,7,FALSE),2)</f>
        <v>0</v>
      </c>
      <c r="GB205" s="352"/>
      <c r="GC205" s="351">
        <f>ROUNDUP((GC201)*VLOOKUP(GC$8,'프로파일 단가 DB'!$A$2:$H$107,7,FALSE)+(GC201*($U$3/100))*VLOOKUP(GC$8,'프로파일 단가 DB'!$A$2:$H$107,7,FALSE),2)</f>
        <v>0</v>
      </c>
      <c r="GD205" s="352"/>
      <c r="GE205" s="351">
        <f>ROUNDUP((GE201)*VLOOKUP(GE$8,'프로파일 단가 DB'!$A$2:$H$107,7,FALSE)+(GE201*($U$3/100))*VLOOKUP(GE$8,'프로파일 단가 DB'!$A$2:$H$107,7,FALSE),2)</f>
        <v>0</v>
      </c>
      <c r="GF205" s="352"/>
      <c r="GG205" s="351">
        <f>ROUNDUP((GG201)*VLOOKUP(GG$8,'프로파일 단가 DB'!$A$2:$H$107,7,FALSE)+(GG201*($U$3/100))*VLOOKUP(GG$8,'프로파일 단가 DB'!$A$2:$H$107,7,FALSE),2)</f>
        <v>0</v>
      </c>
      <c r="GH205" s="352"/>
      <c r="GI205" s="351">
        <f>ROUNDUP((GI201)*VLOOKUP(GI$8,'프로파일 단가 DB'!$A$2:$H$107,7,FALSE)+(GI201*($U$3/100))*VLOOKUP(GI$8,'프로파일 단가 DB'!$A$2:$H$107,7,FALSE),2)</f>
        <v>0</v>
      </c>
      <c r="GJ205" s="352"/>
      <c r="GK205" s="351">
        <f>ROUNDUP((GK201)*VLOOKUP(GK$8,'프로파일 단가 DB'!$A$2:$H$107,7,FALSE)+(GK201*($U$3/100))*VLOOKUP(GK$8,'프로파일 단가 DB'!$A$2:$H$107,7,FALSE),2)</f>
        <v>0</v>
      </c>
      <c r="GL205" s="352"/>
      <c r="GM205" s="351">
        <f>ROUNDUP((GM201)*VLOOKUP(GM$8,'프로파일 단가 DB'!$A$2:$H$107,7,FALSE)+(GM201*($U$3/100))*VLOOKUP(GM$8,'프로파일 단가 DB'!$A$2:$H$107,7,FALSE),2)</f>
        <v>0</v>
      </c>
      <c r="GN205" s="352"/>
      <c r="GO205" s="351">
        <f>ROUNDUP((GO201)*VLOOKUP(GO$8,'프로파일 단가 DB'!$A$2:$H$107,7,FALSE)+(GO201*($U$3/100))*VLOOKUP(GO$8,'프로파일 단가 DB'!$A$2:$H$107,7,FALSE),2)</f>
        <v>0</v>
      </c>
      <c r="GP205" s="352"/>
      <c r="GQ205" s="351">
        <f>ROUNDUP((GQ201)*VLOOKUP(GQ$8,'프로파일 단가 DB'!$A$2:$H$107,7,FALSE)+(GQ201*($U$3/100))*VLOOKUP(GQ$8,'프로파일 단가 DB'!$A$2:$H$107,7,FALSE),2)</f>
        <v>0</v>
      </c>
      <c r="GR205" s="352"/>
    </row>
    <row r="206" spans="1:200" ht="16.5" customHeight="1" x14ac:dyDescent="0.3">
      <c r="A206" s="402"/>
      <c r="B206" s="405"/>
      <c r="C206" s="397"/>
      <c r="D206" s="398"/>
      <c r="E206" s="353"/>
      <c r="F206" s="354"/>
      <c r="G206" s="353"/>
      <c r="H206" s="354"/>
      <c r="I206" s="353"/>
      <c r="J206" s="354"/>
      <c r="K206" s="353"/>
      <c r="L206" s="354"/>
      <c r="M206" s="353"/>
      <c r="N206" s="354"/>
      <c r="O206" s="353"/>
      <c r="P206" s="354"/>
      <c r="Q206" s="353"/>
      <c r="R206" s="354"/>
      <c r="S206" s="353"/>
      <c r="T206" s="354"/>
      <c r="U206" s="353"/>
      <c r="V206" s="354"/>
      <c r="W206" s="353"/>
      <c r="X206" s="354"/>
      <c r="Y206" s="353"/>
      <c r="Z206" s="354"/>
      <c r="AA206" s="353"/>
      <c r="AB206" s="354"/>
      <c r="AC206" s="353"/>
      <c r="AD206" s="354"/>
      <c r="AE206" s="353"/>
      <c r="AF206" s="354"/>
      <c r="AG206" s="353"/>
      <c r="AH206" s="354"/>
      <c r="AI206" s="353"/>
      <c r="AJ206" s="354"/>
      <c r="AK206" s="353"/>
      <c r="AL206" s="354"/>
      <c r="AM206" s="353"/>
      <c r="AN206" s="354"/>
      <c r="AO206" s="353"/>
      <c r="AP206" s="354"/>
      <c r="AQ206" s="353"/>
      <c r="AR206" s="354"/>
      <c r="AS206" s="353"/>
      <c r="AT206" s="354"/>
      <c r="AU206" s="353"/>
      <c r="AV206" s="354"/>
      <c r="AW206" s="353"/>
      <c r="AX206" s="354"/>
      <c r="AY206" s="353"/>
      <c r="AZ206" s="354"/>
      <c r="BA206" s="353"/>
      <c r="BB206" s="354"/>
      <c r="BC206" s="353"/>
      <c r="BD206" s="354"/>
      <c r="BE206" s="353"/>
      <c r="BF206" s="354"/>
      <c r="BG206" s="353"/>
      <c r="BH206" s="354"/>
      <c r="BI206" s="353"/>
      <c r="BJ206" s="354"/>
      <c r="BK206" s="353"/>
      <c r="BL206" s="354"/>
      <c r="BM206" s="353"/>
      <c r="BN206" s="354"/>
      <c r="BO206" s="353"/>
      <c r="BP206" s="354"/>
      <c r="BQ206" s="353"/>
      <c r="BR206" s="354"/>
      <c r="BS206" s="353"/>
      <c r="BT206" s="354"/>
      <c r="BU206" s="353"/>
      <c r="BV206" s="354"/>
      <c r="BW206" s="353"/>
      <c r="BX206" s="354"/>
      <c r="BY206" s="353"/>
      <c r="BZ206" s="354"/>
      <c r="CA206" s="353"/>
      <c r="CB206" s="354"/>
      <c r="CC206" s="353"/>
      <c r="CD206" s="354"/>
      <c r="CE206" s="391"/>
      <c r="CF206" s="392"/>
      <c r="CG206" s="391"/>
      <c r="CH206" s="392"/>
      <c r="CI206" s="391"/>
      <c r="CJ206" s="392"/>
      <c r="CK206" s="391"/>
      <c r="CL206" s="392"/>
      <c r="CM206" s="391"/>
      <c r="CN206" s="392"/>
      <c r="CO206" s="391"/>
      <c r="CP206" s="392"/>
      <c r="CQ206" s="391"/>
      <c r="CR206" s="392"/>
      <c r="CS206" s="391"/>
      <c r="CT206" s="392"/>
      <c r="CU206" s="353"/>
      <c r="CV206" s="354"/>
      <c r="CW206" s="353"/>
      <c r="CX206" s="354"/>
      <c r="CY206" s="353"/>
      <c r="CZ206" s="354"/>
      <c r="DA206" s="353"/>
      <c r="DB206" s="354"/>
      <c r="DC206" s="353"/>
      <c r="DD206" s="354"/>
      <c r="DE206" s="353"/>
      <c r="DF206" s="354"/>
      <c r="DG206" s="353"/>
      <c r="DH206" s="354"/>
      <c r="DI206" s="353"/>
      <c r="DJ206" s="354"/>
      <c r="DK206" s="353"/>
      <c r="DL206" s="354"/>
      <c r="DM206" s="353"/>
      <c r="DN206" s="354"/>
      <c r="DO206" s="353"/>
      <c r="DP206" s="354"/>
      <c r="DQ206" s="353"/>
      <c r="DR206" s="354"/>
      <c r="DS206" s="353"/>
      <c r="DT206" s="354"/>
      <c r="DU206" s="353"/>
      <c r="DV206" s="354"/>
      <c r="DW206" s="353"/>
      <c r="DX206" s="354"/>
      <c r="DY206" s="353"/>
      <c r="DZ206" s="354"/>
      <c r="EA206" s="353"/>
      <c r="EB206" s="354"/>
      <c r="EC206" s="353"/>
      <c r="ED206" s="354"/>
      <c r="EE206" s="353"/>
      <c r="EF206" s="354"/>
      <c r="EG206" s="353"/>
      <c r="EH206" s="354"/>
      <c r="EI206" s="353"/>
      <c r="EJ206" s="354"/>
      <c r="EK206" s="353"/>
      <c r="EL206" s="354"/>
      <c r="EM206" s="353"/>
      <c r="EN206" s="354"/>
      <c r="EO206" s="353"/>
      <c r="EP206" s="354"/>
      <c r="EQ206" s="353"/>
      <c r="ER206" s="354"/>
      <c r="ES206" s="353"/>
      <c r="ET206" s="354"/>
      <c r="EU206" s="353"/>
      <c r="EV206" s="354"/>
      <c r="EW206" s="353"/>
      <c r="EX206" s="354"/>
      <c r="EY206" s="353"/>
      <c r="EZ206" s="354"/>
      <c r="FA206" s="353"/>
      <c r="FB206" s="354"/>
      <c r="FC206" s="353"/>
      <c r="FD206" s="354"/>
      <c r="FE206" s="353"/>
      <c r="FF206" s="354"/>
      <c r="FG206" s="353"/>
      <c r="FH206" s="354"/>
      <c r="FI206" s="353"/>
      <c r="FJ206" s="354"/>
      <c r="FK206" s="353"/>
      <c r="FL206" s="354"/>
      <c r="FM206" s="353"/>
      <c r="FN206" s="354"/>
      <c r="FO206" s="353"/>
      <c r="FP206" s="354"/>
      <c r="FQ206" s="353"/>
      <c r="FR206" s="354"/>
      <c r="FS206" s="353"/>
      <c r="FT206" s="354"/>
      <c r="FU206" s="353"/>
      <c r="FV206" s="354"/>
      <c r="FW206" s="353"/>
      <c r="FX206" s="354"/>
      <c r="FY206" s="353"/>
      <c r="FZ206" s="354"/>
      <c r="GA206" s="353"/>
      <c r="GB206" s="354"/>
      <c r="GC206" s="353"/>
      <c r="GD206" s="354"/>
      <c r="GE206" s="353"/>
      <c r="GF206" s="354"/>
      <c r="GG206" s="353"/>
      <c r="GH206" s="354"/>
      <c r="GI206" s="353"/>
      <c r="GJ206" s="354"/>
      <c r="GK206" s="353"/>
      <c r="GL206" s="354"/>
      <c r="GM206" s="353"/>
      <c r="GN206" s="354"/>
      <c r="GO206" s="353"/>
      <c r="GP206" s="354"/>
      <c r="GQ206" s="353"/>
      <c r="GR206" s="354"/>
    </row>
    <row r="207" spans="1:200" ht="16.5" customHeight="1" x14ac:dyDescent="0.3">
      <c r="A207" s="402"/>
      <c r="B207" s="405"/>
      <c r="C207" s="397"/>
      <c r="D207" s="398"/>
      <c r="E207" s="353"/>
      <c r="F207" s="354"/>
      <c r="G207" s="353"/>
      <c r="H207" s="354"/>
      <c r="I207" s="353"/>
      <c r="J207" s="354"/>
      <c r="K207" s="353"/>
      <c r="L207" s="354"/>
      <c r="M207" s="353"/>
      <c r="N207" s="354"/>
      <c r="O207" s="353"/>
      <c r="P207" s="354"/>
      <c r="Q207" s="353"/>
      <c r="R207" s="354"/>
      <c r="S207" s="353"/>
      <c r="T207" s="354"/>
      <c r="U207" s="353"/>
      <c r="V207" s="354"/>
      <c r="W207" s="353"/>
      <c r="X207" s="354"/>
      <c r="Y207" s="353"/>
      <c r="Z207" s="354"/>
      <c r="AA207" s="353"/>
      <c r="AB207" s="354"/>
      <c r="AC207" s="353"/>
      <c r="AD207" s="354"/>
      <c r="AE207" s="353"/>
      <c r="AF207" s="354"/>
      <c r="AG207" s="353"/>
      <c r="AH207" s="354"/>
      <c r="AI207" s="353"/>
      <c r="AJ207" s="354"/>
      <c r="AK207" s="353"/>
      <c r="AL207" s="354"/>
      <c r="AM207" s="353"/>
      <c r="AN207" s="354"/>
      <c r="AO207" s="353"/>
      <c r="AP207" s="354"/>
      <c r="AQ207" s="353"/>
      <c r="AR207" s="354"/>
      <c r="AS207" s="353"/>
      <c r="AT207" s="354"/>
      <c r="AU207" s="353"/>
      <c r="AV207" s="354"/>
      <c r="AW207" s="353"/>
      <c r="AX207" s="354"/>
      <c r="AY207" s="353"/>
      <c r="AZ207" s="354"/>
      <c r="BA207" s="353"/>
      <c r="BB207" s="354"/>
      <c r="BC207" s="353"/>
      <c r="BD207" s="354"/>
      <c r="BE207" s="353"/>
      <c r="BF207" s="354"/>
      <c r="BG207" s="353"/>
      <c r="BH207" s="354"/>
      <c r="BI207" s="353"/>
      <c r="BJ207" s="354"/>
      <c r="BK207" s="353"/>
      <c r="BL207" s="354"/>
      <c r="BM207" s="353"/>
      <c r="BN207" s="354"/>
      <c r="BO207" s="353"/>
      <c r="BP207" s="354"/>
      <c r="BQ207" s="353"/>
      <c r="BR207" s="354"/>
      <c r="BS207" s="353"/>
      <c r="BT207" s="354"/>
      <c r="BU207" s="353"/>
      <c r="BV207" s="354"/>
      <c r="BW207" s="353"/>
      <c r="BX207" s="354"/>
      <c r="BY207" s="353"/>
      <c r="BZ207" s="354"/>
      <c r="CA207" s="353"/>
      <c r="CB207" s="354"/>
      <c r="CC207" s="353"/>
      <c r="CD207" s="354"/>
      <c r="CE207" s="391"/>
      <c r="CF207" s="392"/>
      <c r="CG207" s="391"/>
      <c r="CH207" s="392"/>
      <c r="CI207" s="391"/>
      <c r="CJ207" s="392"/>
      <c r="CK207" s="391"/>
      <c r="CL207" s="392"/>
      <c r="CM207" s="391"/>
      <c r="CN207" s="392"/>
      <c r="CO207" s="391"/>
      <c r="CP207" s="392"/>
      <c r="CQ207" s="391"/>
      <c r="CR207" s="392"/>
      <c r="CS207" s="391"/>
      <c r="CT207" s="392"/>
      <c r="CU207" s="353"/>
      <c r="CV207" s="354"/>
      <c r="CW207" s="353"/>
      <c r="CX207" s="354"/>
      <c r="CY207" s="353"/>
      <c r="CZ207" s="354"/>
      <c r="DA207" s="353"/>
      <c r="DB207" s="354"/>
      <c r="DC207" s="353"/>
      <c r="DD207" s="354"/>
      <c r="DE207" s="353"/>
      <c r="DF207" s="354"/>
      <c r="DG207" s="353"/>
      <c r="DH207" s="354"/>
      <c r="DI207" s="353"/>
      <c r="DJ207" s="354"/>
      <c r="DK207" s="353"/>
      <c r="DL207" s="354"/>
      <c r="DM207" s="353"/>
      <c r="DN207" s="354"/>
      <c r="DO207" s="353"/>
      <c r="DP207" s="354"/>
      <c r="DQ207" s="353"/>
      <c r="DR207" s="354"/>
      <c r="DS207" s="353"/>
      <c r="DT207" s="354"/>
      <c r="DU207" s="353"/>
      <c r="DV207" s="354"/>
      <c r="DW207" s="353"/>
      <c r="DX207" s="354"/>
      <c r="DY207" s="353"/>
      <c r="DZ207" s="354"/>
      <c r="EA207" s="353"/>
      <c r="EB207" s="354"/>
      <c r="EC207" s="353"/>
      <c r="ED207" s="354"/>
      <c r="EE207" s="353"/>
      <c r="EF207" s="354"/>
      <c r="EG207" s="353"/>
      <c r="EH207" s="354"/>
      <c r="EI207" s="353"/>
      <c r="EJ207" s="354"/>
      <c r="EK207" s="353"/>
      <c r="EL207" s="354"/>
      <c r="EM207" s="353"/>
      <c r="EN207" s="354"/>
      <c r="EO207" s="353"/>
      <c r="EP207" s="354"/>
      <c r="EQ207" s="353"/>
      <c r="ER207" s="354"/>
      <c r="ES207" s="353"/>
      <c r="ET207" s="354"/>
      <c r="EU207" s="353"/>
      <c r="EV207" s="354"/>
      <c r="EW207" s="353"/>
      <c r="EX207" s="354"/>
      <c r="EY207" s="353"/>
      <c r="EZ207" s="354"/>
      <c r="FA207" s="353"/>
      <c r="FB207" s="354"/>
      <c r="FC207" s="353"/>
      <c r="FD207" s="354"/>
      <c r="FE207" s="353"/>
      <c r="FF207" s="354"/>
      <c r="FG207" s="353"/>
      <c r="FH207" s="354"/>
      <c r="FI207" s="353"/>
      <c r="FJ207" s="354"/>
      <c r="FK207" s="353"/>
      <c r="FL207" s="354"/>
      <c r="FM207" s="353"/>
      <c r="FN207" s="354"/>
      <c r="FO207" s="353"/>
      <c r="FP207" s="354"/>
      <c r="FQ207" s="353"/>
      <c r="FR207" s="354"/>
      <c r="FS207" s="353"/>
      <c r="FT207" s="354"/>
      <c r="FU207" s="353"/>
      <c r="FV207" s="354"/>
      <c r="FW207" s="353"/>
      <c r="FX207" s="354"/>
      <c r="FY207" s="353"/>
      <c r="FZ207" s="354"/>
      <c r="GA207" s="353"/>
      <c r="GB207" s="354"/>
      <c r="GC207" s="353"/>
      <c r="GD207" s="354"/>
      <c r="GE207" s="353"/>
      <c r="GF207" s="354"/>
      <c r="GG207" s="353"/>
      <c r="GH207" s="354"/>
      <c r="GI207" s="353"/>
      <c r="GJ207" s="354"/>
      <c r="GK207" s="353"/>
      <c r="GL207" s="354"/>
      <c r="GM207" s="353"/>
      <c r="GN207" s="354"/>
      <c r="GO207" s="353"/>
      <c r="GP207" s="354"/>
      <c r="GQ207" s="353"/>
      <c r="GR207" s="354"/>
    </row>
    <row r="208" spans="1:200" ht="17.100000000000001" customHeight="1" thickBot="1" x14ac:dyDescent="0.35">
      <c r="A208" s="403"/>
      <c r="B208" s="406"/>
      <c r="C208" s="399"/>
      <c r="D208" s="400"/>
      <c r="E208" s="355"/>
      <c r="F208" s="356"/>
      <c r="G208" s="355"/>
      <c r="H208" s="356"/>
      <c r="I208" s="355"/>
      <c r="J208" s="356"/>
      <c r="K208" s="355"/>
      <c r="L208" s="356"/>
      <c r="M208" s="355"/>
      <c r="N208" s="356"/>
      <c r="O208" s="355"/>
      <c r="P208" s="356"/>
      <c r="Q208" s="355"/>
      <c r="R208" s="356"/>
      <c r="S208" s="355"/>
      <c r="T208" s="356"/>
      <c r="U208" s="355"/>
      <c r="V208" s="356"/>
      <c r="W208" s="355"/>
      <c r="X208" s="356"/>
      <c r="Y208" s="355"/>
      <c r="Z208" s="356"/>
      <c r="AA208" s="355"/>
      <c r="AB208" s="356"/>
      <c r="AC208" s="355"/>
      <c r="AD208" s="356"/>
      <c r="AE208" s="355"/>
      <c r="AF208" s="356"/>
      <c r="AG208" s="355"/>
      <c r="AH208" s="356"/>
      <c r="AI208" s="355"/>
      <c r="AJ208" s="356"/>
      <c r="AK208" s="355"/>
      <c r="AL208" s="356"/>
      <c r="AM208" s="355"/>
      <c r="AN208" s="356"/>
      <c r="AO208" s="355"/>
      <c r="AP208" s="356"/>
      <c r="AQ208" s="355"/>
      <c r="AR208" s="356"/>
      <c r="AS208" s="355"/>
      <c r="AT208" s="356"/>
      <c r="AU208" s="355"/>
      <c r="AV208" s="356"/>
      <c r="AW208" s="355"/>
      <c r="AX208" s="356"/>
      <c r="AY208" s="355"/>
      <c r="AZ208" s="356"/>
      <c r="BA208" s="355"/>
      <c r="BB208" s="356"/>
      <c r="BC208" s="355"/>
      <c r="BD208" s="356"/>
      <c r="BE208" s="355"/>
      <c r="BF208" s="356"/>
      <c r="BG208" s="355"/>
      <c r="BH208" s="356"/>
      <c r="BI208" s="355"/>
      <c r="BJ208" s="356"/>
      <c r="BK208" s="355"/>
      <c r="BL208" s="356"/>
      <c r="BM208" s="355"/>
      <c r="BN208" s="356"/>
      <c r="BO208" s="355"/>
      <c r="BP208" s="356"/>
      <c r="BQ208" s="355"/>
      <c r="BR208" s="356"/>
      <c r="BS208" s="355"/>
      <c r="BT208" s="356"/>
      <c r="BU208" s="355"/>
      <c r="BV208" s="356"/>
      <c r="BW208" s="355"/>
      <c r="BX208" s="356"/>
      <c r="BY208" s="355"/>
      <c r="BZ208" s="356"/>
      <c r="CA208" s="355"/>
      <c r="CB208" s="356"/>
      <c r="CC208" s="355"/>
      <c r="CD208" s="356"/>
      <c r="CE208" s="393"/>
      <c r="CF208" s="394"/>
      <c r="CG208" s="393"/>
      <c r="CH208" s="394"/>
      <c r="CI208" s="393"/>
      <c r="CJ208" s="394"/>
      <c r="CK208" s="393"/>
      <c r="CL208" s="394"/>
      <c r="CM208" s="393"/>
      <c r="CN208" s="394"/>
      <c r="CO208" s="393"/>
      <c r="CP208" s="394"/>
      <c r="CQ208" s="393"/>
      <c r="CR208" s="394"/>
      <c r="CS208" s="393"/>
      <c r="CT208" s="394"/>
      <c r="CU208" s="355"/>
      <c r="CV208" s="356"/>
      <c r="CW208" s="355"/>
      <c r="CX208" s="356"/>
      <c r="CY208" s="355"/>
      <c r="CZ208" s="356"/>
      <c r="DA208" s="355"/>
      <c r="DB208" s="356"/>
      <c r="DC208" s="355"/>
      <c r="DD208" s="356"/>
      <c r="DE208" s="355"/>
      <c r="DF208" s="356"/>
      <c r="DG208" s="355"/>
      <c r="DH208" s="356"/>
      <c r="DI208" s="355"/>
      <c r="DJ208" s="356"/>
      <c r="DK208" s="355"/>
      <c r="DL208" s="356"/>
      <c r="DM208" s="355"/>
      <c r="DN208" s="356"/>
      <c r="DO208" s="355"/>
      <c r="DP208" s="356"/>
      <c r="DQ208" s="355"/>
      <c r="DR208" s="356"/>
      <c r="DS208" s="355"/>
      <c r="DT208" s="356"/>
      <c r="DU208" s="355"/>
      <c r="DV208" s="356"/>
      <c r="DW208" s="355"/>
      <c r="DX208" s="356"/>
      <c r="DY208" s="355"/>
      <c r="DZ208" s="356"/>
      <c r="EA208" s="355"/>
      <c r="EB208" s="356"/>
      <c r="EC208" s="355"/>
      <c r="ED208" s="356"/>
      <c r="EE208" s="355"/>
      <c r="EF208" s="356"/>
      <c r="EG208" s="355"/>
      <c r="EH208" s="356"/>
      <c r="EI208" s="355"/>
      <c r="EJ208" s="356"/>
      <c r="EK208" s="355"/>
      <c r="EL208" s="356"/>
      <c r="EM208" s="355"/>
      <c r="EN208" s="356"/>
      <c r="EO208" s="355"/>
      <c r="EP208" s="356"/>
      <c r="EQ208" s="355"/>
      <c r="ER208" s="356"/>
      <c r="ES208" s="355"/>
      <c r="ET208" s="356"/>
      <c r="EU208" s="355"/>
      <c r="EV208" s="356"/>
      <c r="EW208" s="355"/>
      <c r="EX208" s="356"/>
      <c r="EY208" s="355"/>
      <c r="EZ208" s="356"/>
      <c r="FA208" s="355"/>
      <c r="FB208" s="356"/>
      <c r="FC208" s="355"/>
      <c r="FD208" s="356"/>
      <c r="FE208" s="355"/>
      <c r="FF208" s="356"/>
      <c r="FG208" s="355"/>
      <c r="FH208" s="356"/>
      <c r="FI208" s="355"/>
      <c r="FJ208" s="356"/>
      <c r="FK208" s="355"/>
      <c r="FL208" s="356"/>
      <c r="FM208" s="355"/>
      <c r="FN208" s="356"/>
      <c r="FO208" s="355"/>
      <c r="FP208" s="356"/>
      <c r="FQ208" s="355"/>
      <c r="FR208" s="356"/>
      <c r="FS208" s="355"/>
      <c r="FT208" s="356"/>
      <c r="FU208" s="355"/>
      <c r="FV208" s="356"/>
      <c r="FW208" s="355"/>
      <c r="FX208" s="356"/>
      <c r="FY208" s="355"/>
      <c r="FZ208" s="356"/>
      <c r="GA208" s="355"/>
      <c r="GB208" s="356"/>
      <c r="GC208" s="355"/>
      <c r="GD208" s="356"/>
      <c r="GE208" s="355"/>
      <c r="GF208" s="356"/>
      <c r="GG208" s="355"/>
      <c r="GH208" s="356"/>
      <c r="GI208" s="355"/>
      <c r="GJ208" s="356"/>
      <c r="GK208" s="355"/>
      <c r="GL208" s="356"/>
      <c r="GM208" s="355"/>
      <c r="GN208" s="356"/>
      <c r="GO208" s="355"/>
      <c r="GP208" s="356"/>
      <c r="GQ208" s="355"/>
      <c r="GR208" s="356"/>
    </row>
    <row r="209" spans="1:200" ht="17.100000000000001" customHeight="1" x14ac:dyDescent="0.3">
      <c r="A209" s="401">
        <f>IF(입력!A209="","",입력!A209)</f>
        <v>26</v>
      </c>
      <c r="B209" s="404">
        <f>SUM(E213:GR216)</f>
        <v>0</v>
      </c>
      <c r="C209" s="407" t="s">
        <v>22</v>
      </c>
      <c r="D209" s="408"/>
      <c r="E209" s="357">
        <f>IF(OR(입력!B209="60mm단열",입력!B209="60mm방화"),IF(입력!B211="OD",IF(AND(입력!H209="W",입력!H213="W"),((입력!D209-(입력!D209-입력!J209))*2)+((입력!D209-(입력!D209-입력!J213))*2)+((입력!D209-입력!J209-입력!J213)*2)+((입력!F209)*6),0),0)+IF(입력!B211="OD",IF(AND(입력!H209="H",입력!H213="H"),((입력!F209-(입력!F209-입력!J209))*2)+((입력!F209-(입력!F209-입력!J213))*2)+((입력!F209-입력!J209-입력!J213)*2)+((입력!D209)*6),0),0)+IF(입력!B211="OD",IF(입력!H209="W",((입력!D209-(입력!D209-입력!J209))*2)+((입력!D209-입력!J209)*2)+((입력!F209)*4),IF(입력!H209="H",((입력!F209-(입력!F209-입력!J209))*2)+((입력!F209-입력!J209)*2)+((입력!D209)*4),0)),0)+IF(OR(입력!B211="PJ",입력!B211="T/T",입력!B211="T/O",입력!B211="T/S",입력!B211="FIX",입력!B209="ID",AND(입력!B211="OD",NOT(입력!H209="W"),NOT(입력!H209="H"))),((입력!D209)+(입력!F209))*2,0),0)</f>
        <v>0</v>
      </c>
      <c r="F209" s="358"/>
      <c r="G209" s="375">
        <f>IF(OR(입력!B209="60mm단열",입력!B209="60mm방화"),(IF(OR(입력!B211="T/T",입력!B211="T/O",입력!B211="T/S"),(IF(입력!H209="W",입력!J209-34-19+12,입력!D209-34-34+12)+IF(입력!H209="H",입력!J209-34-19+12,입력!F209-34-34+12))*2,0))+(IF(OR(입력!B211="T/T",입력!B211="T/O",입력!B211="T/S"),(IF(입력!H213="W",입력!J213-34-19+12+입력!F209-34-34+12,0)+IF(입력!H213="H",입력!J213-34-19+12+입력!D209-34-34+12,0))*2,0)),0)</f>
        <v>0</v>
      </c>
      <c r="H209" s="376"/>
      <c r="I209" s="357">
        <f>IF(OR(입력!B209="60mm단열",입력!B209="60mm방화"),IF(OR(입력!B211="T/T",입력!B211="T/O",입력!B211="T/S",입력!B211="FIX",입력!B211="PJ"),IF(입력!H209="W",입력!F209-34-34+10,IF(입력!H209="H",입력!D209-34-34+10,0)),0)*IF(OR(입력!H213="W",입력!H213="H"),2,1),0)</f>
        <v>0</v>
      </c>
      <c r="J209" s="358"/>
      <c r="K209" s="357">
        <f>IF(OR(입력!B209="60mm단열",입력!B209="60mm방화"),IF(입력!B211="OD",(IF(입력!H209="W",입력!D209-(입력!D209-입력!J209)-34-34+12,입력!D209-34-34+12)+IF(입력!H209="H",입력!F209-(입력!F209-입력!J209)-34-34+12,입력!F209-34-34+12))*2,0),0)</f>
        <v>0</v>
      </c>
      <c r="L209" s="358"/>
      <c r="M209" s="357">
        <f>IF(OR(입력!B209="60mm단열",입력!B209="60mm방화"),IF(입력!B211="PJ",(IF(입력!H209="W",입력!D209-(입력!D209-입력!J209)-34-34+12,입력!D209-34-34+12)+IF(입력!H209="H",입력!F209-(입력!F209-입력!J209)-34-34+12,입력!F209-34-34+12))*2,0),0)</f>
        <v>0</v>
      </c>
      <c r="N209" s="358"/>
      <c r="O209" s="357">
        <f>IF(OR(입력!B209="60mm단열",입력!B209="60mm방화"),IF(입력!B211="페러럴",(IF(입력!H209="W",입력!D209-(입력!D209-입력!J209)-34-34+12,입력!D209-34-34+12)+IF(입력!H209="H",입력!F209-(입력!F209-입력!J209)-34-34+12,입력!F209-34-34+12))*2,0),0)</f>
        <v>0</v>
      </c>
      <c r="P209" s="358"/>
      <c r="Q209" s="357">
        <f>IF(OR(입력!B209="60mm단열",입력!B209="60mm방화"),IF(입력!B213="24T",(IF(입력!B211="FIX",IF(AND(입력!H209="W",입력!H213="W"),((입력!D209-(입력!D209-입력!J209)-34-19)*2)+((입력!D209-(입력!D209-입력!J213)-34-19)*2)+((입력!D209-입력!J209-입력!J212-19-19)*2)+((입력!F209-34-34)*6),IF(AND(입력!H209="H",입력!H213="H"),((입력!F209-(입력!F209-입력!J209)-34-19)*2)+((입력!F209-(입력!F209-입력!J213)-34-19)*2)+((입력!F209-입력!J209-입력!J213-19-19)*2)+((입력!D209-34-34)*6),IF(입력!H209="W",((입력!D209-(입력!D209-입력!J209)-34-19)*2)+((입력!D209-입력!J209-34-19)*2)+((입력!F209-34-34)*4),IF(입력!H209="H",((입력!F209-(입력!F209-입력!J209)-34-19)*2)+((입력!F209-입력!J209-34-19)*2)+((입력!D209-34-34)*4),(((입력!D209-34-34)+(입력!F209-34-34))*2))))),0)+IF(OR(입력!B211="T/T",입력!B211="T/O",입력!B211="PJ",입력!B211="T/S"),IF(AND(입력!H209="W",입력!H213="W"),(((입력!D209-입력!J209-입력!J213-19-19)+(입력!F209-34-34))*2),IF(입력!H209="W",(((입력!D209-입력!J209-34-19)+(입력!F209-34-34))*2),IF(AND(입력!H209="H",입력!H213="H"),(((입력!F209-입력!J209-입력!J213-19-19)+(입력!D209-34-34))*2),IF(입력!H209="H",(((입력!F209-입력!J209-34-19)+(입력!D209-34-34))*2),0)))),0)+IF(입력!B209="OD",IF(AND(입력!H209="W",입력!H209="W"),(((입력!D209-입력!J209-입력!J213-34-34)+(입력!F209-34-34))*2),IF(입력!H209="W",(((입력!D209-입력!J209-34-34)+(입력!F209-34-34))*2),IF(AND(입력!H209="H",입력!H213="H"),(((입력!F209-입력!J209-입력!J213-34-34)+(입력!D209-34-34))*2),IF(입력!H209="H",(((입력!F209-입력!J209-34-34)+(입력!D209-34-34))*2),0)))),0)),0),0)</f>
        <v>0</v>
      </c>
      <c r="R209" s="358"/>
      <c r="S209" s="357">
        <f>IF(OR(입력!B209="60mm단열",입력!B209="60mm방화"),IF(입력!B213="24T",(IF(OR(입력!B211="T/T",입력!B211="T/O",입력!B211="T/S"),(IF(입력!H209="W",입력!D209-(입력!D209-입력!J209)-34-19+12-53-53,입력!D209-34-34+12-53-53)+IF(입력!H209="H",입력!F209-(입력!F209-입력!J209)-34-19+12-53-53,입력!F209-34-34+12-53-53))*2,0)+IF(입력!B211="OD",(IF(입력!H209="W",입력!D209-(입력!D209-입력!J209)-34-34+12-53-53,입력!D209-34-34+12-53-53)+IF(입력!H209="H",입력!F209-(입력!F209-입력!J209)-34-34+12-53-53,입력!F209-34-34+12-53-53))*2,0)+IF(입력!B211="PJ",(IF(입력!H209="W",입력!D209-(입력!D209-입력!J209)-34-19+12-53-53,입력!D209-34-34+12-53-53)+IF(입력!H209="H",입력!F209-(입력!F209-입력!J209)-34-19+12-53-53,입력!F209-34-34+12-53-53))*2,0)+IF(OR(입력!B211="T/T",입력!B211="T/O",입력!B211="T/S"),(IF(입력!H213="W",입력!D209-(입력!D209-입력!J213)-34-19+12-53-53,0)+IF(입력!H213="H",입력!F209-(입력!F209-입력!J213)-34-19+12-53-53,0))*2,0)+IF(입력!B209="OD",(IF(입력!H213="W",입력!D209-(입력!D209-입력!J213)-34-34+12-53-53,0)+IF(입력!H213="H",입력!F209-(입력!F209-입력!J213)-34-34+12-53-53,0))*2,0)+IF(입력!B211="PJ",(IF(입력!H213="W",입력!D209-(입력!D209-입력!J213)-34-19+12-53-53,0)+IF(입력!H213="H",입력!F209-(입력!F209-입력!J213)-34-19+12-53-53,0))*2,0)),0),0)</f>
        <v>0</v>
      </c>
      <c r="T209" s="358"/>
      <c r="U209" s="357">
        <f>IF(OR(입력!B209="60mm단열",입력!B209="60mm방화"),IF(입력!B213="39T",(IF(입력!B211="FIX",IF(AND(입력!H209="W",입력!H213="W"),((입력!D209-(입력!D209-입력!J209)-34-19)*2)+((입력!D209-(입력!D209-입력!J213)-34-19)*2)+((입력!D209-입력!J209-입력!J212-19-19)*2)+((입력!F209-34-34)*6),IF(AND(입력!H209="H",입력!H213="H"),((입력!F209-(입력!F209-입력!J209)-34-19)*2)+((입력!F209-(입력!F209-입력!J213)-34-19)*2)+((입력!F209-입력!J209-입력!J213-19-19)*2)+((입력!D209-34-34)*6),IF(입력!H209="W",((입력!D209-(입력!D209-입력!J209)-34-19)*2)+((입력!D209-입력!J209-34-19)*2)+((입력!F209-34-34)*4),IF(입력!H209="H",((입력!F209-(입력!F209-입력!J209)-34-19)*2)+((입력!F209-입력!J209-34-19)*2)+((입력!D209-34-34)*4),(((입력!D209-34-34)+(입력!F209-34-34))*2))))),0)+IF(OR(입력!B211="T/T",입력!B211="T/O",입력!B211="PJ",입력!B211="T/S"),IF(AND(입력!H209="W",입력!H213="W"),(((입력!D209-입력!J209-입력!J213-19-19)+(입력!F209-34-34))*2),IF(입력!H209="W",(((입력!D209-입력!J209-34-19)+(입력!F209-34-34))*2),IF(AND(입력!H209="H",입력!H213="H"),(((입력!F209-입력!J209-입력!J213-19-19)+(입력!D209-34-34))*2),IF(입력!H209="H",(((입력!F209-입력!J209-34-19)+(입력!D209-34-34))*2),0)))),0)+IF(입력!B211="OD",IF(AND(입력!H209="W",입력!H209="W"),(((입력!D209-입력!J209-입력!J213-34-34)+(입력!F209-34-34))*2),IF(입력!H209="W",(((입력!D209-입력!J209-34-34)+(입력!F209-34-34))*2),IF(AND(입력!H209="H",입력!H213="H"),(((입력!F209-입력!J209-입력!J213-34-34)+(입력!D209-34-34))*2),IF(입력!H209="H",(((입력!F209-입력!J209-34-34)+(입력!D209-34-34))*2),0)))),0)),0),0)</f>
        <v>0</v>
      </c>
      <c r="V209" s="358"/>
      <c r="W209" s="357">
        <f>IF(OR(입력!B209="60mm단열",입력!B209="60mm방화"),IF(입력!B213="39T",(IF(OR(입력!B211="T/T",입력!B211="T/O",입력!B211="T/S"),(IF(입력!H209="W",입력!D209-(입력!D209-입력!J209)-34-19+12-53-53,입력!D209-34-34+12-53-53)+IF(입력!H209="H",입력!F209-(입력!F209-입력!J209)-34-19+12-53-53,입력!F209-34-34+12-53-53))*2,0)+IF(입력!B211="OD",(IF(입력!H209="W",입력!D209-(입력!D209-입력!J209)-34-34+12-53-53,입력!D209-34-34+12-53-53)+IF(입력!H209="H",입력!F209-(입력!F209-입력!J209)-34-34+12-53-53,입력!F209-34-34+12-53-53))*2,0)+IF(입력!B211="PJ",(IF(입력!H209="W",입력!D209-(입력!D209-입력!J209)-34-19+12-53-53,입력!D209-34-34+12-53-53)+IF(입력!H209="H",입력!F209-(입력!F209-입력!J209)-34-19+12-53-53,입력!F209-34-34+12-53-53))*2,0)+IF(OR(입력!B211="T/T",입력!B211="T/O",입력!B211="T/S"),(IF(입력!H213="W",입력!D209-(입력!D209-입력!J213)-34-19+12-53-53,0)+IF(입력!H213="H",입력!F209-(입력!F209-입력!J213)-34-19+12-53-53,0))*2,0)+IF(입력!B209="OD",(IF(입력!H213="W",입력!D209-(입력!D209-입력!J213)-34-34+12-53-53,0)+IF(입력!H213="H",입력!F209-(입력!F209-입력!J213)-34-34+12-53-53,0))*2,0)+IF(입력!B209="ID",(IF(입력!H213="W",입력!D209-(입력!D209-입력!J213)-34-19+12-53-53,0)+IF(입력!H213="H",입력!F209-(입력!F209-입력!J213)-34-19+12-53-53,0))*2,0)),0),0)</f>
        <v>0</v>
      </c>
      <c r="X209" s="358"/>
      <c r="Y209" s="357">
        <f>IF(OR(입력!B209="60mm단열",입력!B209="60mm방화"),(4),0)</f>
        <v>0</v>
      </c>
      <c r="Z209" s="358"/>
      <c r="AA209" s="357">
        <f>IF(OR(입력!B209="60mm단열",입력!B209="60mm방화"),(4),0)</f>
        <v>0</v>
      </c>
      <c r="AB209" s="358"/>
      <c r="AC209" s="375">
        <f>IF(OR(입력!B209="60mm단열",입력!B209="60mm방화"),IF(OR(입력!B211="T/T",입력!B211="T/O",입력!B211="T/S",입력!B211="PJ"),IF(OR(입력!H213="w",입력!H213="h"),8,4),0),0)</f>
        <v>0</v>
      </c>
      <c r="AD209" s="376"/>
      <c r="AE209" s="375">
        <f>IF(OR(입력!B209="60mm단열",입력!B209="60mm방화"),IF(OR(입력!B211="T/T",입력!B211="T/O",입력!B211="T/S",입력!B211="PJ"),IF(OR(입력!H213="w",입력!H213="h"),8,4),0),0)</f>
        <v>0</v>
      </c>
      <c r="AF209" s="376"/>
      <c r="AG209" s="375">
        <f>IF(OR(입력!B209="60mm단열",입력!B209="60mm방화"),IF(OR(입력!B211="T/T",입력!B211="T/O",입력!B211="T/S",입력!B211="FIX",입력!B211="PJ"),IF(입력!H209="W",4,IF(입력!H209="H",4,0)),0)*IF(OR(입력!H212="W",입력!H212="H"),2,1),0)</f>
        <v>0</v>
      </c>
      <c r="AH209" s="376"/>
      <c r="AI209" s="375">
        <f>IF(OR(입력!B209="60mm단열",입력!B209="60mm방화"),IF(OR(입력!B211="T/T",입력!B211="T/O",입력!B211="T/S",입력!B211="FIX",입력!B211="PJ"),IF(입력!H209="W",4,IF(입력!H209="H",4,0)),0)*IF(OR(입력!H212="W",입력!H212="H"),2,1),0)</f>
        <v>0</v>
      </c>
      <c r="AJ209" s="376"/>
      <c r="AK209" s="375">
        <f>IF(OR(입력!B209="60mm단열",입력!B209="60mm방화"),IF(OR(입력!B211="T/T",입력!B211="T/O",입력!B211="T/S",입력!B211="FIX",입력!B211="PJ"),IF(입력!H209="W",4,IF(입력!H209="H",4,0)),0)*IF(OR(입력!H212="W",입력!H212="H"),2,1),0)</f>
        <v>0</v>
      </c>
      <c r="AL209" s="376"/>
      <c r="AM209" s="357">
        <f>IF(OR(입력!B209="60mm단열",입력!B209="60mm방화"),(32),0)</f>
        <v>0</v>
      </c>
      <c r="AN209" s="358"/>
      <c r="AO209" s="357">
        <f>IF((입력!B209="60mm단열"),(Q209+S209+U209+W209)/1000,0)</f>
        <v>0</v>
      </c>
      <c r="AP209" s="358"/>
      <c r="AQ209" s="357">
        <f>IF((입력!B209="60mm단열"),(Q209+S209+U209+W209)/1000,0)</f>
        <v>0</v>
      </c>
      <c r="AR209" s="358"/>
      <c r="AS209" s="357">
        <f>IF((입력!B209="60mm단열"),(G209+M209+K209+O209))/1000</f>
        <v>0</v>
      </c>
      <c r="AT209" s="358"/>
      <c r="AU209" s="357">
        <f>IF((입력!B209="60mm단열"),(4),0)</f>
        <v>0</v>
      </c>
      <c r="AV209" s="358"/>
      <c r="AW209" s="357">
        <f>IF((입력!B209="60mm단열"),(G209*2)/1000,0)</f>
        <v>0</v>
      </c>
      <c r="AX209" s="358"/>
      <c r="AY209" s="357">
        <f>IF((입력!B209="60mm방화"),(Q209+S209+U209+W209)/1000,0)</f>
        <v>0</v>
      </c>
      <c r="AZ209" s="358"/>
      <c r="BA209" s="357">
        <f>IF((입력!B209="60mm방화"),(Q209+S209+U209+W209)/1000,0)</f>
        <v>0</v>
      </c>
      <c r="BB209" s="358"/>
      <c r="BC209" s="357">
        <f>IF((입력!B209="60mm방화"),(G209+K209+M209+O209)/1000,0)</f>
        <v>0</v>
      </c>
      <c r="BD209" s="358"/>
      <c r="BE209" s="357">
        <f>IF((입력!B209="60mm방화"),(4),0)</f>
        <v>0</v>
      </c>
      <c r="BF209" s="358"/>
      <c r="BG209" s="357">
        <f>IF((입력!B209="60mm방화"),((G209+K209+M209+O209)/1000),0)</f>
        <v>0</v>
      </c>
      <c r="BH209" s="358"/>
      <c r="BI209" s="357">
        <f>IF((입력!B209="60mm방화"),((E209/1000)),0)</f>
        <v>0</v>
      </c>
      <c r="BJ209" s="358"/>
      <c r="BK209" s="357">
        <f>IF((입력!B209="60mm방화"),IF(입력!B213="24T",Q209/1000,U209/1000),0)</f>
        <v>0</v>
      </c>
      <c r="BL209" s="358"/>
      <c r="BM209" s="357">
        <f>IF((입력!B209="60mm방화"),IF(입력!B213="24T",S209/1000,W209/1000),0)</f>
        <v>0</v>
      </c>
      <c r="BN209" s="358"/>
      <c r="BO209" s="357">
        <f>IF(OR(입력!B209="60mm단열",입력!B209="60mm방화"),(IF(OR(입력!B211="T/T",입력!B211="T/O",입력!B211="T/S",입력!B211="PJ"),(IF(입력!H209="W",입력!D209-(입력!D209-입력!J209)-432,입력!D209-432)+IF(입력!H209="H",입력!F209-((((입력!F209-입력!J209)/2)-246)*2),(((입력!F209/2)-246)*2))),0))+(IF(OR(입력!B211="T/T",입력!B211="T/O",입력!B211="T/S"),(IF(입력!H213="W",입력!D209-(입력!D213-입력!J213)-432,0)+IF(입력!H213="H",입력!F213-((((입력!F213-입력!J213)/2)-246)*2),0)),0)),0)</f>
        <v>0</v>
      </c>
      <c r="BP209" s="358"/>
      <c r="BQ209" s="357">
        <f>IF(OR(입력!B209="85mm단열",입력!B209="85mm방화"),IF(입력!B211="OD",IF(AND(입력!H209="W",입력!H213="W"),((입력!D209-(입력!D209-입력!J209))*2)+((입력!D209-(입력!D209-입력!J213))*2)+((입력!D209-입력!J209-입력!J213)*2)+((입력!F209)*6),0),0)+IF(입력!B211="OD",IF(AND(입력!H209="H",입력!H213="H"),((입력!BJ209-(입력!F209-입력!J209))*2)+((입력!F209-(입력!F209-입력!J213))*2)+((입력!F209-입력!BN209-입력!J213)*2)+((입력!D209)*6),0),0)+IF(입력!B211="OD",IF(입력!H209="W",((입력!D209-(입력!D209-입력!J209))*2)+((입력!D209-입력!J209)*2)+((입력!F209)*4),IF(입력!H209="H",((입력!F209-(입력!F209-입력!J209))*2)+((입력!F209-입력!J209)*2)+((입력!D209)*4),0)),0)+IF(OR(입력!B211="T/T",입력!B211="T/O",입력!B211="T/S",입력!B211="FIX",입력!B209="ID",AND(입력!B211="OD",NOT(입력!H209="W"),NOT(입력!H209="H"))),((입력!D209)+(입력!F209))*2,0),0)</f>
        <v>0</v>
      </c>
      <c r="BR209" s="358"/>
      <c r="BS209" s="357">
        <f>IF(OR(입력!B209="85mm단열",입력!B209="85mm방화"),(IF(OR(입력!B211="T/T",입력!B211="T/O",입력!B211="T/S"),(IF(입력!H209="W",입력!D209-(입력!D209-입력!J209)-38-19+12,입력!D209-38-38+12)+IF(입력!H209="H",입력!F209-(입력!F209-입력!J209)-38-19+12,입력!F209-38-38+12))*2,0))+(IF(OR(입력!B211="T/T",입력!B211="T/O",입력!B211="T/S"),(IF(입력!H213="W",입력!D209-(입력!D213-입력!J213)-38-19+12,0)+IF(입력!H213="H",입력!F213-(입력!F213-입력!J213)-38-19+12,0))*2,0)),0)</f>
        <v>0</v>
      </c>
      <c r="BT209" s="358"/>
      <c r="BU209" s="357">
        <f>IF(OR(입력!B209="85mm단열",입력!B209="85mm방화"),IF(OR(입력!B211="T/T",입력!B211="T/O",입력!B211="T/S",입력!B211="FIX",입력!B211="ID"),IF(입력!H209="W",입력!F209-38-38+10,IF(입력!H209="H",입력!D209-38-38+10,0)),0)*IF(OR(입력!H213="W",입력!H212="H"),2,1),0)</f>
        <v>0</v>
      </c>
      <c r="BV209" s="358"/>
      <c r="BW209" s="357">
        <f>IF(OR(입력!B209="85mm단열",입력!B209="85mm방화"),IF(입력!B213="48T",(IF(입력!B211="FIX",IF(AND(입력!H209="W",입력!H213="W"),((입력!D209-(입력!D209-입력!J209)-38-19)*2)+((입력!D209-(입력!D209-입력!J213)-38-19)*2)+((입력!D209-입력!J209-입력!J212-19-19)*2)+((입력!F209-38-38)*6),IF(AND(입력!H209="H",입력!H213="H"),((입력!F209-(입력!F209-입력!J209)-38-19)*2)+((입력!F209-(입력!F209-입력!J213)-38-19)*2)+((입력!F209-입력!J209-입력!J213-19-19)*2)+((입력!D209-38-38)*6),IF(입력!H209="W",((입력!D209-(입력!D209-입력!J209)-38-19)*2)+((입력!D209-입력!J209-38-19)*2)+((입력!F209-38-38)*4),IF(입력!H209="H",((입력!F209-(입력!F209-입력!J209)-38-19)*2)+((입력!F209-입력!J209-38-19)*2)+((입력!D209-38-38)*4),(((입력!D209-38-38)+(입력!F209-38-38))*2))))),0)+IF(OR(입력!B211="T/T",입력!B211="T/O",입력!B211="ID",입력!B211="T/S"),IF(AND(입력!H209="W",입력!H213="W"),(((입력!D209-입력!J209-입력!J213-19-19)+(입력!F209-38-38))*2),IF(입력!H209="W",(((입력!D209-입력!J209-38-19)+(입력!F209-38-38))*2),IF(AND(입력!H209="H",입력!H213="H"),(((입력!F209-입력!J209-입력!J213-19-19)+(입력!D209-38-38))*2),IF(입력!H209="H",(((입력!F209-입력!J209-38-19)+(입력!D209-38-38))*2),0)))),0)+IF(입력!B209="OD",IF(AND(입력!H209="W",입력!H209="W"),(((입력!D209-입력!J209-입력!J213-38-38)+(입력!F209-38-38))*2),IF(입력!H209="W",(((입력!D209-입력!J209-38-38)+(입력!F209-38-38))*2),IF(AND(입력!H209="H",입력!H213="H"),(((입력!F209-입력!J209-입력!J213-38-38)+(입력!D209-38-38))*2),IF(입력!H209="H",(((입력!F209-입력!J209-38-38)+(입력!D209-38-38))*2),0)))),0)),0),0)</f>
        <v>0</v>
      </c>
      <c r="BX209" s="358"/>
      <c r="BY209" s="357">
        <f>IF(OR(입력!B209="85mm단열",입력!B209="85mm방화"),IF(입력!B213="48T",(IF(OR(입력!B211="T/T",입력!B211="T/O",입력!B211="T/S"),(IF(입력!H209="W",입력!D209-(입력!D209-입력!J209)-38-19+12-56-56,입력!D209-38-38+12-56-56)+IF(입력!H209="H",입력!F209-(입력!F209-입력!J209)-38-19+12-56-56,입력!F209-38-38+12-56-56))*2,0)+IF(입력!B211="OD",(IF(입력!H209="W",입력!D209-(입력!D209-입력!J209)-38-38+12-56-56,입력!D209-38-38+12-56-56)+IF(입력!H209="H",입력!F209-(입력!F209-입력!J209)-38-38+12-56-56,입력!F209-38-38+12-56-56))*2,0)+IF(입력!B211="ID",(IF(입력!H209="W",입력!D209-(입력!D209-입력!J209)-38-19+12-56-56,입력!D209-38-38+12-56-56)+IF(입력!H209="H",입력!F209-(입력!F209-입력!J209)-38-19+12-56-56,입력!F209-38-38+12-56-56))*2,0)+IF(OR(입력!B211="T/T",입력!B211="T/O",입력!B211="T/S"),(IF(입력!H213="W",입력!D209-(입력!D209-입력!J213)-38-19+12-56-56,0)+IF(입력!H213="H",입력!F209-(입력!F209-입력!J213)-38-19+12-56-56,0))*2,0)+IF(입력!B209="OD",(IF(입력!H213="W",입력!D209-(입력!D209-입력!J213)-38-38+12-56-56,0)+IF(입력!H213="H",입력!F209-(입력!F209-입력!J213)-38-38+12-56-56,0))*2,0)+IF(입력!B209="ID",(IF(입력!H213="W",입력!D209-(입력!D209-입력!J213)-38-19+12-56-56,0)+IF(입력!H213="H",입력!F209-(입력!F209-입력!J213)-38-19+12-56-56,0))*2,0)),0),0)</f>
        <v>0</v>
      </c>
      <c r="BZ209" s="358"/>
      <c r="CA209" s="357">
        <f>IF(OR(입력!B209="85mm단열",입력!B209="85mm방화"),IF(입력!B213="51T",(IF(입력!B211="FIX",IF(AND(입력!H209="W",입력!H213="W"),((입력!D209-(입력!D209-입력!J209)-38-19)*2)+((입력!D209-(입력!D209-입력!J213)-38-19)*2)+((입력!D209-입력!J209-입력!J212-19-19)*2)+((입력!F209-38-38)*6),IF(AND(입력!H209="H",입력!H213="H"),((입력!F209-(입력!F209-입력!J209)-38-19)*2)+((입력!F209-(입력!F209-입력!J213)-38-19)*2)+((입력!F209-입력!J209-입력!J213-19-19)*2)+((입력!D209-38-38)*6),IF(입력!H209="W",((입력!D209-(입력!D209-입력!J209)-38-19)*2)+((입력!D209-입력!J209-38-19)*2)+((입력!F209-38-38)*4),IF(입력!H209="H",((입력!F209-(입력!F209-입력!J209)-38-19)*2)+((입력!F209-입력!J209-38-19)*2)+((입력!D209-38-38)*4),(((입력!D209-38-38)+(입력!F209-38-38))*2))))),0)+IF(OR(입력!B211="T/T",입력!B211="T/O",입력!B211="ID",입력!B211="T/S"),IF(AND(입력!H209="W",입력!H213="W"),(((입력!D209-입력!J209-입력!J213-19-19)+(입력!F209-38-38))*2),IF(입력!H209="W",(((입력!D209-입력!J209-38-19)+(입력!F209-38-38))*2),IF(AND(입력!H209="H",입력!H213="H"),(((입력!F209-입력!J209-입력!J213-19-19)+(입력!D209-38-38))*2),IF(입력!H209="H",(((입력!F209-입력!J209-38-19)+(입력!D209-38-38))*2),0)))),0)+IF(입력!B209="OD",IF(AND(입력!H209="W",입력!H209="W"),(((입력!D209-입력!J209-입력!J213-38-38)+(입력!F209-38-38))*2),IF(입력!H209="W",(((입력!D209-입력!J209-38-38)+(입력!F209-38-38))*2),IF(AND(입력!H209="H",입력!H213="H"),(((입력!F209-입력!J209-입력!J213-38-38)+(입력!D209-38-38))*2),IF(입력!H209="H",(((입력!F209-입력!J209-38-38)+(입력!D209-38-38))*2),0)))),0)),0),0)</f>
        <v>0</v>
      </c>
      <c r="CB209" s="358"/>
      <c r="CC209" s="357">
        <f>IF(OR(입력!B209="85mm단열",입력!B209="85mm방화"),IF(입력!B213="51T",(IF(OR(입력!B211="T/T",입력!B211="T/O",입력!B211="T/S"),(IF(입력!H209="W",입력!D209-(입력!D209-입력!J209)-38-19+12-56-56,입력!D209-38-38+12-56-56)+IF(입력!H209="H",입력!F209-(입력!F209-입력!J209)-38-19+12-56-56,입력!F209-38-38+12-56-56))*2,0)+IF(입력!B211="OD",(IF(입력!H209="W",입력!D209-(입력!D209-입력!J209)-38-38+12-56-56,입력!D209-38-38+12-56-56)+IF(입력!H209="H",입력!F209-(입력!F209-입력!J209)-38-38+12-56-56,입력!F209-38-38+12-56-56))*2,0)+IF(입력!B211="ID",(IF(입력!H209="W",입력!D209-(입력!D209-입력!J209)-38-19+12-56-56,입력!D209-38-38+12-56-56)+IF(입력!H209="H",입력!F209-(입력!F209-입력!J209)-38-19+12-56-56,입력!F209-38-38+12-56-56))*2,0)+IF(OR(입력!B211="T/T",입력!B211="T/O",입력!B211="T/S"),(IF(입력!H213="W",입력!D209-(입력!D209-입력!J213)-38-19+12-56-56,0)+IF(입력!H213="H",입력!F209-(입력!F209-입력!J213)-38-19+12-56-56,0))*2,0)+IF(입력!B209="OD",(IF(입력!H213="W",입력!D209-(입력!D209-입력!J213)-38-38+12-56-56,0)+IF(입력!H213="H",입력!F209-(입력!F209-입력!J213)-38-38+12-56-56,0))*2,0)+IF(입력!B209="ID",(IF(입력!H213="W",입력!D209-(입력!D209-입력!J213)-38-19+12-56-56,0)+IF(입력!H213="H",입력!F209-(입력!F209-입력!J213)-38-19+12-56-56,0))*2,0)),0),0)</f>
        <v>0</v>
      </c>
      <c r="CD209" s="358"/>
      <c r="CE209" s="357">
        <f>IF(OR(입력!B209="85mm단열",입력!B209="85mm방화"),(4),0)</f>
        <v>0</v>
      </c>
      <c r="CF209" s="358"/>
      <c r="CG209" s="357">
        <f>IF(OR(입력!B209="85mm단열",입력!B209="85mm방화"),(4),0)</f>
        <v>0</v>
      </c>
      <c r="CH209" s="358"/>
      <c r="CI209" s="381">
        <f>IF(OR(입력!B209="85mm단열",입력!B209="85mm방화"),IF(OR(입력!B211="T/T",입력!B211="T/O",입력!B211="T/S"),IF(OR(입력!H213="w",입력!H213="h"),8,4),0),0)</f>
        <v>0</v>
      </c>
      <c r="CJ209" s="382"/>
      <c r="CK209" s="375">
        <f>IF(OR(입력!B209="85mm단열",입력!B209="85mm방화"),IF(OR(입력!B211="T/T",입력!B211="T/O",입력!B211="T/S"),IF(OR(입력!H213="w",입력!H213="h"),8,4),0),0)</f>
        <v>0</v>
      </c>
      <c r="CL209" s="376"/>
      <c r="CM209" s="375">
        <f>IF(OR(입력!B209="85mm단열",입력!B209="85mm방화"),IF(OR(입력!B211="T/T",입력!B211="T/O",입력!B211="T/S",입력!B211="FIX",입력!B211="ID"),IF(입력!H209="W",2,IF(입력!H209="H",2,0)),0)*IF(OR(입력!H212="W",입력!H212="H"),2,1),0)</f>
        <v>0</v>
      </c>
      <c r="CN209" s="376"/>
      <c r="CO209" s="375">
        <f>IF(OR(입력!B209="85mm단열",입력!B209="85mm방화"),IF(OR(입력!B211="T/T",입력!B211="T/O",입력!B211="T/S",입력!B211="FIX",입력!B211="ID"),IF(입력!H209="W",2,IF(입력!H209="H",2,0)),0)*IF(OR(입력!H212="W",입력!H212="H"),2,1),0)</f>
        <v>0</v>
      </c>
      <c r="CP209" s="376"/>
      <c r="CQ209" s="375">
        <f>IF(OR(입력!B209="85mm단열",입력!B209="85mm방화"),IF(OR(입력!B211="T/T",입력!B211="T/O",입력!B211="T/S",입력!B211="FIX",입력!B211="ID"),IF(입력!H209="W",2,IF(입력!H209="H",2,0)),0)*IF(OR(입력!H212="W",입력!H212="H"),2,1),0)</f>
        <v>0</v>
      </c>
      <c r="CR209" s="376"/>
      <c r="CS209" s="357">
        <f>IF(OR(입력!B209="85mm단열",입력!B209="85mm방화"),(32),0)</f>
        <v>0</v>
      </c>
      <c r="CT209" s="358"/>
      <c r="CU209" s="369">
        <f>IF((입력!B209="85mm단열"),((CA209+CC209+BW209+BY209)/1000),0)</f>
        <v>0</v>
      </c>
      <c r="CV209" s="370"/>
      <c r="CW209" s="369">
        <f>IF((입력!B209="85mm단열"),((CA209+CC209+BW209+BY209)/1000),0)</f>
        <v>0</v>
      </c>
      <c r="CX209" s="370"/>
      <c r="CY209" s="369">
        <f>IF((입력!B209="85mm단열"),((BS209/1000)),0)</f>
        <v>0</v>
      </c>
      <c r="CZ209" s="370"/>
      <c r="DA209" s="357">
        <f>IF((입력!B209="85mm단열"),(4),0)</f>
        <v>0</v>
      </c>
      <c r="DB209" s="358"/>
      <c r="DC209" s="369">
        <f>IF((입력!B209="85mm단열"),(BS209*2)/1000,0)</f>
        <v>0</v>
      </c>
      <c r="DD209" s="370"/>
      <c r="DE209" s="357">
        <f>IF((입력!B209="85mm방화"),((CA209+CC209+BW209+BY209)/1000),0)</f>
        <v>0</v>
      </c>
      <c r="DF209" s="358"/>
      <c r="DG209" s="357">
        <f>IF((입력!B209="85mm방화"),((CA209+CC209+BW209+BY209)/1000),0)</f>
        <v>0</v>
      </c>
      <c r="DH209" s="358"/>
      <c r="DI209" s="357">
        <f>IF((입력!B209="85mm방화"),((BS209/1000)),0)</f>
        <v>0</v>
      </c>
      <c r="DJ209" s="358"/>
      <c r="DK209" s="357">
        <f>IF((입력!B209="85mm방화"),(4),0)</f>
        <v>0</v>
      </c>
      <c r="DL209" s="358"/>
      <c r="DM209" s="357">
        <f>IF((입력!B209="85mm방화"),(BS209*2)/1000,0)</f>
        <v>0</v>
      </c>
      <c r="DN209" s="358"/>
      <c r="DO209" s="357">
        <f>IF((입력!B209="85mm방화"),((BQ209/1000)),0)</f>
        <v>0</v>
      </c>
      <c r="DP209" s="358"/>
      <c r="DQ209" s="357">
        <f>IF((입력!B209="85mm방화"),((BW209/1000)),0)</f>
        <v>0</v>
      </c>
      <c r="DR209" s="358"/>
      <c r="DS209" s="357">
        <f>IF((입력!B209="85mm방화"),((BY209/1000)),0)</f>
        <v>0</v>
      </c>
      <c r="DT209" s="358"/>
      <c r="DU209" s="357">
        <f>IF(OR(입력!B209="85mm단열",입력!B209="85mm방화"),(IF(OR(입력!B211="T/T",입력!B211="T/O",입력!B211="T/S"),(IF(입력!H209="W",입력!D209-(입력!D209-입력!J209)-432,입력!D209-432)+IF(입력!H209="H",입력!F209-((((입력!F209-입력!J209)/2)-246)*2),(((입력!F209/2)-246)*2))),0))+(IF(OR(입력!B211="T/T",입력!B211="T/O",입력!B211="T/S"),(IF(입력!H213="W",입력!D209-(입력!D213-입력!J213)-432,0)+IF(입력!H213="H",입력!F213-((((입력!F213-입력!J213)/2)-246)*2),0)),0)),0)</f>
        <v>0</v>
      </c>
      <c r="DV209" s="358"/>
      <c r="DW209" s="357">
        <f>IF(OR(입력!B209="85mm단열",입력!B209="85mm방화",입력!B209="60mm단열",입력!B209="60mm방화"),IF(OR(입력!B211="T/T",입력!B211="T/O",입력!B211="T/S",입력!B211="FIX"),IF(OR(입력!H209="w",입력!H209="h"),4,2),0),0)</f>
        <v>0</v>
      </c>
      <c r="DX209" s="358"/>
      <c r="DY209" s="357">
        <f>IF(OR(입력!B209="85mm단열",입력!B209="85mm방화",입력!B209="60mm단열",입력!B209="60mm방화"),IF(OR(입력!B211="T/T",입력!B211="T/O",입력!B211="T/S"),1,0),0)</f>
        <v>0</v>
      </c>
      <c r="DZ209" s="358"/>
      <c r="EA209" s="357">
        <f>IF(OR(입력!B209="85mm단열",입력!B209="85mm방화",입력!B209="60mm단열",입력!B209="60mm방화"),IF(OR(입력!B211="T/T",입력!B211="T/O",입력!B211="T/S"),1,0),0)</f>
        <v>0</v>
      </c>
      <c r="EB209" s="358"/>
      <c r="EC209" s="357">
        <f>IF(OR(입력!B209="145mm단열",입력!B209="145mm방화"),IF(입력!B211="ES",((입력!D209)+(입력!F209))*2,0),0)</f>
        <v>0</v>
      </c>
      <c r="ED209" s="358"/>
      <c r="EE209" s="357">
        <f>IF(OR(입력!B209="145mm단열",입력!B209="145mm방화"),IF(입력!B211="ES",(((입력!D209-(입력!D209-입력!J209)+6)+(입력!F209-52-57))*2),0)+IF(입력!B211="ES",IF(입력!H213="W",(((입력!D209-(입력!D209-입력!J213)+6)+(입력!F209-52-57))*2),0),0),0)</f>
        <v>0</v>
      </c>
      <c r="EF209" s="358"/>
      <c r="EG209" s="357">
        <f>IF(OR(입력!B209="145mm단열",입력!B209="145mm방화"),IF(입력!B211="ES",입력!F209-36-36+10,0)*IF(입력!H213="W",2,1),0)</f>
        <v>0</v>
      </c>
      <c r="EH209" s="358"/>
      <c r="EI209" s="357">
        <f>IF(OR(입력!B209="145mm단열",입력!B209="145mm방화"),IF(입력!B211="ES",입력!D209-36-36,0),0)</f>
        <v>0</v>
      </c>
      <c r="EJ209" s="358"/>
      <c r="EK209" s="357">
        <f>IF(OR(입력!B209="145mm단열",입력!B209="145mm방화"),IF(입력!B211="ES",입력!F209-36-36,0)+IF(AND(입력!B211="ES",입력!H213="W"),입력!F209-36-36,0),0)</f>
        <v>0</v>
      </c>
      <c r="EL209" s="358"/>
      <c r="EM209" s="357">
        <f>IF(OR(입력!B209="145mm단열",입력!B209="145mm방화"),IF(입력!B211="ES",입력!D209-36-36,0),0)</f>
        <v>0</v>
      </c>
      <c r="EN209" s="358"/>
      <c r="EO209" s="357">
        <f>IF(OR(입력!B209="145mm단열",입력!B209="145mm방화"),IF(입력!B211="ES",입력!D209-36-36,0),0)</f>
        <v>0</v>
      </c>
      <c r="EP209" s="358"/>
      <c r="EQ209" s="357">
        <f>IF(OR(입력!B209="145mm단열",입력!B209="145mm방화"),IF(입력!B211="ES",입력!F209-36-36,0)+IF(AND(입력!B211="ES",입력!H213="W"),입력!F209-36-36,0),0)</f>
        <v>0</v>
      </c>
      <c r="ER209" s="358"/>
      <c r="ES209" s="357">
        <f>IF(OR(입력!B209="145mm단열",입력!B209="145mm방화"),IF(입력!B213="39T",IF(입력!B211="ES",((입력!D209-(입력!D209-입력!J209)+6-73-73)+(입력!F209-36-36-73-73))*2,0)+IF(AND(입력!B209="ES",입력!H212="W"),((입력!D209-(입력!D209-입력!J212)+6-73-73)+(입력!F209-36-36-73-73))*2,0)+IF(AND(입력!B209="ES",입력!H209="W",입력!H212="W"),((입력!D209-입력!J209-입력!J212-19-19)+(입력!F209-36-36))*2,IF(AND(입력!B209="ES",입력!H209="W",NOT(입력!H212="W")),((입력!D209-입력!J209-36-19)+(입력!F209-36-36))*2,0)),0),0)</f>
        <v>0</v>
      </c>
      <c r="ET209" s="358"/>
      <c r="EU209" s="357">
        <f>IF(OR(입력!B209="145mm단열",입력!B209="145mm방화"),IF(입력!B213="24T",IF(입력!B211="ES",((입력!D209-(입력!D209-입력!J209)+6-73-73)+(입력!F209-36-36-73-73))*2,0)+IF(AND(입력!B209="ES",입력!H212="W"),((입력!D209-(입력!D209-입력!J212)+6-73-73)+(입력!F209-36-36-73-73))*2,0)+IF(AND(입력!B209="ES",입력!H209="W",입력!H212="W"),((입력!D209-입력!J209-입력!J212-19-19)+(입력!F209-36-36))*2,IF(AND(입력!B209="ES",입력!H209="W",NOT(입력!H212="W")),((입력!D209-입력!J209-36-19)+(입력!F209-36-36))*2,0)),0),0)</f>
        <v>0</v>
      </c>
      <c r="EV209" s="358"/>
      <c r="EW209" s="357">
        <f>IF(OR(입력!B209="145mm단열",입력!B209="145mm방화"),IF(입력!B211="ES",(입력!D209-(입력!D209-입력!J209)-40-21+입력!F209-36-36)*2,0)+IF(AND(입력!B211="ES",입력!H213="W"),(입력!D209-(입력!D209-입력!J212)-36-19+입력!F209-36-36)*2,0),0)</f>
        <v>0</v>
      </c>
      <c r="EX209" s="358"/>
      <c r="EY209" s="357">
        <f>IF(OR(입력!B209="145mm단열",입력!B209="145mm방화"),(4),0)</f>
        <v>0</v>
      </c>
      <c r="EZ209" s="358"/>
      <c r="FA209" s="357">
        <f>IF(OR(입력!B209="145mm단열",입력!B209="145mm방화"),(4),0)</f>
        <v>0</v>
      </c>
      <c r="FB209" s="358"/>
      <c r="FC209" s="381">
        <f>IF(OR(입력!B209="145mm단열",입력!B209="145mm방화"),IF(OR(입력!B211="ES"),IF(OR(입력!H209="W",입력!H213="h"),4,8),0),0)</f>
        <v>0</v>
      </c>
      <c r="FD209" s="382"/>
      <c r="FE209" s="375">
        <f>IF(OR(입력!B209="145mm단열",입력!B209="145mm방화"),IF(OR(입력!B211="ES"),IF(OR(입력!H209="W",입력!H213="h"),4,8),0),0)</f>
        <v>0</v>
      </c>
      <c r="FF209" s="376"/>
      <c r="FG209" s="375">
        <f>IF(OR(입력!B209="145mm단열",입력!B209="145mm방화"),IF(OR(입력!B211="ES"),IF(입력!H209="W",2,IF(입력!H209="H",2,0)),0)*IF(OR(입력!H212="W",입력!H212="H"),2,1),0)</f>
        <v>0</v>
      </c>
      <c r="FH209" s="376"/>
      <c r="FI209" s="375">
        <f>IF(OR(입력!B209="145mm단열",입력!B209="145mm방화"),IF(OR(입력!B211="ES"),IF(입력!H209="W",2,IF(입력!H209="H",2,0)),0)*IF(OR(입력!H212="W",입력!H212="H"),2,1),0)</f>
        <v>0</v>
      </c>
      <c r="FJ209" s="376"/>
      <c r="FK209" s="375">
        <f>IF(OR(입력!B209="145mm단열",입력!B209="145mm방화"),IF(OR(입력!B211="ES"),IF(입력!H209="W",2,IF(입력!H209="H",2,0)),0)*IF(OR(입력!H212="W",입력!H212="H"),2,1),0)</f>
        <v>0</v>
      </c>
      <c r="FL209" s="376"/>
      <c r="FM209" s="357">
        <f>IF(OR(입력!B209="145mm단열",입력!B209="145mm방화"),(32),0)</f>
        <v>0</v>
      </c>
      <c r="FN209" s="358"/>
      <c r="FO209" s="369">
        <f>IF((입력!B209="145mm단열"),((EU209+EW209+EQ209+ES209)/1000),0)</f>
        <v>0</v>
      </c>
      <c r="FP209" s="370"/>
      <c r="FQ209" s="369">
        <f>IF((입력!B209="145mm단열"),((EU209+EW209+EQ209+ES209)/1000),0)</f>
        <v>0</v>
      </c>
      <c r="FR209" s="370"/>
      <c r="FS209" s="369">
        <f>IF((입력!B209="145mm단열"),((EM209/1000)),0)</f>
        <v>0</v>
      </c>
      <c r="FT209" s="370"/>
      <c r="FU209" s="357">
        <f>IF((입력!B209="145mm단열"),(4),0)</f>
        <v>0</v>
      </c>
      <c r="FV209" s="358"/>
      <c r="FW209" s="369">
        <f>IF((입력!B209="145mm단열"),(EM209*2)/1000,0)</f>
        <v>0</v>
      </c>
      <c r="FX209" s="370"/>
      <c r="FY209" s="357">
        <f>IF((입력!B209="145mm방화"),((EU209+EW209+EQ209+ES209)/1000),0)</f>
        <v>0</v>
      </c>
      <c r="FZ209" s="358"/>
      <c r="GA209" s="357">
        <f>IF((입력!B209="145mm방화"),((EU209+EW209+EQ209+ES209)/1000),0)</f>
        <v>0</v>
      </c>
      <c r="GB209" s="358"/>
      <c r="GC209" s="357">
        <f>IF((입력!B209="145mm방화"),((EM209/1000)),0)</f>
        <v>0</v>
      </c>
      <c r="GD209" s="358"/>
      <c r="GE209" s="357">
        <f>IF((입력!B209="145mm방화"),(4),0)</f>
        <v>0</v>
      </c>
      <c r="GF209" s="358"/>
      <c r="GG209" s="357">
        <f>IF((입력!B209="145mm방화"),(EM209*2)/1000,0)</f>
        <v>0</v>
      </c>
      <c r="GH209" s="358"/>
      <c r="GI209" s="357">
        <f>IF((입력!B209="145mm방화"),((EK209/1000)),0)</f>
        <v>0</v>
      </c>
      <c r="GJ209" s="358"/>
      <c r="GK209" s="357">
        <f>IF((입력!B209="145mm방화"),((EQ209/1000)),0)</f>
        <v>0</v>
      </c>
      <c r="GL209" s="358"/>
      <c r="GM209" s="357">
        <f>IF((입력!B209="145mm방화"),((ES209/1000)),0)</f>
        <v>0</v>
      </c>
      <c r="GN209" s="358"/>
      <c r="GO209" s="357">
        <f>IF(OR(입력!B209="145mm단열",입력!B209="145mm방화"),(1),0)</f>
        <v>0</v>
      </c>
      <c r="GP209" s="358"/>
      <c r="GQ209" s="357">
        <f>IF(OR(입력!B209="145mm단열",입력!B209="145mm방화"),(1),0)</f>
        <v>0</v>
      </c>
      <c r="GR209" s="358"/>
    </row>
    <row r="210" spans="1:200" ht="17.100000000000001" customHeight="1" x14ac:dyDescent="0.3">
      <c r="A210" s="402"/>
      <c r="B210" s="405"/>
      <c r="C210" s="397"/>
      <c r="D210" s="398"/>
      <c r="E210" s="359"/>
      <c r="F210" s="360"/>
      <c r="G210" s="377"/>
      <c r="H210" s="378"/>
      <c r="I210" s="359"/>
      <c r="J210" s="360"/>
      <c r="K210" s="359"/>
      <c r="L210" s="360"/>
      <c r="M210" s="359"/>
      <c r="N210" s="360"/>
      <c r="O210" s="359"/>
      <c r="P210" s="360"/>
      <c r="Q210" s="359"/>
      <c r="R210" s="360"/>
      <c r="S210" s="359"/>
      <c r="T210" s="360"/>
      <c r="U210" s="359"/>
      <c r="V210" s="360"/>
      <c r="W210" s="359"/>
      <c r="X210" s="360"/>
      <c r="Y210" s="359"/>
      <c r="Z210" s="360"/>
      <c r="AA210" s="359"/>
      <c r="AB210" s="360"/>
      <c r="AC210" s="377"/>
      <c r="AD210" s="378"/>
      <c r="AE210" s="377"/>
      <c r="AF210" s="378"/>
      <c r="AG210" s="377"/>
      <c r="AH210" s="378"/>
      <c r="AI210" s="377"/>
      <c r="AJ210" s="378"/>
      <c r="AK210" s="377"/>
      <c r="AL210" s="378"/>
      <c r="AM210" s="359"/>
      <c r="AN210" s="360"/>
      <c r="AO210" s="359"/>
      <c r="AP210" s="360"/>
      <c r="AQ210" s="359"/>
      <c r="AR210" s="360"/>
      <c r="AS210" s="359"/>
      <c r="AT210" s="360"/>
      <c r="AU210" s="359"/>
      <c r="AV210" s="360"/>
      <c r="AW210" s="359"/>
      <c r="AX210" s="360"/>
      <c r="AY210" s="359"/>
      <c r="AZ210" s="360"/>
      <c r="BA210" s="359"/>
      <c r="BB210" s="360"/>
      <c r="BC210" s="359"/>
      <c r="BD210" s="360"/>
      <c r="BE210" s="359"/>
      <c r="BF210" s="360"/>
      <c r="BG210" s="359"/>
      <c r="BH210" s="360"/>
      <c r="BI210" s="359"/>
      <c r="BJ210" s="360"/>
      <c r="BK210" s="359"/>
      <c r="BL210" s="360"/>
      <c r="BM210" s="359"/>
      <c r="BN210" s="360"/>
      <c r="BO210" s="359"/>
      <c r="BP210" s="360"/>
      <c r="BQ210" s="359"/>
      <c r="BR210" s="360"/>
      <c r="BS210" s="359"/>
      <c r="BT210" s="360"/>
      <c r="BU210" s="359"/>
      <c r="BV210" s="360"/>
      <c r="BW210" s="359"/>
      <c r="BX210" s="360"/>
      <c r="BY210" s="359"/>
      <c r="BZ210" s="360"/>
      <c r="CA210" s="359"/>
      <c r="CB210" s="360"/>
      <c r="CC210" s="359"/>
      <c r="CD210" s="360"/>
      <c r="CE210" s="359"/>
      <c r="CF210" s="360"/>
      <c r="CG210" s="359"/>
      <c r="CH210" s="360"/>
      <c r="CI210" s="383"/>
      <c r="CJ210" s="384"/>
      <c r="CK210" s="377"/>
      <c r="CL210" s="378"/>
      <c r="CM210" s="377"/>
      <c r="CN210" s="378"/>
      <c r="CO210" s="377"/>
      <c r="CP210" s="378"/>
      <c r="CQ210" s="377"/>
      <c r="CR210" s="378"/>
      <c r="CS210" s="359"/>
      <c r="CT210" s="360"/>
      <c r="CU210" s="371"/>
      <c r="CV210" s="372"/>
      <c r="CW210" s="371"/>
      <c r="CX210" s="372"/>
      <c r="CY210" s="371"/>
      <c r="CZ210" s="372"/>
      <c r="DA210" s="359"/>
      <c r="DB210" s="360"/>
      <c r="DC210" s="371"/>
      <c r="DD210" s="372"/>
      <c r="DE210" s="359"/>
      <c r="DF210" s="360"/>
      <c r="DG210" s="359"/>
      <c r="DH210" s="360"/>
      <c r="DI210" s="359"/>
      <c r="DJ210" s="360"/>
      <c r="DK210" s="359"/>
      <c r="DL210" s="360"/>
      <c r="DM210" s="359"/>
      <c r="DN210" s="360"/>
      <c r="DO210" s="359"/>
      <c r="DP210" s="360"/>
      <c r="DQ210" s="359"/>
      <c r="DR210" s="360"/>
      <c r="DS210" s="359"/>
      <c r="DT210" s="360"/>
      <c r="DU210" s="359"/>
      <c r="DV210" s="360"/>
      <c r="DW210" s="359"/>
      <c r="DX210" s="360"/>
      <c r="DY210" s="359"/>
      <c r="DZ210" s="360"/>
      <c r="EA210" s="359"/>
      <c r="EB210" s="360"/>
      <c r="EC210" s="359"/>
      <c r="ED210" s="360"/>
      <c r="EE210" s="359"/>
      <c r="EF210" s="360"/>
      <c r="EG210" s="359"/>
      <c r="EH210" s="360"/>
      <c r="EI210" s="359"/>
      <c r="EJ210" s="360"/>
      <c r="EK210" s="359"/>
      <c r="EL210" s="360"/>
      <c r="EM210" s="359"/>
      <c r="EN210" s="360"/>
      <c r="EO210" s="359"/>
      <c r="EP210" s="360"/>
      <c r="EQ210" s="359"/>
      <c r="ER210" s="360"/>
      <c r="ES210" s="359"/>
      <c r="ET210" s="360"/>
      <c r="EU210" s="359"/>
      <c r="EV210" s="360"/>
      <c r="EW210" s="359"/>
      <c r="EX210" s="360"/>
      <c r="EY210" s="359"/>
      <c r="EZ210" s="360"/>
      <c r="FA210" s="359"/>
      <c r="FB210" s="360"/>
      <c r="FC210" s="383"/>
      <c r="FD210" s="384"/>
      <c r="FE210" s="377"/>
      <c r="FF210" s="378"/>
      <c r="FG210" s="377"/>
      <c r="FH210" s="378"/>
      <c r="FI210" s="377"/>
      <c r="FJ210" s="378"/>
      <c r="FK210" s="377"/>
      <c r="FL210" s="378"/>
      <c r="FM210" s="359"/>
      <c r="FN210" s="360"/>
      <c r="FO210" s="371"/>
      <c r="FP210" s="372"/>
      <c r="FQ210" s="371"/>
      <c r="FR210" s="372"/>
      <c r="FS210" s="371"/>
      <c r="FT210" s="372"/>
      <c r="FU210" s="359"/>
      <c r="FV210" s="360"/>
      <c r="FW210" s="371"/>
      <c r="FX210" s="372"/>
      <c r="FY210" s="359"/>
      <c r="FZ210" s="360"/>
      <c r="GA210" s="359"/>
      <c r="GB210" s="360"/>
      <c r="GC210" s="359"/>
      <c r="GD210" s="360"/>
      <c r="GE210" s="359"/>
      <c r="GF210" s="360"/>
      <c r="GG210" s="359"/>
      <c r="GH210" s="360"/>
      <c r="GI210" s="359"/>
      <c r="GJ210" s="360"/>
      <c r="GK210" s="359"/>
      <c r="GL210" s="360"/>
      <c r="GM210" s="359"/>
      <c r="GN210" s="360"/>
      <c r="GO210" s="359"/>
      <c r="GP210" s="360"/>
      <c r="GQ210" s="359"/>
      <c r="GR210" s="360"/>
    </row>
    <row r="211" spans="1:200" ht="17.100000000000001" customHeight="1" x14ac:dyDescent="0.3">
      <c r="A211" s="402"/>
      <c r="B211" s="405"/>
      <c r="C211" s="397"/>
      <c r="D211" s="398"/>
      <c r="E211" s="359"/>
      <c r="F211" s="360"/>
      <c r="G211" s="377"/>
      <c r="H211" s="378"/>
      <c r="I211" s="359"/>
      <c r="J211" s="360"/>
      <c r="K211" s="359"/>
      <c r="L211" s="360"/>
      <c r="M211" s="359"/>
      <c r="N211" s="360"/>
      <c r="O211" s="359"/>
      <c r="P211" s="360"/>
      <c r="Q211" s="359"/>
      <c r="R211" s="360"/>
      <c r="S211" s="359"/>
      <c r="T211" s="360"/>
      <c r="U211" s="359"/>
      <c r="V211" s="360"/>
      <c r="W211" s="359"/>
      <c r="X211" s="360"/>
      <c r="Y211" s="359"/>
      <c r="Z211" s="360"/>
      <c r="AA211" s="359"/>
      <c r="AB211" s="360"/>
      <c r="AC211" s="377"/>
      <c r="AD211" s="378"/>
      <c r="AE211" s="377"/>
      <c r="AF211" s="378"/>
      <c r="AG211" s="377"/>
      <c r="AH211" s="378"/>
      <c r="AI211" s="377"/>
      <c r="AJ211" s="378"/>
      <c r="AK211" s="377"/>
      <c r="AL211" s="378"/>
      <c r="AM211" s="359"/>
      <c r="AN211" s="360"/>
      <c r="AO211" s="359"/>
      <c r="AP211" s="360"/>
      <c r="AQ211" s="359"/>
      <c r="AR211" s="360"/>
      <c r="AS211" s="359"/>
      <c r="AT211" s="360"/>
      <c r="AU211" s="359"/>
      <c r="AV211" s="360"/>
      <c r="AW211" s="359"/>
      <c r="AX211" s="360"/>
      <c r="AY211" s="359"/>
      <c r="AZ211" s="360"/>
      <c r="BA211" s="359"/>
      <c r="BB211" s="360"/>
      <c r="BC211" s="359"/>
      <c r="BD211" s="360"/>
      <c r="BE211" s="359"/>
      <c r="BF211" s="360"/>
      <c r="BG211" s="359"/>
      <c r="BH211" s="360"/>
      <c r="BI211" s="359"/>
      <c r="BJ211" s="360"/>
      <c r="BK211" s="359"/>
      <c r="BL211" s="360"/>
      <c r="BM211" s="359"/>
      <c r="BN211" s="360"/>
      <c r="BO211" s="359"/>
      <c r="BP211" s="360"/>
      <c r="BQ211" s="359"/>
      <c r="BR211" s="360"/>
      <c r="BS211" s="359"/>
      <c r="BT211" s="360"/>
      <c r="BU211" s="359"/>
      <c r="BV211" s="360"/>
      <c r="BW211" s="359"/>
      <c r="BX211" s="360"/>
      <c r="BY211" s="359"/>
      <c r="BZ211" s="360"/>
      <c r="CA211" s="359"/>
      <c r="CB211" s="360"/>
      <c r="CC211" s="359"/>
      <c r="CD211" s="360"/>
      <c r="CE211" s="359"/>
      <c r="CF211" s="360"/>
      <c r="CG211" s="359"/>
      <c r="CH211" s="360"/>
      <c r="CI211" s="383"/>
      <c r="CJ211" s="384"/>
      <c r="CK211" s="377"/>
      <c r="CL211" s="378"/>
      <c r="CM211" s="377"/>
      <c r="CN211" s="378"/>
      <c r="CO211" s="377"/>
      <c r="CP211" s="378"/>
      <c r="CQ211" s="377"/>
      <c r="CR211" s="378"/>
      <c r="CS211" s="359"/>
      <c r="CT211" s="360"/>
      <c r="CU211" s="371"/>
      <c r="CV211" s="372"/>
      <c r="CW211" s="371"/>
      <c r="CX211" s="372"/>
      <c r="CY211" s="371"/>
      <c r="CZ211" s="372"/>
      <c r="DA211" s="359"/>
      <c r="DB211" s="360"/>
      <c r="DC211" s="371"/>
      <c r="DD211" s="372"/>
      <c r="DE211" s="359"/>
      <c r="DF211" s="360"/>
      <c r="DG211" s="359"/>
      <c r="DH211" s="360"/>
      <c r="DI211" s="359"/>
      <c r="DJ211" s="360"/>
      <c r="DK211" s="359"/>
      <c r="DL211" s="360"/>
      <c r="DM211" s="359"/>
      <c r="DN211" s="360"/>
      <c r="DO211" s="359"/>
      <c r="DP211" s="360"/>
      <c r="DQ211" s="359"/>
      <c r="DR211" s="360"/>
      <c r="DS211" s="359"/>
      <c r="DT211" s="360"/>
      <c r="DU211" s="359"/>
      <c r="DV211" s="360"/>
      <c r="DW211" s="359"/>
      <c r="DX211" s="360"/>
      <c r="DY211" s="359"/>
      <c r="DZ211" s="360"/>
      <c r="EA211" s="359"/>
      <c r="EB211" s="360"/>
      <c r="EC211" s="359"/>
      <c r="ED211" s="360"/>
      <c r="EE211" s="359"/>
      <c r="EF211" s="360"/>
      <c r="EG211" s="359"/>
      <c r="EH211" s="360"/>
      <c r="EI211" s="359"/>
      <c r="EJ211" s="360"/>
      <c r="EK211" s="359"/>
      <c r="EL211" s="360"/>
      <c r="EM211" s="359"/>
      <c r="EN211" s="360"/>
      <c r="EO211" s="359"/>
      <c r="EP211" s="360"/>
      <c r="EQ211" s="359"/>
      <c r="ER211" s="360"/>
      <c r="ES211" s="359"/>
      <c r="ET211" s="360"/>
      <c r="EU211" s="359"/>
      <c r="EV211" s="360"/>
      <c r="EW211" s="359"/>
      <c r="EX211" s="360"/>
      <c r="EY211" s="359"/>
      <c r="EZ211" s="360"/>
      <c r="FA211" s="359"/>
      <c r="FB211" s="360"/>
      <c r="FC211" s="383"/>
      <c r="FD211" s="384"/>
      <c r="FE211" s="377"/>
      <c r="FF211" s="378"/>
      <c r="FG211" s="377"/>
      <c r="FH211" s="378"/>
      <c r="FI211" s="377"/>
      <c r="FJ211" s="378"/>
      <c r="FK211" s="377"/>
      <c r="FL211" s="378"/>
      <c r="FM211" s="359"/>
      <c r="FN211" s="360"/>
      <c r="FO211" s="371"/>
      <c r="FP211" s="372"/>
      <c r="FQ211" s="371"/>
      <c r="FR211" s="372"/>
      <c r="FS211" s="371"/>
      <c r="FT211" s="372"/>
      <c r="FU211" s="359"/>
      <c r="FV211" s="360"/>
      <c r="FW211" s="371"/>
      <c r="FX211" s="372"/>
      <c r="FY211" s="359"/>
      <c r="FZ211" s="360"/>
      <c r="GA211" s="359"/>
      <c r="GB211" s="360"/>
      <c r="GC211" s="359"/>
      <c r="GD211" s="360"/>
      <c r="GE211" s="359"/>
      <c r="GF211" s="360"/>
      <c r="GG211" s="359"/>
      <c r="GH211" s="360"/>
      <c r="GI211" s="359"/>
      <c r="GJ211" s="360"/>
      <c r="GK211" s="359"/>
      <c r="GL211" s="360"/>
      <c r="GM211" s="359"/>
      <c r="GN211" s="360"/>
      <c r="GO211" s="359"/>
      <c r="GP211" s="360"/>
      <c r="GQ211" s="359"/>
      <c r="GR211" s="360"/>
    </row>
    <row r="212" spans="1:200" ht="17.100000000000001" customHeight="1" x14ac:dyDescent="0.3">
      <c r="A212" s="402"/>
      <c r="B212" s="405"/>
      <c r="C212" s="409"/>
      <c r="D212" s="410"/>
      <c r="E212" s="361"/>
      <c r="F212" s="362"/>
      <c r="G212" s="379"/>
      <c r="H212" s="380"/>
      <c r="I212" s="361"/>
      <c r="J212" s="362"/>
      <c r="K212" s="361"/>
      <c r="L212" s="362"/>
      <c r="M212" s="361"/>
      <c r="N212" s="362"/>
      <c r="O212" s="361"/>
      <c r="P212" s="362"/>
      <c r="Q212" s="361"/>
      <c r="R212" s="362"/>
      <c r="S212" s="361"/>
      <c r="T212" s="362"/>
      <c r="U212" s="361"/>
      <c r="V212" s="362"/>
      <c r="W212" s="361"/>
      <c r="X212" s="362"/>
      <c r="Y212" s="361"/>
      <c r="Z212" s="362"/>
      <c r="AA212" s="361"/>
      <c r="AB212" s="362"/>
      <c r="AC212" s="379"/>
      <c r="AD212" s="380"/>
      <c r="AE212" s="379"/>
      <c r="AF212" s="380"/>
      <c r="AG212" s="379"/>
      <c r="AH212" s="380"/>
      <c r="AI212" s="379"/>
      <c r="AJ212" s="380"/>
      <c r="AK212" s="379"/>
      <c r="AL212" s="380"/>
      <c r="AM212" s="361"/>
      <c r="AN212" s="362"/>
      <c r="AO212" s="361"/>
      <c r="AP212" s="362"/>
      <c r="AQ212" s="361"/>
      <c r="AR212" s="362"/>
      <c r="AS212" s="361"/>
      <c r="AT212" s="362"/>
      <c r="AU212" s="361"/>
      <c r="AV212" s="362"/>
      <c r="AW212" s="361"/>
      <c r="AX212" s="362"/>
      <c r="AY212" s="361"/>
      <c r="AZ212" s="362"/>
      <c r="BA212" s="361"/>
      <c r="BB212" s="362"/>
      <c r="BC212" s="361"/>
      <c r="BD212" s="362"/>
      <c r="BE212" s="361"/>
      <c r="BF212" s="362"/>
      <c r="BG212" s="361"/>
      <c r="BH212" s="362"/>
      <c r="BI212" s="361"/>
      <c r="BJ212" s="362"/>
      <c r="BK212" s="361"/>
      <c r="BL212" s="362"/>
      <c r="BM212" s="361"/>
      <c r="BN212" s="362"/>
      <c r="BO212" s="361"/>
      <c r="BP212" s="362"/>
      <c r="BQ212" s="361"/>
      <c r="BR212" s="362"/>
      <c r="BS212" s="361"/>
      <c r="BT212" s="362"/>
      <c r="BU212" s="361"/>
      <c r="BV212" s="362"/>
      <c r="BW212" s="361"/>
      <c r="BX212" s="362"/>
      <c r="BY212" s="361"/>
      <c r="BZ212" s="362"/>
      <c r="CA212" s="361"/>
      <c r="CB212" s="362"/>
      <c r="CC212" s="361"/>
      <c r="CD212" s="362"/>
      <c r="CE212" s="361"/>
      <c r="CF212" s="362"/>
      <c r="CG212" s="361"/>
      <c r="CH212" s="362"/>
      <c r="CI212" s="385"/>
      <c r="CJ212" s="386"/>
      <c r="CK212" s="379"/>
      <c r="CL212" s="380"/>
      <c r="CM212" s="379"/>
      <c r="CN212" s="380"/>
      <c r="CO212" s="379"/>
      <c r="CP212" s="380"/>
      <c r="CQ212" s="379"/>
      <c r="CR212" s="380"/>
      <c r="CS212" s="361"/>
      <c r="CT212" s="362"/>
      <c r="CU212" s="373"/>
      <c r="CV212" s="374"/>
      <c r="CW212" s="373"/>
      <c r="CX212" s="374"/>
      <c r="CY212" s="373"/>
      <c r="CZ212" s="374"/>
      <c r="DA212" s="361"/>
      <c r="DB212" s="362"/>
      <c r="DC212" s="373"/>
      <c r="DD212" s="374"/>
      <c r="DE212" s="361"/>
      <c r="DF212" s="362"/>
      <c r="DG212" s="361"/>
      <c r="DH212" s="362"/>
      <c r="DI212" s="361"/>
      <c r="DJ212" s="362"/>
      <c r="DK212" s="361"/>
      <c r="DL212" s="362"/>
      <c r="DM212" s="361"/>
      <c r="DN212" s="362"/>
      <c r="DO212" s="361"/>
      <c r="DP212" s="362"/>
      <c r="DQ212" s="361"/>
      <c r="DR212" s="362"/>
      <c r="DS212" s="361"/>
      <c r="DT212" s="362"/>
      <c r="DU212" s="361"/>
      <c r="DV212" s="362"/>
      <c r="DW212" s="361"/>
      <c r="DX212" s="362"/>
      <c r="DY212" s="361"/>
      <c r="DZ212" s="362"/>
      <c r="EA212" s="361"/>
      <c r="EB212" s="362"/>
      <c r="EC212" s="361"/>
      <c r="ED212" s="362"/>
      <c r="EE212" s="361"/>
      <c r="EF212" s="362"/>
      <c r="EG212" s="361"/>
      <c r="EH212" s="362"/>
      <c r="EI212" s="361"/>
      <c r="EJ212" s="362"/>
      <c r="EK212" s="361"/>
      <c r="EL212" s="362"/>
      <c r="EM212" s="361"/>
      <c r="EN212" s="362"/>
      <c r="EO212" s="361"/>
      <c r="EP212" s="362"/>
      <c r="EQ212" s="361"/>
      <c r="ER212" s="362"/>
      <c r="ES212" s="361"/>
      <c r="ET212" s="362"/>
      <c r="EU212" s="361"/>
      <c r="EV212" s="362"/>
      <c r="EW212" s="361"/>
      <c r="EX212" s="362"/>
      <c r="EY212" s="361"/>
      <c r="EZ212" s="362"/>
      <c r="FA212" s="361"/>
      <c r="FB212" s="362"/>
      <c r="FC212" s="385"/>
      <c r="FD212" s="386"/>
      <c r="FE212" s="379"/>
      <c r="FF212" s="380"/>
      <c r="FG212" s="379"/>
      <c r="FH212" s="380"/>
      <c r="FI212" s="379"/>
      <c r="FJ212" s="380"/>
      <c r="FK212" s="379"/>
      <c r="FL212" s="380"/>
      <c r="FM212" s="361"/>
      <c r="FN212" s="362"/>
      <c r="FO212" s="373"/>
      <c r="FP212" s="374"/>
      <c r="FQ212" s="373"/>
      <c r="FR212" s="374"/>
      <c r="FS212" s="373"/>
      <c r="FT212" s="374"/>
      <c r="FU212" s="361"/>
      <c r="FV212" s="362"/>
      <c r="FW212" s="373"/>
      <c r="FX212" s="374"/>
      <c r="FY212" s="361"/>
      <c r="FZ212" s="362"/>
      <c r="GA212" s="361"/>
      <c r="GB212" s="362"/>
      <c r="GC212" s="361"/>
      <c r="GD212" s="362"/>
      <c r="GE212" s="361"/>
      <c r="GF212" s="362"/>
      <c r="GG212" s="361"/>
      <c r="GH212" s="362"/>
      <c r="GI212" s="361"/>
      <c r="GJ212" s="362"/>
      <c r="GK212" s="361"/>
      <c r="GL212" s="362"/>
      <c r="GM212" s="361"/>
      <c r="GN212" s="362"/>
      <c r="GO212" s="361"/>
      <c r="GP212" s="362"/>
      <c r="GQ212" s="361"/>
      <c r="GR212" s="362"/>
    </row>
    <row r="213" spans="1:200" ht="16.5" customHeight="1" x14ac:dyDescent="0.3">
      <c r="A213" s="402"/>
      <c r="B213" s="405"/>
      <c r="C213" s="395" t="s">
        <v>20</v>
      </c>
      <c r="D213" s="396"/>
      <c r="E213" s="351">
        <f>ROUNDUP((E209/1000)*VLOOKUP(E$8,'프로파일 단가 DB'!$A$2:$H$107,7,FALSE)+(E209/1000*($U$3/100))*VLOOKUP(E$8,'프로파일 단가 DB'!$A$2:$H$107,7,FALSE),2)</f>
        <v>0</v>
      </c>
      <c r="F213" s="352"/>
      <c r="G213" s="351">
        <f>ROUNDUP((G209/1000)*VLOOKUP(G$8,'프로파일 단가 DB'!$A$2:$H$107,7,FALSE)+(G209/1000*($U$3/100))*VLOOKUP(G$8,'프로파일 단가 DB'!$A$2:$H$107,7,FALSE),2)</f>
        <v>0</v>
      </c>
      <c r="H213" s="352"/>
      <c r="I213" s="351">
        <f>ROUNDUP((I209/1000)*VLOOKUP(I$8,'프로파일 단가 DB'!$A$2:$H$107,7,FALSE)+(I209/1000*($U$3/100))*VLOOKUP(I$8,'프로파일 단가 DB'!$A$2:$H$107,7,FALSE),2)</f>
        <v>0</v>
      </c>
      <c r="J213" s="352"/>
      <c r="K213" s="351">
        <f>ROUNDUP((K209/1000)*VLOOKUP(K$8,'프로파일 단가 DB'!$A$2:$H$107,7,FALSE)+(K209/1000*($U$3/100))*VLOOKUP(K$8,'프로파일 단가 DB'!$A$2:$H$107,7,FALSE),2)</f>
        <v>0</v>
      </c>
      <c r="L213" s="352"/>
      <c r="M213" s="351">
        <f>ROUNDUP((M209/1000)*VLOOKUP(M$8,'프로파일 단가 DB'!$A$2:$H$107,7,FALSE)+(M209/1000*($U$3/100))*VLOOKUP(M$8,'프로파일 단가 DB'!$A$2:$H$107,7,FALSE),2)</f>
        <v>0</v>
      </c>
      <c r="N213" s="352"/>
      <c r="O213" s="351">
        <f>ROUNDUP((O209/1000)*VLOOKUP(O$8,'프로파일 단가 DB'!$A$2:$H$107,7,FALSE)+(O209/1000*($U$3/100))*VLOOKUP(O$8,'프로파일 단가 DB'!$A$2:$H$107,7,FALSE),2)</f>
        <v>0</v>
      </c>
      <c r="P213" s="352"/>
      <c r="Q213" s="351">
        <f>ROUNDUP((Q209/1000)*VLOOKUP(Q$8,'프로파일 단가 DB'!$A$2:$H$107,7,FALSE)+(Q209/1000*($U$3/100))*VLOOKUP(Q$8,'프로파일 단가 DB'!$A$2:$H$107,7,FALSE),2)</f>
        <v>0</v>
      </c>
      <c r="R213" s="352"/>
      <c r="S213" s="351">
        <f>ROUNDUP((S209/1000)*VLOOKUP(S$8,'프로파일 단가 DB'!$A$2:$H$107,7,FALSE)+(S209/1000*($U$3/100))*VLOOKUP(S$8,'프로파일 단가 DB'!$A$2:$H$107,7,FALSE),2)</f>
        <v>0</v>
      </c>
      <c r="T213" s="352"/>
      <c r="U213" s="351">
        <f>ROUNDUP((U209/1000)*VLOOKUP(U$8,'프로파일 단가 DB'!$A$2:$H$107,7,FALSE)+(U209/1000*($U$3/100))*VLOOKUP(U$8,'프로파일 단가 DB'!$A$2:$H$107,7,FALSE),2)</f>
        <v>0</v>
      </c>
      <c r="V213" s="352"/>
      <c r="W213" s="351">
        <f>ROUNDUP((W209/1000)*VLOOKUP(W$8,'프로파일 단가 DB'!$A$2:$H$107,7,FALSE)+(W209/1000*($U$3/100))*VLOOKUP(W$8,'프로파일 단가 DB'!$A$2:$H$107,7,FALSE),2)</f>
        <v>0</v>
      </c>
      <c r="X213" s="352"/>
      <c r="Y213" s="351">
        <f>ROUNDUP((Y209)*VLOOKUP(Y$8,'프로파일 단가 DB'!$A$2:$H$107,7,FALSE)+(Y209*($U$3/100))*VLOOKUP(Y$8,'프로파일 단가 DB'!$A$2:$H$107,7,FALSE),2)</f>
        <v>0</v>
      </c>
      <c r="Z213" s="352"/>
      <c r="AA213" s="351">
        <f>ROUNDUP((AA209)*VLOOKUP(AA$8,'프로파일 단가 DB'!$A$2:$H$107,7,FALSE)+(AA209*($U$3/100))*VLOOKUP(AA$8,'프로파일 단가 DB'!$A$2:$H$107,7,FALSE),2)</f>
        <v>0</v>
      </c>
      <c r="AB213" s="352"/>
      <c r="AC213" s="351">
        <f>ROUNDUP((AC209)*VLOOKUP(AC$8,'프로파일 단가 DB'!$A$2:$H$107,7,FALSE)+(AC209*($U$3/100))*VLOOKUP(AC$8,'프로파일 단가 DB'!$A$2:$H$107,7,FALSE),2)</f>
        <v>0</v>
      </c>
      <c r="AD213" s="352"/>
      <c r="AE213" s="351">
        <f>ROUNDUP((AE209)*VLOOKUP(AE$8,'프로파일 단가 DB'!$A$2:$H$107,7,FALSE)+(AE209*($U$3/100))*VLOOKUP(AE$8,'프로파일 단가 DB'!$A$2:$H$107,7,FALSE),2)</f>
        <v>0</v>
      </c>
      <c r="AF213" s="352"/>
      <c r="AG213" s="351">
        <f>ROUNDUP((AG209)*VLOOKUP(AG$8,'프로파일 단가 DB'!$A$2:$H$107,7,FALSE)+(AG209*($U$3/100))*VLOOKUP(AG$8,'프로파일 단가 DB'!$A$2:$H$107,7,FALSE),2)</f>
        <v>0</v>
      </c>
      <c r="AH213" s="352"/>
      <c r="AI213" s="351">
        <f>ROUNDUP((AI209)*VLOOKUP(AI$8,'프로파일 단가 DB'!$A$2:$H$107,7,FALSE)+(AI209*($U$3/100))*VLOOKUP(AI$8,'프로파일 단가 DB'!$A$2:$H$107,7,FALSE),2)</f>
        <v>0</v>
      </c>
      <c r="AJ213" s="352"/>
      <c r="AK213" s="351">
        <f>ROUNDUP((AK209)*VLOOKUP(AK$8,'프로파일 단가 DB'!$A$2:$H$107,7,FALSE)+(AK209*($U$3/100))*VLOOKUP(AK$8,'프로파일 단가 DB'!$A$2:$H$107,7,FALSE),2)</f>
        <v>0</v>
      </c>
      <c r="AL213" s="352"/>
      <c r="AM213" s="351">
        <f>ROUNDUP((AM209)*VLOOKUP(AM$8,'프로파일 단가 DB'!$A$2:$H$107,7,FALSE)+(AM209*($U$3/100))*VLOOKUP(AM$8,'프로파일 단가 DB'!$A$2:$H$107,7,FALSE),2)</f>
        <v>0</v>
      </c>
      <c r="AN213" s="352"/>
      <c r="AO213" s="351">
        <f>ROUNDUP((AO209)*VLOOKUP(AO$8,'프로파일 단가 DB'!$A$2:$H$107,7,FALSE)+(AO209*($U$3/100))*VLOOKUP(AO$8,'프로파일 단가 DB'!$A$2:$H$107,7,FALSE),2)</f>
        <v>0</v>
      </c>
      <c r="AP213" s="352"/>
      <c r="AQ213" s="351">
        <f>ROUNDUP((AQ209)*VLOOKUP(AQ$8,'프로파일 단가 DB'!$A$2:$H$107,7,FALSE)+(AQ209*($U$3/100))*VLOOKUP(AQ$8,'프로파일 단가 DB'!$A$2:$H$107,7,FALSE),2)</f>
        <v>0</v>
      </c>
      <c r="AR213" s="352"/>
      <c r="AS213" s="351">
        <f>ROUNDUP((AS209)*VLOOKUP(AS$8,'프로파일 단가 DB'!$A$2:$H$107,7,FALSE)+(AS209*($U$3/100))*VLOOKUP(AS$8,'프로파일 단가 DB'!$A$2:$H$107,7,FALSE),2)</f>
        <v>0</v>
      </c>
      <c r="AT213" s="352"/>
      <c r="AU213" s="351">
        <f>ROUNDUP((AU209)*VLOOKUP(AU$8,'프로파일 단가 DB'!$A$2:$H$107,7,FALSE)+(AU209*($U$3/100))*VLOOKUP(AU$8,'프로파일 단가 DB'!$A$2:$H$107,7,FALSE),2)</f>
        <v>0</v>
      </c>
      <c r="AV213" s="352"/>
      <c r="AW213" s="351">
        <f>ROUNDUP((AW209)*VLOOKUP(AW$8,'프로파일 단가 DB'!$A$2:$H$107,7,FALSE)+(AW209*($U$3/100))*VLOOKUP(AW$8,'프로파일 단가 DB'!$A$2:$H$107,7,FALSE),2)</f>
        <v>0</v>
      </c>
      <c r="AX213" s="352"/>
      <c r="AY213" s="351">
        <f>ROUNDUP((AY209)*VLOOKUP(AY$8,'프로파일 단가 DB'!$A$2:$H$107,7,FALSE)+(AY209*($U$3/100))*VLOOKUP(AY$8,'프로파일 단가 DB'!$A$2:$H$107,7,FALSE),2)</f>
        <v>0</v>
      </c>
      <c r="AZ213" s="352"/>
      <c r="BA213" s="351">
        <f>ROUNDUP((BA209)*VLOOKUP(BA$8,'프로파일 단가 DB'!$A$2:$H$107,7,FALSE)+(BA209*($U$3/100))*VLOOKUP(BA$8,'프로파일 단가 DB'!$A$2:$H$107,7,FALSE),2)</f>
        <v>0</v>
      </c>
      <c r="BB213" s="352"/>
      <c r="BC213" s="351">
        <f>ROUNDUP((BC209)*VLOOKUP(BC$8,'프로파일 단가 DB'!$A$2:$H$107,7,FALSE)+(BC209*($U$3/100))*VLOOKUP(BC$8,'프로파일 단가 DB'!$A$2:$H$107,7,FALSE),2)</f>
        <v>0</v>
      </c>
      <c r="BD213" s="352"/>
      <c r="BE213" s="351">
        <f>ROUNDUP((BE209)*VLOOKUP(BE$8,'프로파일 단가 DB'!$A$2:$H$107,7,FALSE)+(BE209*($U$3/100))*VLOOKUP(BE$8,'프로파일 단가 DB'!$A$2:$H$107,7,FALSE),2)</f>
        <v>0</v>
      </c>
      <c r="BF213" s="352"/>
      <c r="BG213" s="351">
        <f>ROUNDUP((BG209)*VLOOKUP(BG$8,'프로파일 단가 DB'!$A$2:$H$107,7,FALSE)+(BG209*($U$3/100))*VLOOKUP(BG$8,'프로파일 단가 DB'!$A$2:$H$107,7,FALSE),2)</f>
        <v>0</v>
      </c>
      <c r="BH213" s="352"/>
      <c r="BI213" s="351">
        <f>ROUNDUP((BI209)*VLOOKUP(BI$8,'프로파일 단가 DB'!$A$2:$H$107,7,FALSE)+(BI209*($U$3/100))*VLOOKUP(BI$8,'프로파일 단가 DB'!$A$2:$H$107,7,FALSE),2)</f>
        <v>0</v>
      </c>
      <c r="BJ213" s="352"/>
      <c r="BK213" s="351">
        <f>ROUNDUP((BK209)*VLOOKUP(BK$8,'프로파일 단가 DB'!$A$2:$H$107,7,FALSE)+(BK209*($U$3/100))*VLOOKUP(BK$8,'프로파일 단가 DB'!$A$2:$H$107,7,FALSE),2)</f>
        <v>0</v>
      </c>
      <c r="BL213" s="352"/>
      <c r="BM213" s="351">
        <f>ROUNDUP((BM209)*VLOOKUP(BM$8,'프로파일 단가 DB'!$A$2:$H$107,7,FALSE)+(BM209*($U$3/100))*VLOOKUP(BM$8,'프로파일 단가 DB'!$A$2:$H$107,7,FALSE),2)</f>
        <v>0</v>
      </c>
      <c r="BN213" s="352"/>
      <c r="BO213" s="351">
        <f>ROUNDUP((BO209/1000)*VLOOKUP(BO$8,'프로파일 단가 DB'!$A$2:$H$107,7,FALSE)+(BO209/1000*($U$3/100))*VLOOKUP(BO$8,'프로파일 단가 DB'!$A$2:$H$107,7,FALSE),2)</f>
        <v>0</v>
      </c>
      <c r="BP213" s="352"/>
      <c r="BQ213" s="351">
        <f>ROUNDUP((BQ209/1000)*VLOOKUP(BQ$8,'프로파일 단가 DB'!$A$2:$H$107,7,FALSE)+(BQ209/1000*($U$3/100))*VLOOKUP(BQ$8,'프로파일 단가 DB'!$A$2:$H$107,7,FALSE),2)</f>
        <v>0</v>
      </c>
      <c r="BR213" s="352"/>
      <c r="BS213" s="351">
        <f>ROUNDUP((BS209/1000)*VLOOKUP(BS$8,'프로파일 단가 DB'!$A$2:$H$107,7,FALSE)+(BS209/1000*($U$3/100))*VLOOKUP(BS$8,'프로파일 단가 DB'!$A$2:$H$107,7,FALSE),2)</f>
        <v>0</v>
      </c>
      <c r="BT213" s="352"/>
      <c r="BU213" s="351">
        <f>ROUNDUP((BU209/1000)*VLOOKUP(BU$8,'프로파일 단가 DB'!$A$2:$H$107,7,FALSE)+(BU209/1000*($U$3/100))*VLOOKUP(BU$8,'프로파일 단가 DB'!$A$2:$H$107,7,FALSE),2)</f>
        <v>0</v>
      </c>
      <c r="BV213" s="352"/>
      <c r="BW213" s="351">
        <f>ROUNDUP((BW209/1000)*VLOOKUP(BW$8,'프로파일 단가 DB'!$A$2:$H$107,7,FALSE)+(BW209/1000*($U$3/100))*VLOOKUP(BW$8,'프로파일 단가 DB'!$A$2:$H$107,7,FALSE),2)</f>
        <v>0</v>
      </c>
      <c r="BX213" s="352"/>
      <c r="BY213" s="351">
        <f>ROUNDUP((BY209/1000)*VLOOKUP(BY$8,'프로파일 단가 DB'!$A$2:$H$107,7,FALSE)+(BY209/1000*($U$3/100))*VLOOKUP(BY$8,'프로파일 단가 DB'!$A$2:$H$107,7,FALSE),2)</f>
        <v>0</v>
      </c>
      <c r="BZ213" s="352"/>
      <c r="CA213" s="351">
        <f>ROUNDUP((CA209/1000)*VLOOKUP(CA$8,'프로파일 단가 DB'!$A$2:$H$107,7,FALSE)+(CA209/1000*($U$3/100))*VLOOKUP(CA$8,'프로파일 단가 DB'!$A$2:$H$107,7,FALSE),2)</f>
        <v>0</v>
      </c>
      <c r="CB213" s="352"/>
      <c r="CC213" s="351">
        <f>ROUNDUP((CC209/1000)*VLOOKUP(CC$8,'프로파일 단가 DB'!$A$2:$H$107,7,FALSE)+(CC209/1000*($U$3/100))*VLOOKUP(CC$8,'프로파일 단가 DB'!$A$2:$H$107,7,FALSE),2)</f>
        <v>0</v>
      </c>
      <c r="CD213" s="352"/>
      <c r="CE213" s="389">
        <f>ROUNDUP((CE209)*VLOOKUP(CE$8,'프로파일 단가 DB'!$A$2:$H$107,7,FALSE)+(CE209*($U$3/100))*VLOOKUP(CE$8,'프로파일 단가 DB'!$A$2:$H$107,7,FALSE),2)</f>
        <v>0</v>
      </c>
      <c r="CF213" s="390"/>
      <c r="CG213" s="389">
        <f>ROUNDUP((CG209)*VLOOKUP(CG$8,'프로파일 단가 DB'!$A$2:$H$107,7,FALSE)+(CG209*($U$3/100))*VLOOKUP(CG$8,'프로파일 단가 DB'!$A$2:$H$107,7,FALSE),2)</f>
        <v>0</v>
      </c>
      <c r="CH213" s="390"/>
      <c r="CI213" s="389">
        <f>ROUNDUP((CI209)*VLOOKUP(CI$8,'프로파일 단가 DB'!$A$2:$H$107,7,FALSE)+(CI209*($U$3/100))*VLOOKUP(CI$8,'프로파일 단가 DB'!$A$2:$H$107,7,FALSE),2)</f>
        <v>0</v>
      </c>
      <c r="CJ213" s="390"/>
      <c r="CK213" s="389">
        <f>ROUNDUP((CK209)*VLOOKUP(CK$8,'프로파일 단가 DB'!$A$2:$H$107,7,FALSE)+(CK209*($U$3/100))*VLOOKUP(CK$8,'프로파일 단가 DB'!$A$2:$H$107,7,FALSE),2)</f>
        <v>0</v>
      </c>
      <c r="CL213" s="390"/>
      <c r="CM213" s="389">
        <f>ROUNDUP((CM209)*VLOOKUP(CM$8,'프로파일 단가 DB'!$A$2:$H$107,7,FALSE)+(CM209*($U$3/100))*VLOOKUP(CM$8,'프로파일 단가 DB'!$A$2:$H$107,7,FALSE),2)</f>
        <v>0</v>
      </c>
      <c r="CN213" s="390"/>
      <c r="CO213" s="389">
        <f>ROUNDUP((CO209)*VLOOKUP(CO$8,'프로파일 단가 DB'!$A$2:$H$107,7,FALSE)+(CO209*($U$3/100))*VLOOKUP(CO$8,'프로파일 단가 DB'!$A$2:$H$107,7,FALSE),2)</f>
        <v>0</v>
      </c>
      <c r="CP213" s="390"/>
      <c r="CQ213" s="389">
        <f>ROUNDUP((CQ209)*VLOOKUP(CQ$8,'프로파일 단가 DB'!$A$2:$H$107,7,FALSE)+(CQ209*($U$3/100))*VLOOKUP(CQ$8,'프로파일 단가 DB'!$A$2:$H$107,7,FALSE),2)</f>
        <v>0</v>
      </c>
      <c r="CR213" s="390"/>
      <c r="CS213" s="389">
        <f>ROUNDUP((CS209)*VLOOKUP(CS$8,'프로파일 단가 DB'!$A$2:$H$107,7,FALSE)+(CS209*($U$3/100))*VLOOKUP(CS$8,'프로파일 단가 DB'!$A$2:$H$107,7,FALSE),2)</f>
        <v>0</v>
      </c>
      <c r="CT213" s="390"/>
      <c r="CU213" s="351">
        <f>ROUNDUP((CU209)*VLOOKUP(CU$8,'프로파일 단가 DB'!$A$2:$H$107,7,FALSE)+(CU209*($U$3/100))*VLOOKUP(CU$8,'프로파일 단가 DB'!$A$2:$H$107,7,FALSE),2)</f>
        <v>0</v>
      </c>
      <c r="CV213" s="352"/>
      <c r="CW213" s="351">
        <f>ROUNDUP((CW209)*VLOOKUP(CW$8,'프로파일 단가 DB'!$A$2:$H$107,7,FALSE)+(CW209*($U$3/100))*VLOOKUP(CW$8,'프로파일 단가 DB'!$A$2:$H$107,7,FALSE),2)</f>
        <v>0</v>
      </c>
      <c r="CX213" s="352"/>
      <c r="CY213" s="351">
        <f>ROUNDUP((CY209)*VLOOKUP(CY$8,'프로파일 단가 DB'!$A$2:$H$107,7,FALSE)+(CY209*($U$3/100))*VLOOKUP(CY$8,'프로파일 단가 DB'!$A$2:$H$107,7,FALSE),2)</f>
        <v>0</v>
      </c>
      <c r="CZ213" s="352"/>
      <c r="DA213" s="351">
        <f>ROUNDUP((DA209)*VLOOKUP(DA$8,'프로파일 단가 DB'!$A$2:$H$107,7,FALSE)+(DA209*($U$3/100))*VLOOKUP(DA$8,'프로파일 단가 DB'!$A$2:$H$107,7,FALSE),2)</f>
        <v>0</v>
      </c>
      <c r="DB213" s="352"/>
      <c r="DC213" s="351">
        <f>ROUNDUP((DC209)*VLOOKUP(DC$8,'프로파일 단가 DB'!$A$2:$H$107,7,FALSE)+(DC209*($U$3/100))*VLOOKUP(DC$8,'프로파일 단가 DB'!$A$2:$H$107,7,FALSE),2)</f>
        <v>0</v>
      </c>
      <c r="DD213" s="352"/>
      <c r="DE213" s="351">
        <f>ROUNDUP((DE209)*VLOOKUP(DE$8,'프로파일 단가 DB'!$A$2:$H$107,7,FALSE)+(DE209*($U$3/100))*VLOOKUP(DE$8,'프로파일 단가 DB'!$A$2:$H$107,7,FALSE),2)</f>
        <v>0</v>
      </c>
      <c r="DF213" s="352"/>
      <c r="DG213" s="351">
        <f>ROUNDUP((DG209)*VLOOKUP(DG$8,'프로파일 단가 DB'!$A$2:$H$107,7,FALSE)+(DG209*($U$3/100))*VLOOKUP(DG$8,'프로파일 단가 DB'!$A$2:$H$107,7,FALSE),2)</f>
        <v>0</v>
      </c>
      <c r="DH213" s="352"/>
      <c r="DI213" s="351">
        <f>ROUNDUP((DI209)*VLOOKUP(DI$8,'프로파일 단가 DB'!$A$2:$H$107,7,FALSE)+(DI209*($U$3/100))*VLOOKUP(DI$8,'프로파일 단가 DB'!$A$2:$H$107,7,FALSE),2)</f>
        <v>0</v>
      </c>
      <c r="DJ213" s="352"/>
      <c r="DK213" s="351">
        <f>ROUNDUP((DK209)*VLOOKUP(DK$8,'프로파일 단가 DB'!$A$2:$H$107,7,FALSE)+(DK209*($U$3/100))*VLOOKUP(DK$8,'프로파일 단가 DB'!$A$2:$H$107,7,FALSE),2)</f>
        <v>0</v>
      </c>
      <c r="DL213" s="352"/>
      <c r="DM213" s="351">
        <f>ROUNDUP((DM209)*VLOOKUP(DM$8,'프로파일 단가 DB'!$A$2:$H$107,7,FALSE)+(DM209*($U$3/100))*VLOOKUP(DM$8,'프로파일 단가 DB'!$A$2:$H$107,7,FALSE),2)</f>
        <v>0</v>
      </c>
      <c r="DN213" s="352"/>
      <c r="DO213" s="351">
        <f>ROUNDUP((DO209)*VLOOKUP(DO$8,'프로파일 단가 DB'!$A$2:$H$107,7,FALSE)+(DO209*($U$3/100))*VLOOKUP(DO$8,'프로파일 단가 DB'!$A$2:$H$107,7,FALSE),2)</f>
        <v>0</v>
      </c>
      <c r="DP213" s="352"/>
      <c r="DQ213" s="351">
        <f>ROUNDUP((DQ209)*VLOOKUP(DQ$8,'프로파일 단가 DB'!$A$2:$H$107,7,FALSE)+(DQ209*($U$3/100))*VLOOKUP(DQ$8,'프로파일 단가 DB'!$A$2:$H$107,7,FALSE),2)</f>
        <v>0</v>
      </c>
      <c r="DR213" s="352"/>
      <c r="DS213" s="351">
        <f>ROUNDUP((DS209)*VLOOKUP(DS$8,'프로파일 단가 DB'!$A$2:$H$107,7,FALSE)+(DS209*($U$3/100))*VLOOKUP(DS$8,'프로파일 단가 DB'!$A$2:$H$107,7,FALSE),2)</f>
        <v>0</v>
      </c>
      <c r="DT213" s="352"/>
      <c r="DU213" s="351">
        <f>ROUNDUP((DU209/1000)*VLOOKUP(DU$8,'프로파일 단가 DB'!$A$2:$H$107,7,FALSE)+(DU209/1000*($U$3/100))*VLOOKUP(DU$8,'프로파일 단가 DB'!$A$2:$H$107,7,FALSE),2)</f>
        <v>0</v>
      </c>
      <c r="DV213" s="352"/>
      <c r="DW213" s="351">
        <f>ROUNDUP((DW209)*VLOOKUP(DW$8,'프로파일 단가 DB'!$A$2:$H$107,7,FALSE)+(DW209*($U$3/100))*VLOOKUP(DW$8,'프로파일 단가 DB'!$A$2:$H$107,7,FALSE),2)</f>
        <v>0</v>
      </c>
      <c r="DX213" s="352"/>
      <c r="DY213" s="351">
        <f>ROUNDUP((DY209)*VLOOKUP(DY$8,'프로파일 단가 DB'!$A$2:$H$107,7,FALSE)+(DY209*($U$3/100))*VLOOKUP(DY$8,'프로파일 단가 DB'!$A$2:$H$107,7,FALSE),2)</f>
        <v>0</v>
      </c>
      <c r="DZ213" s="352"/>
      <c r="EA213" s="351">
        <f>ROUNDUP((EA209)*VLOOKUP(EA$8,'프로파일 단가 DB'!$A$2:$H$107,7,FALSE)+(EA209*($U$3/100))*VLOOKUP(EA$8,'프로파일 단가 DB'!$A$2:$H$107,7,FALSE),2)</f>
        <v>0</v>
      </c>
      <c r="EB213" s="352"/>
      <c r="EC213" s="351">
        <f>ROUNDUP((EC209/1000)*VLOOKUP(EC$8,'프로파일 단가 DB'!$A$2:$H$107,7,FALSE)+(EC209/1000*($U$3/100))*VLOOKUP(EC$8,'프로파일 단가 DB'!$A$2:$H$107,7,FALSE),2)</f>
        <v>0</v>
      </c>
      <c r="ED213" s="352"/>
      <c r="EE213" s="351">
        <f>ROUNDUP((EE209/1000)*VLOOKUP(EE$8,'프로파일 단가 DB'!$A$2:$H$107,7,FALSE)+(EE209/1000*($U$3/100))*VLOOKUP(EE$8,'프로파일 단가 DB'!$A$2:$H$107,7,FALSE),2)</f>
        <v>0</v>
      </c>
      <c r="EF213" s="352"/>
      <c r="EG213" s="351">
        <f>ROUNDUP((EG209/1000)*VLOOKUP(EG$8,'프로파일 단가 DB'!$A$2:$H$107,7,FALSE)+(EG209/1000*($U$3/100))*VLOOKUP(EG$8,'프로파일 단가 DB'!$A$2:$H$107,7,FALSE),2)</f>
        <v>0</v>
      </c>
      <c r="EH213" s="352"/>
      <c r="EI213" s="351">
        <f>ROUNDUP((EI209/1000)*VLOOKUP(EI$8,'프로파일 단가 DB'!$A$2:$H$107,7,FALSE)+(EI209/1000*($U$3/100))*VLOOKUP(EI$8,'프로파일 단가 DB'!$A$2:$H$107,7,FALSE),2)</f>
        <v>0</v>
      </c>
      <c r="EJ213" s="352"/>
      <c r="EK213" s="351">
        <f>ROUNDUP((EK209/1000)*VLOOKUP(EK$8,'프로파일 단가 DB'!$A$2:$H$107,7,FALSE)+(EK209/1000*($U$3/100))*VLOOKUP(EK$8,'프로파일 단가 DB'!$A$2:$H$107,7,FALSE),2)</f>
        <v>0</v>
      </c>
      <c r="EL213" s="352"/>
      <c r="EM213" s="351">
        <f>ROUNDUP((EM209/1000)*VLOOKUP(EM$8,'프로파일 단가 DB'!$A$2:$H$107,7,FALSE)+(EM209/1000*($U$3/100))*VLOOKUP(EM$8,'프로파일 단가 DB'!$A$2:$H$107,7,FALSE),2)</f>
        <v>0</v>
      </c>
      <c r="EN213" s="352"/>
      <c r="EO213" s="351">
        <f>ROUNDUP((EO209/1000)*VLOOKUP(EO$8,'프로파일 단가 DB'!$A$2:$H$107,7,FALSE)+(EO209/1000*($U$3/100))*VLOOKUP(EO$8,'프로파일 단가 DB'!$A$2:$H$107,7,FALSE),2)</f>
        <v>0</v>
      </c>
      <c r="EP213" s="352"/>
      <c r="EQ213" s="351">
        <f>ROUNDUP((EQ209/1000)*VLOOKUP(EQ$8,'프로파일 단가 DB'!$A$2:$H$107,7,FALSE)+(EQ209/1000*($U$3/100))*VLOOKUP(EQ$8,'프로파일 단가 DB'!$A$2:$H$107,7,FALSE),2)</f>
        <v>0</v>
      </c>
      <c r="ER213" s="352"/>
      <c r="ES213" s="351">
        <f>ROUNDUP((ES209/1000)*VLOOKUP(ES$8,'프로파일 단가 DB'!$A$2:$H$107,7,FALSE)+(ES209/1000*($U$3/100))*VLOOKUP(ES$8,'프로파일 단가 DB'!$A$2:$H$107,7,FALSE),2)</f>
        <v>0</v>
      </c>
      <c r="ET213" s="352"/>
      <c r="EU213" s="351">
        <f>ROUNDUP((EU209/1000)*VLOOKUP(EU$8,'프로파일 단가 DB'!$A$2:$H$107,7,FALSE)+(EU209/1000*($U$3/100))*VLOOKUP(EU$8,'프로파일 단가 DB'!$A$2:$H$107,7,FALSE),2)</f>
        <v>0</v>
      </c>
      <c r="EV213" s="352"/>
      <c r="EW213" s="351">
        <f>ROUNDUP((EW209/1000)*VLOOKUP(EW$8,'프로파일 단가 DB'!$A$2:$H$107,7,FALSE)+(EW209/1000*($U$3/100))*VLOOKUP(EW$8,'프로파일 단가 DB'!$A$2:$H$107,7,FALSE),2)</f>
        <v>0</v>
      </c>
      <c r="EX213" s="352"/>
      <c r="EY213" s="351">
        <f>ROUNDUP((EY209)*VLOOKUP(EY$8,'프로파일 단가 DB'!$A$2:$H$107,7,FALSE)+(EY209*($U$3/100))*VLOOKUP(EY$8,'프로파일 단가 DB'!$A$2:$H$107,7,FALSE),2)</f>
        <v>0</v>
      </c>
      <c r="EZ213" s="352"/>
      <c r="FA213" s="351">
        <f>ROUNDUP((FA209)*VLOOKUP(FA$8,'프로파일 단가 DB'!$A$2:$H$107,7,FALSE)+(FA209*($U$3/100))*VLOOKUP(FA$8,'프로파일 단가 DB'!$A$2:$H$107,7,FALSE),2)</f>
        <v>0</v>
      </c>
      <c r="FB213" s="352"/>
      <c r="FC213" s="351">
        <f>ROUNDUP((FC209)*VLOOKUP(FC$8,'프로파일 단가 DB'!$A$2:$H$107,7,FALSE)+(FC209*($U$3/100))*VLOOKUP(FC$8,'프로파일 단가 DB'!$A$2:$H$107,7,FALSE),2)</f>
        <v>0</v>
      </c>
      <c r="FD213" s="352"/>
      <c r="FE213" s="351">
        <f>ROUNDUP((FE209)*VLOOKUP(FE$8,'프로파일 단가 DB'!$A$2:$H$107,7,FALSE)+(FE209/1000*($U$3/100))*VLOOKUP(FE$8,'프로파일 단가 DB'!$A$2:$H$107,7,FALSE),2)</f>
        <v>0</v>
      </c>
      <c r="FF213" s="352"/>
      <c r="FG213" s="351">
        <f>ROUNDUP((FG209)*VLOOKUP(FG$8,'프로파일 단가 DB'!$A$2:$H$107,7,FALSE)+(FG209/1000*($U$3/100))*VLOOKUP(FG$8,'프로파일 단가 DB'!$A$2:$H$107,7,FALSE),2)</f>
        <v>0</v>
      </c>
      <c r="FH213" s="352"/>
      <c r="FI213" s="351">
        <f>ROUNDUP((FI209)*VLOOKUP(FI$8,'프로파일 단가 DB'!$A$2:$H$107,7,FALSE)+(FI209*($U$3/100))*VLOOKUP(FI$8,'프로파일 단가 DB'!$A$2:$H$107,7,FALSE),2)</f>
        <v>0</v>
      </c>
      <c r="FJ213" s="352"/>
      <c r="FK213" s="351">
        <f>ROUNDUP((FK209)*VLOOKUP(FK$8,'프로파일 단가 DB'!$A$2:$H$107,7,FALSE)+(FK209*($U$3/100))*VLOOKUP(FK$8,'프로파일 단가 DB'!$A$2:$H$107,7,FALSE),2)</f>
        <v>0</v>
      </c>
      <c r="FL213" s="352"/>
      <c r="FM213" s="351">
        <f>ROUNDUP((FM209)*VLOOKUP(FM$8,'프로파일 단가 DB'!$A$2:$H$107,7,FALSE)+(FM209*($U$3/100))*VLOOKUP(FM$8,'프로파일 단가 DB'!$A$2:$H$107,7,FALSE),2)</f>
        <v>0</v>
      </c>
      <c r="FN213" s="352"/>
      <c r="FO213" s="351">
        <f>ROUNDUP((FO209)*VLOOKUP(FO$8,'프로파일 단가 DB'!$A$2:$H$107,7,FALSE)+(FO209*($U$3/100))*VLOOKUP(FO$8,'프로파일 단가 DB'!$A$2:$H$107,7,FALSE),2)</f>
        <v>0</v>
      </c>
      <c r="FP213" s="352"/>
      <c r="FQ213" s="351">
        <f>ROUNDUP((FQ209)*VLOOKUP(FQ$8,'프로파일 단가 DB'!$A$2:$H$107,7,FALSE)+(FQ209*($U$3/100))*VLOOKUP(FQ$8,'프로파일 단가 DB'!$A$2:$H$107,7,FALSE),2)</f>
        <v>0</v>
      </c>
      <c r="FR213" s="352"/>
      <c r="FS213" s="351">
        <f>ROUNDUP((FS209)*VLOOKUP(FS$8,'프로파일 단가 DB'!$A$2:$H$107,7,FALSE)+(FS209*($U$3/100))*VLOOKUP(FS$8,'프로파일 단가 DB'!$A$2:$H$107,7,FALSE),2)</f>
        <v>0</v>
      </c>
      <c r="FT213" s="352"/>
      <c r="FU213" s="351">
        <f>ROUNDUP((FU209)*VLOOKUP(FU$8,'프로파일 단가 DB'!$A$2:$H$107,7,FALSE)+(FU209*($U$3/100))*VLOOKUP(FU$8,'프로파일 단가 DB'!$A$2:$H$107,7,FALSE),2)</f>
        <v>0</v>
      </c>
      <c r="FV213" s="352"/>
      <c r="FW213" s="351">
        <f>ROUNDUP((FW209)*VLOOKUP(FW$8,'프로파일 단가 DB'!$A$2:$H$107,7,FALSE)+(FW209*($U$3/100))*VLOOKUP(FW$8,'프로파일 단가 DB'!$A$2:$H$107,7,FALSE),2)</f>
        <v>0</v>
      </c>
      <c r="FX213" s="352"/>
      <c r="FY213" s="351">
        <f>ROUNDUP((FY209)*VLOOKUP(FY$8,'프로파일 단가 DB'!$A$2:$H$107,7,FALSE)+(FY209*($U$3/100))*VLOOKUP(FY$8,'프로파일 단가 DB'!$A$2:$H$107,7,FALSE),2)</f>
        <v>0</v>
      </c>
      <c r="FZ213" s="352"/>
      <c r="GA213" s="351">
        <f>ROUNDUP((GA209)*VLOOKUP(GA$8,'프로파일 단가 DB'!$A$2:$H$107,7,FALSE)+(GA209*($U$3/100))*VLOOKUP(GA$8,'프로파일 단가 DB'!$A$2:$H$107,7,FALSE),2)</f>
        <v>0</v>
      </c>
      <c r="GB213" s="352"/>
      <c r="GC213" s="351">
        <f>ROUNDUP((GC209)*VLOOKUP(GC$8,'프로파일 단가 DB'!$A$2:$H$107,7,FALSE)+(GC209*($U$3/100))*VLOOKUP(GC$8,'프로파일 단가 DB'!$A$2:$H$107,7,FALSE),2)</f>
        <v>0</v>
      </c>
      <c r="GD213" s="352"/>
      <c r="GE213" s="351">
        <f>ROUNDUP((GE209)*VLOOKUP(GE$8,'프로파일 단가 DB'!$A$2:$H$107,7,FALSE)+(GE209*($U$3/100))*VLOOKUP(GE$8,'프로파일 단가 DB'!$A$2:$H$107,7,FALSE),2)</f>
        <v>0</v>
      </c>
      <c r="GF213" s="352"/>
      <c r="GG213" s="351">
        <f>ROUNDUP((GG209)*VLOOKUP(GG$8,'프로파일 단가 DB'!$A$2:$H$107,7,FALSE)+(GG209*($U$3/100))*VLOOKUP(GG$8,'프로파일 단가 DB'!$A$2:$H$107,7,FALSE),2)</f>
        <v>0</v>
      </c>
      <c r="GH213" s="352"/>
      <c r="GI213" s="351">
        <f>ROUNDUP((GI209)*VLOOKUP(GI$8,'프로파일 단가 DB'!$A$2:$H$107,7,FALSE)+(GI209*($U$3/100))*VLOOKUP(GI$8,'프로파일 단가 DB'!$A$2:$H$107,7,FALSE),2)</f>
        <v>0</v>
      </c>
      <c r="GJ213" s="352"/>
      <c r="GK213" s="351">
        <f>ROUNDUP((GK209)*VLOOKUP(GK$8,'프로파일 단가 DB'!$A$2:$H$107,7,FALSE)+(GK209*($U$3/100))*VLOOKUP(GK$8,'프로파일 단가 DB'!$A$2:$H$107,7,FALSE),2)</f>
        <v>0</v>
      </c>
      <c r="GL213" s="352"/>
      <c r="GM213" s="351">
        <f>ROUNDUP((GM209)*VLOOKUP(GM$8,'프로파일 단가 DB'!$A$2:$H$107,7,FALSE)+(GM209*($U$3/100))*VLOOKUP(GM$8,'프로파일 단가 DB'!$A$2:$H$107,7,FALSE),2)</f>
        <v>0</v>
      </c>
      <c r="GN213" s="352"/>
      <c r="GO213" s="351">
        <f>ROUNDUP((GO209)*VLOOKUP(GO$8,'프로파일 단가 DB'!$A$2:$H$107,7,FALSE)+(GO209*($U$3/100))*VLOOKUP(GO$8,'프로파일 단가 DB'!$A$2:$H$107,7,FALSE),2)</f>
        <v>0</v>
      </c>
      <c r="GP213" s="352"/>
      <c r="GQ213" s="351">
        <f>ROUNDUP((GQ209)*VLOOKUP(GQ$8,'프로파일 단가 DB'!$A$2:$H$107,7,FALSE)+(GQ209*($U$3/100))*VLOOKUP(GQ$8,'프로파일 단가 DB'!$A$2:$H$107,7,FALSE),2)</f>
        <v>0</v>
      </c>
      <c r="GR213" s="352"/>
    </row>
    <row r="214" spans="1:200" ht="16.5" customHeight="1" x14ac:dyDescent="0.3">
      <c r="A214" s="402"/>
      <c r="B214" s="405"/>
      <c r="C214" s="397"/>
      <c r="D214" s="398"/>
      <c r="E214" s="353"/>
      <c r="F214" s="354"/>
      <c r="G214" s="353"/>
      <c r="H214" s="354"/>
      <c r="I214" s="353"/>
      <c r="J214" s="354"/>
      <c r="K214" s="353"/>
      <c r="L214" s="354"/>
      <c r="M214" s="353"/>
      <c r="N214" s="354"/>
      <c r="O214" s="353"/>
      <c r="P214" s="354"/>
      <c r="Q214" s="353"/>
      <c r="R214" s="354"/>
      <c r="S214" s="353"/>
      <c r="T214" s="354"/>
      <c r="U214" s="353"/>
      <c r="V214" s="354"/>
      <c r="W214" s="353"/>
      <c r="X214" s="354"/>
      <c r="Y214" s="353"/>
      <c r="Z214" s="354"/>
      <c r="AA214" s="353"/>
      <c r="AB214" s="354"/>
      <c r="AC214" s="353"/>
      <c r="AD214" s="354"/>
      <c r="AE214" s="353"/>
      <c r="AF214" s="354"/>
      <c r="AG214" s="353"/>
      <c r="AH214" s="354"/>
      <c r="AI214" s="353"/>
      <c r="AJ214" s="354"/>
      <c r="AK214" s="353"/>
      <c r="AL214" s="354"/>
      <c r="AM214" s="353"/>
      <c r="AN214" s="354"/>
      <c r="AO214" s="353"/>
      <c r="AP214" s="354"/>
      <c r="AQ214" s="353"/>
      <c r="AR214" s="354"/>
      <c r="AS214" s="353"/>
      <c r="AT214" s="354"/>
      <c r="AU214" s="353"/>
      <c r="AV214" s="354"/>
      <c r="AW214" s="353"/>
      <c r="AX214" s="354"/>
      <c r="AY214" s="353"/>
      <c r="AZ214" s="354"/>
      <c r="BA214" s="353"/>
      <c r="BB214" s="354"/>
      <c r="BC214" s="353"/>
      <c r="BD214" s="354"/>
      <c r="BE214" s="353"/>
      <c r="BF214" s="354"/>
      <c r="BG214" s="353"/>
      <c r="BH214" s="354"/>
      <c r="BI214" s="353"/>
      <c r="BJ214" s="354"/>
      <c r="BK214" s="353"/>
      <c r="BL214" s="354"/>
      <c r="BM214" s="353"/>
      <c r="BN214" s="354"/>
      <c r="BO214" s="353"/>
      <c r="BP214" s="354"/>
      <c r="BQ214" s="353"/>
      <c r="BR214" s="354"/>
      <c r="BS214" s="353"/>
      <c r="BT214" s="354"/>
      <c r="BU214" s="353"/>
      <c r="BV214" s="354"/>
      <c r="BW214" s="353"/>
      <c r="BX214" s="354"/>
      <c r="BY214" s="353"/>
      <c r="BZ214" s="354"/>
      <c r="CA214" s="353"/>
      <c r="CB214" s="354"/>
      <c r="CC214" s="353"/>
      <c r="CD214" s="354"/>
      <c r="CE214" s="391"/>
      <c r="CF214" s="392"/>
      <c r="CG214" s="391"/>
      <c r="CH214" s="392"/>
      <c r="CI214" s="391"/>
      <c r="CJ214" s="392"/>
      <c r="CK214" s="391"/>
      <c r="CL214" s="392"/>
      <c r="CM214" s="391"/>
      <c r="CN214" s="392"/>
      <c r="CO214" s="391"/>
      <c r="CP214" s="392"/>
      <c r="CQ214" s="391"/>
      <c r="CR214" s="392"/>
      <c r="CS214" s="391"/>
      <c r="CT214" s="392"/>
      <c r="CU214" s="353"/>
      <c r="CV214" s="354"/>
      <c r="CW214" s="353"/>
      <c r="CX214" s="354"/>
      <c r="CY214" s="353"/>
      <c r="CZ214" s="354"/>
      <c r="DA214" s="353"/>
      <c r="DB214" s="354"/>
      <c r="DC214" s="353"/>
      <c r="DD214" s="354"/>
      <c r="DE214" s="353"/>
      <c r="DF214" s="354"/>
      <c r="DG214" s="353"/>
      <c r="DH214" s="354"/>
      <c r="DI214" s="353"/>
      <c r="DJ214" s="354"/>
      <c r="DK214" s="353"/>
      <c r="DL214" s="354"/>
      <c r="DM214" s="353"/>
      <c r="DN214" s="354"/>
      <c r="DO214" s="353"/>
      <c r="DP214" s="354"/>
      <c r="DQ214" s="353"/>
      <c r="DR214" s="354"/>
      <c r="DS214" s="353"/>
      <c r="DT214" s="354"/>
      <c r="DU214" s="353"/>
      <c r="DV214" s="354"/>
      <c r="DW214" s="353"/>
      <c r="DX214" s="354"/>
      <c r="DY214" s="353"/>
      <c r="DZ214" s="354"/>
      <c r="EA214" s="353"/>
      <c r="EB214" s="354"/>
      <c r="EC214" s="353"/>
      <c r="ED214" s="354"/>
      <c r="EE214" s="353"/>
      <c r="EF214" s="354"/>
      <c r="EG214" s="353"/>
      <c r="EH214" s="354"/>
      <c r="EI214" s="353"/>
      <c r="EJ214" s="354"/>
      <c r="EK214" s="353"/>
      <c r="EL214" s="354"/>
      <c r="EM214" s="353"/>
      <c r="EN214" s="354"/>
      <c r="EO214" s="353"/>
      <c r="EP214" s="354"/>
      <c r="EQ214" s="353"/>
      <c r="ER214" s="354"/>
      <c r="ES214" s="353"/>
      <c r="ET214" s="354"/>
      <c r="EU214" s="353"/>
      <c r="EV214" s="354"/>
      <c r="EW214" s="353"/>
      <c r="EX214" s="354"/>
      <c r="EY214" s="353"/>
      <c r="EZ214" s="354"/>
      <c r="FA214" s="353"/>
      <c r="FB214" s="354"/>
      <c r="FC214" s="353"/>
      <c r="FD214" s="354"/>
      <c r="FE214" s="353"/>
      <c r="FF214" s="354"/>
      <c r="FG214" s="353"/>
      <c r="FH214" s="354"/>
      <c r="FI214" s="353"/>
      <c r="FJ214" s="354"/>
      <c r="FK214" s="353"/>
      <c r="FL214" s="354"/>
      <c r="FM214" s="353"/>
      <c r="FN214" s="354"/>
      <c r="FO214" s="353"/>
      <c r="FP214" s="354"/>
      <c r="FQ214" s="353"/>
      <c r="FR214" s="354"/>
      <c r="FS214" s="353"/>
      <c r="FT214" s="354"/>
      <c r="FU214" s="353"/>
      <c r="FV214" s="354"/>
      <c r="FW214" s="353"/>
      <c r="FX214" s="354"/>
      <c r="FY214" s="353"/>
      <c r="FZ214" s="354"/>
      <c r="GA214" s="353"/>
      <c r="GB214" s="354"/>
      <c r="GC214" s="353"/>
      <c r="GD214" s="354"/>
      <c r="GE214" s="353"/>
      <c r="GF214" s="354"/>
      <c r="GG214" s="353"/>
      <c r="GH214" s="354"/>
      <c r="GI214" s="353"/>
      <c r="GJ214" s="354"/>
      <c r="GK214" s="353"/>
      <c r="GL214" s="354"/>
      <c r="GM214" s="353"/>
      <c r="GN214" s="354"/>
      <c r="GO214" s="353"/>
      <c r="GP214" s="354"/>
      <c r="GQ214" s="353"/>
      <c r="GR214" s="354"/>
    </row>
    <row r="215" spans="1:200" ht="16.5" customHeight="1" x14ac:dyDescent="0.3">
      <c r="A215" s="402"/>
      <c r="B215" s="405"/>
      <c r="C215" s="397"/>
      <c r="D215" s="398"/>
      <c r="E215" s="353"/>
      <c r="F215" s="354"/>
      <c r="G215" s="353"/>
      <c r="H215" s="354"/>
      <c r="I215" s="353"/>
      <c r="J215" s="354"/>
      <c r="K215" s="353"/>
      <c r="L215" s="354"/>
      <c r="M215" s="353"/>
      <c r="N215" s="354"/>
      <c r="O215" s="353"/>
      <c r="P215" s="354"/>
      <c r="Q215" s="353"/>
      <c r="R215" s="354"/>
      <c r="S215" s="353"/>
      <c r="T215" s="354"/>
      <c r="U215" s="353"/>
      <c r="V215" s="354"/>
      <c r="W215" s="353"/>
      <c r="X215" s="354"/>
      <c r="Y215" s="353"/>
      <c r="Z215" s="354"/>
      <c r="AA215" s="353"/>
      <c r="AB215" s="354"/>
      <c r="AC215" s="353"/>
      <c r="AD215" s="354"/>
      <c r="AE215" s="353"/>
      <c r="AF215" s="354"/>
      <c r="AG215" s="353"/>
      <c r="AH215" s="354"/>
      <c r="AI215" s="353"/>
      <c r="AJ215" s="354"/>
      <c r="AK215" s="353"/>
      <c r="AL215" s="354"/>
      <c r="AM215" s="353"/>
      <c r="AN215" s="354"/>
      <c r="AO215" s="353"/>
      <c r="AP215" s="354"/>
      <c r="AQ215" s="353"/>
      <c r="AR215" s="354"/>
      <c r="AS215" s="353"/>
      <c r="AT215" s="354"/>
      <c r="AU215" s="353"/>
      <c r="AV215" s="354"/>
      <c r="AW215" s="353"/>
      <c r="AX215" s="354"/>
      <c r="AY215" s="353"/>
      <c r="AZ215" s="354"/>
      <c r="BA215" s="353"/>
      <c r="BB215" s="354"/>
      <c r="BC215" s="353"/>
      <c r="BD215" s="354"/>
      <c r="BE215" s="353"/>
      <c r="BF215" s="354"/>
      <c r="BG215" s="353"/>
      <c r="BH215" s="354"/>
      <c r="BI215" s="353"/>
      <c r="BJ215" s="354"/>
      <c r="BK215" s="353"/>
      <c r="BL215" s="354"/>
      <c r="BM215" s="353"/>
      <c r="BN215" s="354"/>
      <c r="BO215" s="353"/>
      <c r="BP215" s="354"/>
      <c r="BQ215" s="353"/>
      <c r="BR215" s="354"/>
      <c r="BS215" s="353"/>
      <c r="BT215" s="354"/>
      <c r="BU215" s="353"/>
      <c r="BV215" s="354"/>
      <c r="BW215" s="353"/>
      <c r="BX215" s="354"/>
      <c r="BY215" s="353"/>
      <c r="BZ215" s="354"/>
      <c r="CA215" s="353"/>
      <c r="CB215" s="354"/>
      <c r="CC215" s="353"/>
      <c r="CD215" s="354"/>
      <c r="CE215" s="391"/>
      <c r="CF215" s="392"/>
      <c r="CG215" s="391"/>
      <c r="CH215" s="392"/>
      <c r="CI215" s="391"/>
      <c r="CJ215" s="392"/>
      <c r="CK215" s="391"/>
      <c r="CL215" s="392"/>
      <c r="CM215" s="391"/>
      <c r="CN215" s="392"/>
      <c r="CO215" s="391"/>
      <c r="CP215" s="392"/>
      <c r="CQ215" s="391"/>
      <c r="CR215" s="392"/>
      <c r="CS215" s="391"/>
      <c r="CT215" s="392"/>
      <c r="CU215" s="353"/>
      <c r="CV215" s="354"/>
      <c r="CW215" s="353"/>
      <c r="CX215" s="354"/>
      <c r="CY215" s="353"/>
      <c r="CZ215" s="354"/>
      <c r="DA215" s="353"/>
      <c r="DB215" s="354"/>
      <c r="DC215" s="353"/>
      <c r="DD215" s="354"/>
      <c r="DE215" s="353"/>
      <c r="DF215" s="354"/>
      <c r="DG215" s="353"/>
      <c r="DH215" s="354"/>
      <c r="DI215" s="353"/>
      <c r="DJ215" s="354"/>
      <c r="DK215" s="353"/>
      <c r="DL215" s="354"/>
      <c r="DM215" s="353"/>
      <c r="DN215" s="354"/>
      <c r="DO215" s="353"/>
      <c r="DP215" s="354"/>
      <c r="DQ215" s="353"/>
      <c r="DR215" s="354"/>
      <c r="DS215" s="353"/>
      <c r="DT215" s="354"/>
      <c r="DU215" s="353"/>
      <c r="DV215" s="354"/>
      <c r="DW215" s="353"/>
      <c r="DX215" s="354"/>
      <c r="DY215" s="353"/>
      <c r="DZ215" s="354"/>
      <c r="EA215" s="353"/>
      <c r="EB215" s="354"/>
      <c r="EC215" s="353"/>
      <c r="ED215" s="354"/>
      <c r="EE215" s="353"/>
      <c r="EF215" s="354"/>
      <c r="EG215" s="353"/>
      <c r="EH215" s="354"/>
      <c r="EI215" s="353"/>
      <c r="EJ215" s="354"/>
      <c r="EK215" s="353"/>
      <c r="EL215" s="354"/>
      <c r="EM215" s="353"/>
      <c r="EN215" s="354"/>
      <c r="EO215" s="353"/>
      <c r="EP215" s="354"/>
      <c r="EQ215" s="353"/>
      <c r="ER215" s="354"/>
      <c r="ES215" s="353"/>
      <c r="ET215" s="354"/>
      <c r="EU215" s="353"/>
      <c r="EV215" s="354"/>
      <c r="EW215" s="353"/>
      <c r="EX215" s="354"/>
      <c r="EY215" s="353"/>
      <c r="EZ215" s="354"/>
      <c r="FA215" s="353"/>
      <c r="FB215" s="354"/>
      <c r="FC215" s="353"/>
      <c r="FD215" s="354"/>
      <c r="FE215" s="353"/>
      <c r="FF215" s="354"/>
      <c r="FG215" s="353"/>
      <c r="FH215" s="354"/>
      <c r="FI215" s="353"/>
      <c r="FJ215" s="354"/>
      <c r="FK215" s="353"/>
      <c r="FL215" s="354"/>
      <c r="FM215" s="353"/>
      <c r="FN215" s="354"/>
      <c r="FO215" s="353"/>
      <c r="FP215" s="354"/>
      <c r="FQ215" s="353"/>
      <c r="FR215" s="354"/>
      <c r="FS215" s="353"/>
      <c r="FT215" s="354"/>
      <c r="FU215" s="353"/>
      <c r="FV215" s="354"/>
      <c r="FW215" s="353"/>
      <c r="FX215" s="354"/>
      <c r="FY215" s="353"/>
      <c r="FZ215" s="354"/>
      <c r="GA215" s="353"/>
      <c r="GB215" s="354"/>
      <c r="GC215" s="353"/>
      <c r="GD215" s="354"/>
      <c r="GE215" s="353"/>
      <c r="GF215" s="354"/>
      <c r="GG215" s="353"/>
      <c r="GH215" s="354"/>
      <c r="GI215" s="353"/>
      <c r="GJ215" s="354"/>
      <c r="GK215" s="353"/>
      <c r="GL215" s="354"/>
      <c r="GM215" s="353"/>
      <c r="GN215" s="354"/>
      <c r="GO215" s="353"/>
      <c r="GP215" s="354"/>
      <c r="GQ215" s="353"/>
      <c r="GR215" s="354"/>
    </row>
    <row r="216" spans="1:200" ht="17.100000000000001" customHeight="1" thickBot="1" x14ac:dyDescent="0.35">
      <c r="A216" s="403"/>
      <c r="B216" s="406"/>
      <c r="C216" s="399"/>
      <c r="D216" s="400"/>
      <c r="E216" s="355"/>
      <c r="F216" s="356"/>
      <c r="G216" s="355"/>
      <c r="H216" s="356"/>
      <c r="I216" s="355"/>
      <c r="J216" s="356"/>
      <c r="K216" s="355"/>
      <c r="L216" s="356"/>
      <c r="M216" s="355"/>
      <c r="N216" s="356"/>
      <c r="O216" s="355"/>
      <c r="P216" s="356"/>
      <c r="Q216" s="355"/>
      <c r="R216" s="356"/>
      <c r="S216" s="355"/>
      <c r="T216" s="356"/>
      <c r="U216" s="355"/>
      <c r="V216" s="356"/>
      <c r="W216" s="355"/>
      <c r="X216" s="356"/>
      <c r="Y216" s="355"/>
      <c r="Z216" s="356"/>
      <c r="AA216" s="355"/>
      <c r="AB216" s="356"/>
      <c r="AC216" s="355"/>
      <c r="AD216" s="356"/>
      <c r="AE216" s="355"/>
      <c r="AF216" s="356"/>
      <c r="AG216" s="355"/>
      <c r="AH216" s="356"/>
      <c r="AI216" s="355"/>
      <c r="AJ216" s="356"/>
      <c r="AK216" s="355"/>
      <c r="AL216" s="356"/>
      <c r="AM216" s="355"/>
      <c r="AN216" s="356"/>
      <c r="AO216" s="355"/>
      <c r="AP216" s="356"/>
      <c r="AQ216" s="355"/>
      <c r="AR216" s="356"/>
      <c r="AS216" s="355"/>
      <c r="AT216" s="356"/>
      <c r="AU216" s="355"/>
      <c r="AV216" s="356"/>
      <c r="AW216" s="355"/>
      <c r="AX216" s="356"/>
      <c r="AY216" s="355"/>
      <c r="AZ216" s="356"/>
      <c r="BA216" s="355"/>
      <c r="BB216" s="356"/>
      <c r="BC216" s="355"/>
      <c r="BD216" s="356"/>
      <c r="BE216" s="355"/>
      <c r="BF216" s="356"/>
      <c r="BG216" s="355"/>
      <c r="BH216" s="356"/>
      <c r="BI216" s="355"/>
      <c r="BJ216" s="356"/>
      <c r="BK216" s="355"/>
      <c r="BL216" s="356"/>
      <c r="BM216" s="355"/>
      <c r="BN216" s="356"/>
      <c r="BO216" s="355"/>
      <c r="BP216" s="356"/>
      <c r="BQ216" s="355"/>
      <c r="BR216" s="356"/>
      <c r="BS216" s="355"/>
      <c r="BT216" s="356"/>
      <c r="BU216" s="355"/>
      <c r="BV216" s="356"/>
      <c r="BW216" s="355"/>
      <c r="BX216" s="356"/>
      <c r="BY216" s="355"/>
      <c r="BZ216" s="356"/>
      <c r="CA216" s="355"/>
      <c r="CB216" s="356"/>
      <c r="CC216" s="355"/>
      <c r="CD216" s="356"/>
      <c r="CE216" s="393"/>
      <c r="CF216" s="394"/>
      <c r="CG216" s="393"/>
      <c r="CH216" s="394"/>
      <c r="CI216" s="393"/>
      <c r="CJ216" s="394"/>
      <c r="CK216" s="393"/>
      <c r="CL216" s="394"/>
      <c r="CM216" s="393"/>
      <c r="CN216" s="394"/>
      <c r="CO216" s="393"/>
      <c r="CP216" s="394"/>
      <c r="CQ216" s="393"/>
      <c r="CR216" s="394"/>
      <c r="CS216" s="393"/>
      <c r="CT216" s="394"/>
      <c r="CU216" s="355"/>
      <c r="CV216" s="356"/>
      <c r="CW216" s="355"/>
      <c r="CX216" s="356"/>
      <c r="CY216" s="355"/>
      <c r="CZ216" s="356"/>
      <c r="DA216" s="355"/>
      <c r="DB216" s="356"/>
      <c r="DC216" s="355"/>
      <c r="DD216" s="356"/>
      <c r="DE216" s="355"/>
      <c r="DF216" s="356"/>
      <c r="DG216" s="355"/>
      <c r="DH216" s="356"/>
      <c r="DI216" s="355"/>
      <c r="DJ216" s="356"/>
      <c r="DK216" s="355"/>
      <c r="DL216" s="356"/>
      <c r="DM216" s="355"/>
      <c r="DN216" s="356"/>
      <c r="DO216" s="355"/>
      <c r="DP216" s="356"/>
      <c r="DQ216" s="355"/>
      <c r="DR216" s="356"/>
      <c r="DS216" s="355"/>
      <c r="DT216" s="356"/>
      <c r="DU216" s="355"/>
      <c r="DV216" s="356"/>
      <c r="DW216" s="355"/>
      <c r="DX216" s="356"/>
      <c r="DY216" s="355"/>
      <c r="DZ216" s="356"/>
      <c r="EA216" s="355"/>
      <c r="EB216" s="356"/>
      <c r="EC216" s="355"/>
      <c r="ED216" s="356"/>
      <c r="EE216" s="355"/>
      <c r="EF216" s="356"/>
      <c r="EG216" s="355"/>
      <c r="EH216" s="356"/>
      <c r="EI216" s="355"/>
      <c r="EJ216" s="356"/>
      <c r="EK216" s="355"/>
      <c r="EL216" s="356"/>
      <c r="EM216" s="355"/>
      <c r="EN216" s="356"/>
      <c r="EO216" s="355"/>
      <c r="EP216" s="356"/>
      <c r="EQ216" s="355"/>
      <c r="ER216" s="356"/>
      <c r="ES216" s="355"/>
      <c r="ET216" s="356"/>
      <c r="EU216" s="355"/>
      <c r="EV216" s="356"/>
      <c r="EW216" s="355"/>
      <c r="EX216" s="356"/>
      <c r="EY216" s="355"/>
      <c r="EZ216" s="356"/>
      <c r="FA216" s="355"/>
      <c r="FB216" s="356"/>
      <c r="FC216" s="355"/>
      <c r="FD216" s="356"/>
      <c r="FE216" s="355"/>
      <c r="FF216" s="356"/>
      <c r="FG216" s="355"/>
      <c r="FH216" s="356"/>
      <c r="FI216" s="355"/>
      <c r="FJ216" s="356"/>
      <c r="FK216" s="355"/>
      <c r="FL216" s="356"/>
      <c r="FM216" s="355"/>
      <c r="FN216" s="356"/>
      <c r="FO216" s="355"/>
      <c r="FP216" s="356"/>
      <c r="FQ216" s="355"/>
      <c r="FR216" s="356"/>
      <c r="FS216" s="355"/>
      <c r="FT216" s="356"/>
      <c r="FU216" s="355"/>
      <c r="FV216" s="356"/>
      <c r="FW216" s="355"/>
      <c r="FX216" s="356"/>
      <c r="FY216" s="355"/>
      <c r="FZ216" s="356"/>
      <c r="GA216" s="355"/>
      <c r="GB216" s="356"/>
      <c r="GC216" s="355"/>
      <c r="GD216" s="356"/>
      <c r="GE216" s="355"/>
      <c r="GF216" s="356"/>
      <c r="GG216" s="355"/>
      <c r="GH216" s="356"/>
      <c r="GI216" s="355"/>
      <c r="GJ216" s="356"/>
      <c r="GK216" s="355"/>
      <c r="GL216" s="356"/>
      <c r="GM216" s="355"/>
      <c r="GN216" s="356"/>
      <c r="GO216" s="355"/>
      <c r="GP216" s="356"/>
      <c r="GQ216" s="355"/>
      <c r="GR216" s="356"/>
    </row>
    <row r="217" spans="1:200" ht="15.75" customHeight="1" x14ac:dyDescent="0.3">
      <c r="A217" s="401">
        <f>IF(입력!A217="","",입력!A217)</f>
        <v>27</v>
      </c>
      <c r="B217" s="404">
        <f>SUM(E221:GR224)</f>
        <v>0</v>
      </c>
      <c r="C217" s="407" t="s">
        <v>22</v>
      </c>
      <c r="D217" s="408"/>
      <c r="E217" s="357">
        <f>IF(OR(입력!B217="60mm단열",입력!B217="60mm방화"),IF(입력!B219="OD",IF(AND(입력!H217="W",입력!H221="W"),((입력!D217-(입력!D217-입력!J217))*2)+((입력!D217-(입력!D217-입력!J221))*2)+((입력!D217-입력!J217-입력!J221)*2)+((입력!F217)*6),0),0)+IF(입력!B219="OD",IF(AND(입력!H217="H",입력!H221="H"),((입력!F217-(입력!F217-입력!J217))*2)+((입력!F217-(입력!F217-입력!J221))*2)+((입력!F217-입력!J217-입력!J221)*2)+((입력!D217)*6),0),0)+IF(입력!B219="OD",IF(입력!H217="W",((입력!D217-(입력!D217-입력!J217))*2)+((입력!D217-입력!J217)*2)+((입력!F217)*4),IF(입력!H217="H",((입력!F217-(입력!F217-입력!J217))*2)+((입력!F217-입력!J217)*2)+((입력!D217)*4),0)),0)+IF(OR(입력!B219="PJ",입력!B219="T/T",입력!B219="T/O",입력!B219="T/S",입력!B219="FIX",입력!B217="ID",AND(입력!B219="OD",NOT(입력!H217="W"),NOT(입력!H217="H"))),((입력!D217)+(입력!F217))*2,0),0)</f>
        <v>0</v>
      </c>
      <c r="F217" s="358"/>
      <c r="G217" s="375">
        <f>IF(OR(입력!B217="60mm단열",입력!B217="60mm방화"),(IF(OR(입력!B219="T/T",입력!B219="T/O",입력!B219="T/S"),(IF(입력!H217="W",입력!J217-34-19+12,입력!D217-34-34+12)+IF(입력!H217="H",입력!J217-34-19+12,입력!F217-34-34+12))*2,0))+(IF(OR(입력!B219="T/T",입력!B219="T/O",입력!B219="T/S"),(IF(입력!H221="W",입력!J221-34-19+12+입력!F217-34-34+12,0)+IF(입력!H221="H",입력!J221-34-19+12+입력!D217-34-34+12,0))*2,0)),0)</f>
        <v>0</v>
      </c>
      <c r="H217" s="376"/>
      <c r="I217" s="357">
        <f>IF(OR(입력!B217="60mm단열",입력!B217="60mm방화"),IF(OR(입력!B219="T/T",입력!B219="T/O",입력!B219="T/S",입력!B219="FIX",입력!B219="PJ"),IF(입력!H217="W",입력!F217-34-34+10,IF(입력!H217="H",입력!D217-34-34+10,0)),0)*IF(OR(입력!H221="W",입력!H221="H"),2,1),0)</f>
        <v>0</v>
      </c>
      <c r="J217" s="358"/>
      <c r="K217" s="357">
        <f>IF(OR(입력!B217="60mm단열",입력!B217="60mm방화"),IF(입력!B219="OD",(IF(입력!H217="W",입력!D217-(입력!D217-입력!J217)-34-34+12,입력!D217-34-34+12)+IF(입력!H217="H",입력!F217-(입력!F217-입력!J217)-34-34+12,입력!F217-34-34+12))*2,0),0)</f>
        <v>0</v>
      </c>
      <c r="L217" s="358"/>
      <c r="M217" s="357">
        <f>IF(OR(입력!B217="60mm단열",입력!B217="60mm방화"),IF(입력!B219="PJ",(IF(입력!H217="W",입력!D217-(입력!D217-입력!J217)-34-34+12,입력!D217-34-34+12)+IF(입력!H217="H",입력!F217-(입력!F217-입력!J217)-34-34+12,입력!F217-34-34+12))*2,0),0)</f>
        <v>0</v>
      </c>
      <c r="N217" s="358"/>
      <c r="O217" s="357">
        <f>IF(OR(입력!B217="60mm단열",입력!B217="60mm방화"),IF(입력!B219="페러럴",(IF(입력!H217="W",입력!D217-(입력!D217-입력!J217)-34-34+12,입력!D217-34-34+12)+IF(입력!H217="H",입력!F217-(입력!F217-입력!J217)-34-34+12,입력!F217-34-34+12))*2,0),0)</f>
        <v>0</v>
      </c>
      <c r="P217" s="358"/>
      <c r="Q217" s="357">
        <f>IF(OR(입력!B217="60mm단열",입력!B217="60mm방화"),IF(입력!B221="24T",(IF(입력!B219="FIX",IF(AND(입력!H217="W",입력!H221="W"),((입력!D217-(입력!D217-입력!J217)-34-19)*2)+((입력!D217-(입력!D217-입력!J221)-34-19)*2)+((입력!D217-입력!J217-입력!J220-19-19)*2)+((입력!F217-34-34)*6),IF(AND(입력!H217="H",입력!H221="H"),((입력!F217-(입력!F217-입력!J217)-34-19)*2)+((입력!F217-(입력!F217-입력!J221)-34-19)*2)+((입력!F217-입력!J217-입력!J221-19-19)*2)+((입력!D217-34-34)*6),IF(입력!H217="W",((입력!D217-(입력!D217-입력!J217)-34-19)*2)+((입력!D217-입력!J217-34-19)*2)+((입력!F217-34-34)*4),IF(입력!H217="H",((입력!F217-(입력!F217-입력!J217)-34-19)*2)+((입력!F217-입력!J217-34-19)*2)+((입력!D217-34-34)*4),(((입력!D217-34-34)+(입력!F217-34-34))*2))))),0)+IF(OR(입력!B219="T/T",입력!B219="T/O",입력!B219="PJ",입력!B219="T/S"),IF(AND(입력!H217="W",입력!H221="W"),(((입력!D217-입력!J217-입력!J221-19-19)+(입력!F217-34-34))*2),IF(입력!H217="W",(((입력!D217-입력!J217-34-19)+(입력!F217-34-34))*2),IF(AND(입력!H217="H",입력!H221="H"),(((입력!F217-입력!J217-입력!J221-19-19)+(입력!D217-34-34))*2),IF(입력!H217="H",(((입력!F217-입력!J217-34-19)+(입력!D217-34-34))*2),0)))),0)+IF(입력!B217="OD",IF(AND(입력!H217="W",입력!H217="W"),(((입력!D217-입력!J217-입력!J221-34-34)+(입력!F217-34-34))*2),IF(입력!H217="W",(((입력!D217-입력!J217-34-34)+(입력!F217-34-34))*2),IF(AND(입력!H217="H",입력!H221="H"),(((입력!F217-입력!J217-입력!J221-34-34)+(입력!D217-34-34))*2),IF(입력!H217="H",(((입력!F217-입력!J217-34-34)+(입력!D217-34-34))*2),0)))),0)),0),0)</f>
        <v>0</v>
      </c>
      <c r="R217" s="358"/>
      <c r="S217" s="357">
        <f>IF(OR(입력!B217="60mm단열",입력!B217="60mm방화"),IF(입력!B221="24T",(IF(OR(입력!B219="T/T",입력!B219="T/O",입력!B219="T/S"),(IF(입력!H217="W",입력!D217-(입력!D217-입력!J217)-34-19+12-53-53,입력!D217-34-34+12-53-53)+IF(입력!H217="H",입력!F217-(입력!F217-입력!J217)-34-19+12-53-53,입력!F217-34-34+12-53-53))*2,0)+IF(입력!B219="OD",(IF(입력!H217="W",입력!D217-(입력!D217-입력!J217)-34-34+12-53-53,입력!D217-34-34+12-53-53)+IF(입력!H217="H",입력!F217-(입력!F217-입력!J217)-34-34+12-53-53,입력!F217-34-34+12-53-53))*2,0)+IF(입력!B219="PJ",(IF(입력!H217="W",입력!D217-(입력!D217-입력!J217)-34-19+12-53-53,입력!D217-34-34+12-53-53)+IF(입력!H217="H",입력!F217-(입력!F217-입력!J217)-34-19+12-53-53,입력!F217-34-34+12-53-53))*2,0)+IF(OR(입력!B219="T/T",입력!B219="T/O",입력!B219="T/S"),(IF(입력!H221="W",입력!D217-(입력!D217-입력!J221)-34-19+12-53-53,0)+IF(입력!H221="H",입력!F217-(입력!F217-입력!J221)-34-19+12-53-53,0))*2,0)+IF(입력!B217="OD",(IF(입력!H221="W",입력!D217-(입력!D217-입력!J221)-34-34+12-53-53,0)+IF(입력!H221="H",입력!F217-(입력!F217-입력!J221)-34-34+12-53-53,0))*2,0)+IF(입력!B219="PJ",(IF(입력!H221="W",입력!D217-(입력!D217-입력!J221)-34-19+12-53-53,0)+IF(입력!H221="H",입력!F217-(입력!F217-입력!J221)-34-19+12-53-53,0))*2,0)),0),0)</f>
        <v>0</v>
      </c>
      <c r="T217" s="358"/>
      <c r="U217" s="357">
        <f>IF(OR(입력!B217="60mm단열",입력!B217="60mm방화"),IF(입력!B221="39T",(IF(입력!B219="FIX",IF(AND(입력!H217="W",입력!H221="W"),((입력!D217-(입력!D217-입력!J217)-34-19)*2)+((입력!D217-(입력!D217-입력!J221)-34-19)*2)+((입력!D217-입력!J217-입력!J220-19-19)*2)+((입력!F217-34-34)*6),IF(AND(입력!H217="H",입력!H221="H"),((입력!F217-(입력!F217-입력!J217)-34-19)*2)+((입력!F217-(입력!F217-입력!J221)-34-19)*2)+((입력!F217-입력!J217-입력!J221-19-19)*2)+((입력!D217-34-34)*6),IF(입력!H217="W",((입력!D217-(입력!D217-입력!J217)-34-19)*2)+((입력!D217-입력!J217-34-19)*2)+((입력!F217-34-34)*4),IF(입력!H217="H",((입력!F217-(입력!F217-입력!J217)-34-19)*2)+((입력!F217-입력!J217-34-19)*2)+((입력!D217-34-34)*4),(((입력!D217-34-34)+(입력!F217-34-34))*2))))),0)+IF(OR(입력!B219="T/T",입력!B219="T/O",입력!B219="PJ",입력!B219="T/S"),IF(AND(입력!H217="W",입력!H221="W"),(((입력!D217-입력!J217-입력!J221-19-19)+(입력!F217-34-34))*2),IF(입력!H217="W",(((입력!D217-입력!J217-34-19)+(입력!F217-34-34))*2),IF(AND(입력!H217="H",입력!H221="H"),(((입력!F217-입력!J217-입력!J221-19-19)+(입력!D217-34-34))*2),IF(입력!H217="H",(((입력!F217-입력!J217-34-19)+(입력!D217-34-34))*2),0)))),0)+IF(입력!B219="OD",IF(AND(입력!H217="W",입력!H217="W"),(((입력!D217-입력!J217-입력!J221-34-34)+(입력!F217-34-34))*2),IF(입력!H217="W",(((입력!D217-입력!J217-34-34)+(입력!F217-34-34))*2),IF(AND(입력!H217="H",입력!H221="H"),(((입력!F217-입력!J217-입력!J221-34-34)+(입력!D217-34-34))*2),IF(입력!H217="H",(((입력!F217-입력!J217-34-34)+(입력!D217-34-34))*2),0)))),0)),0),0)</f>
        <v>0</v>
      </c>
      <c r="V217" s="358"/>
      <c r="W217" s="357">
        <f>IF(OR(입력!B217="60mm단열",입력!B217="60mm방화"),IF(입력!B221="39T",(IF(OR(입력!B219="T/T",입력!B219="T/O",입력!B219="T/S"),(IF(입력!H217="W",입력!D217-(입력!D217-입력!J217)-34-19+12-53-53,입력!D217-34-34+12-53-53)+IF(입력!H217="H",입력!F217-(입력!F217-입력!J217)-34-19+12-53-53,입력!F217-34-34+12-53-53))*2,0)+IF(입력!B219="OD",(IF(입력!H217="W",입력!D217-(입력!D217-입력!J217)-34-34+12-53-53,입력!D217-34-34+12-53-53)+IF(입력!H217="H",입력!F217-(입력!F217-입력!J217)-34-34+12-53-53,입력!F217-34-34+12-53-53))*2,0)+IF(입력!B219="PJ",(IF(입력!H217="W",입력!D217-(입력!D217-입력!J217)-34-19+12-53-53,입력!D217-34-34+12-53-53)+IF(입력!H217="H",입력!F217-(입력!F217-입력!J217)-34-19+12-53-53,입력!F217-34-34+12-53-53))*2,0)+IF(OR(입력!B219="T/T",입력!B219="T/O",입력!B219="T/S"),(IF(입력!H221="W",입력!D217-(입력!D217-입력!J221)-34-19+12-53-53,0)+IF(입력!H221="H",입력!F217-(입력!F217-입력!J221)-34-19+12-53-53,0))*2,0)+IF(입력!B217="OD",(IF(입력!H221="W",입력!D217-(입력!D217-입력!J221)-34-34+12-53-53,0)+IF(입력!H221="H",입력!F217-(입력!F217-입력!J221)-34-34+12-53-53,0))*2,0)+IF(입력!B217="ID",(IF(입력!H221="W",입력!D217-(입력!D217-입력!J221)-34-19+12-53-53,0)+IF(입력!H221="H",입력!F217-(입력!F217-입력!J221)-34-19+12-53-53,0))*2,0)),0),0)</f>
        <v>0</v>
      </c>
      <c r="X217" s="358"/>
      <c r="Y217" s="357">
        <f>IF(OR(입력!B217="60mm단열",입력!B217="60mm방화"),(4),0)</f>
        <v>0</v>
      </c>
      <c r="Z217" s="358"/>
      <c r="AA217" s="357">
        <f>IF(OR(입력!B217="60mm단열",입력!B217="60mm방화"),(4),0)</f>
        <v>0</v>
      </c>
      <c r="AB217" s="358"/>
      <c r="AC217" s="375">
        <f>IF(OR(입력!B217="60mm단열",입력!B217="60mm방화"),IF(OR(입력!B219="T/T",입력!B219="T/O",입력!B219="T/S",입력!B219="PJ"),IF(OR(입력!H221="w",입력!H221="h"),8,4),0),0)</f>
        <v>0</v>
      </c>
      <c r="AD217" s="376"/>
      <c r="AE217" s="375">
        <f>IF(OR(입력!B217="60mm단열",입력!B217="60mm방화"),IF(OR(입력!B219="T/T",입력!B219="T/O",입력!B219="T/S",입력!B219="PJ"),IF(OR(입력!H221="w",입력!H221="h"),8,4),0),0)</f>
        <v>0</v>
      </c>
      <c r="AF217" s="376"/>
      <c r="AG217" s="375">
        <f>IF(OR(입력!B217="60mm단열",입력!B217="60mm방화"),IF(OR(입력!B219="T/T",입력!B219="T/O",입력!B219="T/S",입력!B219="FIX",입력!B219="PJ"),IF(입력!H217="W",4,IF(입력!H217="H",4,0)),0)*IF(OR(입력!H220="W",입력!H220="H"),2,1),0)</f>
        <v>0</v>
      </c>
      <c r="AH217" s="376"/>
      <c r="AI217" s="375">
        <f>IF(OR(입력!B217="60mm단열",입력!B217="60mm방화"),IF(OR(입력!B219="T/T",입력!B219="T/O",입력!B219="T/S",입력!B219="FIX",입력!B219="PJ"),IF(입력!H217="W",4,IF(입력!H217="H",4,0)),0)*IF(OR(입력!H220="W",입력!H220="H"),2,1),0)</f>
        <v>0</v>
      </c>
      <c r="AJ217" s="376"/>
      <c r="AK217" s="375">
        <f>IF(OR(입력!B217="60mm단열",입력!B217="60mm방화"),IF(OR(입력!B219="T/T",입력!B219="T/O",입력!B219="T/S",입력!B219="FIX",입력!B219="PJ"),IF(입력!H217="W",4,IF(입력!H217="H",4,0)),0)*IF(OR(입력!H220="W",입력!H220="H"),2,1),0)</f>
        <v>0</v>
      </c>
      <c r="AL217" s="376"/>
      <c r="AM217" s="357">
        <f>IF(OR(입력!B217="60mm단열",입력!B217="60mm방화"),(32),0)</f>
        <v>0</v>
      </c>
      <c r="AN217" s="358"/>
      <c r="AO217" s="357">
        <f>IF((입력!B217="60mm단열"),(Q217+S217+U217+W217)/1000,0)</f>
        <v>0</v>
      </c>
      <c r="AP217" s="358"/>
      <c r="AQ217" s="357">
        <f>IF((입력!B217="60mm단열"),(Q217+S217+U217+W217)/1000,0)</f>
        <v>0</v>
      </c>
      <c r="AR217" s="358"/>
      <c r="AS217" s="357">
        <f>IF((입력!B217="60mm단열"),(G217+M217+K217+O217))/1000</f>
        <v>0</v>
      </c>
      <c r="AT217" s="358"/>
      <c r="AU217" s="357">
        <f>IF((입력!B217="60mm단열"),(4),0)</f>
        <v>0</v>
      </c>
      <c r="AV217" s="358"/>
      <c r="AW217" s="357">
        <f>IF((입력!B217="60mm단열"),(G217*2)/1000,0)</f>
        <v>0</v>
      </c>
      <c r="AX217" s="358"/>
      <c r="AY217" s="357">
        <f>IF((입력!B217="60mm방화"),(Q217+S217+U217+W217)/1000,0)</f>
        <v>0</v>
      </c>
      <c r="AZ217" s="358"/>
      <c r="BA217" s="357">
        <f>IF((입력!B217="60mm방화"),(Q217+S217+U217+W217)/1000,0)</f>
        <v>0</v>
      </c>
      <c r="BB217" s="358"/>
      <c r="BC217" s="357">
        <f>IF((입력!B217="60mm방화"),(G217+K217+M217+O217)/1000,0)</f>
        <v>0</v>
      </c>
      <c r="BD217" s="358"/>
      <c r="BE217" s="357">
        <f>IF((입력!B217="60mm방화"),(4),0)</f>
        <v>0</v>
      </c>
      <c r="BF217" s="358"/>
      <c r="BG217" s="357">
        <f>IF((입력!B217="60mm방화"),((G217+K217+M217+O217)/1000),0)</f>
        <v>0</v>
      </c>
      <c r="BH217" s="358"/>
      <c r="BI217" s="357">
        <f>IF((입력!B217="60mm방화"),((E217/1000)),0)</f>
        <v>0</v>
      </c>
      <c r="BJ217" s="358"/>
      <c r="BK217" s="357">
        <f>IF((입력!B217="60mm방화"),IF(입력!B221="24T",Q217/1000,U217/1000),0)</f>
        <v>0</v>
      </c>
      <c r="BL217" s="358"/>
      <c r="BM217" s="357">
        <f>IF((입력!B217="60mm방화"),IF(입력!B221="24T",S217/1000,W217/1000),0)</f>
        <v>0</v>
      </c>
      <c r="BN217" s="358"/>
      <c r="BO217" s="357">
        <f>IF(OR(입력!B217="60mm단열",입력!B217="60mm방화"),(IF(OR(입력!B219="T/T",입력!B219="T/O",입력!B219="T/S",입력!B219="PJ"),(IF(입력!H217="W",입력!D217-(입력!D217-입력!J217)-432,입력!D217-432)+IF(입력!H217="H",입력!F217-((((입력!F217-입력!J217)/2)-246)*2),(((입력!F217/2)-246)*2))),0))+(IF(OR(입력!B219="T/T",입력!B219="T/O",입력!B219="T/S"),(IF(입력!H221="W",입력!D217-(입력!D221-입력!J221)-432,0)+IF(입력!H221="H",입력!F221-((((입력!F221-입력!J221)/2)-246)*2),0)),0)),0)</f>
        <v>0</v>
      </c>
      <c r="BP217" s="358"/>
      <c r="BQ217" s="357">
        <f>IF(OR(입력!B217="85mm단열",입력!B217="85mm방화"),IF(입력!B219="OD",IF(AND(입력!H217="W",입력!H221="W"),((입력!D217-(입력!D217-입력!J217))*2)+((입력!D217-(입력!D217-입력!J221))*2)+((입력!D217-입력!J217-입력!J221)*2)+((입력!F217)*6),0),0)+IF(입력!B219="OD",IF(AND(입력!H217="H",입력!H221="H"),((입력!BJ217-(입력!F217-입력!J217))*2)+((입력!F217-(입력!F217-입력!J221))*2)+((입력!F217-입력!BN217-입력!J221)*2)+((입력!D217)*6),0),0)+IF(입력!B219="OD",IF(입력!H217="W",((입력!D217-(입력!D217-입력!J217))*2)+((입력!D217-입력!J217)*2)+((입력!F217)*4),IF(입력!H217="H",((입력!F217-(입력!F217-입력!J217))*2)+((입력!F217-입력!J217)*2)+((입력!D217)*4),0)),0)+IF(OR(입력!B219="T/T",입력!B219="T/O",입력!B219="T/S",입력!B219="FIX",입력!B217="ID",AND(입력!B219="OD",NOT(입력!H217="W"),NOT(입력!H217="H"))),((입력!D217)+(입력!F217))*2,0),0)</f>
        <v>0</v>
      </c>
      <c r="BR217" s="358"/>
      <c r="BS217" s="357">
        <f>IF(OR(입력!B217="85mm단열",입력!B217="85mm방화"),(IF(OR(입력!B219="T/T",입력!B219="T/O",입력!B219="T/S"),(IF(입력!H217="W",입력!D217-(입력!D217-입력!J217)-38-19+12,입력!D217-38-38+12)+IF(입력!H217="H",입력!F217-(입력!F217-입력!J217)-38-19+12,입력!F217-38-38+12))*2,0))+(IF(OR(입력!B219="T/T",입력!B219="T/O",입력!B219="T/S"),(IF(입력!H221="W",입력!D217-(입력!D221-입력!J221)-38-19+12,0)+IF(입력!H221="H",입력!F221-(입력!F221-입력!J221)-38-19+12,0))*2,0)),0)</f>
        <v>0</v>
      </c>
      <c r="BT217" s="358"/>
      <c r="BU217" s="357">
        <f>IF(OR(입력!B217="85mm단열",입력!B217="85mm방화"),IF(OR(입력!B219="T/T",입력!B219="T/O",입력!B219="T/S",입력!B219="FIX",입력!B219="ID"),IF(입력!H217="W",입력!F217-38-38+10,IF(입력!H217="H",입력!D217-38-38+10,0)),0)*IF(OR(입력!H221="W",입력!H220="H"),2,1),0)</f>
        <v>0</v>
      </c>
      <c r="BV217" s="358"/>
      <c r="BW217" s="357">
        <f>IF(OR(입력!B217="85mm단열",입력!B217="85mm방화"),IF(입력!B221="48T",(IF(입력!B219="FIX",IF(AND(입력!H217="W",입력!H221="W"),((입력!D217-(입력!D217-입력!J217)-38-19)*2)+((입력!D217-(입력!D217-입력!J221)-38-19)*2)+((입력!D217-입력!J217-입력!J220-19-19)*2)+((입력!F217-38-38)*6),IF(AND(입력!H217="H",입력!H221="H"),((입력!F217-(입력!F217-입력!J217)-38-19)*2)+((입력!F217-(입력!F217-입력!J221)-38-19)*2)+((입력!F217-입력!J217-입력!J221-19-19)*2)+((입력!D217-38-38)*6),IF(입력!H217="W",((입력!D217-(입력!D217-입력!J217)-38-19)*2)+((입력!D217-입력!J217-38-19)*2)+((입력!F217-38-38)*4),IF(입력!H217="H",((입력!F217-(입력!F217-입력!J217)-38-19)*2)+((입력!F217-입력!J217-38-19)*2)+((입력!D217-38-38)*4),(((입력!D217-38-38)+(입력!F217-38-38))*2))))),0)+IF(OR(입력!B219="T/T",입력!B219="T/O",입력!B219="ID",입력!B219="T/S"),IF(AND(입력!H217="W",입력!H221="W"),(((입력!D217-입력!J217-입력!J221-19-19)+(입력!F217-38-38))*2),IF(입력!H217="W",(((입력!D217-입력!J217-38-19)+(입력!F217-38-38))*2),IF(AND(입력!H217="H",입력!H221="H"),(((입력!F217-입력!J217-입력!J221-19-19)+(입력!D217-38-38))*2),IF(입력!H217="H",(((입력!F217-입력!J217-38-19)+(입력!D217-38-38))*2),0)))),0)+IF(입력!B217="OD",IF(AND(입력!H217="W",입력!H217="W"),(((입력!D217-입력!J217-입력!J221-38-38)+(입력!F217-38-38))*2),IF(입력!H217="W",(((입력!D217-입력!J217-38-38)+(입력!F217-38-38))*2),IF(AND(입력!H217="H",입력!H221="H"),(((입력!F217-입력!J217-입력!J221-38-38)+(입력!D217-38-38))*2),IF(입력!H217="H",(((입력!F217-입력!J217-38-38)+(입력!D217-38-38))*2),0)))),0)),0),0)</f>
        <v>0</v>
      </c>
      <c r="BX217" s="358"/>
      <c r="BY217" s="357">
        <f>IF(OR(입력!B217="85mm단열",입력!B217="85mm방화"),IF(입력!B221="48T",(IF(OR(입력!B219="T/T",입력!B219="T/O",입력!B219="T/S"),(IF(입력!H217="W",입력!D217-(입력!D217-입력!J217)-38-19+12-56-56,입력!D217-38-38+12-56-56)+IF(입력!H217="H",입력!F217-(입력!F217-입력!J217)-38-19+12-56-56,입력!F217-38-38+12-56-56))*2,0)+IF(입력!B219="OD",(IF(입력!H217="W",입력!D217-(입력!D217-입력!J217)-38-38+12-56-56,입력!D217-38-38+12-56-56)+IF(입력!H217="H",입력!F217-(입력!F217-입력!J217)-38-38+12-56-56,입력!F217-38-38+12-56-56))*2,0)+IF(입력!B219="ID",(IF(입력!H217="W",입력!D217-(입력!D217-입력!J217)-38-19+12-56-56,입력!D217-38-38+12-56-56)+IF(입력!H217="H",입력!F217-(입력!F217-입력!J217)-38-19+12-56-56,입력!F217-38-38+12-56-56))*2,0)+IF(OR(입력!B219="T/T",입력!B219="T/O",입력!B219="T/S"),(IF(입력!H221="W",입력!D217-(입력!D217-입력!J221)-38-19+12-56-56,0)+IF(입력!H221="H",입력!F217-(입력!F217-입력!J221)-38-19+12-56-56,0))*2,0)+IF(입력!B217="OD",(IF(입력!H221="W",입력!D217-(입력!D217-입력!J221)-38-38+12-56-56,0)+IF(입력!H221="H",입력!F217-(입력!F217-입력!J221)-38-38+12-56-56,0))*2,0)+IF(입력!B217="ID",(IF(입력!H221="W",입력!D217-(입력!D217-입력!J221)-38-19+12-56-56,0)+IF(입력!H221="H",입력!F217-(입력!F217-입력!J221)-38-19+12-56-56,0))*2,0)),0),0)</f>
        <v>0</v>
      </c>
      <c r="BZ217" s="358"/>
      <c r="CA217" s="357">
        <f>IF(OR(입력!B217="85mm단열",입력!B217="85mm방화"),IF(입력!B221="51T",(IF(입력!B219="FIX",IF(AND(입력!H217="W",입력!H221="W"),((입력!D217-(입력!D217-입력!J217)-38-19)*2)+((입력!D217-(입력!D217-입력!J221)-38-19)*2)+((입력!D217-입력!J217-입력!J220-19-19)*2)+((입력!F217-38-38)*6),IF(AND(입력!H217="H",입력!H221="H"),((입력!F217-(입력!F217-입력!J217)-38-19)*2)+((입력!F217-(입력!F217-입력!J221)-38-19)*2)+((입력!F217-입력!J217-입력!J221-19-19)*2)+((입력!D217-38-38)*6),IF(입력!H217="W",((입력!D217-(입력!D217-입력!J217)-38-19)*2)+((입력!D217-입력!J217-38-19)*2)+((입력!F217-38-38)*4),IF(입력!H217="H",((입력!F217-(입력!F217-입력!J217)-38-19)*2)+((입력!F217-입력!J217-38-19)*2)+((입력!D217-38-38)*4),(((입력!D217-38-38)+(입력!F217-38-38))*2))))),0)+IF(OR(입력!B219="T/T",입력!B219="T/O",입력!B219="ID",입력!B219="T/S"),IF(AND(입력!H217="W",입력!H221="W"),(((입력!D217-입력!J217-입력!J221-19-19)+(입력!F217-38-38))*2),IF(입력!H217="W",(((입력!D217-입력!J217-38-19)+(입력!F217-38-38))*2),IF(AND(입력!H217="H",입력!H221="H"),(((입력!F217-입력!J217-입력!J221-19-19)+(입력!D217-38-38))*2),IF(입력!H217="H",(((입력!F217-입력!J217-38-19)+(입력!D217-38-38))*2),0)))),0)+IF(입력!B217="OD",IF(AND(입력!H217="W",입력!H217="W"),(((입력!D217-입력!J217-입력!J221-38-38)+(입력!F217-38-38))*2),IF(입력!H217="W",(((입력!D217-입력!J217-38-38)+(입력!F217-38-38))*2),IF(AND(입력!H217="H",입력!H221="H"),(((입력!F217-입력!J217-입력!J221-38-38)+(입력!D217-38-38))*2),IF(입력!H217="H",(((입력!F217-입력!J217-38-38)+(입력!D217-38-38))*2),0)))),0)),0),0)</f>
        <v>0</v>
      </c>
      <c r="CB217" s="358"/>
      <c r="CC217" s="357">
        <f>IF(OR(입력!B217="85mm단열",입력!B217="85mm방화"),IF(입력!B221="51T",(IF(OR(입력!B219="T/T",입력!B219="T/O",입력!B219="T/S"),(IF(입력!H217="W",입력!D217-(입력!D217-입력!J217)-38-19+12-56-56,입력!D217-38-38+12-56-56)+IF(입력!H217="H",입력!F217-(입력!F217-입력!J217)-38-19+12-56-56,입력!F217-38-38+12-56-56))*2,0)+IF(입력!B219="OD",(IF(입력!H217="W",입력!D217-(입력!D217-입력!J217)-38-38+12-56-56,입력!D217-38-38+12-56-56)+IF(입력!H217="H",입력!F217-(입력!F217-입력!J217)-38-38+12-56-56,입력!F217-38-38+12-56-56))*2,0)+IF(입력!B219="ID",(IF(입력!H217="W",입력!D217-(입력!D217-입력!J217)-38-19+12-56-56,입력!D217-38-38+12-56-56)+IF(입력!H217="H",입력!F217-(입력!F217-입력!J217)-38-19+12-56-56,입력!F217-38-38+12-56-56))*2,0)+IF(OR(입력!B219="T/T",입력!B219="T/O",입력!B219="T/S"),(IF(입력!H221="W",입력!D217-(입력!D217-입력!J221)-38-19+12-56-56,0)+IF(입력!H221="H",입력!F217-(입력!F217-입력!J221)-38-19+12-56-56,0))*2,0)+IF(입력!B217="OD",(IF(입력!H221="W",입력!D217-(입력!D217-입력!J221)-38-38+12-56-56,0)+IF(입력!H221="H",입력!F217-(입력!F217-입력!J221)-38-38+12-56-56,0))*2,0)+IF(입력!B217="ID",(IF(입력!H221="W",입력!D217-(입력!D217-입력!J221)-38-19+12-56-56,0)+IF(입력!H221="H",입력!F217-(입력!F217-입력!J221)-38-19+12-56-56,0))*2,0)),0),0)</f>
        <v>0</v>
      </c>
      <c r="CD217" s="358"/>
      <c r="CE217" s="357">
        <f>IF(OR(입력!B217="85mm단열",입력!B217="85mm방화"),(4),0)</f>
        <v>0</v>
      </c>
      <c r="CF217" s="358"/>
      <c r="CG217" s="357">
        <f>IF(OR(입력!B217="85mm단열",입력!B217="85mm방화"),(4),0)</f>
        <v>0</v>
      </c>
      <c r="CH217" s="358"/>
      <c r="CI217" s="381">
        <f>IF(OR(입력!B217="85mm단열",입력!B217="85mm방화"),IF(OR(입력!B219="T/T",입력!B219="T/O",입력!B219="T/S"),IF(OR(입력!H221="w",입력!H221="h"),8,4),0),0)</f>
        <v>0</v>
      </c>
      <c r="CJ217" s="382"/>
      <c r="CK217" s="375">
        <f>IF(OR(입력!B217="85mm단열",입력!B217="85mm방화"),IF(OR(입력!B219="T/T",입력!B219="T/O",입력!B219="T/S"),IF(OR(입력!H221="w",입력!H221="h"),8,4),0),0)</f>
        <v>0</v>
      </c>
      <c r="CL217" s="376"/>
      <c r="CM217" s="375">
        <f>IF(OR(입력!B217="85mm단열",입력!B217="85mm방화"),IF(OR(입력!B219="T/T",입력!B219="T/O",입력!B219="T/S",입력!B219="FIX",입력!B219="ID"),IF(입력!H217="W",2,IF(입력!H217="H",2,0)),0)*IF(OR(입력!H220="W",입력!H220="H"),2,1),0)</f>
        <v>0</v>
      </c>
      <c r="CN217" s="376"/>
      <c r="CO217" s="375">
        <f>IF(OR(입력!B217="85mm단열",입력!B217="85mm방화"),IF(OR(입력!B219="T/T",입력!B219="T/O",입력!B219="T/S",입력!B219="FIX",입력!B219="ID"),IF(입력!H217="W",2,IF(입력!H217="H",2,0)),0)*IF(OR(입력!H220="W",입력!H220="H"),2,1),0)</f>
        <v>0</v>
      </c>
      <c r="CP217" s="376"/>
      <c r="CQ217" s="375">
        <f>IF(OR(입력!B217="85mm단열",입력!B217="85mm방화"),IF(OR(입력!B219="T/T",입력!B219="T/O",입력!B219="T/S",입력!B219="FIX",입력!B219="ID"),IF(입력!H217="W",2,IF(입력!H217="H",2,0)),0)*IF(OR(입력!H220="W",입력!H220="H"),2,1),0)</f>
        <v>0</v>
      </c>
      <c r="CR217" s="376"/>
      <c r="CS217" s="357">
        <f>IF(OR(입력!B217="85mm단열",입력!B217="85mm방화"),(32),0)</f>
        <v>0</v>
      </c>
      <c r="CT217" s="358"/>
      <c r="CU217" s="369">
        <f>IF((입력!B217="85mm단열"),((CA217+CC217+BW217+BY217)/1000),0)</f>
        <v>0</v>
      </c>
      <c r="CV217" s="370"/>
      <c r="CW217" s="369">
        <f>IF((입력!B217="85mm단열"),((CA217+CC217+BW217+BY217)/1000),0)</f>
        <v>0</v>
      </c>
      <c r="CX217" s="370"/>
      <c r="CY217" s="369">
        <f>IF((입력!B217="85mm단열"),((BS217/1000)),0)</f>
        <v>0</v>
      </c>
      <c r="CZ217" s="370"/>
      <c r="DA217" s="357">
        <f>IF((입력!B217="85mm단열"),(4),0)</f>
        <v>0</v>
      </c>
      <c r="DB217" s="358"/>
      <c r="DC217" s="369">
        <f>IF((입력!B217="85mm단열"),(BS217*2)/1000,0)</f>
        <v>0</v>
      </c>
      <c r="DD217" s="370"/>
      <c r="DE217" s="357">
        <f>IF((입력!B217="85mm방화"),((CA217+CC217+BW217+BY217)/1000),0)</f>
        <v>0</v>
      </c>
      <c r="DF217" s="358"/>
      <c r="DG217" s="357">
        <f>IF((입력!B217="85mm방화"),((CA217+CC217+BW217+BY217)/1000),0)</f>
        <v>0</v>
      </c>
      <c r="DH217" s="358"/>
      <c r="DI217" s="357">
        <f>IF((입력!B217="85mm방화"),((BS217/1000)),0)</f>
        <v>0</v>
      </c>
      <c r="DJ217" s="358"/>
      <c r="DK217" s="357">
        <f>IF((입력!B217="85mm방화"),(4),0)</f>
        <v>0</v>
      </c>
      <c r="DL217" s="358"/>
      <c r="DM217" s="357">
        <f>IF((입력!B217="85mm방화"),(BS217*2)/1000,0)</f>
        <v>0</v>
      </c>
      <c r="DN217" s="358"/>
      <c r="DO217" s="357">
        <f>IF((입력!B217="85mm방화"),((BQ217/1000)),0)</f>
        <v>0</v>
      </c>
      <c r="DP217" s="358"/>
      <c r="DQ217" s="357">
        <f>IF((입력!B217="85mm방화"),((BW217/1000)),0)</f>
        <v>0</v>
      </c>
      <c r="DR217" s="358"/>
      <c r="DS217" s="357">
        <f>IF((입력!B217="85mm방화"),((BY217/1000)),0)</f>
        <v>0</v>
      </c>
      <c r="DT217" s="358"/>
      <c r="DU217" s="357">
        <f>IF(OR(입력!B217="85mm단열",입력!B217="85mm방화"),(IF(OR(입력!B219="T/T",입력!B219="T/O",입력!B219="T/S"),(IF(입력!H217="W",입력!D217-(입력!D217-입력!J217)-432,입력!D217-432)+IF(입력!H217="H",입력!F217-((((입력!F217-입력!J217)/2)-246)*2),(((입력!F217/2)-246)*2))),0))+(IF(OR(입력!B219="T/T",입력!B219="T/O",입력!B219="T/S"),(IF(입력!H221="W",입력!D217-(입력!D221-입력!J221)-432,0)+IF(입력!H221="H",입력!F221-((((입력!F221-입력!J221)/2)-246)*2),0)),0)),0)</f>
        <v>0</v>
      </c>
      <c r="DV217" s="358"/>
      <c r="DW217" s="357">
        <f>IF(OR(입력!B217="85mm단열",입력!B217="85mm방화",입력!B217="60mm단열",입력!B217="60mm방화"),IF(OR(입력!B219="T/T",입력!B219="T/O",입력!B219="T/S",입력!B219="FIX"),IF(OR(입력!H217="w",입력!H217="h"),4,2),0),0)</f>
        <v>0</v>
      </c>
      <c r="DX217" s="358"/>
      <c r="DY217" s="357">
        <f>IF(OR(입력!B217="85mm단열",입력!B217="85mm방화",입력!B217="60mm단열",입력!B217="60mm방화"),IF(OR(입력!B219="T/T",입력!B219="T/O",입력!B219="T/S"),1,0),0)</f>
        <v>0</v>
      </c>
      <c r="DZ217" s="358"/>
      <c r="EA217" s="357">
        <f>IF(OR(입력!B217="85mm단열",입력!B217="85mm방화",입력!B217="60mm단열",입력!B217="60mm방화"),IF(OR(입력!B219="T/T",입력!B219="T/O",입력!B219="T/S"),1,0),0)</f>
        <v>0</v>
      </c>
      <c r="EB217" s="358"/>
      <c r="EC217" s="357">
        <f>IF(OR(입력!B217="145mm단열",입력!B217="145mm방화"),IF(입력!B219="ES",((입력!D217)+(입력!F217))*2,0),0)</f>
        <v>0</v>
      </c>
      <c r="ED217" s="358"/>
      <c r="EE217" s="357">
        <f>IF(OR(입력!B217="145mm단열",입력!B217="145mm방화"),IF(입력!B219="ES",(((입력!D217-(입력!D217-입력!J217)+6)+(입력!F217-52-57))*2),0)+IF(입력!B219="ES",IF(입력!H221="W",(((입력!D217-(입력!D217-입력!J221)+6)+(입력!F217-52-57))*2),0),0),0)</f>
        <v>0</v>
      </c>
      <c r="EF217" s="358"/>
      <c r="EG217" s="357">
        <f>IF(OR(입력!B217="145mm단열",입력!B217="145mm방화"),IF(입력!B219="ES",입력!F217-36-36+10,0)*IF(입력!H221="W",2,1),0)</f>
        <v>0</v>
      </c>
      <c r="EH217" s="358"/>
      <c r="EI217" s="357">
        <f>IF(OR(입력!B217="145mm단열",입력!B217="145mm방화"),IF(입력!B219="ES",입력!D217-36-36,0),0)</f>
        <v>0</v>
      </c>
      <c r="EJ217" s="358"/>
      <c r="EK217" s="357">
        <f>IF(OR(입력!B217="145mm단열",입력!B217="145mm방화"),IF(입력!B219="ES",입력!F217-36-36,0)+IF(AND(입력!B219="ES",입력!H221="W"),입력!F217-36-36,0),0)</f>
        <v>0</v>
      </c>
      <c r="EL217" s="358"/>
      <c r="EM217" s="357">
        <f>IF(OR(입력!B217="145mm단열",입력!B217="145mm방화"),IF(입력!B219="ES",입력!D217-36-36,0),0)</f>
        <v>0</v>
      </c>
      <c r="EN217" s="358"/>
      <c r="EO217" s="357">
        <f>IF(OR(입력!B217="145mm단열",입력!B217="145mm방화"),IF(입력!B219="ES",입력!D217-36-36,0),0)</f>
        <v>0</v>
      </c>
      <c r="EP217" s="358"/>
      <c r="EQ217" s="357">
        <f>IF(OR(입력!B217="145mm단열",입력!B217="145mm방화"),IF(입력!B219="ES",입력!F217-36-36,0)+IF(AND(입력!B219="ES",입력!H221="W"),입력!F217-36-36,0),0)</f>
        <v>0</v>
      </c>
      <c r="ER217" s="358"/>
      <c r="ES217" s="357">
        <f>IF(OR(입력!B217="145mm단열",입력!B217="145mm방화"),IF(입력!B221="39T",IF(입력!B219="ES",((입력!D217-(입력!D217-입력!J217)+6-73-73)+(입력!F217-36-36-73-73))*2,0)+IF(AND(입력!B217="ES",입력!H220="W"),((입력!D217-(입력!D217-입력!J220)+6-73-73)+(입력!F217-36-36-73-73))*2,0)+IF(AND(입력!B217="ES",입력!H217="W",입력!H220="W"),((입력!D217-입력!J217-입력!J220-19-19)+(입력!F217-36-36))*2,IF(AND(입력!B217="ES",입력!H217="W",NOT(입력!H220="W")),((입력!D217-입력!J217-36-19)+(입력!F217-36-36))*2,0)),0),0)</f>
        <v>0</v>
      </c>
      <c r="ET217" s="358"/>
      <c r="EU217" s="357">
        <f>IF(OR(입력!B217="145mm단열",입력!B217="145mm방화"),IF(입력!B221="24T",IF(입력!B219="ES",((입력!D217-(입력!D217-입력!J217)+6-73-73)+(입력!F217-36-36-73-73))*2,0)+IF(AND(입력!B217="ES",입력!H220="W"),((입력!D217-(입력!D217-입력!J220)+6-73-73)+(입력!F217-36-36-73-73))*2,0)+IF(AND(입력!B217="ES",입력!H217="W",입력!H220="W"),((입력!D217-입력!J217-입력!J220-19-19)+(입력!F217-36-36))*2,IF(AND(입력!B217="ES",입력!H217="W",NOT(입력!H220="W")),((입력!D217-입력!J217-36-19)+(입력!F217-36-36))*2,0)),0),0)</f>
        <v>0</v>
      </c>
      <c r="EV217" s="358"/>
      <c r="EW217" s="357">
        <f>IF(OR(입력!B217="145mm단열",입력!B217="145mm방화"),IF(입력!B219="ES",(입력!D217-(입력!D217-입력!J217)-40-21+입력!F217-36-36)*2,0)+IF(AND(입력!B219="ES",입력!H221="W"),(입력!D217-(입력!D217-입력!J220)-36-19+입력!F217-36-36)*2,0),0)</f>
        <v>0</v>
      </c>
      <c r="EX217" s="358"/>
      <c r="EY217" s="357">
        <f>IF(OR(입력!B217="145mm단열",입력!B217="145mm방화"),(4),0)</f>
        <v>0</v>
      </c>
      <c r="EZ217" s="358"/>
      <c r="FA217" s="357">
        <f>IF(OR(입력!B217="145mm단열",입력!B217="145mm방화"),(4),0)</f>
        <v>0</v>
      </c>
      <c r="FB217" s="358"/>
      <c r="FC217" s="381">
        <f>IF(OR(입력!B217="145mm단열",입력!B217="145mm방화"),IF(OR(입력!B219="ES"),IF(OR(입력!H217="W",입력!H221="h"),4,8),0),0)</f>
        <v>0</v>
      </c>
      <c r="FD217" s="382"/>
      <c r="FE217" s="375">
        <f>IF(OR(입력!B217="145mm단열",입력!B217="145mm방화"),IF(OR(입력!B219="ES"),IF(OR(입력!H217="W",입력!H221="h"),4,8),0),0)</f>
        <v>0</v>
      </c>
      <c r="FF217" s="376"/>
      <c r="FG217" s="375">
        <f>IF(OR(입력!B217="145mm단열",입력!B217="145mm방화"),IF(OR(입력!B219="ES"),IF(입력!H217="W",2,IF(입력!H217="H",2,0)),0)*IF(OR(입력!H220="W",입력!H220="H"),2,1),0)</f>
        <v>0</v>
      </c>
      <c r="FH217" s="376"/>
      <c r="FI217" s="375">
        <f>IF(OR(입력!B217="145mm단열",입력!B217="145mm방화"),IF(OR(입력!B219="ES"),IF(입력!H217="W",2,IF(입력!H217="H",2,0)),0)*IF(OR(입력!H220="W",입력!H220="H"),2,1),0)</f>
        <v>0</v>
      </c>
      <c r="FJ217" s="376"/>
      <c r="FK217" s="375">
        <f>IF(OR(입력!B217="145mm단열",입력!B217="145mm방화"),IF(OR(입력!B219="ES"),IF(입력!H217="W",2,IF(입력!H217="H",2,0)),0)*IF(OR(입력!H220="W",입력!H220="H"),2,1),0)</f>
        <v>0</v>
      </c>
      <c r="FL217" s="376"/>
      <c r="FM217" s="357">
        <f>IF(OR(입력!B217="145mm단열",입력!B217="145mm방화"),(32),0)</f>
        <v>0</v>
      </c>
      <c r="FN217" s="358"/>
      <c r="FO217" s="369">
        <f>IF((입력!B217="145mm단열"),((EU217+EW217+EQ217+ES217)/1000),0)</f>
        <v>0</v>
      </c>
      <c r="FP217" s="370"/>
      <c r="FQ217" s="369">
        <f>IF((입력!B217="145mm단열"),((EU217+EW217+EQ217+ES217)/1000),0)</f>
        <v>0</v>
      </c>
      <c r="FR217" s="370"/>
      <c r="FS217" s="369">
        <f>IF((입력!B217="145mm단열"),((EM217/1000)),0)</f>
        <v>0</v>
      </c>
      <c r="FT217" s="370"/>
      <c r="FU217" s="357">
        <f>IF((입력!B217="145mm단열"),(4),0)</f>
        <v>0</v>
      </c>
      <c r="FV217" s="358"/>
      <c r="FW217" s="369">
        <f>IF((입력!B217="145mm단열"),(EM217*2)/1000,0)</f>
        <v>0</v>
      </c>
      <c r="FX217" s="370"/>
      <c r="FY217" s="357">
        <f>IF((입력!B217="145mm방화"),((EU217+EW217+EQ217+ES217)/1000),0)</f>
        <v>0</v>
      </c>
      <c r="FZ217" s="358"/>
      <c r="GA217" s="357">
        <f>IF((입력!B217="145mm방화"),((EU217+EW217+EQ217+ES217)/1000),0)</f>
        <v>0</v>
      </c>
      <c r="GB217" s="358"/>
      <c r="GC217" s="357">
        <f>IF((입력!B217="145mm방화"),((EM217/1000)),0)</f>
        <v>0</v>
      </c>
      <c r="GD217" s="358"/>
      <c r="GE217" s="357">
        <f>IF((입력!B217="145mm방화"),(4),0)</f>
        <v>0</v>
      </c>
      <c r="GF217" s="358"/>
      <c r="GG217" s="357">
        <f>IF((입력!B217="145mm방화"),(EM217*2)/1000,0)</f>
        <v>0</v>
      </c>
      <c r="GH217" s="358"/>
      <c r="GI217" s="357">
        <f>IF((입력!B217="145mm방화"),((EK217/1000)),0)</f>
        <v>0</v>
      </c>
      <c r="GJ217" s="358"/>
      <c r="GK217" s="357">
        <f>IF((입력!B217="145mm방화"),((EQ217/1000)),0)</f>
        <v>0</v>
      </c>
      <c r="GL217" s="358"/>
      <c r="GM217" s="357">
        <f>IF((입력!B217="145mm방화"),((ES217/1000)),0)</f>
        <v>0</v>
      </c>
      <c r="GN217" s="358"/>
      <c r="GO217" s="357">
        <f>IF(OR(입력!B217="145mm단열",입력!B217="145mm방화"),(1),0)</f>
        <v>0</v>
      </c>
      <c r="GP217" s="358"/>
      <c r="GQ217" s="357">
        <f>IF(OR(입력!B217="145mm단열",입력!B217="145mm방화"),(1),0)</f>
        <v>0</v>
      </c>
      <c r="GR217" s="358"/>
    </row>
    <row r="218" spans="1:200" ht="17.100000000000001" customHeight="1" x14ac:dyDescent="0.3">
      <c r="A218" s="402"/>
      <c r="B218" s="405"/>
      <c r="C218" s="397"/>
      <c r="D218" s="398"/>
      <c r="E218" s="359"/>
      <c r="F218" s="360"/>
      <c r="G218" s="377"/>
      <c r="H218" s="378"/>
      <c r="I218" s="359"/>
      <c r="J218" s="360"/>
      <c r="K218" s="359"/>
      <c r="L218" s="360"/>
      <c r="M218" s="359"/>
      <c r="N218" s="360"/>
      <c r="O218" s="359"/>
      <c r="P218" s="360"/>
      <c r="Q218" s="359"/>
      <c r="R218" s="360"/>
      <c r="S218" s="359"/>
      <c r="T218" s="360"/>
      <c r="U218" s="359"/>
      <c r="V218" s="360"/>
      <c r="W218" s="359"/>
      <c r="X218" s="360"/>
      <c r="Y218" s="359"/>
      <c r="Z218" s="360"/>
      <c r="AA218" s="359"/>
      <c r="AB218" s="360"/>
      <c r="AC218" s="377"/>
      <c r="AD218" s="378"/>
      <c r="AE218" s="377"/>
      <c r="AF218" s="378"/>
      <c r="AG218" s="377"/>
      <c r="AH218" s="378"/>
      <c r="AI218" s="377"/>
      <c r="AJ218" s="378"/>
      <c r="AK218" s="377"/>
      <c r="AL218" s="378"/>
      <c r="AM218" s="359"/>
      <c r="AN218" s="360"/>
      <c r="AO218" s="359"/>
      <c r="AP218" s="360"/>
      <c r="AQ218" s="359"/>
      <c r="AR218" s="360"/>
      <c r="AS218" s="359"/>
      <c r="AT218" s="360"/>
      <c r="AU218" s="359"/>
      <c r="AV218" s="360"/>
      <c r="AW218" s="359"/>
      <c r="AX218" s="360"/>
      <c r="AY218" s="359"/>
      <c r="AZ218" s="360"/>
      <c r="BA218" s="359"/>
      <c r="BB218" s="360"/>
      <c r="BC218" s="359"/>
      <c r="BD218" s="360"/>
      <c r="BE218" s="359"/>
      <c r="BF218" s="360"/>
      <c r="BG218" s="359"/>
      <c r="BH218" s="360"/>
      <c r="BI218" s="359"/>
      <c r="BJ218" s="360"/>
      <c r="BK218" s="359"/>
      <c r="BL218" s="360"/>
      <c r="BM218" s="359"/>
      <c r="BN218" s="360"/>
      <c r="BO218" s="359"/>
      <c r="BP218" s="360"/>
      <c r="BQ218" s="359"/>
      <c r="BR218" s="360"/>
      <c r="BS218" s="359"/>
      <c r="BT218" s="360"/>
      <c r="BU218" s="359"/>
      <c r="BV218" s="360"/>
      <c r="BW218" s="359"/>
      <c r="BX218" s="360"/>
      <c r="BY218" s="359"/>
      <c r="BZ218" s="360"/>
      <c r="CA218" s="359"/>
      <c r="CB218" s="360"/>
      <c r="CC218" s="359"/>
      <c r="CD218" s="360"/>
      <c r="CE218" s="359"/>
      <c r="CF218" s="360"/>
      <c r="CG218" s="359"/>
      <c r="CH218" s="360"/>
      <c r="CI218" s="383"/>
      <c r="CJ218" s="384"/>
      <c r="CK218" s="377"/>
      <c r="CL218" s="378"/>
      <c r="CM218" s="377"/>
      <c r="CN218" s="378"/>
      <c r="CO218" s="377"/>
      <c r="CP218" s="378"/>
      <c r="CQ218" s="377"/>
      <c r="CR218" s="378"/>
      <c r="CS218" s="359"/>
      <c r="CT218" s="360"/>
      <c r="CU218" s="371"/>
      <c r="CV218" s="372"/>
      <c r="CW218" s="371"/>
      <c r="CX218" s="372"/>
      <c r="CY218" s="371"/>
      <c r="CZ218" s="372"/>
      <c r="DA218" s="359"/>
      <c r="DB218" s="360"/>
      <c r="DC218" s="371"/>
      <c r="DD218" s="372"/>
      <c r="DE218" s="359"/>
      <c r="DF218" s="360"/>
      <c r="DG218" s="359"/>
      <c r="DH218" s="360"/>
      <c r="DI218" s="359"/>
      <c r="DJ218" s="360"/>
      <c r="DK218" s="359"/>
      <c r="DL218" s="360"/>
      <c r="DM218" s="359"/>
      <c r="DN218" s="360"/>
      <c r="DO218" s="359"/>
      <c r="DP218" s="360"/>
      <c r="DQ218" s="359"/>
      <c r="DR218" s="360"/>
      <c r="DS218" s="359"/>
      <c r="DT218" s="360"/>
      <c r="DU218" s="359"/>
      <c r="DV218" s="360"/>
      <c r="DW218" s="359"/>
      <c r="DX218" s="360"/>
      <c r="DY218" s="359"/>
      <c r="DZ218" s="360"/>
      <c r="EA218" s="359"/>
      <c r="EB218" s="360"/>
      <c r="EC218" s="359"/>
      <c r="ED218" s="360"/>
      <c r="EE218" s="359"/>
      <c r="EF218" s="360"/>
      <c r="EG218" s="359"/>
      <c r="EH218" s="360"/>
      <c r="EI218" s="359"/>
      <c r="EJ218" s="360"/>
      <c r="EK218" s="359"/>
      <c r="EL218" s="360"/>
      <c r="EM218" s="359"/>
      <c r="EN218" s="360"/>
      <c r="EO218" s="359"/>
      <c r="EP218" s="360"/>
      <c r="EQ218" s="359"/>
      <c r="ER218" s="360"/>
      <c r="ES218" s="359"/>
      <c r="ET218" s="360"/>
      <c r="EU218" s="359"/>
      <c r="EV218" s="360"/>
      <c r="EW218" s="359"/>
      <c r="EX218" s="360"/>
      <c r="EY218" s="359"/>
      <c r="EZ218" s="360"/>
      <c r="FA218" s="359"/>
      <c r="FB218" s="360"/>
      <c r="FC218" s="383"/>
      <c r="FD218" s="384"/>
      <c r="FE218" s="377"/>
      <c r="FF218" s="378"/>
      <c r="FG218" s="377"/>
      <c r="FH218" s="378"/>
      <c r="FI218" s="377"/>
      <c r="FJ218" s="378"/>
      <c r="FK218" s="377"/>
      <c r="FL218" s="378"/>
      <c r="FM218" s="359"/>
      <c r="FN218" s="360"/>
      <c r="FO218" s="371"/>
      <c r="FP218" s="372"/>
      <c r="FQ218" s="371"/>
      <c r="FR218" s="372"/>
      <c r="FS218" s="371"/>
      <c r="FT218" s="372"/>
      <c r="FU218" s="359"/>
      <c r="FV218" s="360"/>
      <c r="FW218" s="371"/>
      <c r="FX218" s="372"/>
      <c r="FY218" s="359"/>
      <c r="FZ218" s="360"/>
      <c r="GA218" s="359"/>
      <c r="GB218" s="360"/>
      <c r="GC218" s="359"/>
      <c r="GD218" s="360"/>
      <c r="GE218" s="359"/>
      <c r="GF218" s="360"/>
      <c r="GG218" s="359"/>
      <c r="GH218" s="360"/>
      <c r="GI218" s="359"/>
      <c r="GJ218" s="360"/>
      <c r="GK218" s="359"/>
      <c r="GL218" s="360"/>
      <c r="GM218" s="359"/>
      <c r="GN218" s="360"/>
      <c r="GO218" s="359"/>
      <c r="GP218" s="360"/>
      <c r="GQ218" s="359"/>
      <c r="GR218" s="360"/>
    </row>
    <row r="219" spans="1:200" ht="16.5" customHeight="1" x14ac:dyDescent="0.3">
      <c r="A219" s="402"/>
      <c r="B219" s="405"/>
      <c r="C219" s="397"/>
      <c r="D219" s="398"/>
      <c r="E219" s="359"/>
      <c r="F219" s="360"/>
      <c r="G219" s="377"/>
      <c r="H219" s="378"/>
      <c r="I219" s="359"/>
      <c r="J219" s="360"/>
      <c r="K219" s="359"/>
      <c r="L219" s="360"/>
      <c r="M219" s="359"/>
      <c r="N219" s="360"/>
      <c r="O219" s="359"/>
      <c r="P219" s="360"/>
      <c r="Q219" s="359"/>
      <c r="R219" s="360"/>
      <c r="S219" s="359"/>
      <c r="T219" s="360"/>
      <c r="U219" s="359"/>
      <c r="V219" s="360"/>
      <c r="W219" s="359"/>
      <c r="X219" s="360"/>
      <c r="Y219" s="359"/>
      <c r="Z219" s="360"/>
      <c r="AA219" s="359"/>
      <c r="AB219" s="360"/>
      <c r="AC219" s="377"/>
      <c r="AD219" s="378"/>
      <c r="AE219" s="377"/>
      <c r="AF219" s="378"/>
      <c r="AG219" s="377"/>
      <c r="AH219" s="378"/>
      <c r="AI219" s="377"/>
      <c r="AJ219" s="378"/>
      <c r="AK219" s="377"/>
      <c r="AL219" s="378"/>
      <c r="AM219" s="359"/>
      <c r="AN219" s="360"/>
      <c r="AO219" s="359"/>
      <c r="AP219" s="360"/>
      <c r="AQ219" s="359"/>
      <c r="AR219" s="360"/>
      <c r="AS219" s="359"/>
      <c r="AT219" s="360"/>
      <c r="AU219" s="359"/>
      <c r="AV219" s="360"/>
      <c r="AW219" s="359"/>
      <c r="AX219" s="360"/>
      <c r="AY219" s="359"/>
      <c r="AZ219" s="360"/>
      <c r="BA219" s="359"/>
      <c r="BB219" s="360"/>
      <c r="BC219" s="359"/>
      <c r="BD219" s="360"/>
      <c r="BE219" s="359"/>
      <c r="BF219" s="360"/>
      <c r="BG219" s="359"/>
      <c r="BH219" s="360"/>
      <c r="BI219" s="359"/>
      <c r="BJ219" s="360"/>
      <c r="BK219" s="359"/>
      <c r="BL219" s="360"/>
      <c r="BM219" s="359"/>
      <c r="BN219" s="360"/>
      <c r="BO219" s="359"/>
      <c r="BP219" s="360"/>
      <c r="BQ219" s="359"/>
      <c r="BR219" s="360"/>
      <c r="BS219" s="359"/>
      <c r="BT219" s="360"/>
      <c r="BU219" s="359"/>
      <c r="BV219" s="360"/>
      <c r="BW219" s="359"/>
      <c r="BX219" s="360"/>
      <c r="BY219" s="359"/>
      <c r="BZ219" s="360"/>
      <c r="CA219" s="359"/>
      <c r="CB219" s="360"/>
      <c r="CC219" s="359"/>
      <c r="CD219" s="360"/>
      <c r="CE219" s="359"/>
      <c r="CF219" s="360"/>
      <c r="CG219" s="359"/>
      <c r="CH219" s="360"/>
      <c r="CI219" s="383"/>
      <c r="CJ219" s="384"/>
      <c r="CK219" s="377"/>
      <c r="CL219" s="378"/>
      <c r="CM219" s="377"/>
      <c r="CN219" s="378"/>
      <c r="CO219" s="377"/>
      <c r="CP219" s="378"/>
      <c r="CQ219" s="377"/>
      <c r="CR219" s="378"/>
      <c r="CS219" s="359"/>
      <c r="CT219" s="360"/>
      <c r="CU219" s="371"/>
      <c r="CV219" s="372"/>
      <c r="CW219" s="371"/>
      <c r="CX219" s="372"/>
      <c r="CY219" s="371"/>
      <c r="CZ219" s="372"/>
      <c r="DA219" s="359"/>
      <c r="DB219" s="360"/>
      <c r="DC219" s="371"/>
      <c r="DD219" s="372"/>
      <c r="DE219" s="359"/>
      <c r="DF219" s="360"/>
      <c r="DG219" s="359"/>
      <c r="DH219" s="360"/>
      <c r="DI219" s="359"/>
      <c r="DJ219" s="360"/>
      <c r="DK219" s="359"/>
      <c r="DL219" s="360"/>
      <c r="DM219" s="359"/>
      <c r="DN219" s="360"/>
      <c r="DO219" s="359"/>
      <c r="DP219" s="360"/>
      <c r="DQ219" s="359"/>
      <c r="DR219" s="360"/>
      <c r="DS219" s="359"/>
      <c r="DT219" s="360"/>
      <c r="DU219" s="359"/>
      <c r="DV219" s="360"/>
      <c r="DW219" s="359"/>
      <c r="DX219" s="360"/>
      <c r="DY219" s="359"/>
      <c r="DZ219" s="360"/>
      <c r="EA219" s="359"/>
      <c r="EB219" s="360"/>
      <c r="EC219" s="359"/>
      <c r="ED219" s="360"/>
      <c r="EE219" s="359"/>
      <c r="EF219" s="360"/>
      <c r="EG219" s="359"/>
      <c r="EH219" s="360"/>
      <c r="EI219" s="359"/>
      <c r="EJ219" s="360"/>
      <c r="EK219" s="359"/>
      <c r="EL219" s="360"/>
      <c r="EM219" s="359"/>
      <c r="EN219" s="360"/>
      <c r="EO219" s="359"/>
      <c r="EP219" s="360"/>
      <c r="EQ219" s="359"/>
      <c r="ER219" s="360"/>
      <c r="ES219" s="359"/>
      <c r="ET219" s="360"/>
      <c r="EU219" s="359"/>
      <c r="EV219" s="360"/>
      <c r="EW219" s="359"/>
      <c r="EX219" s="360"/>
      <c r="EY219" s="359"/>
      <c r="EZ219" s="360"/>
      <c r="FA219" s="359"/>
      <c r="FB219" s="360"/>
      <c r="FC219" s="383"/>
      <c r="FD219" s="384"/>
      <c r="FE219" s="377"/>
      <c r="FF219" s="378"/>
      <c r="FG219" s="377"/>
      <c r="FH219" s="378"/>
      <c r="FI219" s="377"/>
      <c r="FJ219" s="378"/>
      <c r="FK219" s="377"/>
      <c r="FL219" s="378"/>
      <c r="FM219" s="359"/>
      <c r="FN219" s="360"/>
      <c r="FO219" s="371"/>
      <c r="FP219" s="372"/>
      <c r="FQ219" s="371"/>
      <c r="FR219" s="372"/>
      <c r="FS219" s="371"/>
      <c r="FT219" s="372"/>
      <c r="FU219" s="359"/>
      <c r="FV219" s="360"/>
      <c r="FW219" s="371"/>
      <c r="FX219" s="372"/>
      <c r="FY219" s="359"/>
      <c r="FZ219" s="360"/>
      <c r="GA219" s="359"/>
      <c r="GB219" s="360"/>
      <c r="GC219" s="359"/>
      <c r="GD219" s="360"/>
      <c r="GE219" s="359"/>
      <c r="GF219" s="360"/>
      <c r="GG219" s="359"/>
      <c r="GH219" s="360"/>
      <c r="GI219" s="359"/>
      <c r="GJ219" s="360"/>
      <c r="GK219" s="359"/>
      <c r="GL219" s="360"/>
      <c r="GM219" s="359"/>
      <c r="GN219" s="360"/>
      <c r="GO219" s="359"/>
      <c r="GP219" s="360"/>
      <c r="GQ219" s="359"/>
      <c r="GR219" s="360"/>
    </row>
    <row r="220" spans="1:200" ht="16.5" customHeight="1" x14ac:dyDescent="0.3">
      <c r="A220" s="402"/>
      <c r="B220" s="405"/>
      <c r="C220" s="409"/>
      <c r="D220" s="410"/>
      <c r="E220" s="361"/>
      <c r="F220" s="362"/>
      <c r="G220" s="379"/>
      <c r="H220" s="380"/>
      <c r="I220" s="361"/>
      <c r="J220" s="362"/>
      <c r="K220" s="361"/>
      <c r="L220" s="362"/>
      <c r="M220" s="361"/>
      <c r="N220" s="362"/>
      <c r="O220" s="361"/>
      <c r="P220" s="362"/>
      <c r="Q220" s="361"/>
      <c r="R220" s="362"/>
      <c r="S220" s="361"/>
      <c r="T220" s="362"/>
      <c r="U220" s="361"/>
      <c r="V220" s="362"/>
      <c r="W220" s="361"/>
      <c r="X220" s="362"/>
      <c r="Y220" s="361"/>
      <c r="Z220" s="362"/>
      <c r="AA220" s="361"/>
      <c r="AB220" s="362"/>
      <c r="AC220" s="379"/>
      <c r="AD220" s="380"/>
      <c r="AE220" s="379"/>
      <c r="AF220" s="380"/>
      <c r="AG220" s="379"/>
      <c r="AH220" s="380"/>
      <c r="AI220" s="379"/>
      <c r="AJ220" s="380"/>
      <c r="AK220" s="379"/>
      <c r="AL220" s="380"/>
      <c r="AM220" s="361"/>
      <c r="AN220" s="362"/>
      <c r="AO220" s="361"/>
      <c r="AP220" s="362"/>
      <c r="AQ220" s="361"/>
      <c r="AR220" s="362"/>
      <c r="AS220" s="361"/>
      <c r="AT220" s="362"/>
      <c r="AU220" s="361"/>
      <c r="AV220" s="362"/>
      <c r="AW220" s="361"/>
      <c r="AX220" s="362"/>
      <c r="AY220" s="361"/>
      <c r="AZ220" s="362"/>
      <c r="BA220" s="361"/>
      <c r="BB220" s="362"/>
      <c r="BC220" s="361"/>
      <c r="BD220" s="362"/>
      <c r="BE220" s="361"/>
      <c r="BF220" s="362"/>
      <c r="BG220" s="361"/>
      <c r="BH220" s="362"/>
      <c r="BI220" s="361"/>
      <c r="BJ220" s="362"/>
      <c r="BK220" s="361"/>
      <c r="BL220" s="362"/>
      <c r="BM220" s="361"/>
      <c r="BN220" s="362"/>
      <c r="BO220" s="361"/>
      <c r="BP220" s="362"/>
      <c r="BQ220" s="361"/>
      <c r="BR220" s="362"/>
      <c r="BS220" s="361"/>
      <c r="BT220" s="362"/>
      <c r="BU220" s="361"/>
      <c r="BV220" s="362"/>
      <c r="BW220" s="361"/>
      <c r="BX220" s="362"/>
      <c r="BY220" s="361"/>
      <c r="BZ220" s="362"/>
      <c r="CA220" s="361"/>
      <c r="CB220" s="362"/>
      <c r="CC220" s="361"/>
      <c r="CD220" s="362"/>
      <c r="CE220" s="361"/>
      <c r="CF220" s="362"/>
      <c r="CG220" s="361"/>
      <c r="CH220" s="362"/>
      <c r="CI220" s="385"/>
      <c r="CJ220" s="386"/>
      <c r="CK220" s="379"/>
      <c r="CL220" s="380"/>
      <c r="CM220" s="379"/>
      <c r="CN220" s="380"/>
      <c r="CO220" s="379"/>
      <c r="CP220" s="380"/>
      <c r="CQ220" s="379"/>
      <c r="CR220" s="380"/>
      <c r="CS220" s="361"/>
      <c r="CT220" s="362"/>
      <c r="CU220" s="373"/>
      <c r="CV220" s="374"/>
      <c r="CW220" s="373"/>
      <c r="CX220" s="374"/>
      <c r="CY220" s="373"/>
      <c r="CZ220" s="374"/>
      <c r="DA220" s="361"/>
      <c r="DB220" s="362"/>
      <c r="DC220" s="373"/>
      <c r="DD220" s="374"/>
      <c r="DE220" s="361"/>
      <c r="DF220" s="362"/>
      <c r="DG220" s="361"/>
      <c r="DH220" s="362"/>
      <c r="DI220" s="361"/>
      <c r="DJ220" s="362"/>
      <c r="DK220" s="361"/>
      <c r="DL220" s="362"/>
      <c r="DM220" s="361"/>
      <c r="DN220" s="362"/>
      <c r="DO220" s="361"/>
      <c r="DP220" s="362"/>
      <c r="DQ220" s="361"/>
      <c r="DR220" s="362"/>
      <c r="DS220" s="361"/>
      <c r="DT220" s="362"/>
      <c r="DU220" s="361"/>
      <c r="DV220" s="362"/>
      <c r="DW220" s="361"/>
      <c r="DX220" s="362"/>
      <c r="DY220" s="361"/>
      <c r="DZ220" s="362"/>
      <c r="EA220" s="361"/>
      <c r="EB220" s="362"/>
      <c r="EC220" s="361"/>
      <c r="ED220" s="362"/>
      <c r="EE220" s="361"/>
      <c r="EF220" s="362"/>
      <c r="EG220" s="361"/>
      <c r="EH220" s="362"/>
      <c r="EI220" s="361"/>
      <c r="EJ220" s="362"/>
      <c r="EK220" s="361"/>
      <c r="EL220" s="362"/>
      <c r="EM220" s="361"/>
      <c r="EN220" s="362"/>
      <c r="EO220" s="361"/>
      <c r="EP220" s="362"/>
      <c r="EQ220" s="361"/>
      <c r="ER220" s="362"/>
      <c r="ES220" s="361"/>
      <c r="ET220" s="362"/>
      <c r="EU220" s="361"/>
      <c r="EV220" s="362"/>
      <c r="EW220" s="361"/>
      <c r="EX220" s="362"/>
      <c r="EY220" s="361"/>
      <c r="EZ220" s="362"/>
      <c r="FA220" s="361"/>
      <c r="FB220" s="362"/>
      <c r="FC220" s="385"/>
      <c r="FD220" s="386"/>
      <c r="FE220" s="379"/>
      <c r="FF220" s="380"/>
      <c r="FG220" s="379"/>
      <c r="FH220" s="380"/>
      <c r="FI220" s="379"/>
      <c r="FJ220" s="380"/>
      <c r="FK220" s="379"/>
      <c r="FL220" s="380"/>
      <c r="FM220" s="361"/>
      <c r="FN220" s="362"/>
      <c r="FO220" s="373"/>
      <c r="FP220" s="374"/>
      <c r="FQ220" s="373"/>
      <c r="FR220" s="374"/>
      <c r="FS220" s="373"/>
      <c r="FT220" s="374"/>
      <c r="FU220" s="361"/>
      <c r="FV220" s="362"/>
      <c r="FW220" s="373"/>
      <c r="FX220" s="374"/>
      <c r="FY220" s="361"/>
      <c r="FZ220" s="362"/>
      <c r="GA220" s="361"/>
      <c r="GB220" s="362"/>
      <c r="GC220" s="361"/>
      <c r="GD220" s="362"/>
      <c r="GE220" s="361"/>
      <c r="GF220" s="362"/>
      <c r="GG220" s="361"/>
      <c r="GH220" s="362"/>
      <c r="GI220" s="361"/>
      <c r="GJ220" s="362"/>
      <c r="GK220" s="361"/>
      <c r="GL220" s="362"/>
      <c r="GM220" s="361"/>
      <c r="GN220" s="362"/>
      <c r="GO220" s="361"/>
      <c r="GP220" s="362"/>
      <c r="GQ220" s="361"/>
      <c r="GR220" s="362"/>
    </row>
    <row r="221" spans="1:200" ht="16.5" customHeight="1" x14ac:dyDescent="0.3">
      <c r="A221" s="402"/>
      <c r="B221" s="405"/>
      <c r="C221" s="395" t="s">
        <v>20</v>
      </c>
      <c r="D221" s="396"/>
      <c r="E221" s="351">
        <f>ROUNDUP((E217/1000)*VLOOKUP(E$8,'프로파일 단가 DB'!$A$2:$H$107,7,FALSE)+(E217/1000*($U$3/100))*VLOOKUP(E$8,'프로파일 단가 DB'!$A$2:$H$107,7,FALSE),2)</f>
        <v>0</v>
      </c>
      <c r="F221" s="352"/>
      <c r="G221" s="351">
        <f>ROUNDUP((G217/1000)*VLOOKUP(G$8,'프로파일 단가 DB'!$A$2:$H$107,7,FALSE)+(G217/1000*($U$3/100))*VLOOKUP(G$8,'프로파일 단가 DB'!$A$2:$H$107,7,FALSE),2)</f>
        <v>0</v>
      </c>
      <c r="H221" s="352"/>
      <c r="I221" s="351">
        <f>ROUNDUP((I217/1000)*VLOOKUP(I$8,'프로파일 단가 DB'!$A$2:$H$107,7,FALSE)+(I217/1000*($U$3/100))*VLOOKUP(I$8,'프로파일 단가 DB'!$A$2:$H$107,7,FALSE),2)</f>
        <v>0</v>
      </c>
      <c r="J221" s="352"/>
      <c r="K221" s="351">
        <f>ROUNDUP((K217/1000)*VLOOKUP(K$8,'프로파일 단가 DB'!$A$2:$H$107,7,FALSE)+(K217/1000*($U$3/100))*VLOOKUP(K$8,'프로파일 단가 DB'!$A$2:$H$107,7,FALSE),2)</f>
        <v>0</v>
      </c>
      <c r="L221" s="352"/>
      <c r="M221" s="351">
        <f>ROUNDUP((M217/1000)*VLOOKUP(M$8,'프로파일 단가 DB'!$A$2:$H$107,7,FALSE)+(M217/1000*($U$3/100))*VLOOKUP(M$8,'프로파일 단가 DB'!$A$2:$H$107,7,FALSE),2)</f>
        <v>0</v>
      </c>
      <c r="N221" s="352"/>
      <c r="O221" s="351">
        <f>ROUNDUP((O217/1000)*VLOOKUP(O$8,'프로파일 단가 DB'!$A$2:$H$107,7,FALSE)+(O217/1000*($U$3/100))*VLOOKUP(O$8,'프로파일 단가 DB'!$A$2:$H$107,7,FALSE),2)</f>
        <v>0</v>
      </c>
      <c r="P221" s="352"/>
      <c r="Q221" s="351">
        <f>ROUNDUP((Q217/1000)*VLOOKUP(Q$8,'프로파일 단가 DB'!$A$2:$H$107,7,FALSE)+(Q217/1000*($U$3/100))*VLOOKUP(Q$8,'프로파일 단가 DB'!$A$2:$H$107,7,FALSE),2)</f>
        <v>0</v>
      </c>
      <c r="R221" s="352"/>
      <c r="S221" s="351">
        <f>ROUNDUP((S217/1000)*VLOOKUP(S$8,'프로파일 단가 DB'!$A$2:$H$107,7,FALSE)+(S217/1000*($U$3/100))*VLOOKUP(S$8,'프로파일 단가 DB'!$A$2:$H$107,7,FALSE),2)</f>
        <v>0</v>
      </c>
      <c r="T221" s="352"/>
      <c r="U221" s="351">
        <f>ROUNDUP((U217/1000)*VLOOKUP(U$8,'프로파일 단가 DB'!$A$2:$H$107,7,FALSE)+(U217/1000*($U$3/100))*VLOOKUP(U$8,'프로파일 단가 DB'!$A$2:$H$107,7,FALSE),2)</f>
        <v>0</v>
      </c>
      <c r="V221" s="352"/>
      <c r="W221" s="351">
        <f>ROUNDUP((W217/1000)*VLOOKUP(W$8,'프로파일 단가 DB'!$A$2:$H$107,7,FALSE)+(W217/1000*($U$3/100))*VLOOKUP(W$8,'프로파일 단가 DB'!$A$2:$H$107,7,FALSE),2)</f>
        <v>0</v>
      </c>
      <c r="X221" s="352"/>
      <c r="Y221" s="351">
        <f>ROUNDUP((Y217)*VLOOKUP(Y$8,'프로파일 단가 DB'!$A$2:$H$107,7,FALSE)+(Y217*($U$3/100))*VLOOKUP(Y$8,'프로파일 단가 DB'!$A$2:$H$107,7,FALSE),2)</f>
        <v>0</v>
      </c>
      <c r="Z221" s="352"/>
      <c r="AA221" s="351">
        <f>ROUNDUP((AA217)*VLOOKUP(AA$8,'프로파일 단가 DB'!$A$2:$H$107,7,FALSE)+(AA217*($U$3/100))*VLOOKUP(AA$8,'프로파일 단가 DB'!$A$2:$H$107,7,FALSE),2)</f>
        <v>0</v>
      </c>
      <c r="AB221" s="352"/>
      <c r="AC221" s="351">
        <f>ROUNDUP((AC217)*VLOOKUP(AC$8,'프로파일 단가 DB'!$A$2:$H$107,7,FALSE)+(AC217*($U$3/100))*VLOOKUP(AC$8,'프로파일 단가 DB'!$A$2:$H$107,7,FALSE),2)</f>
        <v>0</v>
      </c>
      <c r="AD221" s="352"/>
      <c r="AE221" s="351">
        <f>ROUNDUP((AE217)*VLOOKUP(AE$8,'프로파일 단가 DB'!$A$2:$H$107,7,FALSE)+(AE217*($U$3/100))*VLOOKUP(AE$8,'프로파일 단가 DB'!$A$2:$H$107,7,FALSE),2)</f>
        <v>0</v>
      </c>
      <c r="AF221" s="352"/>
      <c r="AG221" s="351">
        <f>ROUNDUP((AG217)*VLOOKUP(AG$8,'프로파일 단가 DB'!$A$2:$H$107,7,FALSE)+(AG217*($U$3/100))*VLOOKUP(AG$8,'프로파일 단가 DB'!$A$2:$H$107,7,FALSE),2)</f>
        <v>0</v>
      </c>
      <c r="AH221" s="352"/>
      <c r="AI221" s="351">
        <f>ROUNDUP((AI217)*VLOOKUP(AI$8,'프로파일 단가 DB'!$A$2:$H$107,7,FALSE)+(AI217*($U$3/100))*VLOOKUP(AI$8,'프로파일 단가 DB'!$A$2:$H$107,7,FALSE),2)</f>
        <v>0</v>
      </c>
      <c r="AJ221" s="352"/>
      <c r="AK221" s="351">
        <f>ROUNDUP((AK217)*VLOOKUP(AK$8,'프로파일 단가 DB'!$A$2:$H$107,7,FALSE)+(AK217*($U$3/100))*VLOOKUP(AK$8,'프로파일 단가 DB'!$A$2:$H$107,7,FALSE),2)</f>
        <v>0</v>
      </c>
      <c r="AL221" s="352"/>
      <c r="AM221" s="351">
        <f>ROUNDUP((AM217)*VLOOKUP(AM$8,'프로파일 단가 DB'!$A$2:$H$107,7,FALSE)+(AM217*($U$3/100))*VLOOKUP(AM$8,'프로파일 단가 DB'!$A$2:$H$107,7,FALSE),2)</f>
        <v>0</v>
      </c>
      <c r="AN221" s="352"/>
      <c r="AO221" s="351">
        <f>ROUNDUP((AO217)*VLOOKUP(AO$8,'프로파일 단가 DB'!$A$2:$H$107,7,FALSE)+(AO217*($U$3/100))*VLOOKUP(AO$8,'프로파일 단가 DB'!$A$2:$H$107,7,FALSE),2)</f>
        <v>0</v>
      </c>
      <c r="AP221" s="352"/>
      <c r="AQ221" s="351">
        <f>ROUNDUP((AQ217)*VLOOKUP(AQ$8,'프로파일 단가 DB'!$A$2:$H$107,7,FALSE)+(AQ217*($U$3/100))*VLOOKUP(AQ$8,'프로파일 단가 DB'!$A$2:$H$107,7,FALSE),2)</f>
        <v>0</v>
      </c>
      <c r="AR221" s="352"/>
      <c r="AS221" s="351">
        <f>ROUNDUP((AS217)*VLOOKUP(AS$8,'프로파일 단가 DB'!$A$2:$H$107,7,FALSE)+(AS217*($U$3/100))*VLOOKUP(AS$8,'프로파일 단가 DB'!$A$2:$H$107,7,FALSE),2)</f>
        <v>0</v>
      </c>
      <c r="AT221" s="352"/>
      <c r="AU221" s="351">
        <f>ROUNDUP((AU217)*VLOOKUP(AU$8,'프로파일 단가 DB'!$A$2:$H$107,7,FALSE)+(AU217*($U$3/100))*VLOOKUP(AU$8,'프로파일 단가 DB'!$A$2:$H$107,7,FALSE),2)</f>
        <v>0</v>
      </c>
      <c r="AV221" s="352"/>
      <c r="AW221" s="351">
        <f>ROUNDUP((AW217)*VLOOKUP(AW$8,'프로파일 단가 DB'!$A$2:$H$107,7,FALSE)+(AW217*($U$3/100))*VLOOKUP(AW$8,'프로파일 단가 DB'!$A$2:$H$107,7,FALSE),2)</f>
        <v>0</v>
      </c>
      <c r="AX221" s="352"/>
      <c r="AY221" s="351">
        <f>ROUNDUP((AY217)*VLOOKUP(AY$8,'프로파일 단가 DB'!$A$2:$H$107,7,FALSE)+(AY217*($U$3/100))*VLOOKUP(AY$8,'프로파일 단가 DB'!$A$2:$H$107,7,FALSE),2)</f>
        <v>0</v>
      </c>
      <c r="AZ221" s="352"/>
      <c r="BA221" s="351">
        <f>ROUNDUP((BA217)*VLOOKUP(BA$8,'프로파일 단가 DB'!$A$2:$H$107,7,FALSE)+(BA217*($U$3/100))*VLOOKUP(BA$8,'프로파일 단가 DB'!$A$2:$H$107,7,FALSE),2)</f>
        <v>0</v>
      </c>
      <c r="BB221" s="352"/>
      <c r="BC221" s="351">
        <f>ROUNDUP((BC217)*VLOOKUP(BC$8,'프로파일 단가 DB'!$A$2:$H$107,7,FALSE)+(BC217*($U$3/100))*VLOOKUP(BC$8,'프로파일 단가 DB'!$A$2:$H$107,7,FALSE),2)</f>
        <v>0</v>
      </c>
      <c r="BD221" s="352"/>
      <c r="BE221" s="351">
        <f>ROUNDUP((BE217)*VLOOKUP(BE$8,'프로파일 단가 DB'!$A$2:$H$107,7,FALSE)+(BE217*($U$3/100))*VLOOKUP(BE$8,'프로파일 단가 DB'!$A$2:$H$107,7,FALSE),2)</f>
        <v>0</v>
      </c>
      <c r="BF221" s="352"/>
      <c r="BG221" s="351">
        <f>ROUNDUP((BG217)*VLOOKUP(BG$8,'프로파일 단가 DB'!$A$2:$H$107,7,FALSE)+(BG217*($U$3/100))*VLOOKUP(BG$8,'프로파일 단가 DB'!$A$2:$H$107,7,FALSE),2)</f>
        <v>0</v>
      </c>
      <c r="BH221" s="352"/>
      <c r="BI221" s="351">
        <f>ROUNDUP((BI217)*VLOOKUP(BI$8,'프로파일 단가 DB'!$A$2:$H$107,7,FALSE)+(BI217*($U$3/100))*VLOOKUP(BI$8,'프로파일 단가 DB'!$A$2:$H$107,7,FALSE),2)</f>
        <v>0</v>
      </c>
      <c r="BJ221" s="352"/>
      <c r="BK221" s="351">
        <f>ROUNDUP((BK217)*VLOOKUP(BK$8,'프로파일 단가 DB'!$A$2:$H$107,7,FALSE)+(BK217*($U$3/100))*VLOOKUP(BK$8,'프로파일 단가 DB'!$A$2:$H$107,7,FALSE),2)</f>
        <v>0</v>
      </c>
      <c r="BL221" s="352"/>
      <c r="BM221" s="351">
        <f>ROUNDUP((BM217)*VLOOKUP(BM$8,'프로파일 단가 DB'!$A$2:$H$107,7,FALSE)+(BM217*($U$3/100))*VLOOKUP(BM$8,'프로파일 단가 DB'!$A$2:$H$107,7,FALSE),2)</f>
        <v>0</v>
      </c>
      <c r="BN221" s="352"/>
      <c r="BO221" s="351">
        <f>ROUNDUP((BO217/1000)*VLOOKUP(BO$8,'프로파일 단가 DB'!$A$2:$H$107,7,FALSE)+(BO217/1000*($U$3/100))*VLOOKUP(BO$8,'프로파일 단가 DB'!$A$2:$H$107,7,FALSE),2)</f>
        <v>0</v>
      </c>
      <c r="BP221" s="352"/>
      <c r="BQ221" s="351">
        <f>ROUNDUP((BQ217/1000)*VLOOKUP(BQ$8,'프로파일 단가 DB'!$A$2:$H$107,7,FALSE)+(BQ217/1000*($U$3/100))*VLOOKUP(BQ$8,'프로파일 단가 DB'!$A$2:$H$107,7,FALSE),2)</f>
        <v>0</v>
      </c>
      <c r="BR221" s="352"/>
      <c r="BS221" s="351">
        <f>ROUNDUP((BS217/1000)*VLOOKUP(BS$8,'프로파일 단가 DB'!$A$2:$H$107,7,FALSE)+(BS217/1000*($U$3/100))*VLOOKUP(BS$8,'프로파일 단가 DB'!$A$2:$H$107,7,FALSE),2)</f>
        <v>0</v>
      </c>
      <c r="BT221" s="352"/>
      <c r="BU221" s="351">
        <f>ROUNDUP((BU217/1000)*VLOOKUP(BU$8,'프로파일 단가 DB'!$A$2:$H$107,7,FALSE)+(BU217/1000*($U$3/100))*VLOOKUP(BU$8,'프로파일 단가 DB'!$A$2:$H$107,7,FALSE),2)</f>
        <v>0</v>
      </c>
      <c r="BV221" s="352"/>
      <c r="BW221" s="351">
        <f>ROUNDUP((BW217/1000)*VLOOKUP(BW$8,'프로파일 단가 DB'!$A$2:$H$107,7,FALSE)+(BW217/1000*($U$3/100))*VLOOKUP(BW$8,'프로파일 단가 DB'!$A$2:$H$107,7,FALSE),2)</f>
        <v>0</v>
      </c>
      <c r="BX221" s="352"/>
      <c r="BY221" s="351">
        <f>ROUNDUP((BY217/1000)*VLOOKUP(BY$8,'프로파일 단가 DB'!$A$2:$H$107,7,FALSE)+(BY217/1000*($U$3/100))*VLOOKUP(BY$8,'프로파일 단가 DB'!$A$2:$H$107,7,FALSE),2)</f>
        <v>0</v>
      </c>
      <c r="BZ221" s="352"/>
      <c r="CA221" s="351">
        <f>ROUNDUP((CA217/1000)*VLOOKUP(CA$8,'프로파일 단가 DB'!$A$2:$H$107,7,FALSE)+(CA217/1000*($U$3/100))*VLOOKUP(CA$8,'프로파일 단가 DB'!$A$2:$H$107,7,FALSE),2)</f>
        <v>0</v>
      </c>
      <c r="CB221" s="352"/>
      <c r="CC221" s="351">
        <f>ROUNDUP((CC217/1000)*VLOOKUP(CC$8,'프로파일 단가 DB'!$A$2:$H$107,7,FALSE)+(CC217/1000*($U$3/100))*VLOOKUP(CC$8,'프로파일 단가 DB'!$A$2:$H$107,7,FALSE),2)</f>
        <v>0</v>
      </c>
      <c r="CD221" s="352"/>
      <c r="CE221" s="389">
        <f>ROUNDUP((CE217)*VLOOKUP(CE$8,'프로파일 단가 DB'!$A$2:$H$107,7,FALSE)+(CE217*($U$3/100))*VLOOKUP(CE$8,'프로파일 단가 DB'!$A$2:$H$107,7,FALSE),2)</f>
        <v>0</v>
      </c>
      <c r="CF221" s="390"/>
      <c r="CG221" s="389">
        <f>ROUNDUP((CG217)*VLOOKUP(CG$8,'프로파일 단가 DB'!$A$2:$H$107,7,FALSE)+(CG217*($U$3/100))*VLOOKUP(CG$8,'프로파일 단가 DB'!$A$2:$H$107,7,FALSE),2)</f>
        <v>0</v>
      </c>
      <c r="CH221" s="390"/>
      <c r="CI221" s="389">
        <f>ROUNDUP((CI217)*VLOOKUP(CI$8,'프로파일 단가 DB'!$A$2:$H$107,7,FALSE)+(CI217*($U$3/100))*VLOOKUP(CI$8,'프로파일 단가 DB'!$A$2:$H$107,7,FALSE),2)</f>
        <v>0</v>
      </c>
      <c r="CJ221" s="390"/>
      <c r="CK221" s="389">
        <f>ROUNDUP((CK217)*VLOOKUP(CK$8,'프로파일 단가 DB'!$A$2:$H$107,7,FALSE)+(CK217*($U$3/100))*VLOOKUP(CK$8,'프로파일 단가 DB'!$A$2:$H$107,7,FALSE),2)</f>
        <v>0</v>
      </c>
      <c r="CL221" s="390"/>
      <c r="CM221" s="389">
        <f>ROUNDUP((CM217)*VLOOKUP(CM$8,'프로파일 단가 DB'!$A$2:$H$107,7,FALSE)+(CM217*($U$3/100))*VLOOKUP(CM$8,'프로파일 단가 DB'!$A$2:$H$107,7,FALSE),2)</f>
        <v>0</v>
      </c>
      <c r="CN221" s="390"/>
      <c r="CO221" s="389">
        <f>ROUNDUP((CO217)*VLOOKUP(CO$8,'프로파일 단가 DB'!$A$2:$H$107,7,FALSE)+(CO217*($U$3/100))*VLOOKUP(CO$8,'프로파일 단가 DB'!$A$2:$H$107,7,FALSE),2)</f>
        <v>0</v>
      </c>
      <c r="CP221" s="390"/>
      <c r="CQ221" s="389">
        <f>ROUNDUP((CQ217)*VLOOKUP(CQ$8,'프로파일 단가 DB'!$A$2:$H$107,7,FALSE)+(CQ217*($U$3/100))*VLOOKUP(CQ$8,'프로파일 단가 DB'!$A$2:$H$107,7,FALSE),2)</f>
        <v>0</v>
      </c>
      <c r="CR221" s="390"/>
      <c r="CS221" s="389">
        <f>ROUNDUP((CS217)*VLOOKUP(CS$8,'프로파일 단가 DB'!$A$2:$H$107,7,FALSE)+(CS217*($U$3/100))*VLOOKUP(CS$8,'프로파일 단가 DB'!$A$2:$H$107,7,FALSE),2)</f>
        <v>0</v>
      </c>
      <c r="CT221" s="390"/>
      <c r="CU221" s="351">
        <f>ROUNDUP((CU217)*VLOOKUP(CU$8,'프로파일 단가 DB'!$A$2:$H$107,7,FALSE)+(CU217*($U$3/100))*VLOOKUP(CU$8,'프로파일 단가 DB'!$A$2:$H$107,7,FALSE),2)</f>
        <v>0</v>
      </c>
      <c r="CV221" s="352"/>
      <c r="CW221" s="351">
        <f>ROUNDUP((CW217)*VLOOKUP(CW$8,'프로파일 단가 DB'!$A$2:$H$107,7,FALSE)+(CW217*($U$3/100))*VLOOKUP(CW$8,'프로파일 단가 DB'!$A$2:$H$107,7,FALSE),2)</f>
        <v>0</v>
      </c>
      <c r="CX221" s="352"/>
      <c r="CY221" s="351">
        <f>ROUNDUP((CY217)*VLOOKUP(CY$8,'프로파일 단가 DB'!$A$2:$H$107,7,FALSE)+(CY217*($U$3/100))*VLOOKUP(CY$8,'프로파일 단가 DB'!$A$2:$H$107,7,FALSE),2)</f>
        <v>0</v>
      </c>
      <c r="CZ221" s="352"/>
      <c r="DA221" s="351">
        <f>ROUNDUP((DA217)*VLOOKUP(DA$8,'프로파일 단가 DB'!$A$2:$H$107,7,FALSE)+(DA217*($U$3/100))*VLOOKUP(DA$8,'프로파일 단가 DB'!$A$2:$H$107,7,FALSE),2)</f>
        <v>0</v>
      </c>
      <c r="DB221" s="352"/>
      <c r="DC221" s="351">
        <f>ROUNDUP((DC217)*VLOOKUP(DC$8,'프로파일 단가 DB'!$A$2:$H$107,7,FALSE)+(DC217*($U$3/100))*VLOOKUP(DC$8,'프로파일 단가 DB'!$A$2:$H$107,7,FALSE),2)</f>
        <v>0</v>
      </c>
      <c r="DD221" s="352"/>
      <c r="DE221" s="351">
        <f>ROUNDUP((DE217)*VLOOKUP(DE$8,'프로파일 단가 DB'!$A$2:$H$107,7,FALSE)+(DE217*($U$3/100))*VLOOKUP(DE$8,'프로파일 단가 DB'!$A$2:$H$107,7,FALSE),2)</f>
        <v>0</v>
      </c>
      <c r="DF221" s="352"/>
      <c r="DG221" s="351">
        <f>ROUNDUP((DG217)*VLOOKUP(DG$8,'프로파일 단가 DB'!$A$2:$H$107,7,FALSE)+(DG217*($U$3/100))*VLOOKUP(DG$8,'프로파일 단가 DB'!$A$2:$H$107,7,FALSE),2)</f>
        <v>0</v>
      </c>
      <c r="DH221" s="352"/>
      <c r="DI221" s="351">
        <f>ROUNDUP((DI217)*VLOOKUP(DI$8,'프로파일 단가 DB'!$A$2:$H$107,7,FALSE)+(DI217*($U$3/100))*VLOOKUP(DI$8,'프로파일 단가 DB'!$A$2:$H$107,7,FALSE),2)</f>
        <v>0</v>
      </c>
      <c r="DJ221" s="352"/>
      <c r="DK221" s="351">
        <f>ROUNDUP((DK217)*VLOOKUP(DK$8,'프로파일 단가 DB'!$A$2:$H$107,7,FALSE)+(DK217*($U$3/100))*VLOOKUP(DK$8,'프로파일 단가 DB'!$A$2:$H$107,7,FALSE),2)</f>
        <v>0</v>
      </c>
      <c r="DL221" s="352"/>
      <c r="DM221" s="351">
        <f>ROUNDUP((DM217)*VLOOKUP(DM$8,'프로파일 단가 DB'!$A$2:$H$107,7,FALSE)+(DM217*($U$3/100))*VLOOKUP(DM$8,'프로파일 단가 DB'!$A$2:$H$107,7,FALSE),2)</f>
        <v>0</v>
      </c>
      <c r="DN221" s="352"/>
      <c r="DO221" s="351">
        <f>ROUNDUP((DO217)*VLOOKUP(DO$8,'프로파일 단가 DB'!$A$2:$H$107,7,FALSE)+(DO217*($U$3/100))*VLOOKUP(DO$8,'프로파일 단가 DB'!$A$2:$H$107,7,FALSE),2)</f>
        <v>0</v>
      </c>
      <c r="DP221" s="352"/>
      <c r="DQ221" s="351">
        <f>ROUNDUP((DQ217)*VLOOKUP(DQ$8,'프로파일 단가 DB'!$A$2:$H$107,7,FALSE)+(DQ217*($U$3/100))*VLOOKUP(DQ$8,'프로파일 단가 DB'!$A$2:$H$107,7,FALSE),2)</f>
        <v>0</v>
      </c>
      <c r="DR221" s="352"/>
      <c r="DS221" s="351">
        <f>ROUNDUP((DS217)*VLOOKUP(DS$8,'프로파일 단가 DB'!$A$2:$H$107,7,FALSE)+(DS217*($U$3/100))*VLOOKUP(DS$8,'프로파일 단가 DB'!$A$2:$H$107,7,FALSE),2)</f>
        <v>0</v>
      </c>
      <c r="DT221" s="352"/>
      <c r="DU221" s="351">
        <f>ROUNDUP((DU217/1000)*VLOOKUP(DU$8,'프로파일 단가 DB'!$A$2:$H$107,7,FALSE)+(DU217/1000*($U$3/100))*VLOOKUP(DU$8,'프로파일 단가 DB'!$A$2:$H$107,7,FALSE),2)</f>
        <v>0</v>
      </c>
      <c r="DV221" s="352"/>
      <c r="DW221" s="351">
        <f>ROUNDUP((DW217)*VLOOKUP(DW$8,'프로파일 단가 DB'!$A$2:$H$107,7,FALSE)+(DW217*($U$3/100))*VLOOKUP(DW$8,'프로파일 단가 DB'!$A$2:$H$107,7,FALSE),2)</f>
        <v>0</v>
      </c>
      <c r="DX221" s="352"/>
      <c r="DY221" s="351">
        <f>ROUNDUP((DY217)*VLOOKUP(DY$8,'프로파일 단가 DB'!$A$2:$H$107,7,FALSE)+(DY217*($U$3/100))*VLOOKUP(DY$8,'프로파일 단가 DB'!$A$2:$H$107,7,FALSE),2)</f>
        <v>0</v>
      </c>
      <c r="DZ221" s="352"/>
      <c r="EA221" s="351">
        <f>ROUNDUP((EA217)*VLOOKUP(EA$8,'프로파일 단가 DB'!$A$2:$H$107,7,FALSE)+(EA217*($U$3/100))*VLOOKUP(EA$8,'프로파일 단가 DB'!$A$2:$H$107,7,FALSE),2)</f>
        <v>0</v>
      </c>
      <c r="EB221" s="352"/>
      <c r="EC221" s="351">
        <f>ROUNDUP((EC217/1000)*VLOOKUP(EC$8,'프로파일 단가 DB'!$A$2:$H$107,7,FALSE)+(EC217/1000*($U$3/100))*VLOOKUP(EC$8,'프로파일 단가 DB'!$A$2:$H$107,7,FALSE),2)</f>
        <v>0</v>
      </c>
      <c r="ED221" s="352"/>
      <c r="EE221" s="351">
        <f>ROUNDUP((EE217/1000)*VLOOKUP(EE$8,'프로파일 단가 DB'!$A$2:$H$107,7,FALSE)+(EE217/1000*($U$3/100))*VLOOKUP(EE$8,'프로파일 단가 DB'!$A$2:$H$107,7,FALSE),2)</f>
        <v>0</v>
      </c>
      <c r="EF221" s="352"/>
      <c r="EG221" s="351">
        <f>ROUNDUP((EG217/1000)*VLOOKUP(EG$8,'프로파일 단가 DB'!$A$2:$H$107,7,FALSE)+(EG217/1000*($U$3/100))*VLOOKUP(EG$8,'프로파일 단가 DB'!$A$2:$H$107,7,FALSE),2)</f>
        <v>0</v>
      </c>
      <c r="EH221" s="352"/>
      <c r="EI221" s="351">
        <f>ROUNDUP((EI217/1000)*VLOOKUP(EI$8,'프로파일 단가 DB'!$A$2:$H$107,7,FALSE)+(EI217/1000*($U$3/100))*VLOOKUP(EI$8,'프로파일 단가 DB'!$A$2:$H$107,7,FALSE),2)</f>
        <v>0</v>
      </c>
      <c r="EJ221" s="352"/>
      <c r="EK221" s="351">
        <f>ROUNDUP((EK217/1000)*VLOOKUP(EK$8,'프로파일 단가 DB'!$A$2:$H$107,7,FALSE)+(EK217/1000*($U$3/100))*VLOOKUP(EK$8,'프로파일 단가 DB'!$A$2:$H$107,7,FALSE),2)</f>
        <v>0</v>
      </c>
      <c r="EL221" s="352"/>
      <c r="EM221" s="351">
        <f>ROUNDUP((EM217/1000)*VLOOKUP(EM$8,'프로파일 단가 DB'!$A$2:$H$107,7,FALSE)+(EM217/1000*($U$3/100))*VLOOKUP(EM$8,'프로파일 단가 DB'!$A$2:$H$107,7,FALSE),2)</f>
        <v>0</v>
      </c>
      <c r="EN221" s="352"/>
      <c r="EO221" s="351">
        <f>ROUNDUP((EO217/1000)*VLOOKUP(EO$8,'프로파일 단가 DB'!$A$2:$H$107,7,FALSE)+(EO217/1000*($U$3/100))*VLOOKUP(EO$8,'프로파일 단가 DB'!$A$2:$H$107,7,FALSE),2)</f>
        <v>0</v>
      </c>
      <c r="EP221" s="352"/>
      <c r="EQ221" s="351">
        <f>ROUNDUP((EQ217/1000)*VLOOKUP(EQ$8,'프로파일 단가 DB'!$A$2:$H$107,7,FALSE)+(EQ217/1000*($U$3/100))*VLOOKUP(EQ$8,'프로파일 단가 DB'!$A$2:$H$107,7,FALSE),2)</f>
        <v>0</v>
      </c>
      <c r="ER221" s="352"/>
      <c r="ES221" s="351">
        <f>ROUNDUP((ES217/1000)*VLOOKUP(ES$8,'프로파일 단가 DB'!$A$2:$H$107,7,FALSE)+(ES217/1000*($U$3/100))*VLOOKUP(ES$8,'프로파일 단가 DB'!$A$2:$H$107,7,FALSE),2)</f>
        <v>0</v>
      </c>
      <c r="ET221" s="352"/>
      <c r="EU221" s="351">
        <f>ROUNDUP((EU217/1000)*VLOOKUP(EU$8,'프로파일 단가 DB'!$A$2:$H$107,7,FALSE)+(EU217/1000*($U$3/100))*VLOOKUP(EU$8,'프로파일 단가 DB'!$A$2:$H$107,7,FALSE),2)</f>
        <v>0</v>
      </c>
      <c r="EV221" s="352"/>
      <c r="EW221" s="351">
        <f>ROUNDUP((EW217/1000)*VLOOKUP(EW$8,'프로파일 단가 DB'!$A$2:$H$107,7,FALSE)+(EW217/1000*($U$3/100))*VLOOKUP(EW$8,'프로파일 단가 DB'!$A$2:$H$107,7,FALSE),2)</f>
        <v>0</v>
      </c>
      <c r="EX221" s="352"/>
      <c r="EY221" s="351">
        <f>ROUNDUP((EY217)*VLOOKUP(EY$8,'프로파일 단가 DB'!$A$2:$H$107,7,FALSE)+(EY217*($U$3/100))*VLOOKUP(EY$8,'프로파일 단가 DB'!$A$2:$H$107,7,FALSE),2)</f>
        <v>0</v>
      </c>
      <c r="EZ221" s="352"/>
      <c r="FA221" s="351">
        <f>ROUNDUP((FA217)*VLOOKUP(FA$8,'프로파일 단가 DB'!$A$2:$H$107,7,FALSE)+(FA217*($U$3/100))*VLOOKUP(FA$8,'프로파일 단가 DB'!$A$2:$H$107,7,FALSE),2)</f>
        <v>0</v>
      </c>
      <c r="FB221" s="352"/>
      <c r="FC221" s="351">
        <f>ROUNDUP((FC217)*VLOOKUP(FC$8,'프로파일 단가 DB'!$A$2:$H$107,7,FALSE)+(FC217*($U$3/100))*VLOOKUP(FC$8,'프로파일 단가 DB'!$A$2:$H$107,7,FALSE),2)</f>
        <v>0</v>
      </c>
      <c r="FD221" s="352"/>
      <c r="FE221" s="351">
        <f>ROUNDUP((FE217)*VLOOKUP(FE$8,'프로파일 단가 DB'!$A$2:$H$107,7,FALSE)+(FE217/1000*($U$3/100))*VLOOKUP(FE$8,'프로파일 단가 DB'!$A$2:$H$107,7,FALSE),2)</f>
        <v>0</v>
      </c>
      <c r="FF221" s="352"/>
      <c r="FG221" s="351">
        <f>ROUNDUP((FG217)*VLOOKUP(FG$8,'프로파일 단가 DB'!$A$2:$H$107,7,FALSE)+(FG217/1000*($U$3/100))*VLOOKUP(FG$8,'프로파일 단가 DB'!$A$2:$H$107,7,FALSE),2)</f>
        <v>0</v>
      </c>
      <c r="FH221" s="352"/>
      <c r="FI221" s="351">
        <f>ROUNDUP((FI217)*VLOOKUP(FI$8,'프로파일 단가 DB'!$A$2:$H$107,7,FALSE)+(FI217*($U$3/100))*VLOOKUP(FI$8,'프로파일 단가 DB'!$A$2:$H$107,7,FALSE),2)</f>
        <v>0</v>
      </c>
      <c r="FJ221" s="352"/>
      <c r="FK221" s="351">
        <f>ROUNDUP((FK217)*VLOOKUP(FK$8,'프로파일 단가 DB'!$A$2:$H$107,7,FALSE)+(FK217*($U$3/100))*VLOOKUP(FK$8,'프로파일 단가 DB'!$A$2:$H$107,7,FALSE),2)</f>
        <v>0</v>
      </c>
      <c r="FL221" s="352"/>
      <c r="FM221" s="351">
        <f>ROUNDUP((FM217)*VLOOKUP(FM$8,'프로파일 단가 DB'!$A$2:$H$107,7,FALSE)+(FM217*($U$3/100))*VLOOKUP(FM$8,'프로파일 단가 DB'!$A$2:$H$107,7,FALSE),2)</f>
        <v>0</v>
      </c>
      <c r="FN221" s="352"/>
      <c r="FO221" s="351">
        <f>ROUNDUP((FO217)*VLOOKUP(FO$8,'프로파일 단가 DB'!$A$2:$H$107,7,FALSE)+(FO217*($U$3/100))*VLOOKUP(FO$8,'프로파일 단가 DB'!$A$2:$H$107,7,FALSE),2)</f>
        <v>0</v>
      </c>
      <c r="FP221" s="352"/>
      <c r="FQ221" s="351">
        <f>ROUNDUP((FQ217)*VLOOKUP(FQ$8,'프로파일 단가 DB'!$A$2:$H$107,7,FALSE)+(FQ217*($U$3/100))*VLOOKUP(FQ$8,'프로파일 단가 DB'!$A$2:$H$107,7,FALSE),2)</f>
        <v>0</v>
      </c>
      <c r="FR221" s="352"/>
      <c r="FS221" s="351">
        <f>ROUNDUP((FS217)*VLOOKUP(FS$8,'프로파일 단가 DB'!$A$2:$H$107,7,FALSE)+(FS217*($U$3/100))*VLOOKUP(FS$8,'프로파일 단가 DB'!$A$2:$H$107,7,FALSE),2)</f>
        <v>0</v>
      </c>
      <c r="FT221" s="352"/>
      <c r="FU221" s="351">
        <f>ROUNDUP((FU217)*VLOOKUP(FU$8,'프로파일 단가 DB'!$A$2:$H$107,7,FALSE)+(FU217*($U$3/100))*VLOOKUP(FU$8,'프로파일 단가 DB'!$A$2:$H$107,7,FALSE),2)</f>
        <v>0</v>
      </c>
      <c r="FV221" s="352"/>
      <c r="FW221" s="351">
        <f>ROUNDUP((FW217)*VLOOKUP(FW$8,'프로파일 단가 DB'!$A$2:$H$107,7,FALSE)+(FW217*($U$3/100))*VLOOKUP(FW$8,'프로파일 단가 DB'!$A$2:$H$107,7,FALSE),2)</f>
        <v>0</v>
      </c>
      <c r="FX221" s="352"/>
      <c r="FY221" s="351">
        <f>ROUNDUP((FY217)*VLOOKUP(FY$8,'프로파일 단가 DB'!$A$2:$H$107,7,FALSE)+(FY217*($U$3/100))*VLOOKUP(FY$8,'프로파일 단가 DB'!$A$2:$H$107,7,FALSE),2)</f>
        <v>0</v>
      </c>
      <c r="FZ221" s="352"/>
      <c r="GA221" s="351">
        <f>ROUNDUP((GA217)*VLOOKUP(GA$8,'프로파일 단가 DB'!$A$2:$H$107,7,FALSE)+(GA217*($U$3/100))*VLOOKUP(GA$8,'프로파일 단가 DB'!$A$2:$H$107,7,FALSE),2)</f>
        <v>0</v>
      </c>
      <c r="GB221" s="352"/>
      <c r="GC221" s="351">
        <f>ROUNDUP((GC217)*VLOOKUP(GC$8,'프로파일 단가 DB'!$A$2:$H$107,7,FALSE)+(GC217*($U$3/100))*VLOOKUP(GC$8,'프로파일 단가 DB'!$A$2:$H$107,7,FALSE),2)</f>
        <v>0</v>
      </c>
      <c r="GD221" s="352"/>
      <c r="GE221" s="351">
        <f>ROUNDUP((GE217)*VLOOKUP(GE$8,'프로파일 단가 DB'!$A$2:$H$107,7,FALSE)+(GE217*($U$3/100))*VLOOKUP(GE$8,'프로파일 단가 DB'!$A$2:$H$107,7,FALSE),2)</f>
        <v>0</v>
      </c>
      <c r="GF221" s="352"/>
      <c r="GG221" s="351">
        <f>ROUNDUP((GG217)*VLOOKUP(GG$8,'프로파일 단가 DB'!$A$2:$H$107,7,FALSE)+(GG217*($U$3/100))*VLOOKUP(GG$8,'프로파일 단가 DB'!$A$2:$H$107,7,FALSE),2)</f>
        <v>0</v>
      </c>
      <c r="GH221" s="352"/>
      <c r="GI221" s="351">
        <f>ROUNDUP((GI217)*VLOOKUP(GI$8,'프로파일 단가 DB'!$A$2:$H$107,7,FALSE)+(GI217*($U$3/100))*VLOOKUP(GI$8,'프로파일 단가 DB'!$A$2:$H$107,7,FALSE),2)</f>
        <v>0</v>
      </c>
      <c r="GJ221" s="352"/>
      <c r="GK221" s="351">
        <f>ROUNDUP((GK217)*VLOOKUP(GK$8,'프로파일 단가 DB'!$A$2:$H$107,7,FALSE)+(GK217*($U$3/100))*VLOOKUP(GK$8,'프로파일 단가 DB'!$A$2:$H$107,7,FALSE),2)</f>
        <v>0</v>
      </c>
      <c r="GL221" s="352"/>
      <c r="GM221" s="351">
        <f>ROUNDUP((GM217)*VLOOKUP(GM$8,'프로파일 단가 DB'!$A$2:$H$107,7,FALSE)+(GM217*($U$3/100))*VLOOKUP(GM$8,'프로파일 단가 DB'!$A$2:$H$107,7,FALSE),2)</f>
        <v>0</v>
      </c>
      <c r="GN221" s="352"/>
      <c r="GO221" s="351">
        <f>ROUNDUP((GO217)*VLOOKUP(GO$8,'프로파일 단가 DB'!$A$2:$H$107,7,FALSE)+(GO217*($U$3/100))*VLOOKUP(GO$8,'프로파일 단가 DB'!$A$2:$H$107,7,FALSE),2)</f>
        <v>0</v>
      </c>
      <c r="GP221" s="352"/>
      <c r="GQ221" s="351">
        <f>ROUNDUP((GQ217)*VLOOKUP(GQ$8,'프로파일 단가 DB'!$A$2:$H$107,7,FALSE)+(GQ217*($U$3/100))*VLOOKUP(GQ$8,'프로파일 단가 DB'!$A$2:$H$107,7,FALSE),2)</f>
        <v>0</v>
      </c>
      <c r="GR221" s="352"/>
    </row>
    <row r="222" spans="1:200" ht="16.5" customHeight="1" x14ac:dyDescent="0.3">
      <c r="A222" s="402"/>
      <c r="B222" s="405"/>
      <c r="C222" s="397"/>
      <c r="D222" s="398"/>
      <c r="E222" s="353"/>
      <c r="F222" s="354"/>
      <c r="G222" s="353"/>
      <c r="H222" s="354"/>
      <c r="I222" s="353"/>
      <c r="J222" s="354"/>
      <c r="K222" s="353"/>
      <c r="L222" s="354"/>
      <c r="M222" s="353"/>
      <c r="N222" s="354"/>
      <c r="O222" s="353"/>
      <c r="P222" s="354"/>
      <c r="Q222" s="353"/>
      <c r="R222" s="354"/>
      <c r="S222" s="353"/>
      <c r="T222" s="354"/>
      <c r="U222" s="353"/>
      <c r="V222" s="354"/>
      <c r="W222" s="353"/>
      <c r="X222" s="354"/>
      <c r="Y222" s="353"/>
      <c r="Z222" s="354"/>
      <c r="AA222" s="353"/>
      <c r="AB222" s="354"/>
      <c r="AC222" s="353"/>
      <c r="AD222" s="354"/>
      <c r="AE222" s="353"/>
      <c r="AF222" s="354"/>
      <c r="AG222" s="353"/>
      <c r="AH222" s="354"/>
      <c r="AI222" s="353"/>
      <c r="AJ222" s="354"/>
      <c r="AK222" s="353"/>
      <c r="AL222" s="354"/>
      <c r="AM222" s="353"/>
      <c r="AN222" s="354"/>
      <c r="AO222" s="353"/>
      <c r="AP222" s="354"/>
      <c r="AQ222" s="353"/>
      <c r="AR222" s="354"/>
      <c r="AS222" s="353"/>
      <c r="AT222" s="354"/>
      <c r="AU222" s="353"/>
      <c r="AV222" s="354"/>
      <c r="AW222" s="353"/>
      <c r="AX222" s="354"/>
      <c r="AY222" s="353"/>
      <c r="AZ222" s="354"/>
      <c r="BA222" s="353"/>
      <c r="BB222" s="354"/>
      <c r="BC222" s="353"/>
      <c r="BD222" s="354"/>
      <c r="BE222" s="353"/>
      <c r="BF222" s="354"/>
      <c r="BG222" s="353"/>
      <c r="BH222" s="354"/>
      <c r="BI222" s="353"/>
      <c r="BJ222" s="354"/>
      <c r="BK222" s="353"/>
      <c r="BL222" s="354"/>
      <c r="BM222" s="353"/>
      <c r="BN222" s="354"/>
      <c r="BO222" s="353"/>
      <c r="BP222" s="354"/>
      <c r="BQ222" s="353"/>
      <c r="BR222" s="354"/>
      <c r="BS222" s="353"/>
      <c r="BT222" s="354"/>
      <c r="BU222" s="353"/>
      <c r="BV222" s="354"/>
      <c r="BW222" s="353"/>
      <c r="BX222" s="354"/>
      <c r="BY222" s="353"/>
      <c r="BZ222" s="354"/>
      <c r="CA222" s="353"/>
      <c r="CB222" s="354"/>
      <c r="CC222" s="353"/>
      <c r="CD222" s="354"/>
      <c r="CE222" s="391"/>
      <c r="CF222" s="392"/>
      <c r="CG222" s="391"/>
      <c r="CH222" s="392"/>
      <c r="CI222" s="391"/>
      <c r="CJ222" s="392"/>
      <c r="CK222" s="391"/>
      <c r="CL222" s="392"/>
      <c r="CM222" s="391"/>
      <c r="CN222" s="392"/>
      <c r="CO222" s="391"/>
      <c r="CP222" s="392"/>
      <c r="CQ222" s="391"/>
      <c r="CR222" s="392"/>
      <c r="CS222" s="391"/>
      <c r="CT222" s="392"/>
      <c r="CU222" s="353"/>
      <c r="CV222" s="354"/>
      <c r="CW222" s="353"/>
      <c r="CX222" s="354"/>
      <c r="CY222" s="353"/>
      <c r="CZ222" s="354"/>
      <c r="DA222" s="353"/>
      <c r="DB222" s="354"/>
      <c r="DC222" s="353"/>
      <c r="DD222" s="354"/>
      <c r="DE222" s="353"/>
      <c r="DF222" s="354"/>
      <c r="DG222" s="353"/>
      <c r="DH222" s="354"/>
      <c r="DI222" s="353"/>
      <c r="DJ222" s="354"/>
      <c r="DK222" s="353"/>
      <c r="DL222" s="354"/>
      <c r="DM222" s="353"/>
      <c r="DN222" s="354"/>
      <c r="DO222" s="353"/>
      <c r="DP222" s="354"/>
      <c r="DQ222" s="353"/>
      <c r="DR222" s="354"/>
      <c r="DS222" s="353"/>
      <c r="DT222" s="354"/>
      <c r="DU222" s="353"/>
      <c r="DV222" s="354"/>
      <c r="DW222" s="353"/>
      <c r="DX222" s="354"/>
      <c r="DY222" s="353"/>
      <c r="DZ222" s="354"/>
      <c r="EA222" s="353"/>
      <c r="EB222" s="354"/>
      <c r="EC222" s="353"/>
      <c r="ED222" s="354"/>
      <c r="EE222" s="353"/>
      <c r="EF222" s="354"/>
      <c r="EG222" s="353"/>
      <c r="EH222" s="354"/>
      <c r="EI222" s="353"/>
      <c r="EJ222" s="354"/>
      <c r="EK222" s="353"/>
      <c r="EL222" s="354"/>
      <c r="EM222" s="353"/>
      <c r="EN222" s="354"/>
      <c r="EO222" s="353"/>
      <c r="EP222" s="354"/>
      <c r="EQ222" s="353"/>
      <c r="ER222" s="354"/>
      <c r="ES222" s="353"/>
      <c r="ET222" s="354"/>
      <c r="EU222" s="353"/>
      <c r="EV222" s="354"/>
      <c r="EW222" s="353"/>
      <c r="EX222" s="354"/>
      <c r="EY222" s="353"/>
      <c r="EZ222" s="354"/>
      <c r="FA222" s="353"/>
      <c r="FB222" s="354"/>
      <c r="FC222" s="353"/>
      <c r="FD222" s="354"/>
      <c r="FE222" s="353"/>
      <c r="FF222" s="354"/>
      <c r="FG222" s="353"/>
      <c r="FH222" s="354"/>
      <c r="FI222" s="353"/>
      <c r="FJ222" s="354"/>
      <c r="FK222" s="353"/>
      <c r="FL222" s="354"/>
      <c r="FM222" s="353"/>
      <c r="FN222" s="354"/>
      <c r="FO222" s="353"/>
      <c r="FP222" s="354"/>
      <c r="FQ222" s="353"/>
      <c r="FR222" s="354"/>
      <c r="FS222" s="353"/>
      <c r="FT222" s="354"/>
      <c r="FU222" s="353"/>
      <c r="FV222" s="354"/>
      <c r="FW222" s="353"/>
      <c r="FX222" s="354"/>
      <c r="FY222" s="353"/>
      <c r="FZ222" s="354"/>
      <c r="GA222" s="353"/>
      <c r="GB222" s="354"/>
      <c r="GC222" s="353"/>
      <c r="GD222" s="354"/>
      <c r="GE222" s="353"/>
      <c r="GF222" s="354"/>
      <c r="GG222" s="353"/>
      <c r="GH222" s="354"/>
      <c r="GI222" s="353"/>
      <c r="GJ222" s="354"/>
      <c r="GK222" s="353"/>
      <c r="GL222" s="354"/>
      <c r="GM222" s="353"/>
      <c r="GN222" s="354"/>
      <c r="GO222" s="353"/>
      <c r="GP222" s="354"/>
      <c r="GQ222" s="353"/>
      <c r="GR222" s="354"/>
    </row>
    <row r="223" spans="1:200" ht="16.5" customHeight="1" x14ac:dyDescent="0.3">
      <c r="A223" s="402"/>
      <c r="B223" s="405"/>
      <c r="C223" s="397"/>
      <c r="D223" s="398"/>
      <c r="E223" s="353"/>
      <c r="F223" s="354"/>
      <c r="G223" s="353"/>
      <c r="H223" s="354"/>
      <c r="I223" s="353"/>
      <c r="J223" s="354"/>
      <c r="K223" s="353"/>
      <c r="L223" s="354"/>
      <c r="M223" s="353"/>
      <c r="N223" s="354"/>
      <c r="O223" s="353"/>
      <c r="P223" s="354"/>
      <c r="Q223" s="353"/>
      <c r="R223" s="354"/>
      <c r="S223" s="353"/>
      <c r="T223" s="354"/>
      <c r="U223" s="353"/>
      <c r="V223" s="354"/>
      <c r="W223" s="353"/>
      <c r="X223" s="354"/>
      <c r="Y223" s="353"/>
      <c r="Z223" s="354"/>
      <c r="AA223" s="353"/>
      <c r="AB223" s="354"/>
      <c r="AC223" s="353"/>
      <c r="AD223" s="354"/>
      <c r="AE223" s="353"/>
      <c r="AF223" s="354"/>
      <c r="AG223" s="353"/>
      <c r="AH223" s="354"/>
      <c r="AI223" s="353"/>
      <c r="AJ223" s="354"/>
      <c r="AK223" s="353"/>
      <c r="AL223" s="354"/>
      <c r="AM223" s="353"/>
      <c r="AN223" s="354"/>
      <c r="AO223" s="353"/>
      <c r="AP223" s="354"/>
      <c r="AQ223" s="353"/>
      <c r="AR223" s="354"/>
      <c r="AS223" s="353"/>
      <c r="AT223" s="354"/>
      <c r="AU223" s="353"/>
      <c r="AV223" s="354"/>
      <c r="AW223" s="353"/>
      <c r="AX223" s="354"/>
      <c r="AY223" s="353"/>
      <c r="AZ223" s="354"/>
      <c r="BA223" s="353"/>
      <c r="BB223" s="354"/>
      <c r="BC223" s="353"/>
      <c r="BD223" s="354"/>
      <c r="BE223" s="353"/>
      <c r="BF223" s="354"/>
      <c r="BG223" s="353"/>
      <c r="BH223" s="354"/>
      <c r="BI223" s="353"/>
      <c r="BJ223" s="354"/>
      <c r="BK223" s="353"/>
      <c r="BL223" s="354"/>
      <c r="BM223" s="353"/>
      <c r="BN223" s="354"/>
      <c r="BO223" s="353"/>
      <c r="BP223" s="354"/>
      <c r="BQ223" s="353"/>
      <c r="BR223" s="354"/>
      <c r="BS223" s="353"/>
      <c r="BT223" s="354"/>
      <c r="BU223" s="353"/>
      <c r="BV223" s="354"/>
      <c r="BW223" s="353"/>
      <c r="BX223" s="354"/>
      <c r="BY223" s="353"/>
      <c r="BZ223" s="354"/>
      <c r="CA223" s="353"/>
      <c r="CB223" s="354"/>
      <c r="CC223" s="353"/>
      <c r="CD223" s="354"/>
      <c r="CE223" s="391"/>
      <c r="CF223" s="392"/>
      <c r="CG223" s="391"/>
      <c r="CH223" s="392"/>
      <c r="CI223" s="391"/>
      <c r="CJ223" s="392"/>
      <c r="CK223" s="391"/>
      <c r="CL223" s="392"/>
      <c r="CM223" s="391"/>
      <c r="CN223" s="392"/>
      <c r="CO223" s="391"/>
      <c r="CP223" s="392"/>
      <c r="CQ223" s="391"/>
      <c r="CR223" s="392"/>
      <c r="CS223" s="391"/>
      <c r="CT223" s="392"/>
      <c r="CU223" s="353"/>
      <c r="CV223" s="354"/>
      <c r="CW223" s="353"/>
      <c r="CX223" s="354"/>
      <c r="CY223" s="353"/>
      <c r="CZ223" s="354"/>
      <c r="DA223" s="353"/>
      <c r="DB223" s="354"/>
      <c r="DC223" s="353"/>
      <c r="DD223" s="354"/>
      <c r="DE223" s="353"/>
      <c r="DF223" s="354"/>
      <c r="DG223" s="353"/>
      <c r="DH223" s="354"/>
      <c r="DI223" s="353"/>
      <c r="DJ223" s="354"/>
      <c r="DK223" s="353"/>
      <c r="DL223" s="354"/>
      <c r="DM223" s="353"/>
      <c r="DN223" s="354"/>
      <c r="DO223" s="353"/>
      <c r="DP223" s="354"/>
      <c r="DQ223" s="353"/>
      <c r="DR223" s="354"/>
      <c r="DS223" s="353"/>
      <c r="DT223" s="354"/>
      <c r="DU223" s="353"/>
      <c r="DV223" s="354"/>
      <c r="DW223" s="353"/>
      <c r="DX223" s="354"/>
      <c r="DY223" s="353"/>
      <c r="DZ223" s="354"/>
      <c r="EA223" s="353"/>
      <c r="EB223" s="354"/>
      <c r="EC223" s="353"/>
      <c r="ED223" s="354"/>
      <c r="EE223" s="353"/>
      <c r="EF223" s="354"/>
      <c r="EG223" s="353"/>
      <c r="EH223" s="354"/>
      <c r="EI223" s="353"/>
      <c r="EJ223" s="354"/>
      <c r="EK223" s="353"/>
      <c r="EL223" s="354"/>
      <c r="EM223" s="353"/>
      <c r="EN223" s="354"/>
      <c r="EO223" s="353"/>
      <c r="EP223" s="354"/>
      <c r="EQ223" s="353"/>
      <c r="ER223" s="354"/>
      <c r="ES223" s="353"/>
      <c r="ET223" s="354"/>
      <c r="EU223" s="353"/>
      <c r="EV223" s="354"/>
      <c r="EW223" s="353"/>
      <c r="EX223" s="354"/>
      <c r="EY223" s="353"/>
      <c r="EZ223" s="354"/>
      <c r="FA223" s="353"/>
      <c r="FB223" s="354"/>
      <c r="FC223" s="353"/>
      <c r="FD223" s="354"/>
      <c r="FE223" s="353"/>
      <c r="FF223" s="354"/>
      <c r="FG223" s="353"/>
      <c r="FH223" s="354"/>
      <c r="FI223" s="353"/>
      <c r="FJ223" s="354"/>
      <c r="FK223" s="353"/>
      <c r="FL223" s="354"/>
      <c r="FM223" s="353"/>
      <c r="FN223" s="354"/>
      <c r="FO223" s="353"/>
      <c r="FP223" s="354"/>
      <c r="FQ223" s="353"/>
      <c r="FR223" s="354"/>
      <c r="FS223" s="353"/>
      <c r="FT223" s="354"/>
      <c r="FU223" s="353"/>
      <c r="FV223" s="354"/>
      <c r="FW223" s="353"/>
      <c r="FX223" s="354"/>
      <c r="FY223" s="353"/>
      <c r="FZ223" s="354"/>
      <c r="GA223" s="353"/>
      <c r="GB223" s="354"/>
      <c r="GC223" s="353"/>
      <c r="GD223" s="354"/>
      <c r="GE223" s="353"/>
      <c r="GF223" s="354"/>
      <c r="GG223" s="353"/>
      <c r="GH223" s="354"/>
      <c r="GI223" s="353"/>
      <c r="GJ223" s="354"/>
      <c r="GK223" s="353"/>
      <c r="GL223" s="354"/>
      <c r="GM223" s="353"/>
      <c r="GN223" s="354"/>
      <c r="GO223" s="353"/>
      <c r="GP223" s="354"/>
      <c r="GQ223" s="353"/>
      <c r="GR223" s="354"/>
    </row>
    <row r="224" spans="1:200" ht="17.100000000000001" customHeight="1" thickBot="1" x14ac:dyDescent="0.35">
      <c r="A224" s="403"/>
      <c r="B224" s="406"/>
      <c r="C224" s="399"/>
      <c r="D224" s="400"/>
      <c r="E224" s="355"/>
      <c r="F224" s="356"/>
      <c r="G224" s="355"/>
      <c r="H224" s="356"/>
      <c r="I224" s="355"/>
      <c r="J224" s="356"/>
      <c r="K224" s="355"/>
      <c r="L224" s="356"/>
      <c r="M224" s="355"/>
      <c r="N224" s="356"/>
      <c r="O224" s="355"/>
      <c r="P224" s="356"/>
      <c r="Q224" s="355"/>
      <c r="R224" s="356"/>
      <c r="S224" s="355"/>
      <c r="T224" s="356"/>
      <c r="U224" s="355"/>
      <c r="V224" s="356"/>
      <c r="W224" s="355"/>
      <c r="X224" s="356"/>
      <c r="Y224" s="355"/>
      <c r="Z224" s="356"/>
      <c r="AA224" s="355"/>
      <c r="AB224" s="356"/>
      <c r="AC224" s="355"/>
      <c r="AD224" s="356"/>
      <c r="AE224" s="355"/>
      <c r="AF224" s="356"/>
      <c r="AG224" s="355"/>
      <c r="AH224" s="356"/>
      <c r="AI224" s="355"/>
      <c r="AJ224" s="356"/>
      <c r="AK224" s="355"/>
      <c r="AL224" s="356"/>
      <c r="AM224" s="355"/>
      <c r="AN224" s="356"/>
      <c r="AO224" s="355"/>
      <c r="AP224" s="356"/>
      <c r="AQ224" s="355"/>
      <c r="AR224" s="356"/>
      <c r="AS224" s="355"/>
      <c r="AT224" s="356"/>
      <c r="AU224" s="355"/>
      <c r="AV224" s="356"/>
      <c r="AW224" s="355"/>
      <c r="AX224" s="356"/>
      <c r="AY224" s="355"/>
      <c r="AZ224" s="356"/>
      <c r="BA224" s="355"/>
      <c r="BB224" s="356"/>
      <c r="BC224" s="355"/>
      <c r="BD224" s="356"/>
      <c r="BE224" s="355"/>
      <c r="BF224" s="356"/>
      <c r="BG224" s="355"/>
      <c r="BH224" s="356"/>
      <c r="BI224" s="355"/>
      <c r="BJ224" s="356"/>
      <c r="BK224" s="355"/>
      <c r="BL224" s="356"/>
      <c r="BM224" s="355"/>
      <c r="BN224" s="356"/>
      <c r="BO224" s="355"/>
      <c r="BP224" s="356"/>
      <c r="BQ224" s="355"/>
      <c r="BR224" s="356"/>
      <c r="BS224" s="355"/>
      <c r="BT224" s="356"/>
      <c r="BU224" s="355"/>
      <c r="BV224" s="356"/>
      <c r="BW224" s="355"/>
      <c r="BX224" s="356"/>
      <c r="BY224" s="355"/>
      <c r="BZ224" s="356"/>
      <c r="CA224" s="355"/>
      <c r="CB224" s="356"/>
      <c r="CC224" s="355"/>
      <c r="CD224" s="356"/>
      <c r="CE224" s="393"/>
      <c r="CF224" s="394"/>
      <c r="CG224" s="393"/>
      <c r="CH224" s="394"/>
      <c r="CI224" s="393"/>
      <c r="CJ224" s="394"/>
      <c r="CK224" s="393"/>
      <c r="CL224" s="394"/>
      <c r="CM224" s="393"/>
      <c r="CN224" s="394"/>
      <c r="CO224" s="393"/>
      <c r="CP224" s="394"/>
      <c r="CQ224" s="393"/>
      <c r="CR224" s="394"/>
      <c r="CS224" s="393"/>
      <c r="CT224" s="394"/>
      <c r="CU224" s="355"/>
      <c r="CV224" s="356"/>
      <c r="CW224" s="355"/>
      <c r="CX224" s="356"/>
      <c r="CY224" s="355"/>
      <c r="CZ224" s="356"/>
      <c r="DA224" s="355"/>
      <c r="DB224" s="356"/>
      <c r="DC224" s="355"/>
      <c r="DD224" s="356"/>
      <c r="DE224" s="355"/>
      <c r="DF224" s="356"/>
      <c r="DG224" s="355"/>
      <c r="DH224" s="356"/>
      <c r="DI224" s="355"/>
      <c r="DJ224" s="356"/>
      <c r="DK224" s="355"/>
      <c r="DL224" s="356"/>
      <c r="DM224" s="355"/>
      <c r="DN224" s="356"/>
      <c r="DO224" s="355"/>
      <c r="DP224" s="356"/>
      <c r="DQ224" s="355"/>
      <c r="DR224" s="356"/>
      <c r="DS224" s="355"/>
      <c r="DT224" s="356"/>
      <c r="DU224" s="355"/>
      <c r="DV224" s="356"/>
      <c r="DW224" s="355"/>
      <c r="DX224" s="356"/>
      <c r="DY224" s="355"/>
      <c r="DZ224" s="356"/>
      <c r="EA224" s="355"/>
      <c r="EB224" s="356"/>
      <c r="EC224" s="355"/>
      <c r="ED224" s="356"/>
      <c r="EE224" s="355"/>
      <c r="EF224" s="356"/>
      <c r="EG224" s="355"/>
      <c r="EH224" s="356"/>
      <c r="EI224" s="355"/>
      <c r="EJ224" s="356"/>
      <c r="EK224" s="355"/>
      <c r="EL224" s="356"/>
      <c r="EM224" s="355"/>
      <c r="EN224" s="356"/>
      <c r="EO224" s="355"/>
      <c r="EP224" s="356"/>
      <c r="EQ224" s="355"/>
      <c r="ER224" s="356"/>
      <c r="ES224" s="355"/>
      <c r="ET224" s="356"/>
      <c r="EU224" s="355"/>
      <c r="EV224" s="356"/>
      <c r="EW224" s="355"/>
      <c r="EX224" s="356"/>
      <c r="EY224" s="355"/>
      <c r="EZ224" s="356"/>
      <c r="FA224" s="355"/>
      <c r="FB224" s="356"/>
      <c r="FC224" s="355"/>
      <c r="FD224" s="356"/>
      <c r="FE224" s="355"/>
      <c r="FF224" s="356"/>
      <c r="FG224" s="355"/>
      <c r="FH224" s="356"/>
      <c r="FI224" s="355"/>
      <c r="FJ224" s="356"/>
      <c r="FK224" s="355"/>
      <c r="FL224" s="356"/>
      <c r="FM224" s="355"/>
      <c r="FN224" s="356"/>
      <c r="FO224" s="355"/>
      <c r="FP224" s="356"/>
      <c r="FQ224" s="355"/>
      <c r="FR224" s="356"/>
      <c r="FS224" s="355"/>
      <c r="FT224" s="356"/>
      <c r="FU224" s="355"/>
      <c r="FV224" s="356"/>
      <c r="FW224" s="355"/>
      <c r="FX224" s="356"/>
      <c r="FY224" s="355"/>
      <c r="FZ224" s="356"/>
      <c r="GA224" s="355"/>
      <c r="GB224" s="356"/>
      <c r="GC224" s="355"/>
      <c r="GD224" s="356"/>
      <c r="GE224" s="355"/>
      <c r="GF224" s="356"/>
      <c r="GG224" s="355"/>
      <c r="GH224" s="356"/>
      <c r="GI224" s="355"/>
      <c r="GJ224" s="356"/>
      <c r="GK224" s="355"/>
      <c r="GL224" s="356"/>
      <c r="GM224" s="355"/>
      <c r="GN224" s="356"/>
      <c r="GO224" s="355"/>
      <c r="GP224" s="356"/>
      <c r="GQ224" s="355"/>
      <c r="GR224" s="356"/>
    </row>
    <row r="225" spans="1:200" ht="17.100000000000001" customHeight="1" x14ac:dyDescent="0.3">
      <c r="A225" s="401">
        <f>IF(입력!A225="","",입력!A225)</f>
        <v>28</v>
      </c>
      <c r="B225" s="404">
        <f>SUM(E229:GR232)</f>
        <v>0</v>
      </c>
      <c r="C225" s="407" t="s">
        <v>22</v>
      </c>
      <c r="D225" s="408"/>
      <c r="E225" s="357">
        <f>IF(OR(입력!B225="60mm단열",입력!B225="60mm방화"),IF(입력!B227="OD",IF(AND(입력!H225="W",입력!H229="W"),((입력!D225-(입력!D225-입력!J225))*2)+((입력!D225-(입력!D225-입력!J229))*2)+((입력!D225-입력!J225-입력!J229)*2)+((입력!F225)*6),0),0)+IF(입력!B227="OD",IF(AND(입력!H225="H",입력!H229="H"),((입력!F225-(입력!F225-입력!J225))*2)+((입력!F225-(입력!F225-입력!J229))*2)+((입력!F225-입력!J225-입력!J229)*2)+((입력!D225)*6),0),0)+IF(입력!B227="OD",IF(입력!H225="W",((입력!D225-(입력!D225-입력!J225))*2)+((입력!D225-입력!J225)*2)+((입력!F225)*4),IF(입력!H225="H",((입력!F225-(입력!F225-입력!J225))*2)+((입력!F225-입력!J225)*2)+((입력!D225)*4),0)),0)+IF(OR(입력!B227="PJ",입력!B227="T/T",입력!B227="T/O",입력!B227="T/S",입력!B227="FIX",입력!B225="ID",AND(입력!B227="OD",NOT(입력!H225="W"),NOT(입력!H225="H"))),((입력!D225)+(입력!F225))*2,0),0)</f>
        <v>0</v>
      </c>
      <c r="F225" s="358"/>
      <c r="G225" s="375">
        <f>IF(OR(입력!B225="60mm단열",입력!B225="60mm방화"),(IF(OR(입력!B227="T/T",입력!B227="T/O",입력!B227="T/S"),(IF(입력!H225="W",입력!J225-34-19+12,입력!D225-34-34+12)+IF(입력!H225="H",입력!J225-34-19+12,입력!F225-34-34+12))*2,0))+(IF(OR(입력!B227="T/T",입력!B227="T/O",입력!B227="T/S"),(IF(입력!H229="W",입력!J229-34-19+12+입력!F225-34-34+12,0)+IF(입력!H229="H",입력!J229-34-19+12+입력!D225-34-34+12,0))*2,0)),0)</f>
        <v>0</v>
      </c>
      <c r="H225" s="376"/>
      <c r="I225" s="357">
        <f>IF(OR(입력!B225="60mm단열",입력!B225="60mm방화"),IF(OR(입력!B227="T/T",입력!B227="T/O",입력!B227="T/S",입력!B227="FIX",입력!B227="PJ"),IF(입력!H225="W",입력!F225-34-34+10,IF(입력!H225="H",입력!D225-34-34+10,0)),0)*IF(OR(입력!H229="W",입력!H229="H"),2,1),0)</f>
        <v>0</v>
      </c>
      <c r="J225" s="358"/>
      <c r="K225" s="357">
        <f>IF(OR(입력!B225="60mm단열",입력!B225="60mm방화"),IF(입력!B227="OD",(IF(입력!H225="W",입력!D225-(입력!D225-입력!J225)-34-34+12,입력!D225-34-34+12)+IF(입력!H225="H",입력!F225-(입력!F225-입력!J225)-34-34+12,입력!F225-34-34+12))*2,0),0)</f>
        <v>0</v>
      </c>
      <c r="L225" s="358"/>
      <c r="M225" s="357">
        <f>IF(OR(입력!B225="60mm단열",입력!B225="60mm방화"),IF(입력!B227="PJ",(IF(입력!H225="W",입력!D225-(입력!D225-입력!J225)-34-34+12,입력!D225-34-34+12)+IF(입력!H225="H",입력!F225-(입력!F225-입력!J225)-34-34+12,입력!F225-34-34+12))*2,0),0)</f>
        <v>0</v>
      </c>
      <c r="N225" s="358"/>
      <c r="O225" s="357">
        <f>IF(OR(입력!B225="60mm단열",입력!B225="60mm방화"),IF(입력!B227="페러럴",(IF(입력!H225="W",입력!D225-(입력!D225-입력!J225)-34-34+12,입력!D225-34-34+12)+IF(입력!H225="H",입력!F225-(입력!F225-입력!J225)-34-34+12,입력!F225-34-34+12))*2,0),0)</f>
        <v>0</v>
      </c>
      <c r="P225" s="358"/>
      <c r="Q225" s="357">
        <f>IF(OR(입력!B225="60mm단열",입력!B225="60mm방화"),IF(입력!B229="24T",(IF(입력!B227="FIX",IF(AND(입력!H225="W",입력!H229="W"),((입력!D225-(입력!D225-입력!J225)-34-19)*2)+((입력!D225-(입력!D225-입력!J229)-34-19)*2)+((입력!D225-입력!J225-입력!J228-19-19)*2)+((입력!F225-34-34)*6),IF(AND(입력!H225="H",입력!H229="H"),((입력!F225-(입력!F225-입력!J225)-34-19)*2)+((입력!F225-(입력!F225-입력!J229)-34-19)*2)+((입력!F225-입력!J225-입력!J229-19-19)*2)+((입력!D225-34-34)*6),IF(입력!H225="W",((입력!D225-(입력!D225-입력!J225)-34-19)*2)+((입력!D225-입력!J225-34-19)*2)+((입력!F225-34-34)*4),IF(입력!H225="H",((입력!F225-(입력!F225-입력!J225)-34-19)*2)+((입력!F225-입력!J225-34-19)*2)+((입력!D225-34-34)*4),(((입력!D225-34-34)+(입력!F225-34-34))*2))))),0)+IF(OR(입력!B227="T/T",입력!B227="T/O",입력!B227="PJ",입력!B227="T/S"),IF(AND(입력!H225="W",입력!H229="W"),(((입력!D225-입력!J225-입력!J229-19-19)+(입력!F225-34-34))*2),IF(입력!H225="W",(((입력!D225-입력!J225-34-19)+(입력!F225-34-34))*2),IF(AND(입력!H225="H",입력!H229="H"),(((입력!F225-입력!J225-입력!J229-19-19)+(입력!D225-34-34))*2),IF(입력!H225="H",(((입력!F225-입력!J225-34-19)+(입력!D225-34-34))*2),0)))),0)+IF(입력!B225="OD",IF(AND(입력!H225="W",입력!H225="W"),(((입력!D225-입력!J225-입력!J229-34-34)+(입력!F225-34-34))*2),IF(입력!H225="W",(((입력!D225-입력!J225-34-34)+(입력!F225-34-34))*2),IF(AND(입력!H225="H",입력!H229="H"),(((입력!F225-입력!J225-입력!J229-34-34)+(입력!D225-34-34))*2),IF(입력!H225="H",(((입력!F225-입력!J225-34-34)+(입력!D225-34-34))*2),0)))),0)),0),0)</f>
        <v>0</v>
      </c>
      <c r="R225" s="358"/>
      <c r="S225" s="357">
        <f>IF(OR(입력!B225="60mm단열",입력!B225="60mm방화"),IF(입력!B229="24T",(IF(OR(입력!B227="T/T",입력!B227="T/O",입력!B227="T/S"),(IF(입력!H225="W",입력!D225-(입력!D225-입력!J225)-34-19+12-53-53,입력!D225-34-34+12-53-53)+IF(입력!H225="H",입력!F225-(입력!F225-입력!J225)-34-19+12-53-53,입력!F225-34-34+12-53-53))*2,0)+IF(입력!B227="OD",(IF(입력!H225="W",입력!D225-(입력!D225-입력!J225)-34-34+12-53-53,입력!D225-34-34+12-53-53)+IF(입력!H225="H",입력!F225-(입력!F225-입력!J225)-34-34+12-53-53,입력!F225-34-34+12-53-53))*2,0)+IF(입력!B227="PJ",(IF(입력!H225="W",입력!D225-(입력!D225-입력!J225)-34-19+12-53-53,입력!D225-34-34+12-53-53)+IF(입력!H225="H",입력!F225-(입력!F225-입력!J225)-34-19+12-53-53,입력!F225-34-34+12-53-53))*2,0)+IF(OR(입력!B227="T/T",입력!B227="T/O",입력!B227="T/S"),(IF(입력!H229="W",입력!D225-(입력!D225-입력!J229)-34-19+12-53-53,0)+IF(입력!H229="H",입력!F225-(입력!F225-입력!J229)-34-19+12-53-53,0))*2,0)+IF(입력!B225="OD",(IF(입력!H229="W",입력!D225-(입력!D225-입력!J229)-34-34+12-53-53,0)+IF(입력!H229="H",입력!F225-(입력!F225-입력!J229)-34-34+12-53-53,0))*2,0)+IF(입력!B227="PJ",(IF(입력!H229="W",입력!D225-(입력!D225-입력!J229)-34-19+12-53-53,0)+IF(입력!H229="H",입력!F225-(입력!F225-입력!J229)-34-19+12-53-53,0))*2,0)),0),0)</f>
        <v>0</v>
      </c>
      <c r="T225" s="358"/>
      <c r="U225" s="357">
        <f>IF(OR(입력!B225="60mm단열",입력!B225="60mm방화"),IF(입력!B229="39T",(IF(입력!B227="FIX",IF(AND(입력!H225="W",입력!H229="W"),((입력!D225-(입력!D225-입력!J225)-34-19)*2)+((입력!D225-(입력!D225-입력!J229)-34-19)*2)+((입력!D225-입력!J225-입력!J228-19-19)*2)+((입력!F225-34-34)*6),IF(AND(입력!H225="H",입력!H229="H"),((입력!F225-(입력!F225-입력!J225)-34-19)*2)+((입력!F225-(입력!F225-입력!J229)-34-19)*2)+((입력!F225-입력!J225-입력!J229-19-19)*2)+((입력!D225-34-34)*6),IF(입력!H225="W",((입력!D225-(입력!D225-입력!J225)-34-19)*2)+((입력!D225-입력!J225-34-19)*2)+((입력!F225-34-34)*4),IF(입력!H225="H",((입력!F225-(입력!F225-입력!J225)-34-19)*2)+((입력!F225-입력!J225-34-19)*2)+((입력!D225-34-34)*4),(((입력!D225-34-34)+(입력!F225-34-34))*2))))),0)+IF(OR(입력!B227="T/T",입력!B227="T/O",입력!B227="PJ",입력!B227="T/S"),IF(AND(입력!H225="W",입력!H229="W"),(((입력!D225-입력!J225-입력!J229-19-19)+(입력!F225-34-34))*2),IF(입력!H225="W",(((입력!D225-입력!J225-34-19)+(입력!F225-34-34))*2),IF(AND(입력!H225="H",입력!H229="H"),(((입력!F225-입력!J225-입력!J229-19-19)+(입력!D225-34-34))*2),IF(입력!H225="H",(((입력!F225-입력!J225-34-19)+(입력!D225-34-34))*2),0)))),0)+IF(입력!B227="OD",IF(AND(입력!H225="W",입력!H225="W"),(((입력!D225-입력!J225-입력!J229-34-34)+(입력!F225-34-34))*2),IF(입력!H225="W",(((입력!D225-입력!J225-34-34)+(입력!F225-34-34))*2),IF(AND(입력!H225="H",입력!H229="H"),(((입력!F225-입력!J225-입력!J229-34-34)+(입력!D225-34-34))*2),IF(입력!H225="H",(((입력!F225-입력!J225-34-34)+(입력!D225-34-34))*2),0)))),0)),0),0)</f>
        <v>0</v>
      </c>
      <c r="V225" s="358"/>
      <c r="W225" s="357">
        <f>IF(OR(입력!B225="60mm단열",입력!B225="60mm방화"),IF(입력!B229="39T",(IF(OR(입력!B227="T/T",입력!B227="T/O",입력!B227="T/S"),(IF(입력!H225="W",입력!D225-(입력!D225-입력!J225)-34-19+12-53-53,입력!D225-34-34+12-53-53)+IF(입력!H225="H",입력!F225-(입력!F225-입력!J225)-34-19+12-53-53,입력!F225-34-34+12-53-53))*2,0)+IF(입력!B227="OD",(IF(입력!H225="W",입력!D225-(입력!D225-입력!J225)-34-34+12-53-53,입력!D225-34-34+12-53-53)+IF(입력!H225="H",입력!F225-(입력!F225-입력!J225)-34-34+12-53-53,입력!F225-34-34+12-53-53))*2,0)+IF(입력!B227="PJ",(IF(입력!H225="W",입력!D225-(입력!D225-입력!J225)-34-19+12-53-53,입력!D225-34-34+12-53-53)+IF(입력!H225="H",입력!F225-(입력!F225-입력!J225)-34-19+12-53-53,입력!F225-34-34+12-53-53))*2,0)+IF(OR(입력!B227="T/T",입력!B227="T/O",입력!B227="T/S"),(IF(입력!H229="W",입력!D225-(입력!D225-입력!J229)-34-19+12-53-53,0)+IF(입력!H229="H",입력!F225-(입력!F225-입력!J229)-34-19+12-53-53,0))*2,0)+IF(입력!B225="OD",(IF(입력!H229="W",입력!D225-(입력!D225-입력!J229)-34-34+12-53-53,0)+IF(입력!H229="H",입력!F225-(입력!F225-입력!J229)-34-34+12-53-53,0))*2,0)+IF(입력!B225="ID",(IF(입력!H229="W",입력!D225-(입력!D225-입력!J229)-34-19+12-53-53,0)+IF(입력!H229="H",입력!F225-(입력!F225-입력!J229)-34-19+12-53-53,0))*2,0)),0),0)</f>
        <v>0</v>
      </c>
      <c r="X225" s="358"/>
      <c r="Y225" s="357">
        <f>IF(OR(입력!B225="60mm단열",입력!B225="60mm방화"),(4),0)</f>
        <v>0</v>
      </c>
      <c r="Z225" s="358"/>
      <c r="AA225" s="357">
        <f>IF(OR(입력!B225="60mm단열",입력!B225="60mm방화"),(4),0)</f>
        <v>0</v>
      </c>
      <c r="AB225" s="358"/>
      <c r="AC225" s="375">
        <f>IF(OR(입력!B225="60mm단열",입력!B225="60mm방화"),IF(OR(입력!B227="T/T",입력!B227="T/O",입력!B227="T/S",입력!B227="PJ"),IF(OR(입력!H229="w",입력!H229="h"),8,4),0),0)</f>
        <v>0</v>
      </c>
      <c r="AD225" s="376"/>
      <c r="AE225" s="375">
        <f>IF(OR(입력!B225="60mm단열",입력!B225="60mm방화"),IF(OR(입력!B227="T/T",입력!B227="T/O",입력!B227="T/S",입력!B227="PJ"),IF(OR(입력!H229="w",입력!H229="h"),8,4),0),0)</f>
        <v>0</v>
      </c>
      <c r="AF225" s="376"/>
      <c r="AG225" s="375">
        <f>IF(OR(입력!B225="60mm단열",입력!B225="60mm방화"),IF(OR(입력!B227="T/T",입력!B227="T/O",입력!B227="T/S",입력!B227="FIX",입력!B227="PJ"),IF(입력!H225="W",4,IF(입력!H225="H",4,0)),0)*IF(OR(입력!H228="W",입력!H228="H"),2,1),0)</f>
        <v>0</v>
      </c>
      <c r="AH225" s="376"/>
      <c r="AI225" s="375">
        <f>IF(OR(입력!B225="60mm단열",입력!B225="60mm방화"),IF(OR(입력!B227="T/T",입력!B227="T/O",입력!B227="T/S",입력!B227="FIX",입력!B227="PJ"),IF(입력!H225="W",4,IF(입력!H225="H",4,0)),0)*IF(OR(입력!H228="W",입력!H228="H"),2,1),0)</f>
        <v>0</v>
      </c>
      <c r="AJ225" s="376"/>
      <c r="AK225" s="375">
        <f>IF(OR(입력!B225="60mm단열",입력!B225="60mm방화"),IF(OR(입력!B227="T/T",입력!B227="T/O",입력!B227="T/S",입력!B227="FIX",입력!B227="PJ"),IF(입력!H225="W",4,IF(입력!H225="H",4,0)),0)*IF(OR(입력!H228="W",입력!H228="H"),2,1),0)</f>
        <v>0</v>
      </c>
      <c r="AL225" s="376"/>
      <c r="AM225" s="357">
        <f>IF(OR(입력!B225="60mm단열",입력!B225="60mm방화"),(32),0)</f>
        <v>0</v>
      </c>
      <c r="AN225" s="358"/>
      <c r="AO225" s="357">
        <f>IF((입력!B225="60mm단열"),(Q225+S225+U225+W225)/1000,0)</f>
        <v>0</v>
      </c>
      <c r="AP225" s="358"/>
      <c r="AQ225" s="357">
        <f>IF((입력!B225="60mm단열"),(Q225+S225+U225+W225)/1000,0)</f>
        <v>0</v>
      </c>
      <c r="AR225" s="358"/>
      <c r="AS225" s="357">
        <f>IF((입력!B225="60mm단열"),(G225+M225+K225+O225))/1000</f>
        <v>0</v>
      </c>
      <c r="AT225" s="358"/>
      <c r="AU225" s="357">
        <f>IF((입력!B225="60mm단열"),(4),0)</f>
        <v>0</v>
      </c>
      <c r="AV225" s="358"/>
      <c r="AW225" s="357">
        <f>IF((입력!B225="60mm단열"),(G225*2)/1000,0)</f>
        <v>0</v>
      </c>
      <c r="AX225" s="358"/>
      <c r="AY225" s="357">
        <f>IF((입력!B225="60mm방화"),(Q225+S225+U225+W225)/1000,0)</f>
        <v>0</v>
      </c>
      <c r="AZ225" s="358"/>
      <c r="BA225" s="357">
        <f>IF((입력!B225="60mm방화"),(Q225+S225+U225+W225)/1000,0)</f>
        <v>0</v>
      </c>
      <c r="BB225" s="358"/>
      <c r="BC225" s="357">
        <f>IF((입력!B225="60mm방화"),(G225+K225+M225+O225)/1000,0)</f>
        <v>0</v>
      </c>
      <c r="BD225" s="358"/>
      <c r="BE225" s="357">
        <f>IF((입력!B225="60mm방화"),(4),0)</f>
        <v>0</v>
      </c>
      <c r="BF225" s="358"/>
      <c r="BG225" s="357">
        <f>IF((입력!B225="60mm방화"),((G225+K225+M225+O225)/1000),0)</f>
        <v>0</v>
      </c>
      <c r="BH225" s="358"/>
      <c r="BI225" s="357">
        <f>IF((입력!B225="60mm방화"),((E225/1000)),0)</f>
        <v>0</v>
      </c>
      <c r="BJ225" s="358"/>
      <c r="BK225" s="357">
        <f>IF((입력!B225="60mm방화"),IF(입력!B229="24T",Q225/1000,U225/1000),0)</f>
        <v>0</v>
      </c>
      <c r="BL225" s="358"/>
      <c r="BM225" s="357">
        <f>IF((입력!B225="60mm방화"),IF(입력!B229="24T",S225/1000,W225/1000),0)</f>
        <v>0</v>
      </c>
      <c r="BN225" s="358"/>
      <c r="BO225" s="357">
        <f>IF(OR(입력!B225="60mm단열",입력!B225="60mm방화"),(IF(OR(입력!B227="T/T",입력!B227="T/O",입력!B227="T/S",입력!B227="PJ"),(IF(입력!H225="W",입력!D225-(입력!D225-입력!J225)-432,입력!D225-432)+IF(입력!H225="H",입력!F225-((((입력!F225-입력!J225)/2)-246)*2),(((입력!F225/2)-246)*2))),0))+(IF(OR(입력!B227="T/T",입력!B227="T/O",입력!B227="T/S"),(IF(입력!H229="W",입력!D225-(입력!D229-입력!J229)-432,0)+IF(입력!H229="H",입력!F229-((((입력!F229-입력!J229)/2)-246)*2),0)),0)),0)</f>
        <v>0</v>
      </c>
      <c r="BP225" s="358"/>
      <c r="BQ225" s="357">
        <f>IF(OR(입력!B225="85mm단열",입력!B225="85mm방화"),IF(입력!B227="OD",IF(AND(입력!H225="W",입력!H229="W"),((입력!D225-(입력!D225-입력!J225))*2)+((입력!D225-(입력!D225-입력!J229))*2)+((입력!D225-입력!J225-입력!J229)*2)+((입력!F225)*6),0),0)+IF(입력!B227="OD",IF(AND(입력!H225="H",입력!H229="H"),((입력!BJ225-(입력!F225-입력!J225))*2)+((입력!F225-(입력!F225-입력!J229))*2)+((입력!F225-입력!BN225-입력!J229)*2)+((입력!D225)*6),0),0)+IF(입력!B227="OD",IF(입력!H225="W",((입력!D225-(입력!D225-입력!J225))*2)+((입력!D225-입력!J225)*2)+((입력!F225)*4),IF(입력!H225="H",((입력!F225-(입력!F225-입력!J225))*2)+((입력!F225-입력!J225)*2)+((입력!D225)*4),0)),0)+IF(OR(입력!B227="T/T",입력!B227="T/O",입력!B227="T/S",입력!B227="FIX",입력!B225="ID",AND(입력!B227="OD",NOT(입력!H225="W"),NOT(입력!H225="H"))),((입력!D225)+(입력!F225))*2,0),0)</f>
        <v>0</v>
      </c>
      <c r="BR225" s="358"/>
      <c r="BS225" s="357">
        <f>IF(OR(입력!B225="85mm단열",입력!B225="85mm방화"),(IF(OR(입력!B227="T/T",입력!B227="T/O",입력!B227="T/S"),(IF(입력!H225="W",입력!D225-(입력!D225-입력!J225)-38-19+12,입력!D225-38-38+12)+IF(입력!H225="H",입력!F225-(입력!F225-입력!J225)-38-19+12,입력!F225-38-38+12))*2,0))+(IF(OR(입력!B227="T/T",입력!B227="T/O",입력!B227="T/S"),(IF(입력!H229="W",입력!D225-(입력!D229-입력!J229)-38-19+12,0)+IF(입력!H229="H",입력!F229-(입력!F229-입력!J229)-38-19+12,0))*2,0)),0)</f>
        <v>0</v>
      </c>
      <c r="BT225" s="358"/>
      <c r="BU225" s="357">
        <f>IF(OR(입력!B225="85mm단열",입력!B225="85mm방화"),IF(OR(입력!B227="T/T",입력!B227="T/O",입력!B227="T/S",입력!B227="FIX",입력!B227="ID"),IF(입력!H225="W",입력!F225-38-38+10,IF(입력!H225="H",입력!D225-38-38+10,0)),0)*IF(OR(입력!H229="W",입력!H228="H"),2,1),0)</f>
        <v>0</v>
      </c>
      <c r="BV225" s="358"/>
      <c r="BW225" s="357">
        <f>IF(OR(입력!B225="85mm단열",입력!B225="85mm방화"),IF(입력!B229="48T",(IF(입력!B227="FIX",IF(AND(입력!H225="W",입력!H229="W"),((입력!D225-(입력!D225-입력!J225)-38-19)*2)+((입력!D225-(입력!D225-입력!J229)-38-19)*2)+((입력!D225-입력!J225-입력!J228-19-19)*2)+((입력!F225-38-38)*6),IF(AND(입력!H225="H",입력!H229="H"),((입력!F225-(입력!F225-입력!J225)-38-19)*2)+((입력!F225-(입력!F225-입력!J229)-38-19)*2)+((입력!F225-입력!J225-입력!J229-19-19)*2)+((입력!D225-38-38)*6),IF(입력!H225="W",((입력!D225-(입력!D225-입력!J225)-38-19)*2)+((입력!D225-입력!J225-38-19)*2)+((입력!F225-38-38)*4),IF(입력!H225="H",((입력!F225-(입력!F225-입력!J225)-38-19)*2)+((입력!F225-입력!J225-38-19)*2)+((입력!D225-38-38)*4),(((입력!D225-38-38)+(입력!F225-38-38))*2))))),0)+IF(OR(입력!B227="T/T",입력!B227="T/O",입력!B227="ID",입력!B227="T/S"),IF(AND(입력!H225="W",입력!H229="W"),(((입력!D225-입력!J225-입력!J229-19-19)+(입력!F225-38-38))*2),IF(입력!H225="W",(((입력!D225-입력!J225-38-19)+(입력!F225-38-38))*2),IF(AND(입력!H225="H",입력!H229="H"),(((입력!F225-입력!J225-입력!J229-19-19)+(입력!D225-38-38))*2),IF(입력!H225="H",(((입력!F225-입력!J225-38-19)+(입력!D225-38-38))*2),0)))),0)+IF(입력!B225="OD",IF(AND(입력!H225="W",입력!H225="W"),(((입력!D225-입력!J225-입력!J229-38-38)+(입력!F225-38-38))*2),IF(입력!H225="W",(((입력!D225-입력!J225-38-38)+(입력!F225-38-38))*2),IF(AND(입력!H225="H",입력!H229="H"),(((입력!F225-입력!J225-입력!J229-38-38)+(입력!D225-38-38))*2),IF(입력!H225="H",(((입력!F225-입력!J225-38-38)+(입력!D225-38-38))*2),0)))),0)),0),0)</f>
        <v>0</v>
      </c>
      <c r="BX225" s="358"/>
      <c r="BY225" s="357">
        <f>IF(OR(입력!B225="85mm단열",입력!B225="85mm방화"),IF(입력!B229="48T",(IF(OR(입력!B227="T/T",입력!B227="T/O",입력!B227="T/S"),(IF(입력!H225="W",입력!D225-(입력!D225-입력!J225)-38-19+12-56-56,입력!D225-38-38+12-56-56)+IF(입력!H225="H",입력!F225-(입력!F225-입력!J225)-38-19+12-56-56,입력!F225-38-38+12-56-56))*2,0)+IF(입력!B227="OD",(IF(입력!H225="W",입력!D225-(입력!D225-입력!J225)-38-38+12-56-56,입력!D225-38-38+12-56-56)+IF(입력!H225="H",입력!F225-(입력!F225-입력!J225)-38-38+12-56-56,입력!F225-38-38+12-56-56))*2,0)+IF(입력!B227="ID",(IF(입력!H225="W",입력!D225-(입력!D225-입력!J225)-38-19+12-56-56,입력!D225-38-38+12-56-56)+IF(입력!H225="H",입력!F225-(입력!F225-입력!J225)-38-19+12-56-56,입력!F225-38-38+12-56-56))*2,0)+IF(OR(입력!B227="T/T",입력!B227="T/O",입력!B227="T/S"),(IF(입력!H229="W",입력!D225-(입력!D225-입력!J229)-38-19+12-56-56,0)+IF(입력!H229="H",입력!F225-(입력!F225-입력!J229)-38-19+12-56-56,0))*2,0)+IF(입력!B225="OD",(IF(입력!H229="W",입력!D225-(입력!D225-입력!J229)-38-38+12-56-56,0)+IF(입력!H229="H",입력!F225-(입력!F225-입력!J229)-38-38+12-56-56,0))*2,0)+IF(입력!B225="ID",(IF(입력!H229="W",입력!D225-(입력!D225-입력!J229)-38-19+12-56-56,0)+IF(입력!H229="H",입력!F225-(입력!F225-입력!J229)-38-19+12-56-56,0))*2,0)),0),0)</f>
        <v>0</v>
      </c>
      <c r="BZ225" s="358"/>
      <c r="CA225" s="357">
        <f>IF(OR(입력!B225="85mm단열",입력!B225="85mm방화"),IF(입력!B229="51T",(IF(입력!B227="FIX",IF(AND(입력!H225="W",입력!H229="W"),((입력!D225-(입력!D225-입력!J225)-38-19)*2)+((입력!D225-(입력!D225-입력!J229)-38-19)*2)+((입력!D225-입력!J225-입력!J228-19-19)*2)+((입력!F225-38-38)*6),IF(AND(입력!H225="H",입력!H229="H"),((입력!F225-(입력!F225-입력!J225)-38-19)*2)+((입력!F225-(입력!F225-입력!J229)-38-19)*2)+((입력!F225-입력!J225-입력!J229-19-19)*2)+((입력!D225-38-38)*6),IF(입력!H225="W",((입력!D225-(입력!D225-입력!J225)-38-19)*2)+((입력!D225-입력!J225-38-19)*2)+((입력!F225-38-38)*4),IF(입력!H225="H",((입력!F225-(입력!F225-입력!J225)-38-19)*2)+((입력!F225-입력!J225-38-19)*2)+((입력!D225-38-38)*4),(((입력!D225-38-38)+(입력!F225-38-38))*2))))),0)+IF(OR(입력!B227="T/T",입력!B227="T/O",입력!B227="ID",입력!B227="T/S"),IF(AND(입력!H225="W",입력!H229="W"),(((입력!D225-입력!J225-입력!J229-19-19)+(입력!F225-38-38))*2),IF(입력!H225="W",(((입력!D225-입력!J225-38-19)+(입력!F225-38-38))*2),IF(AND(입력!H225="H",입력!H229="H"),(((입력!F225-입력!J225-입력!J229-19-19)+(입력!D225-38-38))*2),IF(입력!H225="H",(((입력!F225-입력!J225-38-19)+(입력!D225-38-38))*2),0)))),0)+IF(입력!B225="OD",IF(AND(입력!H225="W",입력!H225="W"),(((입력!D225-입력!J225-입력!J229-38-38)+(입력!F225-38-38))*2),IF(입력!H225="W",(((입력!D225-입력!J225-38-38)+(입력!F225-38-38))*2),IF(AND(입력!H225="H",입력!H229="H"),(((입력!F225-입력!J225-입력!J229-38-38)+(입력!D225-38-38))*2),IF(입력!H225="H",(((입력!F225-입력!J225-38-38)+(입력!D225-38-38))*2),0)))),0)),0),0)</f>
        <v>0</v>
      </c>
      <c r="CB225" s="358"/>
      <c r="CC225" s="357">
        <f>IF(OR(입력!B225="85mm단열",입력!B225="85mm방화"),IF(입력!B229="51T",(IF(OR(입력!B227="T/T",입력!B227="T/O",입력!B227="T/S"),(IF(입력!H225="W",입력!D225-(입력!D225-입력!J225)-38-19+12-56-56,입력!D225-38-38+12-56-56)+IF(입력!H225="H",입력!F225-(입력!F225-입력!J225)-38-19+12-56-56,입력!F225-38-38+12-56-56))*2,0)+IF(입력!B227="OD",(IF(입력!H225="W",입력!D225-(입력!D225-입력!J225)-38-38+12-56-56,입력!D225-38-38+12-56-56)+IF(입력!H225="H",입력!F225-(입력!F225-입력!J225)-38-38+12-56-56,입력!F225-38-38+12-56-56))*2,0)+IF(입력!B227="ID",(IF(입력!H225="W",입력!D225-(입력!D225-입력!J225)-38-19+12-56-56,입력!D225-38-38+12-56-56)+IF(입력!H225="H",입력!F225-(입력!F225-입력!J225)-38-19+12-56-56,입력!F225-38-38+12-56-56))*2,0)+IF(OR(입력!B227="T/T",입력!B227="T/O",입력!B227="T/S"),(IF(입력!H229="W",입력!D225-(입력!D225-입력!J229)-38-19+12-56-56,0)+IF(입력!H229="H",입력!F225-(입력!F225-입력!J229)-38-19+12-56-56,0))*2,0)+IF(입력!B225="OD",(IF(입력!H229="W",입력!D225-(입력!D225-입력!J229)-38-38+12-56-56,0)+IF(입력!H229="H",입력!F225-(입력!F225-입력!J229)-38-38+12-56-56,0))*2,0)+IF(입력!B225="ID",(IF(입력!H229="W",입력!D225-(입력!D225-입력!J229)-38-19+12-56-56,0)+IF(입력!H229="H",입력!F225-(입력!F225-입력!J229)-38-19+12-56-56,0))*2,0)),0),0)</f>
        <v>0</v>
      </c>
      <c r="CD225" s="358"/>
      <c r="CE225" s="357">
        <f>IF(OR(입력!B225="85mm단열",입력!B225="85mm방화"),(4),0)</f>
        <v>0</v>
      </c>
      <c r="CF225" s="358"/>
      <c r="CG225" s="357">
        <f>IF(OR(입력!B225="85mm단열",입력!B225="85mm방화"),(4),0)</f>
        <v>0</v>
      </c>
      <c r="CH225" s="358"/>
      <c r="CI225" s="381">
        <f>IF(OR(입력!B225="85mm단열",입력!B225="85mm방화"),IF(OR(입력!B227="T/T",입력!B227="T/O",입력!B227="T/S"),IF(OR(입력!H229="w",입력!H229="h"),8,4),0),0)</f>
        <v>0</v>
      </c>
      <c r="CJ225" s="382"/>
      <c r="CK225" s="375">
        <f>IF(OR(입력!B225="85mm단열",입력!B225="85mm방화"),IF(OR(입력!B227="T/T",입력!B227="T/O",입력!B227="T/S"),IF(OR(입력!H229="w",입력!H229="h"),8,4),0),0)</f>
        <v>0</v>
      </c>
      <c r="CL225" s="376"/>
      <c r="CM225" s="375">
        <f>IF(OR(입력!B225="85mm단열",입력!B225="85mm방화"),IF(OR(입력!B227="T/T",입력!B227="T/O",입력!B227="T/S",입력!B227="FIX",입력!B227="ID"),IF(입력!H225="W",2,IF(입력!H225="H",2,0)),0)*IF(OR(입력!H228="W",입력!H228="H"),2,1),0)</f>
        <v>0</v>
      </c>
      <c r="CN225" s="376"/>
      <c r="CO225" s="375">
        <f>IF(OR(입력!B225="85mm단열",입력!B225="85mm방화"),IF(OR(입력!B227="T/T",입력!B227="T/O",입력!B227="T/S",입력!B227="FIX",입력!B227="ID"),IF(입력!H225="W",2,IF(입력!H225="H",2,0)),0)*IF(OR(입력!H228="W",입력!H228="H"),2,1),0)</f>
        <v>0</v>
      </c>
      <c r="CP225" s="376"/>
      <c r="CQ225" s="375">
        <f>IF(OR(입력!B225="85mm단열",입력!B225="85mm방화"),IF(OR(입력!B227="T/T",입력!B227="T/O",입력!B227="T/S",입력!B227="FIX",입력!B227="ID"),IF(입력!H225="W",2,IF(입력!H225="H",2,0)),0)*IF(OR(입력!H228="W",입력!H228="H"),2,1),0)</f>
        <v>0</v>
      </c>
      <c r="CR225" s="376"/>
      <c r="CS225" s="357">
        <f>IF(OR(입력!B225="85mm단열",입력!B225="85mm방화"),(32),0)</f>
        <v>0</v>
      </c>
      <c r="CT225" s="358"/>
      <c r="CU225" s="369">
        <f>IF((입력!B225="85mm단열"),((CA225+CC225+BW225+BY225)/1000),0)</f>
        <v>0</v>
      </c>
      <c r="CV225" s="370"/>
      <c r="CW225" s="369">
        <f>IF((입력!B225="85mm단열"),((CA225+CC225+BW225+BY225)/1000),0)</f>
        <v>0</v>
      </c>
      <c r="CX225" s="370"/>
      <c r="CY225" s="369">
        <f>IF((입력!B225="85mm단열"),((BS225/1000)),0)</f>
        <v>0</v>
      </c>
      <c r="CZ225" s="370"/>
      <c r="DA225" s="357">
        <f>IF((입력!B225="85mm단열"),(4),0)</f>
        <v>0</v>
      </c>
      <c r="DB225" s="358"/>
      <c r="DC225" s="369">
        <f>IF((입력!B225="85mm단열"),(BS225*2)/1000,0)</f>
        <v>0</v>
      </c>
      <c r="DD225" s="370"/>
      <c r="DE225" s="357">
        <f>IF((입력!B225="85mm방화"),((CA225+CC225+BW225+BY225)/1000),0)</f>
        <v>0</v>
      </c>
      <c r="DF225" s="358"/>
      <c r="DG225" s="357">
        <f>IF((입력!B225="85mm방화"),((CA225+CC225+BW225+BY225)/1000),0)</f>
        <v>0</v>
      </c>
      <c r="DH225" s="358"/>
      <c r="DI225" s="357">
        <f>IF((입력!B225="85mm방화"),((BS225/1000)),0)</f>
        <v>0</v>
      </c>
      <c r="DJ225" s="358"/>
      <c r="DK225" s="357">
        <f>IF((입력!B225="85mm방화"),(4),0)</f>
        <v>0</v>
      </c>
      <c r="DL225" s="358"/>
      <c r="DM225" s="357">
        <f>IF((입력!B225="85mm방화"),(BS225*2)/1000,0)</f>
        <v>0</v>
      </c>
      <c r="DN225" s="358"/>
      <c r="DO225" s="357">
        <f>IF((입력!B225="85mm방화"),((BQ225/1000)),0)</f>
        <v>0</v>
      </c>
      <c r="DP225" s="358"/>
      <c r="DQ225" s="357">
        <f>IF((입력!B225="85mm방화"),((BW225/1000)),0)</f>
        <v>0</v>
      </c>
      <c r="DR225" s="358"/>
      <c r="DS225" s="357">
        <f>IF((입력!B225="85mm방화"),((BY225/1000)),0)</f>
        <v>0</v>
      </c>
      <c r="DT225" s="358"/>
      <c r="DU225" s="357">
        <f>IF(OR(입력!B225="85mm단열",입력!B225="85mm방화"),(IF(OR(입력!B227="T/T",입력!B227="T/O",입력!B227="T/S"),(IF(입력!H225="W",입력!D225-(입력!D225-입력!J225)-432,입력!D225-432)+IF(입력!H225="H",입력!F225-((((입력!F225-입력!J225)/2)-246)*2),(((입력!F225/2)-246)*2))),0))+(IF(OR(입력!B227="T/T",입력!B227="T/O",입력!B227="T/S"),(IF(입력!H229="W",입력!D225-(입력!D229-입력!J229)-432,0)+IF(입력!H229="H",입력!F229-((((입력!F229-입력!J229)/2)-246)*2),0)),0)),0)</f>
        <v>0</v>
      </c>
      <c r="DV225" s="358"/>
      <c r="DW225" s="357">
        <f>IF(OR(입력!B225="85mm단열",입력!B225="85mm방화",입력!B225="60mm단열",입력!B225="60mm방화"),IF(OR(입력!B227="T/T",입력!B227="T/O",입력!B227="T/S",입력!B227="FIX"),IF(OR(입력!H225="w",입력!H225="h"),4,2),0),0)</f>
        <v>0</v>
      </c>
      <c r="DX225" s="358"/>
      <c r="DY225" s="357">
        <f>IF(OR(입력!B225="85mm단열",입력!B225="85mm방화",입력!B225="60mm단열",입력!B225="60mm방화"),IF(OR(입력!B227="T/T",입력!B227="T/O",입력!B227="T/S"),1,0),0)</f>
        <v>0</v>
      </c>
      <c r="DZ225" s="358"/>
      <c r="EA225" s="357">
        <f>IF(OR(입력!B225="85mm단열",입력!B225="85mm방화",입력!B225="60mm단열",입력!B225="60mm방화"),IF(OR(입력!B227="T/T",입력!B227="T/O",입력!B227="T/S"),1,0),0)</f>
        <v>0</v>
      </c>
      <c r="EB225" s="358"/>
      <c r="EC225" s="357">
        <f>IF(OR(입력!B225="145mm단열",입력!B225="145mm방화"),IF(입력!B227="ES",((입력!D225)+(입력!F225))*2,0),0)</f>
        <v>0</v>
      </c>
      <c r="ED225" s="358"/>
      <c r="EE225" s="357">
        <f>IF(OR(입력!B225="145mm단열",입력!B225="145mm방화"),IF(입력!B227="ES",(((입력!D225-(입력!D225-입력!J225)+6)+(입력!F225-52-57))*2),0)+IF(입력!B227="ES",IF(입력!H229="W",(((입력!D225-(입력!D225-입력!J229)+6)+(입력!F225-52-57))*2),0),0),0)</f>
        <v>0</v>
      </c>
      <c r="EF225" s="358"/>
      <c r="EG225" s="357">
        <f>IF(OR(입력!B225="145mm단열",입력!B225="145mm방화"),IF(입력!B227="ES",입력!F225-36-36+10,0)*IF(입력!H229="W",2,1),0)</f>
        <v>0</v>
      </c>
      <c r="EH225" s="358"/>
      <c r="EI225" s="357">
        <f>IF(OR(입력!B225="145mm단열",입력!B225="145mm방화"),IF(입력!B227="ES",입력!D225-36-36,0),0)</f>
        <v>0</v>
      </c>
      <c r="EJ225" s="358"/>
      <c r="EK225" s="357">
        <f>IF(OR(입력!B225="145mm단열",입력!B225="145mm방화"),IF(입력!B227="ES",입력!F225-36-36,0)+IF(AND(입력!B227="ES",입력!H229="W"),입력!F225-36-36,0),0)</f>
        <v>0</v>
      </c>
      <c r="EL225" s="358"/>
      <c r="EM225" s="357">
        <f>IF(OR(입력!B225="145mm단열",입력!B225="145mm방화"),IF(입력!B227="ES",입력!D225-36-36,0),0)</f>
        <v>0</v>
      </c>
      <c r="EN225" s="358"/>
      <c r="EO225" s="357">
        <f>IF(OR(입력!B225="145mm단열",입력!B225="145mm방화"),IF(입력!B227="ES",입력!D225-36-36,0),0)</f>
        <v>0</v>
      </c>
      <c r="EP225" s="358"/>
      <c r="EQ225" s="357">
        <f>IF(OR(입력!B225="145mm단열",입력!B225="145mm방화"),IF(입력!B227="ES",입력!F225-36-36,0)+IF(AND(입력!B227="ES",입력!H229="W"),입력!F225-36-36,0),0)</f>
        <v>0</v>
      </c>
      <c r="ER225" s="358"/>
      <c r="ES225" s="357">
        <f>IF(OR(입력!B225="145mm단열",입력!B225="145mm방화"),IF(입력!B229="39T",IF(입력!B227="ES",((입력!D225-(입력!D225-입력!J225)+6-73-73)+(입력!F225-36-36-73-73))*2,0)+IF(AND(입력!B225="ES",입력!H228="W"),((입력!D225-(입력!D225-입력!J228)+6-73-73)+(입력!F225-36-36-73-73))*2,0)+IF(AND(입력!B225="ES",입력!H225="W",입력!H228="W"),((입력!D225-입력!J225-입력!J228-19-19)+(입력!F225-36-36))*2,IF(AND(입력!B225="ES",입력!H225="W",NOT(입력!H228="W")),((입력!D225-입력!J225-36-19)+(입력!F225-36-36))*2,0)),0),0)</f>
        <v>0</v>
      </c>
      <c r="ET225" s="358"/>
      <c r="EU225" s="357">
        <f>IF(OR(입력!B225="145mm단열",입력!B225="145mm방화"),IF(입력!B229="24T",IF(입력!B227="ES",((입력!D225-(입력!D225-입력!J225)+6-73-73)+(입력!F225-36-36-73-73))*2,0)+IF(AND(입력!B225="ES",입력!H228="W"),((입력!D225-(입력!D225-입력!J228)+6-73-73)+(입력!F225-36-36-73-73))*2,0)+IF(AND(입력!B225="ES",입력!H225="W",입력!H228="W"),((입력!D225-입력!J225-입력!J228-19-19)+(입력!F225-36-36))*2,IF(AND(입력!B225="ES",입력!H225="W",NOT(입력!H228="W")),((입력!D225-입력!J225-36-19)+(입력!F225-36-36))*2,0)),0),0)</f>
        <v>0</v>
      </c>
      <c r="EV225" s="358"/>
      <c r="EW225" s="357">
        <f>IF(OR(입력!B225="145mm단열",입력!B225="145mm방화"),IF(입력!B227="ES",(입력!D225-(입력!D225-입력!J225)-40-21+입력!F225-36-36)*2,0)+IF(AND(입력!B227="ES",입력!H229="W"),(입력!D225-(입력!D225-입력!J228)-36-19+입력!F225-36-36)*2,0),0)</f>
        <v>0</v>
      </c>
      <c r="EX225" s="358"/>
      <c r="EY225" s="357">
        <f>IF(OR(입력!B225="145mm단열",입력!B225="145mm방화"),(4),0)</f>
        <v>0</v>
      </c>
      <c r="EZ225" s="358"/>
      <c r="FA225" s="357">
        <f>IF(OR(입력!B225="145mm단열",입력!B225="145mm방화"),(4),0)</f>
        <v>0</v>
      </c>
      <c r="FB225" s="358"/>
      <c r="FC225" s="381">
        <f>IF(OR(입력!B225="145mm단열",입력!B225="145mm방화"),IF(OR(입력!B227="ES"),IF(OR(입력!H225="W",입력!H229="h"),4,8),0),0)</f>
        <v>0</v>
      </c>
      <c r="FD225" s="382"/>
      <c r="FE225" s="375">
        <f>IF(OR(입력!B225="145mm단열",입력!B225="145mm방화"),IF(OR(입력!B227="ES"),IF(OR(입력!H225="W",입력!H229="h"),4,8),0),0)</f>
        <v>0</v>
      </c>
      <c r="FF225" s="376"/>
      <c r="FG225" s="375">
        <f>IF(OR(입력!B225="145mm단열",입력!B225="145mm방화"),IF(OR(입력!B227="ES"),IF(입력!H225="W",2,IF(입력!H225="H",2,0)),0)*IF(OR(입력!H228="W",입력!H228="H"),2,1),0)</f>
        <v>0</v>
      </c>
      <c r="FH225" s="376"/>
      <c r="FI225" s="375">
        <f>IF(OR(입력!B225="145mm단열",입력!B225="145mm방화"),IF(OR(입력!B227="ES"),IF(입력!H225="W",2,IF(입력!H225="H",2,0)),0)*IF(OR(입력!H228="W",입력!H228="H"),2,1),0)</f>
        <v>0</v>
      </c>
      <c r="FJ225" s="376"/>
      <c r="FK225" s="375">
        <f>IF(OR(입력!B225="145mm단열",입력!B225="145mm방화"),IF(OR(입력!B227="ES"),IF(입력!H225="W",2,IF(입력!H225="H",2,0)),0)*IF(OR(입력!H228="W",입력!H228="H"),2,1),0)</f>
        <v>0</v>
      </c>
      <c r="FL225" s="376"/>
      <c r="FM225" s="357">
        <f>IF(OR(입력!B225="145mm단열",입력!B225="145mm방화"),(32),0)</f>
        <v>0</v>
      </c>
      <c r="FN225" s="358"/>
      <c r="FO225" s="369">
        <f>IF((입력!B225="145mm단열"),((EU225+EW225+EQ225+ES225)/1000),0)</f>
        <v>0</v>
      </c>
      <c r="FP225" s="370"/>
      <c r="FQ225" s="369">
        <f>IF((입력!B225="145mm단열"),((EU225+EW225+EQ225+ES225)/1000),0)</f>
        <v>0</v>
      </c>
      <c r="FR225" s="370"/>
      <c r="FS225" s="369">
        <f>IF((입력!B225="145mm단열"),((EM225/1000)),0)</f>
        <v>0</v>
      </c>
      <c r="FT225" s="370"/>
      <c r="FU225" s="357">
        <f>IF((입력!B225="145mm단열"),(4),0)</f>
        <v>0</v>
      </c>
      <c r="FV225" s="358"/>
      <c r="FW225" s="369">
        <f>IF((입력!B225="145mm단열"),(EM225*2)/1000,0)</f>
        <v>0</v>
      </c>
      <c r="FX225" s="370"/>
      <c r="FY225" s="357">
        <f>IF((입력!B225="145mm방화"),((EU225+EW225+EQ225+ES225)/1000),0)</f>
        <v>0</v>
      </c>
      <c r="FZ225" s="358"/>
      <c r="GA225" s="357">
        <f>IF((입력!B225="145mm방화"),((EU225+EW225+EQ225+ES225)/1000),0)</f>
        <v>0</v>
      </c>
      <c r="GB225" s="358"/>
      <c r="GC225" s="357">
        <f>IF((입력!B225="145mm방화"),((EM225/1000)),0)</f>
        <v>0</v>
      </c>
      <c r="GD225" s="358"/>
      <c r="GE225" s="357">
        <f>IF((입력!B225="145mm방화"),(4),0)</f>
        <v>0</v>
      </c>
      <c r="GF225" s="358"/>
      <c r="GG225" s="357">
        <f>IF((입력!B225="145mm방화"),(EM225*2)/1000,0)</f>
        <v>0</v>
      </c>
      <c r="GH225" s="358"/>
      <c r="GI225" s="357">
        <f>IF((입력!B225="145mm방화"),((EK225/1000)),0)</f>
        <v>0</v>
      </c>
      <c r="GJ225" s="358"/>
      <c r="GK225" s="357">
        <f>IF((입력!B225="145mm방화"),((EQ225/1000)),0)</f>
        <v>0</v>
      </c>
      <c r="GL225" s="358"/>
      <c r="GM225" s="357">
        <f>IF((입력!B225="145mm방화"),((ES225/1000)),0)</f>
        <v>0</v>
      </c>
      <c r="GN225" s="358"/>
      <c r="GO225" s="357">
        <f>IF(OR(입력!B225="145mm단열",입력!B225="145mm방화"),(1),0)</f>
        <v>0</v>
      </c>
      <c r="GP225" s="358"/>
      <c r="GQ225" s="357">
        <f>IF(OR(입력!B225="145mm단열",입력!B225="145mm방화"),(1),0)</f>
        <v>0</v>
      </c>
      <c r="GR225" s="358"/>
    </row>
    <row r="226" spans="1:200" ht="17.100000000000001" customHeight="1" x14ac:dyDescent="0.3">
      <c r="A226" s="402"/>
      <c r="B226" s="405"/>
      <c r="C226" s="397"/>
      <c r="D226" s="398"/>
      <c r="E226" s="359"/>
      <c r="F226" s="360"/>
      <c r="G226" s="377"/>
      <c r="H226" s="378"/>
      <c r="I226" s="359"/>
      <c r="J226" s="360"/>
      <c r="K226" s="359"/>
      <c r="L226" s="360"/>
      <c r="M226" s="359"/>
      <c r="N226" s="360"/>
      <c r="O226" s="359"/>
      <c r="P226" s="360"/>
      <c r="Q226" s="359"/>
      <c r="R226" s="360"/>
      <c r="S226" s="359"/>
      <c r="T226" s="360"/>
      <c r="U226" s="359"/>
      <c r="V226" s="360"/>
      <c r="W226" s="359"/>
      <c r="X226" s="360"/>
      <c r="Y226" s="359"/>
      <c r="Z226" s="360"/>
      <c r="AA226" s="359"/>
      <c r="AB226" s="360"/>
      <c r="AC226" s="377"/>
      <c r="AD226" s="378"/>
      <c r="AE226" s="377"/>
      <c r="AF226" s="378"/>
      <c r="AG226" s="377"/>
      <c r="AH226" s="378"/>
      <c r="AI226" s="377"/>
      <c r="AJ226" s="378"/>
      <c r="AK226" s="377"/>
      <c r="AL226" s="378"/>
      <c r="AM226" s="359"/>
      <c r="AN226" s="360"/>
      <c r="AO226" s="359"/>
      <c r="AP226" s="360"/>
      <c r="AQ226" s="359"/>
      <c r="AR226" s="360"/>
      <c r="AS226" s="359"/>
      <c r="AT226" s="360"/>
      <c r="AU226" s="359"/>
      <c r="AV226" s="360"/>
      <c r="AW226" s="359"/>
      <c r="AX226" s="360"/>
      <c r="AY226" s="359"/>
      <c r="AZ226" s="360"/>
      <c r="BA226" s="359"/>
      <c r="BB226" s="360"/>
      <c r="BC226" s="359"/>
      <c r="BD226" s="360"/>
      <c r="BE226" s="359"/>
      <c r="BF226" s="360"/>
      <c r="BG226" s="359"/>
      <c r="BH226" s="360"/>
      <c r="BI226" s="359"/>
      <c r="BJ226" s="360"/>
      <c r="BK226" s="359"/>
      <c r="BL226" s="360"/>
      <c r="BM226" s="359"/>
      <c r="BN226" s="360"/>
      <c r="BO226" s="359"/>
      <c r="BP226" s="360"/>
      <c r="BQ226" s="359"/>
      <c r="BR226" s="360"/>
      <c r="BS226" s="359"/>
      <c r="BT226" s="360"/>
      <c r="BU226" s="359"/>
      <c r="BV226" s="360"/>
      <c r="BW226" s="359"/>
      <c r="BX226" s="360"/>
      <c r="BY226" s="359"/>
      <c r="BZ226" s="360"/>
      <c r="CA226" s="359"/>
      <c r="CB226" s="360"/>
      <c r="CC226" s="359"/>
      <c r="CD226" s="360"/>
      <c r="CE226" s="359"/>
      <c r="CF226" s="360"/>
      <c r="CG226" s="359"/>
      <c r="CH226" s="360"/>
      <c r="CI226" s="383"/>
      <c r="CJ226" s="384"/>
      <c r="CK226" s="377"/>
      <c r="CL226" s="378"/>
      <c r="CM226" s="377"/>
      <c r="CN226" s="378"/>
      <c r="CO226" s="377"/>
      <c r="CP226" s="378"/>
      <c r="CQ226" s="377"/>
      <c r="CR226" s="378"/>
      <c r="CS226" s="359"/>
      <c r="CT226" s="360"/>
      <c r="CU226" s="371"/>
      <c r="CV226" s="372"/>
      <c r="CW226" s="371"/>
      <c r="CX226" s="372"/>
      <c r="CY226" s="371"/>
      <c r="CZ226" s="372"/>
      <c r="DA226" s="359"/>
      <c r="DB226" s="360"/>
      <c r="DC226" s="371"/>
      <c r="DD226" s="372"/>
      <c r="DE226" s="359"/>
      <c r="DF226" s="360"/>
      <c r="DG226" s="359"/>
      <c r="DH226" s="360"/>
      <c r="DI226" s="359"/>
      <c r="DJ226" s="360"/>
      <c r="DK226" s="359"/>
      <c r="DL226" s="360"/>
      <c r="DM226" s="359"/>
      <c r="DN226" s="360"/>
      <c r="DO226" s="359"/>
      <c r="DP226" s="360"/>
      <c r="DQ226" s="359"/>
      <c r="DR226" s="360"/>
      <c r="DS226" s="359"/>
      <c r="DT226" s="360"/>
      <c r="DU226" s="359"/>
      <c r="DV226" s="360"/>
      <c r="DW226" s="359"/>
      <c r="DX226" s="360"/>
      <c r="DY226" s="359"/>
      <c r="DZ226" s="360"/>
      <c r="EA226" s="359"/>
      <c r="EB226" s="360"/>
      <c r="EC226" s="359"/>
      <c r="ED226" s="360"/>
      <c r="EE226" s="359"/>
      <c r="EF226" s="360"/>
      <c r="EG226" s="359"/>
      <c r="EH226" s="360"/>
      <c r="EI226" s="359"/>
      <c r="EJ226" s="360"/>
      <c r="EK226" s="359"/>
      <c r="EL226" s="360"/>
      <c r="EM226" s="359"/>
      <c r="EN226" s="360"/>
      <c r="EO226" s="359"/>
      <c r="EP226" s="360"/>
      <c r="EQ226" s="359"/>
      <c r="ER226" s="360"/>
      <c r="ES226" s="359"/>
      <c r="ET226" s="360"/>
      <c r="EU226" s="359"/>
      <c r="EV226" s="360"/>
      <c r="EW226" s="359"/>
      <c r="EX226" s="360"/>
      <c r="EY226" s="359"/>
      <c r="EZ226" s="360"/>
      <c r="FA226" s="359"/>
      <c r="FB226" s="360"/>
      <c r="FC226" s="383"/>
      <c r="FD226" s="384"/>
      <c r="FE226" s="377"/>
      <c r="FF226" s="378"/>
      <c r="FG226" s="377"/>
      <c r="FH226" s="378"/>
      <c r="FI226" s="377"/>
      <c r="FJ226" s="378"/>
      <c r="FK226" s="377"/>
      <c r="FL226" s="378"/>
      <c r="FM226" s="359"/>
      <c r="FN226" s="360"/>
      <c r="FO226" s="371"/>
      <c r="FP226" s="372"/>
      <c r="FQ226" s="371"/>
      <c r="FR226" s="372"/>
      <c r="FS226" s="371"/>
      <c r="FT226" s="372"/>
      <c r="FU226" s="359"/>
      <c r="FV226" s="360"/>
      <c r="FW226" s="371"/>
      <c r="FX226" s="372"/>
      <c r="FY226" s="359"/>
      <c r="FZ226" s="360"/>
      <c r="GA226" s="359"/>
      <c r="GB226" s="360"/>
      <c r="GC226" s="359"/>
      <c r="GD226" s="360"/>
      <c r="GE226" s="359"/>
      <c r="GF226" s="360"/>
      <c r="GG226" s="359"/>
      <c r="GH226" s="360"/>
      <c r="GI226" s="359"/>
      <c r="GJ226" s="360"/>
      <c r="GK226" s="359"/>
      <c r="GL226" s="360"/>
      <c r="GM226" s="359"/>
      <c r="GN226" s="360"/>
      <c r="GO226" s="359"/>
      <c r="GP226" s="360"/>
      <c r="GQ226" s="359"/>
      <c r="GR226" s="360"/>
    </row>
    <row r="227" spans="1:200" ht="17.100000000000001" customHeight="1" x14ac:dyDescent="0.3">
      <c r="A227" s="402"/>
      <c r="B227" s="405"/>
      <c r="C227" s="397"/>
      <c r="D227" s="398"/>
      <c r="E227" s="359"/>
      <c r="F227" s="360"/>
      <c r="G227" s="377"/>
      <c r="H227" s="378"/>
      <c r="I227" s="359"/>
      <c r="J227" s="360"/>
      <c r="K227" s="359"/>
      <c r="L227" s="360"/>
      <c r="M227" s="359"/>
      <c r="N227" s="360"/>
      <c r="O227" s="359"/>
      <c r="P227" s="360"/>
      <c r="Q227" s="359"/>
      <c r="R227" s="360"/>
      <c r="S227" s="359"/>
      <c r="T227" s="360"/>
      <c r="U227" s="359"/>
      <c r="V227" s="360"/>
      <c r="W227" s="359"/>
      <c r="X227" s="360"/>
      <c r="Y227" s="359"/>
      <c r="Z227" s="360"/>
      <c r="AA227" s="359"/>
      <c r="AB227" s="360"/>
      <c r="AC227" s="377"/>
      <c r="AD227" s="378"/>
      <c r="AE227" s="377"/>
      <c r="AF227" s="378"/>
      <c r="AG227" s="377"/>
      <c r="AH227" s="378"/>
      <c r="AI227" s="377"/>
      <c r="AJ227" s="378"/>
      <c r="AK227" s="377"/>
      <c r="AL227" s="378"/>
      <c r="AM227" s="359"/>
      <c r="AN227" s="360"/>
      <c r="AO227" s="359"/>
      <c r="AP227" s="360"/>
      <c r="AQ227" s="359"/>
      <c r="AR227" s="360"/>
      <c r="AS227" s="359"/>
      <c r="AT227" s="360"/>
      <c r="AU227" s="359"/>
      <c r="AV227" s="360"/>
      <c r="AW227" s="359"/>
      <c r="AX227" s="360"/>
      <c r="AY227" s="359"/>
      <c r="AZ227" s="360"/>
      <c r="BA227" s="359"/>
      <c r="BB227" s="360"/>
      <c r="BC227" s="359"/>
      <c r="BD227" s="360"/>
      <c r="BE227" s="359"/>
      <c r="BF227" s="360"/>
      <c r="BG227" s="359"/>
      <c r="BH227" s="360"/>
      <c r="BI227" s="359"/>
      <c r="BJ227" s="360"/>
      <c r="BK227" s="359"/>
      <c r="BL227" s="360"/>
      <c r="BM227" s="359"/>
      <c r="BN227" s="360"/>
      <c r="BO227" s="359"/>
      <c r="BP227" s="360"/>
      <c r="BQ227" s="359"/>
      <c r="BR227" s="360"/>
      <c r="BS227" s="359"/>
      <c r="BT227" s="360"/>
      <c r="BU227" s="359"/>
      <c r="BV227" s="360"/>
      <c r="BW227" s="359"/>
      <c r="BX227" s="360"/>
      <c r="BY227" s="359"/>
      <c r="BZ227" s="360"/>
      <c r="CA227" s="359"/>
      <c r="CB227" s="360"/>
      <c r="CC227" s="359"/>
      <c r="CD227" s="360"/>
      <c r="CE227" s="359"/>
      <c r="CF227" s="360"/>
      <c r="CG227" s="359"/>
      <c r="CH227" s="360"/>
      <c r="CI227" s="383"/>
      <c r="CJ227" s="384"/>
      <c r="CK227" s="377"/>
      <c r="CL227" s="378"/>
      <c r="CM227" s="377"/>
      <c r="CN227" s="378"/>
      <c r="CO227" s="377"/>
      <c r="CP227" s="378"/>
      <c r="CQ227" s="377"/>
      <c r="CR227" s="378"/>
      <c r="CS227" s="359"/>
      <c r="CT227" s="360"/>
      <c r="CU227" s="371"/>
      <c r="CV227" s="372"/>
      <c r="CW227" s="371"/>
      <c r="CX227" s="372"/>
      <c r="CY227" s="371"/>
      <c r="CZ227" s="372"/>
      <c r="DA227" s="359"/>
      <c r="DB227" s="360"/>
      <c r="DC227" s="371"/>
      <c r="DD227" s="372"/>
      <c r="DE227" s="359"/>
      <c r="DF227" s="360"/>
      <c r="DG227" s="359"/>
      <c r="DH227" s="360"/>
      <c r="DI227" s="359"/>
      <c r="DJ227" s="360"/>
      <c r="DK227" s="359"/>
      <c r="DL227" s="360"/>
      <c r="DM227" s="359"/>
      <c r="DN227" s="360"/>
      <c r="DO227" s="359"/>
      <c r="DP227" s="360"/>
      <c r="DQ227" s="359"/>
      <c r="DR227" s="360"/>
      <c r="DS227" s="359"/>
      <c r="DT227" s="360"/>
      <c r="DU227" s="359"/>
      <c r="DV227" s="360"/>
      <c r="DW227" s="359"/>
      <c r="DX227" s="360"/>
      <c r="DY227" s="359"/>
      <c r="DZ227" s="360"/>
      <c r="EA227" s="359"/>
      <c r="EB227" s="360"/>
      <c r="EC227" s="359"/>
      <c r="ED227" s="360"/>
      <c r="EE227" s="359"/>
      <c r="EF227" s="360"/>
      <c r="EG227" s="359"/>
      <c r="EH227" s="360"/>
      <c r="EI227" s="359"/>
      <c r="EJ227" s="360"/>
      <c r="EK227" s="359"/>
      <c r="EL227" s="360"/>
      <c r="EM227" s="359"/>
      <c r="EN227" s="360"/>
      <c r="EO227" s="359"/>
      <c r="EP227" s="360"/>
      <c r="EQ227" s="359"/>
      <c r="ER227" s="360"/>
      <c r="ES227" s="359"/>
      <c r="ET227" s="360"/>
      <c r="EU227" s="359"/>
      <c r="EV227" s="360"/>
      <c r="EW227" s="359"/>
      <c r="EX227" s="360"/>
      <c r="EY227" s="359"/>
      <c r="EZ227" s="360"/>
      <c r="FA227" s="359"/>
      <c r="FB227" s="360"/>
      <c r="FC227" s="383"/>
      <c r="FD227" s="384"/>
      <c r="FE227" s="377"/>
      <c r="FF227" s="378"/>
      <c r="FG227" s="377"/>
      <c r="FH227" s="378"/>
      <c r="FI227" s="377"/>
      <c r="FJ227" s="378"/>
      <c r="FK227" s="377"/>
      <c r="FL227" s="378"/>
      <c r="FM227" s="359"/>
      <c r="FN227" s="360"/>
      <c r="FO227" s="371"/>
      <c r="FP227" s="372"/>
      <c r="FQ227" s="371"/>
      <c r="FR227" s="372"/>
      <c r="FS227" s="371"/>
      <c r="FT227" s="372"/>
      <c r="FU227" s="359"/>
      <c r="FV227" s="360"/>
      <c r="FW227" s="371"/>
      <c r="FX227" s="372"/>
      <c r="FY227" s="359"/>
      <c r="FZ227" s="360"/>
      <c r="GA227" s="359"/>
      <c r="GB227" s="360"/>
      <c r="GC227" s="359"/>
      <c r="GD227" s="360"/>
      <c r="GE227" s="359"/>
      <c r="GF227" s="360"/>
      <c r="GG227" s="359"/>
      <c r="GH227" s="360"/>
      <c r="GI227" s="359"/>
      <c r="GJ227" s="360"/>
      <c r="GK227" s="359"/>
      <c r="GL227" s="360"/>
      <c r="GM227" s="359"/>
      <c r="GN227" s="360"/>
      <c r="GO227" s="359"/>
      <c r="GP227" s="360"/>
      <c r="GQ227" s="359"/>
      <c r="GR227" s="360"/>
    </row>
    <row r="228" spans="1:200" ht="17.100000000000001" customHeight="1" x14ac:dyDescent="0.3">
      <c r="A228" s="402"/>
      <c r="B228" s="405"/>
      <c r="C228" s="409"/>
      <c r="D228" s="410"/>
      <c r="E228" s="361"/>
      <c r="F228" s="362"/>
      <c r="G228" s="379"/>
      <c r="H228" s="380"/>
      <c r="I228" s="361"/>
      <c r="J228" s="362"/>
      <c r="K228" s="361"/>
      <c r="L228" s="362"/>
      <c r="M228" s="361"/>
      <c r="N228" s="362"/>
      <c r="O228" s="361"/>
      <c r="P228" s="362"/>
      <c r="Q228" s="361"/>
      <c r="R228" s="362"/>
      <c r="S228" s="361"/>
      <c r="T228" s="362"/>
      <c r="U228" s="361"/>
      <c r="V228" s="362"/>
      <c r="W228" s="361"/>
      <c r="X228" s="362"/>
      <c r="Y228" s="361"/>
      <c r="Z228" s="362"/>
      <c r="AA228" s="361"/>
      <c r="AB228" s="362"/>
      <c r="AC228" s="379"/>
      <c r="AD228" s="380"/>
      <c r="AE228" s="379"/>
      <c r="AF228" s="380"/>
      <c r="AG228" s="379"/>
      <c r="AH228" s="380"/>
      <c r="AI228" s="379"/>
      <c r="AJ228" s="380"/>
      <c r="AK228" s="379"/>
      <c r="AL228" s="380"/>
      <c r="AM228" s="361"/>
      <c r="AN228" s="362"/>
      <c r="AO228" s="361"/>
      <c r="AP228" s="362"/>
      <c r="AQ228" s="361"/>
      <c r="AR228" s="362"/>
      <c r="AS228" s="361"/>
      <c r="AT228" s="362"/>
      <c r="AU228" s="361"/>
      <c r="AV228" s="362"/>
      <c r="AW228" s="361"/>
      <c r="AX228" s="362"/>
      <c r="AY228" s="361"/>
      <c r="AZ228" s="362"/>
      <c r="BA228" s="361"/>
      <c r="BB228" s="362"/>
      <c r="BC228" s="361"/>
      <c r="BD228" s="362"/>
      <c r="BE228" s="361"/>
      <c r="BF228" s="362"/>
      <c r="BG228" s="361"/>
      <c r="BH228" s="362"/>
      <c r="BI228" s="361"/>
      <c r="BJ228" s="362"/>
      <c r="BK228" s="361"/>
      <c r="BL228" s="362"/>
      <c r="BM228" s="361"/>
      <c r="BN228" s="362"/>
      <c r="BO228" s="361"/>
      <c r="BP228" s="362"/>
      <c r="BQ228" s="361"/>
      <c r="BR228" s="362"/>
      <c r="BS228" s="361"/>
      <c r="BT228" s="362"/>
      <c r="BU228" s="361"/>
      <c r="BV228" s="362"/>
      <c r="BW228" s="361"/>
      <c r="BX228" s="362"/>
      <c r="BY228" s="361"/>
      <c r="BZ228" s="362"/>
      <c r="CA228" s="361"/>
      <c r="CB228" s="362"/>
      <c r="CC228" s="361"/>
      <c r="CD228" s="362"/>
      <c r="CE228" s="361"/>
      <c r="CF228" s="362"/>
      <c r="CG228" s="361"/>
      <c r="CH228" s="362"/>
      <c r="CI228" s="385"/>
      <c r="CJ228" s="386"/>
      <c r="CK228" s="379"/>
      <c r="CL228" s="380"/>
      <c r="CM228" s="379"/>
      <c r="CN228" s="380"/>
      <c r="CO228" s="379"/>
      <c r="CP228" s="380"/>
      <c r="CQ228" s="379"/>
      <c r="CR228" s="380"/>
      <c r="CS228" s="361"/>
      <c r="CT228" s="362"/>
      <c r="CU228" s="373"/>
      <c r="CV228" s="374"/>
      <c r="CW228" s="373"/>
      <c r="CX228" s="374"/>
      <c r="CY228" s="373"/>
      <c r="CZ228" s="374"/>
      <c r="DA228" s="361"/>
      <c r="DB228" s="362"/>
      <c r="DC228" s="373"/>
      <c r="DD228" s="374"/>
      <c r="DE228" s="361"/>
      <c r="DF228" s="362"/>
      <c r="DG228" s="361"/>
      <c r="DH228" s="362"/>
      <c r="DI228" s="361"/>
      <c r="DJ228" s="362"/>
      <c r="DK228" s="361"/>
      <c r="DL228" s="362"/>
      <c r="DM228" s="361"/>
      <c r="DN228" s="362"/>
      <c r="DO228" s="361"/>
      <c r="DP228" s="362"/>
      <c r="DQ228" s="361"/>
      <c r="DR228" s="362"/>
      <c r="DS228" s="361"/>
      <c r="DT228" s="362"/>
      <c r="DU228" s="361"/>
      <c r="DV228" s="362"/>
      <c r="DW228" s="361"/>
      <c r="DX228" s="362"/>
      <c r="DY228" s="361"/>
      <c r="DZ228" s="362"/>
      <c r="EA228" s="361"/>
      <c r="EB228" s="362"/>
      <c r="EC228" s="361"/>
      <c r="ED228" s="362"/>
      <c r="EE228" s="361"/>
      <c r="EF228" s="362"/>
      <c r="EG228" s="361"/>
      <c r="EH228" s="362"/>
      <c r="EI228" s="361"/>
      <c r="EJ228" s="362"/>
      <c r="EK228" s="361"/>
      <c r="EL228" s="362"/>
      <c r="EM228" s="361"/>
      <c r="EN228" s="362"/>
      <c r="EO228" s="361"/>
      <c r="EP228" s="362"/>
      <c r="EQ228" s="361"/>
      <c r="ER228" s="362"/>
      <c r="ES228" s="361"/>
      <c r="ET228" s="362"/>
      <c r="EU228" s="361"/>
      <c r="EV228" s="362"/>
      <c r="EW228" s="361"/>
      <c r="EX228" s="362"/>
      <c r="EY228" s="361"/>
      <c r="EZ228" s="362"/>
      <c r="FA228" s="361"/>
      <c r="FB228" s="362"/>
      <c r="FC228" s="385"/>
      <c r="FD228" s="386"/>
      <c r="FE228" s="379"/>
      <c r="FF228" s="380"/>
      <c r="FG228" s="379"/>
      <c r="FH228" s="380"/>
      <c r="FI228" s="379"/>
      <c r="FJ228" s="380"/>
      <c r="FK228" s="379"/>
      <c r="FL228" s="380"/>
      <c r="FM228" s="361"/>
      <c r="FN228" s="362"/>
      <c r="FO228" s="373"/>
      <c r="FP228" s="374"/>
      <c r="FQ228" s="373"/>
      <c r="FR228" s="374"/>
      <c r="FS228" s="373"/>
      <c r="FT228" s="374"/>
      <c r="FU228" s="361"/>
      <c r="FV228" s="362"/>
      <c r="FW228" s="373"/>
      <c r="FX228" s="374"/>
      <c r="FY228" s="361"/>
      <c r="FZ228" s="362"/>
      <c r="GA228" s="361"/>
      <c r="GB228" s="362"/>
      <c r="GC228" s="361"/>
      <c r="GD228" s="362"/>
      <c r="GE228" s="361"/>
      <c r="GF228" s="362"/>
      <c r="GG228" s="361"/>
      <c r="GH228" s="362"/>
      <c r="GI228" s="361"/>
      <c r="GJ228" s="362"/>
      <c r="GK228" s="361"/>
      <c r="GL228" s="362"/>
      <c r="GM228" s="361"/>
      <c r="GN228" s="362"/>
      <c r="GO228" s="361"/>
      <c r="GP228" s="362"/>
      <c r="GQ228" s="361"/>
      <c r="GR228" s="362"/>
    </row>
    <row r="229" spans="1:200" ht="16.5" customHeight="1" x14ac:dyDescent="0.3">
      <c r="A229" s="402"/>
      <c r="B229" s="405"/>
      <c r="C229" s="395" t="s">
        <v>20</v>
      </c>
      <c r="D229" s="396"/>
      <c r="E229" s="351">
        <f>ROUNDUP((E225/1000)*VLOOKUP(E$8,'프로파일 단가 DB'!$A$2:$H$107,7,FALSE)+(E225/1000*($U$3/100))*VLOOKUP(E$8,'프로파일 단가 DB'!$A$2:$H$107,7,FALSE),2)</f>
        <v>0</v>
      </c>
      <c r="F229" s="352"/>
      <c r="G229" s="351">
        <f>ROUNDUP((G225/1000)*VLOOKUP(G$8,'프로파일 단가 DB'!$A$2:$H$107,7,FALSE)+(G225/1000*($U$3/100))*VLOOKUP(G$8,'프로파일 단가 DB'!$A$2:$H$107,7,FALSE),2)</f>
        <v>0</v>
      </c>
      <c r="H229" s="352"/>
      <c r="I229" s="351">
        <f>ROUNDUP((I225/1000)*VLOOKUP(I$8,'프로파일 단가 DB'!$A$2:$H$107,7,FALSE)+(I225/1000*($U$3/100))*VLOOKUP(I$8,'프로파일 단가 DB'!$A$2:$H$107,7,FALSE),2)</f>
        <v>0</v>
      </c>
      <c r="J229" s="352"/>
      <c r="K229" s="351">
        <f>ROUNDUP((K225/1000)*VLOOKUP(K$8,'프로파일 단가 DB'!$A$2:$H$107,7,FALSE)+(K225/1000*($U$3/100))*VLOOKUP(K$8,'프로파일 단가 DB'!$A$2:$H$107,7,FALSE),2)</f>
        <v>0</v>
      </c>
      <c r="L229" s="352"/>
      <c r="M229" s="351">
        <f>ROUNDUP((M225/1000)*VLOOKUP(M$8,'프로파일 단가 DB'!$A$2:$H$107,7,FALSE)+(M225/1000*($U$3/100))*VLOOKUP(M$8,'프로파일 단가 DB'!$A$2:$H$107,7,FALSE),2)</f>
        <v>0</v>
      </c>
      <c r="N229" s="352"/>
      <c r="O229" s="351">
        <f>ROUNDUP((O225/1000)*VLOOKUP(O$8,'프로파일 단가 DB'!$A$2:$H$107,7,FALSE)+(O225/1000*($U$3/100))*VLOOKUP(O$8,'프로파일 단가 DB'!$A$2:$H$107,7,FALSE),2)</f>
        <v>0</v>
      </c>
      <c r="P229" s="352"/>
      <c r="Q229" s="351">
        <f>ROUNDUP((Q225/1000)*VLOOKUP(Q$8,'프로파일 단가 DB'!$A$2:$H$107,7,FALSE)+(Q225/1000*($U$3/100))*VLOOKUP(Q$8,'프로파일 단가 DB'!$A$2:$H$107,7,FALSE),2)</f>
        <v>0</v>
      </c>
      <c r="R229" s="352"/>
      <c r="S229" s="351">
        <f>ROUNDUP((S225/1000)*VLOOKUP(S$8,'프로파일 단가 DB'!$A$2:$H$107,7,FALSE)+(S225/1000*($U$3/100))*VLOOKUP(S$8,'프로파일 단가 DB'!$A$2:$H$107,7,FALSE),2)</f>
        <v>0</v>
      </c>
      <c r="T229" s="352"/>
      <c r="U229" s="351">
        <f>ROUNDUP((U225/1000)*VLOOKUP(U$8,'프로파일 단가 DB'!$A$2:$H$107,7,FALSE)+(U225/1000*($U$3/100))*VLOOKUP(U$8,'프로파일 단가 DB'!$A$2:$H$107,7,FALSE),2)</f>
        <v>0</v>
      </c>
      <c r="V229" s="352"/>
      <c r="W229" s="351">
        <f>ROUNDUP((W225/1000)*VLOOKUP(W$8,'프로파일 단가 DB'!$A$2:$H$107,7,FALSE)+(W225/1000*($U$3/100))*VLOOKUP(W$8,'프로파일 단가 DB'!$A$2:$H$107,7,FALSE),2)</f>
        <v>0</v>
      </c>
      <c r="X229" s="352"/>
      <c r="Y229" s="351">
        <f>ROUNDUP((Y225)*VLOOKUP(Y$8,'프로파일 단가 DB'!$A$2:$H$107,7,FALSE)+(Y225*($U$3/100))*VLOOKUP(Y$8,'프로파일 단가 DB'!$A$2:$H$107,7,FALSE),2)</f>
        <v>0</v>
      </c>
      <c r="Z229" s="352"/>
      <c r="AA229" s="351">
        <f>ROUNDUP((AA225)*VLOOKUP(AA$8,'프로파일 단가 DB'!$A$2:$H$107,7,FALSE)+(AA225*($U$3/100))*VLOOKUP(AA$8,'프로파일 단가 DB'!$A$2:$H$107,7,FALSE),2)</f>
        <v>0</v>
      </c>
      <c r="AB229" s="352"/>
      <c r="AC229" s="351">
        <f>ROUNDUP((AC225)*VLOOKUP(AC$8,'프로파일 단가 DB'!$A$2:$H$107,7,FALSE)+(AC225*($U$3/100))*VLOOKUP(AC$8,'프로파일 단가 DB'!$A$2:$H$107,7,FALSE),2)</f>
        <v>0</v>
      </c>
      <c r="AD229" s="352"/>
      <c r="AE229" s="351">
        <f>ROUNDUP((AE225)*VLOOKUP(AE$8,'프로파일 단가 DB'!$A$2:$H$107,7,FALSE)+(AE225*($U$3/100))*VLOOKUP(AE$8,'프로파일 단가 DB'!$A$2:$H$107,7,FALSE),2)</f>
        <v>0</v>
      </c>
      <c r="AF229" s="352"/>
      <c r="AG229" s="351">
        <f>ROUNDUP((AG225)*VLOOKUP(AG$8,'프로파일 단가 DB'!$A$2:$H$107,7,FALSE)+(AG225*($U$3/100))*VLOOKUP(AG$8,'프로파일 단가 DB'!$A$2:$H$107,7,FALSE),2)</f>
        <v>0</v>
      </c>
      <c r="AH229" s="352"/>
      <c r="AI229" s="351">
        <f>ROUNDUP((AI225)*VLOOKUP(AI$8,'프로파일 단가 DB'!$A$2:$H$107,7,FALSE)+(AI225*($U$3/100))*VLOOKUP(AI$8,'프로파일 단가 DB'!$A$2:$H$107,7,FALSE),2)</f>
        <v>0</v>
      </c>
      <c r="AJ229" s="352"/>
      <c r="AK229" s="351">
        <f>ROUNDUP((AK225)*VLOOKUP(AK$8,'프로파일 단가 DB'!$A$2:$H$107,7,FALSE)+(AK225*($U$3/100))*VLOOKUP(AK$8,'프로파일 단가 DB'!$A$2:$H$107,7,FALSE),2)</f>
        <v>0</v>
      </c>
      <c r="AL229" s="352"/>
      <c r="AM229" s="351">
        <f>ROUNDUP((AM225)*VLOOKUP(AM$8,'프로파일 단가 DB'!$A$2:$H$107,7,FALSE)+(AM225*($U$3/100))*VLOOKUP(AM$8,'프로파일 단가 DB'!$A$2:$H$107,7,FALSE),2)</f>
        <v>0</v>
      </c>
      <c r="AN229" s="352"/>
      <c r="AO229" s="351">
        <f>ROUNDUP((AO225)*VLOOKUP(AO$8,'프로파일 단가 DB'!$A$2:$H$107,7,FALSE)+(AO225*($U$3/100))*VLOOKUP(AO$8,'프로파일 단가 DB'!$A$2:$H$107,7,FALSE),2)</f>
        <v>0</v>
      </c>
      <c r="AP229" s="352"/>
      <c r="AQ229" s="351">
        <f>ROUNDUP((AQ225)*VLOOKUP(AQ$8,'프로파일 단가 DB'!$A$2:$H$107,7,FALSE)+(AQ225*($U$3/100))*VLOOKUP(AQ$8,'프로파일 단가 DB'!$A$2:$H$107,7,FALSE),2)</f>
        <v>0</v>
      </c>
      <c r="AR229" s="352"/>
      <c r="AS229" s="351">
        <f>ROUNDUP((AS225)*VLOOKUP(AS$8,'프로파일 단가 DB'!$A$2:$H$107,7,FALSE)+(AS225*($U$3/100))*VLOOKUP(AS$8,'프로파일 단가 DB'!$A$2:$H$107,7,FALSE),2)</f>
        <v>0</v>
      </c>
      <c r="AT229" s="352"/>
      <c r="AU229" s="351">
        <f>ROUNDUP((AU225)*VLOOKUP(AU$8,'프로파일 단가 DB'!$A$2:$H$107,7,FALSE)+(AU225*($U$3/100))*VLOOKUP(AU$8,'프로파일 단가 DB'!$A$2:$H$107,7,FALSE),2)</f>
        <v>0</v>
      </c>
      <c r="AV229" s="352"/>
      <c r="AW229" s="351">
        <f>ROUNDUP((AW225)*VLOOKUP(AW$8,'프로파일 단가 DB'!$A$2:$H$107,7,FALSE)+(AW225*($U$3/100))*VLOOKUP(AW$8,'프로파일 단가 DB'!$A$2:$H$107,7,FALSE),2)</f>
        <v>0</v>
      </c>
      <c r="AX229" s="352"/>
      <c r="AY229" s="351">
        <f>ROUNDUP((AY225)*VLOOKUP(AY$8,'프로파일 단가 DB'!$A$2:$H$107,7,FALSE)+(AY225*($U$3/100))*VLOOKUP(AY$8,'프로파일 단가 DB'!$A$2:$H$107,7,FALSE),2)</f>
        <v>0</v>
      </c>
      <c r="AZ229" s="352"/>
      <c r="BA229" s="351">
        <f>ROUNDUP((BA225)*VLOOKUP(BA$8,'프로파일 단가 DB'!$A$2:$H$107,7,FALSE)+(BA225*($U$3/100))*VLOOKUP(BA$8,'프로파일 단가 DB'!$A$2:$H$107,7,FALSE),2)</f>
        <v>0</v>
      </c>
      <c r="BB229" s="352"/>
      <c r="BC229" s="351">
        <f>ROUNDUP((BC225)*VLOOKUP(BC$8,'프로파일 단가 DB'!$A$2:$H$107,7,FALSE)+(BC225*($U$3/100))*VLOOKUP(BC$8,'프로파일 단가 DB'!$A$2:$H$107,7,FALSE),2)</f>
        <v>0</v>
      </c>
      <c r="BD229" s="352"/>
      <c r="BE229" s="351">
        <f>ROUNDUP((BE225)*VLOOKUP(BE$8,'프로파일 단가 DB'!$A$2:$H$107,7,FALSE)+(BE225*($U$3/100))*VLOOKUP(BE$8,'프로파일 단가 DB'!$A$2:$H$107,7,FALSE),2)</f>
        <v>0</v>
      </c>
      <c r="BF229" s="352"/>
      <c r="BG229" s="351">
        <f>ROUNDUP((BG225)*VLOOKUP(BG$8,'프로파일 단가 DB'!$A$2:$H$107,7,FALSE)+(BG225*($U$3/100))*VLOOKUP(BG$8,'프로파일 단가 DB'!$A$2:$H$107,7,FALSE),2)</f>
        <v>0</v>
      </c>
      <c r="BH229" s="352"/>
      <c r="BI229" s="351">
        <f>ROUNDUP((BI225)*VLOOKUP(BI$8,'프로파일 단가 DB'!$A$2:$H$107,7,FALSE)+(BI225*($U$3/100))*VLOOKUP(BI$8,'프로파일 단가 DB'!$A$2:$H$107,7,FALSE),2)</f>
        <v>0</v>
      </c>
      <c r="BJ229" s="352"/>
      <c r="BK229" s="351">
        <f>ROUNDUP((BK225)*VLOOKUP(BK$8,'프로파일 단가 DB'!$A$2:$H$107,7,FALSE)+(BK225*($U$3/100))*VLOOKUP(BK$8,'프로파일 단가 DB'!$A$2:$H$107,7,FALSE),2)</f>
        <v>0</v>
      </c>
      <c r="BL229" s="352"/>
      <c r="BM229" s="351">
        <f>ROUNDUP((BM225)*VLOOKUP(BM$8,'프로파일 단가 DB'!$A$2:$H$107,7,FALSE)+(BM225*($U$3/100))*VLOOKUP(BM$8,'프로파일 단가 DB'!$A$2:$H$107,7,FALSE),2)</f>
        <v>0</v>
      </c>
      <c r="BN229" s="352"/>
      <c r="BO229" s="351">
        <f>ROUNDUP((BO225/1000)*VLOOKUP(BO$8,'프로파일 단가 DB'!$A$2:$H$107,7,FALSE)+(BO225/1000*($U$3/100))*VLOOKUP(BO$8,'프로파일 단가 DB'!$A$2:$H$107,7,FALSE),2)</f>
        <v>0</v>
      </c>
      <c r="BP229" s="352"/>
      <c r="BQ229" s="351">
        <f>ROUNDUP((BQ225/1000)*VLOOKUP(BQ$8,'프로파일 단가 DB'!$A$2:$H$107,7,FALSE)+(BQ225/1000*($U$3/100))*VLOOKUP(BQ$8,'프로파일 단가 DB'!$A$2:$H$107,7,FALSE),2)</f>
        <v>0</v>
      </c>
      <c r="BR229" s="352"/>
      <c r="BS229" s="351">
        <f>ROUNDUP((BS225/1000)*VLOOKUP(BS$8,'프로파일 단가 DB'!$A$2:$H$107,7,FALSE)+(BS225/1000*($U$3/100))*VLOOKUP(BS$8,'프로파일 단가 DB'!$A$2:$H$107,7,FALSE),2)</f>
        <v>0</v>
      </c>
      <c r="BT229" s="352"/>
      <c r="BU229" s="351">
        <f>ROUNDUP((BU225/1000)*VLOOKUP(BU$8,'프로파일 단가 DB'!$A$2:$H$107,7,FALSE)+(BU225/1000*($U$3/100))*VLOOKUP(BU$8,'프로파일 단가 DB'!$A$2:$H$107,7,FALSE),2)</f>
        <v>0</v>
      </c>
      <c r="BV229" s="352"/>
      <c r="BW229" s="351">
        <f>ROUNDUP((BW225/1000)*VLOOKUP(BW$8,'프로파일 단가 DB'!$A$2:$H$107,7,FALSE)+(BW225/1000*($U$3/100))*VLOOKUP(BW$8,'프로파일 단가 DB'!$A$2:$H$107,7,FALSE),2)</f>
        <v>0</v>
      </c>
      <c r="BX229" s="352"/>
      <c r="BY229" s="351">
        <f>ROUNDUP((BY225/1000)*VLOOKUP(BY$8,'프로파일 단가 DB'!$A$2:$H$107,7,FALSE)+(BY225/1000*($U$3/100))*VLOOKUP(BY$8,'프로파일 단가 DB'!$A$2:$H$107,7,FALSE),2)</f>
        <v>0</v>
      </c>
      <c r="BZ229" s="352"/>
      <c r="CA229" s="351">
        <f>ROUNDUP((CA225/1000)*VLOOKUP(CA$8,'프로파일 단가 DB'!$A$2:$H$107,7,FALSE)+(CA225/1000*($U$3/100))*VLOOKUP(CA$8,'프로파일 단가 DB'!$A$2:$H$107,7,FALSE),2)</f>
        <v>0</v>
      </c>
      <c r="CB229" s="352"/>
      <c r="CC229" s="351">
        <f>ROUNDUP((CC225/1000)*VLOOKUP(CC$8,'프로파일 단가 DB'!$A$2:$H$107,7,FALSE)+(CC225/1000*($U$3/100))*VLOOKUP(CC$8,'프로파일 단가 DB'!$A$2:$H$107,7,FALSE),2)</f>
        <v>0</v>
      </c>
      <c r="CD229" s="352"/>
      <c r="CE229" s="389">
        <f>ROUNDUP((CE225)*VLOOKUP(CE$8,'프로파일 단가 DB'!$A$2:$H$107,7,FALSE)+(CE225*($U$3/100))*VLOOKUP(CE$8,'프로파일 단가 DB'!$A$2:$H$107,7,FALSE),2)</f>
        <v>0</v>
      </c>
      <c r="CF229" s="390"/>
      <c r="CG229" s="389">
        <f>ROUNDUP((CG225)*VLOOKUP(CG$8,'프로파일 단가 DB'!$A$2:$H$107,7,FALSE)+(CG225*($U$3/100))*VLOOKUP(CG$8,'프로파일 단가 DB'!$A$2:$H$107,7,FALSE),2)</f>
        <v>0</v>
      </c>
      <c r="CH229" s="390"/>
      <c r="CI229" s="389">
        <f>ROUNDUP((CI225)*VLOOKUP(CI$8,'프로파일 단가 DB'!$A$2:$H$107,7,FALSE)+(CI225*($U$3/100))*VLOOKUP(CI$8,'프로파일 단가 DB'!$A$2:$H$107,7,FALSE),2)</f>
        <v>0</v>
      </c>
      <c r="CJ229" s="390"/>
      <c r="CK229" s="389">
        <f>ROUNDUP((CK225)*VLOOKUP(CK$8,'프로파일 단가 DB'!$A$2:$H$107,7,FALSE)+(CK225*($U$3/100))*VLOOKUP(CK$8,'프로파일 단가 DB'!$A$2:$H$107,7,FALSE),2)</f>
        <v>0</v>
      </c>
      <c r="CL229" s="390"/>
      <c r="CM229" s="389">
        <f>ROUNDUP((CM225)*VLOOKUP(CM$8,'프로파일 단가 DB'!$A$2:$H$107,7,FALSE)+(CM225*($U$3/100))*VLOOKUP(CM$8,'프로파일 단가 DB'!$A$2:$H$107,7,FALSE),2)</f>
        <v>0</v>
      </c>
      <c r="CN229" s="390"/>
      <c r="CO229" s="389">
        <f>ROUNDUP((CO225)*VLOOKUP(CO$8,'프로파일 단가 DB'!$A$2:$H$107,7,FALSE)+(CO225*($U$3/100))*VLOOKUP(CO$8,'프로파일 단가 DB'!$A$2:$H$107,7,FALSE),2)</f>
        <v>0</v>
      </c>
      <c r="CP229" s="390"/>
      <c r="CQ229" s="389">
        <f>ROUNDUP((CQ225)*VLOOKUP(CQ$8,'프로파일 단가 DB'!$A$2:$H$107,7,FALSE)+(CQ225*($U$3/100))*VLOOKUP(CQ$8,'프로파일 단가 DB'!$A$2:$H$107,7,FALSE),2)</f>
        <v>0</v>
      </c>
      <c r="CR229" s="390"/>
      <c r="CS229" s="389">
        <f>ROUNDUP((CS225)*VLOOKUP(CS$8,'프로파일 단가 DB'!$A$2:$H$107,7,FALSE)+(CS225*($U$3/100))*VLOOKUP(CS$8,'프로파일 단가 DB'!$A$2:$H$107,7,FALSE),2)</f>
        <v>0</v>
      </c>
      <c r="CT229" s="390"/>
      <c r="CU229" s="351">
        <f>ROUNDUP((CU225)*VLOOKUP(CU$8,'프로파일 단가 DB'!$A$2:$H$107,7,FALSE)+(CU225*($U$3/100))*VLOOKUP(CU$8,'프로파일 단가 DB'!$A$2:$H$107,7,FALSE),2)</f>
        <v>0</v>
      </c>
      <c r="CV229" s="352"/>
      <c r="CW229" s="351">
        <f>ROUNDUP((CW225)*VLOOKUP(CW$8,'프로파일 단가 DB'!$A$2:$H$107,7,FALSE)+(CW225*($U$3/100))*VLOOKUP(CW$8,'프로파일 단가 DB'!$A$2:$H$107,7,FALSE),2)</f>
        <v>0</v>
      </c>
      <c r="CX229" s="352"/>
      <c r="CY229" s="351">
        <f>ROUNDUP((CY225)*VLOOKUP(CY$8,'프로파일 단가 DB'!$A$2:$H$107,7,FALSE)+(CY225*($U$3/100))*VLOOKUP(CY$8,'프로파일 단가 DB'!$A$2:$H$107,7,FALSE),2)</f>
        <v>0</v>
      </c>
      <c r="CZ229" s="352"/>
      <c r="DA229" s="351">
        <f>ROUNDUP((DA225)*VLOOKUP(DA$8,'프로파일 단가 DB'!$A$2:$H$107,7,FALSE)+(DA225*($U$3/100))*VLOOKUP(DA$8,'프로파일 단가 DB'!$A$2:$H$107,7,FALSE),2)</f>
        <v>0</v>
      </c>
      <c r="DB229" s="352"/>
      <c r="DC229" s="351">
        <f>ROUNDUP((DC225)*VLOOKUP(DC$8,'프로파일 단가 DB'!$A$2:$H$107,7,FALSE)+(DC225*($U$3/100))*VLOOKUP(DC$8,'프로파일 단가 DB'!$A$2:$H$107,7,FALSE),2)</f>
        <v>0</v>
      </c>
      <c r="DD229" s="352"/>
      <c r="DE229" s="351">
        <f>ROUNDUP((DE225)*VLOOKUP(DE$8,'프로파일 단가 DB'!$A$2:$H$107,7,FALSE)+(DE225*($U$3/100))*VLOOKUP(DE$8,'프로파일 단가 DB'!$A$2:$H$107,7,FALSE),2)</f>
        <v>0</v>
      </c>
      <c r="DF229" s="352"/>
      <c r="DG229" s="351">
        <f>ROUNDUP((DG225)*VLOOKUP(DG$8,'프로파일 단가 DB'!$A$2:$H$107,7,FALSE)+(DG225*($U$3/100))*VLOOKUP(DG$8,'프로파일 단가 DB'!$A$2:$H$107,7,FALSE),2)</f>
        <v>0</v>
      </c>
      <c r="DH229" s="352"/>
      <c r="DI229" s="351">
        <f>ROUNDUP((DI225)*VLOOKUP(DI$8,'프로파일 단가 DB'!$A$2:$H$107,7,FALSE)+(DI225*($U$3/100))*VLOOKUP(DI$8,'프로파일 단가 DB'!$A$2:$H$107,7,FALSE),2)</f>
        <v>0</v>
      </c>
      <c r="DJ229" s="352"/>
      <c r="DK229" s="351">
        <f>ROUNDUP((DK225)*VLOOKUP(DK$8,'프로파일 단가 DB'!$A$2:$H$107,7,FALSE)+(DK225*($U$3/100))*VLOOKUP(DK$8,'프로파일 단가 DB'!$A$2:$H$107,7,FALSE),2)</f>
        <v>0</v>
      </c>
      <c r="DL229" s="352"/>
      <c r="DM229" s="351">
        <f>ROUNDUP((DM225)*VLOOKUP(DM$8,'프로파일 단가 DB'!$A$2:$H$107,7,FALSE)+(DM225*($U$3/100))*VLOOKUP(DM$8,'프로파일 단가 DB'!$A$2:$H$107,7,FALSE),2)</f>
        <v>0</v>
      </c>
      <c r="DN229" s="352"/>
      <c r="DO229" s="351">
        <f>ROUNDUP((DO225)*VLOOKUP(DO$8,'프로파일 단가 DB'!$A$2:$H$107,7,FALSE)+(DO225*($U$3/100))*VLOOKUP(DO$8,'프로파일 단가 DB'!$A$2:$H$107,7,FALSE),2)</f>
        <v>0</v>
      </c>
      <c r="DP229" s="352"/>
      <c r="DQ229" s="351">
        <f>ROUNDUP((DQ225)*VLOOKUP(DQ$8,'프로파일 단가 DB'!$A$2:$H$107,7,FALSE)+(DQ225*($U$3/100))*VLOOKUP(DQ$8,'프로파일 단가 DB'!$A$2:$H$107,7,FALSE),2)</f>
        <v>0</v>
      </c>
      <c r="DR229" s="352"/>
      <c r="DS229" s="351">
        <f>ROUNDUP((DS225)*VLOOKUP(DS$8,'프로파일 단가 DB'!$A$2:$H$107,7,FALSE)+(DS225*($U$3/100))*VLOOKUP(DS$8,'프로파일 단가 DB'!$A$2:$H$107,7,FALSE),2)</f>
        <v>0</v>
      </c>
      <c r="DT229" s="352"/>
      <c r="DU229" s="351">
        <f>ROUNDUP((DU225/1000)*VLOOKUP(DU$8,'프로파일 단가 DB'!$A$2:$H$107,7,FALSE)+(DU225/1000*($U$3/100))*VLOOKUP(DU$8,'프로파일 단가 DB'!$A$2:$H$107,7,FALSE),2)</f>
        <v>0</v>
      </c>
      <c r="DV229" s="352"/>
      <c r="DW229" s="351">
        <f>ROUNDUP((DW225)*VLOOKUP(DW$8,'프로파일 단가 DB'!$A$2:$H$107,7,FALSE)+(DW225*($U$3/100))*VLOOKUP(DW$8,'프로파일 단가 DB'!$A$2:$H$107,7,FALSE),2)</f>
        <v>0</v>
      </c>
      <c r="DX229" s="352"/>
      <c r="DY229" s="351">
        <f>ROUNDUP((DY225)*VLOOKUP(DY$8,'프로파일 단가 DB'!$A$2:$H$107,7,FALSE)+(DY225*($U$3/100))*VLOOKUP(DY$8,'프로파일 단가 DB'!$A$2:$H$107,7,FALSE),2)</f>
        <v>0</v>
      </c>
      <c r="DZ229" s="352"/>
      <c r="EA229" s="351">
        <f>ROUNDUP((EA225)*VLOOKUP(EA$8,'프로파일 단가 DB'!$A$2:$H$107,7,FALSE)+(EA225*($U$3/100))*VLOOKUP(EA$8,'프로파일 단가 DB'!$A$2:$H$107,7,FALSE),2)</f>
        <v>0</v>
      </c>
      <c r="EB229" s="352"/>
      <c r="EC229" s="351">
        <f>ROUNDUP((EC225/1000)*VLOOKUP(EC$8,'프로파일 단가 DB'!$A$2:$H$107,7,FALSE)+(EC225/1000*($U$3/100))*VLOOKUP(EC$8,'프로파일 단가 DB'!$A$2:$H$107,7,FALSE),2)</f>
        <v>0</v>
      </c>
      <c r="ED229" s="352"/>
      <c r="EE229" s="351">
        <f>ROUNDUP((EE225/1000)*VLOOKUP(EE$8,'프로파일 단가 DB'!$A$2:$H$107,7,FALSE)+(EE225/1000*($U$3/100))*VLOOKUP(EE$8,'프로파일 단가 DB'!$A$2:$H$107,7,FALSE),2)</f>
        <v>0</v>
      </c>
      <c r="EF229" s="352"/>
      <c r="EG229" s="351">
        <f>ROUNDUP((EG225/1000)*VLOOKUP(EG$8,'프로파일 단가 DB'!$A$2:$H$107,7,FALSE)+(EG225/1000*($U$3/100))*VLOOKUP(EG$8,'프로파일 단가 DB'!$A$2:$H$107,7,FALSE),2)</f>
        <v>0</v>
      </c>
      <c r="EH229" s="352"/>
      <c r="EI229" s="351">
        <f>ROUNDUP((EI225/1000)*VLOOKUP(EI$8,'프로파일 단가 DB'!$A$2:$H$107,7,FALSE)+(EI225/1000*($U$3/100))*VLOOKUP(EI$8,'프로파일 단가 DB'!$A$2:$H$107,7,FALSE),2)</f>
        <v>0</v>
      </c>
      <c r="EJ229" s="352"/>
      <c r="EK229" s="351">
        <f>ROUNDUP((EK225/1000)*VLOOKUP(EK$8,'프로파일 단가 DB'!$A$2:$H$107,7,FALSE)+(EK225/1000*($U$3/100))*VLOOKUP(EK$8,'프로파일 단가 DB'!$A$2:$H$107,7,FALSE),2)</f>
        <v>0</v>
      </c>
      <c r="EL229" s="352"/>
      <c r="EM229" s="351">
        <f>ROUNDUP((EM225/1000)*VLOOKUP(EM$8,'프로파일 단가 DB'!$A$2:$H$107,7,FALSE)+(EM225/1000*($U$3/100))*VLOOKUP(EM$8,'프로파일 단가 DB'!$A$2:$H$107,7,FALSE),2)</f>
        <v>0</v>
      </c>
      <c r="EN229" s="352"/>
      <c r="EO229" s="351">
        <f>ROUNDUP((EO225/1000)*VLOOKUP(EO$8,'프로파일 단가 DB'!$A$2:$H$107,7,FALSE)+(EO225/1000*($U$3/100))*VLOOKUP(EO$8,'프로파일 단가 DB'!$A$2:$H$107,7,FALSE),2)</f>
        <v>0</v>
      </c>
      <c r="EP229" s="352"/>
      <c r="EQ229" s="351">
        <f>ROUNDUP((EQ225/1000)*VLOOKUP(EQ$8,'프로파일 단가 DB'!$A$2:$H$107,7,FALSE)+(EQ225/1000*($U$3/100))*VLOOKUP(EQ$8,'프로파일 단가 DB'!$A$2:$H$107,7,FALSE),2)</f>
        <v>0</v>
      </c>
      <c r="ER229" s="352"/>
      <c r="ES229" s="351">
        <f>ROUNDUP((ES225/1000)*VLOOKUP(ES$8,'프로파일 단가 DB'!$A$2:$H$107,7,FALSE)+(ES225/1000*($U$3/100))*VLOOKUP(ES$8,'프로파일 단가 DB'!$A$2:$H$107,7,FALSE),2)</f>
        <v>0</v>
      </c>
      <c r="ET229" s="352"/>
      <c r="EU229" s="351">
        <f>ROUNDUP((EU225/1000)*VLOOKUP(EU$8,'프로파일 단가 DB'!$A$2:$H$107,7,FALSE)+(EU225/1000*($U$3/100))*VLOOKUP(EU$8,'프로파일 단가 DB'!$A$2:$H$107,7,FALSE),2)</f>
        <v>0</v>
      </c>
      <c r="EV229" s="352"/>
      <c r="EW229" s="351">
        <f>ROUNDUP((EW225/1000)*VLOOKUP(EW$8,'프로파일 단가 DB'!$A$2:$H$107,7,FALSE)+(EW225/1000*($U$3/100))*VLOOKUP(EW$8,'프로파일 단가 DB'!$A$2:$H$107,7,FALSE),2)</f>
        <v>0</v>
      </c>
      <c r="EX229" s="352"/>
      <c r="EY229" s="351">
        <f>ROUNDUP((EY225)*VLOOKUP(EY$8,'프로파일 단가 DB'!$A$2:$H$107,7,FALSE)+(EY225*($U$3/100))*VLOOKUP(EY$8,'프로파일 단가 DB'!$A$2:$H$107,7,FALSE),2)</f>
        <v>0</v>
      </c>
      <c r="EZ229" s="352"/>
      <c r="FA229" s="351">
        <f>ROUNDUP((FA225)*VLOOKUP(FA$8,'프로파일 단가 DB'!$A$2:$H$107,7,FALSE)+(FA225*($U$3/100))*VLOOKUP(FA$8,'프로파일 단가 DB'!$A$2:$H$107,7,FALSE),2)</f>
        <v>0</v>
      </c>
      <c r="FB229" s="352"/>
      <c r="FC229" s="351">
        <f>ROUNDUP((FC225)*VLOOKUP(FC$8,'프로파일 단가 DB'!$A$2:$H$107,7,FALSE)+(FC225*($U$3/100))*VLOOKUP(FC$8,'프로파일 단가 DB'!$A$2:$H$107,7,FALSE),2)</f>
        <v>0</v>
      </c>
      <c r="FD229" s="352"/>
      <c r="FE229" s="351">
        <f>ROUNDUP((FE225)*VLOOKUP(FE$8,'프로파일 단가 DB'!$A$2:$H$107,7,FALSE)+(FE225/1000*($U$3/100))*VLOOKUP(FE$8,'프로파일 단가 DB'!$A$2:$H$107,7,FALSE),2)</f>
        <v>0</v>
      </c>
      <c r="FF229" s="352"/>
      <c r="FG229" s="351">
        <f>ROUNDUP((FG225)*VLOOKUP(FG$8,'프로파일 단가 DB'!$A$2:$H$107,7,FALSE)+(FG225/1000*($U$3/100))*VLOOKUP(FG$8,'프로파일 단가 DB'!$A$2:$H$107,7,FALSE),2)</f>
        <v>0</v>
      </c>
      <c r="FH229" s="352"/>
      <c r="FI229" s="351">
        <f>ROUNDUP((FI225)*VLOOKUP(FI$8,'프로파일 단가 DB'!$A$2:$H$107,7,FALSE)+(FI225*($U$3/100))*VLOOKUP(FI$8,'프로파일 단가 DB'!$A$2:$H$107,7,FALSE),2)</f>
        <v>0</v>
      </c>
      <c r="FJ229" s="352"/>
      <c r="FK229" s="351">
        <f>ROUNDUP((FK225)*VLOOKUP(FK$8,'프로파일 단가 DB'!$A$2:$H$107,7,FALSE)+(FK225*($U$3/100))*VLOOKUP(FK$8,'프로파일 단가 DB'!$A$2:$H$107,7,FALSE),2)</f>
        <v>0</v>
      </c>
      <c r="FL229" s="352"/>
      <c r="FM229" s="351">
        <f>ROUNDUP((FM225)*VLOOKUP(FM$8,'프로파일 단가 DB'!$A$2:$H$107,7,FALSE)+(FM225*($U$3/100))*VLOOKUP(FM$8,'프로파일 단가 DB'!$A$2:$H$107,7,FALSE),2)</f>
        <v>0</v>
      </c>
      <c r="FN229" s="352"/>
      <c r="FO229" s="351">
        <f>ROUNDUP((FO225)*VLOOKUP(FO$8,'프로파일 단가 DB'!$A$2:$H$107,7,FALSE)+(FO225*($U$3/100))*VLOOKUP(FO$8,'프로파일 단가 DB'!$A$2:$H$107,7,FALSE),2)</f>
        <v>0</v>
      </c>
      <c r="FP229" s="352"/>
      <c r="FQ229" s="351">
        <f>ROUNDUP((FQ225)*VLOOKUP(FQ$8,'프로파일 단가 DB'!$A$2:$H$107,7,FALSE)+(FQ225*($U$3/100))*VLOOKUP(FQ$8,'프로파일 단가 DB'!$A$2:$H$107,7,FALSE),2)</f>
        <v>0</v>
      </c>
      <c r="FR229" s="352"/>
      <c r="FS229" s="351">
        <f>ROUNDUP((FS225)*VLOOKUP(FS$8,'프로파일 단가 DB'!$A$2:$H$107,7,FALSE)+(FS225*($U$3/100))*VLOOKUP(FS$8,'프로파일 단가 DB'!$A$2:$H$107,7,FALSE),2)</f>
        <v>0</v>
      </c>
      <c r="FT229" s="352"/>
      <c r="FU229" s="351">
        <f>ROUNDUP((FU225)*VLOOKUP(FU$8,'프로파일 단가 DB'!$A$2:$H$107,7,FALSE)+(FU225*($U$3/100))*VLOOKUP(FU$8,'프로파일 단가 DB'!$A$2:$H$107,7,FALSE),2)</f>
        <v>0</v>
      </c>
      <c r="FV229" s="352"/>
      <c r="FW229" s="351">
        <f>ROUNDUP((FW225)*VLOOKUP(FW$8,'프로파일 단가 DB'!$A$2:$H$107,7,FALSE)+(FW225*($U$3/100))*VLOOKUP(FW$8,'프로파일 단가 DB'!$A$2:$H$107,7,FALSE),2)</f>
        <v>0</v>
      </c>
      <c r="FX229" s="352"/>
      <c r="FY229" s="351">
        <f>ROUNDUP((FY225)*VLOOKUP(FY$8,'프로파일 단가 DB'!$A$2:$H$107,7,FALSE)+(FY225*($U$3/100))*VLOOKUP(FY$8,'프로파일 단가 DB'!$A$2:$H$107,7,FALSE),2)</f>
        <v>0</v>
      </c>
      <c r="FZ229" s="352"/>
      <c r="GA229" s="351">
        <f>ROUNDUP((GA225)*VLOOKUP(GA$8,'프로파일 단가 DB'!$A$2:$H$107,7,FALSE)+(GA225*($U$3/100))*VLOOKUP(GA$8,'프로파일 단가 DB'!$A$2:$H$107,7,FALSE),2)</f>
        <v>0</v>
      </c>
      <c r="GB229" s="352"/>
      <c r="GC229" s="351">
        <f>ROUNDUP((GC225)*VLOOKUP(GC$8,'프로파일 단가 DB'!$A$2:$H$107,7,FALSE)+(GC225*($U$3/100))*VLOOKUP(GC$8,'프로파일 단가 DB'!$A$2:$H$107,7,FALSE),2)</f>
        <v>0</v>
      </c>
      <c r="GD229" s="352"/>
      <c r="GE229" s="351">
        <f>ROUNDUP((GE225)*VLOOKUP(GE$8,'프로파일 단가 DB'!$A$2:$H$107,7,FALSE)+(GE225*($U$3/100))*VLOOKUP(GE$8,'프로파일 단가 DB'!$A$2:$H$107,7,FALSE),2)</f>
        <v>0</v>
      </c>
      <c r="GF229" s="352"/>
      <c r="GG229" s="351">
        <f>ROUNDUP((GG225)*VLOOKUP(GG$8,'프로파일 단가 DB'!$A$2:$H$107,7,FALSE)+(GG225*($U$3/100))*VLOOKUP(GG$8,'프로파일 단가 DB'!$A$2:$H$107,7,FALSE),2)</f>
        <v>0</v>
      </c>
      <c r="GH229" s="352"/>
      <c r="GI229" s="351">
        <f>ROUNDUP((GI225)*VLOOKUP(GI$8,'프로파일 단가 DB'!$A$2:$H$107,7,FALSE)+(GI225*($U$3/100))*VLOOKUP(GI$8,'프로파일 단가 DB'!$A$2:$H$107,7,FALSE),2)</f>
        <v>0</v>
      </c>
      <c r="GJ229" s="352"/>
      <c r="GK229" s="351">
        <f>ROUNDUP((GK225)*VLOOKUP(GK$8,'프로파일 단가 DB'!$A$2:$H$107,7,FALSE)+(GK225*($U$3/100))*VLOOKUP(GK$8,'프로파일 단가 DB'!$A$2:$H$107,7,FALSE),2)</f>
        <v>0</v>
      </c>
      <c r="GL229" s="352"/>
      <c r="GM229" s="351">
        <f>ROUNDUP((GM225)*VLOOKUP(GM$8,'프로파일 단가 DB'!$A$2:$H$107,7,FALSE)+(GM225*($U$3/100))*VLOOKUP(GM$8,'프로파일 단가 DB'!$A$2:$H$107,7,FALSE),2)</f>
        <v>0</v>
      </c>
      <c r="GN229" s="352"/>
      <c r="GO229" s="351">
        <f>ROUNDUP((GO225)*VLOOKUP(GO$8,'프로파일 단가 DB'!$A$2:$H$107,7,FALSE)+(GO225*($U$3/100))*VLOOKUP(GO$8,'프로파일 단가 DB'!$A$2:$H$107,7,FALSE),2)</f>
        <v>0</v>
      </c>
      <c r="GP229" s="352"/>
      <c r="GQ229" s="351">
        <f>ROUNDUP((GQ225)*VLOOKUP(GQ$8,'프로파일 단가 DB'!$A$2:$H$107,7,FALSE)+(GQ225*($U$3/100))*VLOOKUP(GQ$8,'프로파일 단가 DB'!$A$2:$H$107,7,FALSE),2)</f>
        <v>0</v>
      </c>
      <c r="GR229" s="352"/>
    </row>
    <row r="230" spans="1:200" ht="16.5" customHeight="1" x14ac:dyDescent="0.3">
      <c r="A230" s="402"/>
      <c r="B230" s="405"/>
      <c r="C230" s="397"/>
      <c r="D230" s="398"/>
      <c r="E230" s="353"/>
      <c r="F230" s="354"/>
      <c r="G230" s="353"/>
      <c r="H230" s="354"/>
      <c r="I230" s="353"/>
      <c r="J230" s="354"/>
      <c r="K230" s="353"/>
      <c r="L230" s="354"/>
      <c r="M230" s="353"/>
      <c r="N230" s="354"/>
      <c r="O230" s="353"/>
      <c r="P230" s="354"/>
      <c r="Q230" s="353"/>
      <c r="R230" s="354"/>
      <c r="S230" s="353"/>
      <c r="T230" s="354"/>
      <c r="U230" s="353"/>
      <c r="V230" s="354"/>
      <c r="W230" s="353"/>
      <c r="X230" s="354"/>
      <c r="Y230" s="353"/>
      <c r="Z230" s="354"/>
      <c r="AA230" s="353"/>
      <c r="AB230" s="354"/>
      <c r="AC230" s="353"/>
      <c r="AD230" s="354"/>
      <c r="AE230" s="353"/>
      <c r="AF230" s="354"/>
      <c r="AG230" s="353"/>
      <c r="AH230" s="354"/>
      <c r="AI230" s="353"/>
      <c r="AJ230" s="354"/>
      <c r="AK230" s="353"/>
      <c r="AL230" s="354"/>
      <c r="AM230" s="353"/>
      <c r="AN230" s="354"/>
      <c r="AO230" s="353"/>
      <c r="AP230" s="354"/>
      <c r="AQ230" s="353"/>
      <c r="AR230" s="354"/>
      <c r="AS230" s="353"/>
      <c r="AT230" s="354"/>
      <c r="AU230" s="353"/>
      <c r="AV230" s="354"/>
      <c r="AW230" s="353"/>
      <c r="AX230" s="354"/>
      <c r="AY230" s="353"/>
      <c r="AZ230" s="354"/>
      <c r="BA230" s="353"/>
      <c r="BB230" s="354"/>
      <c r="BC230" s="353"/>
      <c r="BD230" s="354"/>
      <c r="BE230" s="353"/>
      <c r="BF230" s="354"/>
      <c r="BG230" s="353"/>
      <c r="BH230" s="354"/>
      <c r="BI230" s="353"/>
      <c r="BJ230" s="354"/>
      <c r="BK230" s="353"/>
      <c r="BL230" s="354"/>
      <c r="BM230" s="353"/>
      <c r="BN230" s="354"/>
      <c r="BO230" s="353"/>
      <c r="BP230" s="354"/>
      <c r="BQ230" s="353"/>
      <c r="BR230" s="354"/>
      <c r="BS230" s="353"/>
      <c r="BT230" s="354"/>
      <c r="BU230" s="353"/>
      <c r="BV230" s="354"/>
      <c r="BW230" s="353"/>
      <c r="BX230" s="354"/>
      <c r="BY230" s="353"/>
      <c r="BZ230" s="354"/>
      <c r="CA230" s="353"/>
      <c r="CB230" s="354"/>
      <c r="CC230" s="353"/>
      <c r="CD230" s="354"/>
      <c r="CE230" s="391"/>
      <c r="CF230" s="392"/>
      <c r="CG230" s="391"/>
      <c r="CH230" s="392"/>
      <c r="CI230" s="391"/>
      <c r="CJ230" s="392"/>
      <c r="CK230" s="391"/>
      <c r="CL230" s="392"/>
      <c r="CM230" s="391"/>
      <c r="CN230" s="392"/>
      <c r="CO230" s="391"/>
      <c r="CP230" s="392"/>
      <c r="CQ230" s="391"/>
      <c r="CR230" s="392"/>
      <c r="CS230" s="391"/>
      <c r="CT230" s="392"/>
      <c r="CU230" s="353"/>
      <c r="CV230" s="354"/>
      <c r="CW230" s="353"/>
      <c r="CX230" s="354"/>
      <c r="CY230" s="353"/>
      <c r="CZ230" s="354"/>
      <c r="DA230" s="353"/>
      <c r="DB230" s="354"/>
      <c r="DC230" s="353"/>
      <c r="DD230" s="354"/>
      <c r="DE230" s="353"/>
      <c r="DF230" s="354"/>
      <c r="DG230" s="353"/>
      <c r="DH230" s="354"/>
      <c r="DI230" s="353"/>
      <c r="DJ230" s="354"/>
      <c r="DK230" s="353"/>
      <c r="DL230" s="354"/>
      <c r="DM230" s="353"/>
      <c r="DN230" s="354"/>
      <c r="DO230" s="353"/>
      <c r="DP230" s="354"/>
      <c r="DQ230" s="353"/>
      <c r="DR230" s="354"/>
      <c r="DS230" s="353"/>
      <c r="DT230" s="354"/>
      <c r="DU230" s="353"/>
      <c r="DV230" s="354"/>
      <c r="DW230" s="353"/>
      <c r="DX230" s="354"/>
      <c r="DY230" s="353"/>
      <c r="DZ230" s="354"/>
      <c r="EA230" s="353"/>
      <c r="EB230" s="354"/>
      <c r="EC230" s="353"/>
      <c r="ED230" s="354"/>
      <c r="EE230" s="353"/>
      <c r="EF230" s="354"/>
      <c r="EG230" s="353"/>
      <c r="EH230" s="354"/>
      <c r="EI230" s="353"/>
      <c r="EJ230" s="354"/>
      <c r="EK230" s="353"/>
      <c r="EL230" s="354"/>
      <c r="EM230" s="353"/>
      <c r="EN230" s="354"/>
      <c r="EO230" s="353"/>
      <c r="EP230" s="354"/>
      <c r="EQ230" s="353"/>
      <c r="ER230" s="354"/>
      <c r="ES230" s="353"/>
      <c r="ET230" s="354"/>
      <c r="EU230" s="353"/>
      <c r="EV230" s="354"/>
      <c r="EW230" s="353"/>
      <c r="EX230" s="354"/>
      <c r="EY230" s="353"/>
      <c r="EZ230" s="354"/>
      <c r="FA230" s="353"/>
      <c r="FB230" s="354"/>
      <c r="FC230" s="353"/>
      <c r="FD230" s="354"/>
      <c r="FE230" s="353"/>
      <c r="FF230" s="354"/>
      <c r="FG230" s="353"/>
      <c r="FH230" s="354"/>
      <c r="FI230" s="353"/>
      <c r="FJ230" s="354"/>
      <c r="FK230" s="353"/>
      <c r="FL230" s="354"/>
      <c r="FM230" s="353"/>
      <c r="FN230" s="354"/>
      <c r="FO230" s="353"/>
      <c r="FP230" s="354"/>
      <c r="FQ230" s="353"/>
      <c r="FR230" s="354"/>
      <c r="FS230" s="353"/>
      <c r="FT230" s="354"/>
      <c r="FU230" s="353"/>
      <c r="FV230" s="354"/>
      <c r="FW230" s="353"/>
      <c r="FX230" s="354"/>
      <c r="FY230" s="353"/>
      <c r="FZ230" s="354"/>
      <c r="GA230" s="353"/>
      <c r="GB230" s="354"/>
      <c r="GC230" s="353"/>
      <c r="GD230" s="354"/>
      <c r="GE230" s="353"/>
      <c r="GF230" s="354"/>
      <c r="GG230" s="353"/>
      <c r="GH230" s="354"/>
      <c r="GI230" s="353"/>
      <c r="GJ230" s="354"/>
      <c r="GK230" s="353"/>
      <c r="GL230" s="354"/>
      <c r="GM230" s="353"/>
      <c r="GN230" s="354"/>
      <c r="GO230" s="353"/>
      <c r="GP230" s="354"/>
      <c r="GQ230" s="353"/>
      <c r="GR230" s="354"/>
    </row>
    <row r="231" spans="1:200" ht="16.5" customHeight="1" x14ac:dyDescent="0.3">
      <c r="A231" s="402"/>
      <c r="B231" s="405"/>
      <c r="C231" s="397"/>
      <c r="D231" s="398"/>
      <c r="E231" s="353"/>
      <c r="F231" s="354"/>
      <c r="G231" s="353"/>
      <c r="H231" s="354"/>
      <c r="I231" s="353"/>
      <c r="J231" s="354"/>
      <c r="K231" s="353"/>
      <c r="L231" s="354"/>
      <c r="M231" s="353"/>
      <c r="N231" s="354"/>
      <c r="O231" s="353"/>
      <c r="P231" s="354"/>
      <c r="Q231" s="353"/>
      <c r="R231" s="354"/>
      <c r="S231" s="353"/>
      <c r="T231" s="354"/>
      <c r="U231" s="353"/>
      <c r="V231" s="354"/>
      <c r="W231" s="353"/>
      <c r="X231" s="354"/>
      <c r="Y231" s="353"/>
      <c r="Z231" s="354"/>
      <c r="AA231" s="353"/>
      <c r="AB231" s="354"/>
      <c r="AC231" s="353"/>
      <c r="AD231" s="354"/>
      <c r="AE231" s="353"/>
      <c r="AF231" s="354"/>
      <c r="AG231" s="353"/>
      <c r="AH231" s="354"/>
      <c r="AI231" s="353"/>
      <c r="AJ231" s="354"/>
      <c r="AK231" s="353"/>
      <c r="AL231" s="354"/>
      <c r="AM231" s="353"/>
      <c r="AN231" s="354"/>
      <c r="AO231" s="353"/>
      <c r="AP231" s="354"/>
      <c r="AQ231" s="353"/>
      <c r="AR231" s="354"/>
      <c r="AS231" s="353"/>
      <c r="AT231" s="354"/>
      <c r="AU231" s="353"/>
      <c r="AV231" s="354"/>
      <c r="AW231" s="353"/>
      <c r="AX231" s="354"/>
      <c r="AY231" s="353"/>
      <c r="AZ231" s="354"/>
      <c r="BA231" s="353"/>
      <c r="BB231" s="354"/>
      <c r="BC231" s="353"/>
      <c r="BD231" s="354"/>
      <c r="BE231" s="353"/>
      <c r="BF231" s="354"/>
      <c r="BG231" s="353"/>
      <c r="BH231" s="354"/>
      <c r="BI231" s="353"/>
      <c r="BJ231" s="354"/>
      <c r="BK231" s="353"/>
      <c r="BL231" s="354"/>
      <c r="BM231" s="353"/>
      <c r="BN231" s="354"/>
      <c r="BO231" s="353"/>
      <c r="BP231" s="354"/>
      <c r="BQ231" s="353"/>
      <c r="BR231" s="354"/>
      <c r="BS231" s="353"/>
      <c r="BT231" s="354"/>
      <c r="BU231" s="353"/>
      <c r="BV231" s="354"/>
      <c r="BW231" s="353"/>
      <c r="BX231" s="354"/>
      <c r="BY231" s="353"/>
      <c r="BZ231" s="354"/>
      <c r="CA231" s="353"/>
      <c r="CB231" s="354"/>
      <c r="CC231" s="353"/>
      <c r="CD231" s="354"/>
      <c r="CE231" s="391"/>
      <c r="CF231" s="392"/>
      <c r="CG231" s="391"/>
      <c r="CH231" s="392"/>
      <c r="CI231" s="391"/>
      <c r="CJ231" s="392"/>
      <c r="CK231" s="391"/>
      <c r="CL231" s="392"/>
      <c r="CM231" s="391"/>
      <c r="CN231" s="392"/>
      <c r="CO231" s="391"/>
      <c r="CP231" s="392"/>
      <c r="CQ231" s="391"/>
      <c r="CR231" s="392"/>
      <c r="CS231" s="391"/>
      <c r="CT231" s="392"/>
      <c r="CU231" s="353"/>
      <c r="CV231" s="354"/>
      <c r="CW231" s="353"/>
      <c r="CX231" s="354"/>
      <c r="CY231" s="353"/>
      <c r="CZ231" s="354"/>
      <c r="DA231" s="353"/>
      <c r="DB231" s="354"/>
      <c r="DC231" s="353"/>
      <c r="DD231" s="354"/>
      <c r="DE231" s="353"/>
      <c r="DF231" s="354"/>
      <c r="DG231" s="353"/>
      <c r="DH231" s="354"/>
      <c r="DI231" s="353"/>
      <c r="DJ231" s="354"/>
      <c r="DK231" s="353"/>
      <c r="DL231" s="354"/>
      <c r="DM231" s="353"/>
      <c r="DN231" s="354"/>
      <c r="DO231" s="353"/>
      <c r="DP231" s="354"/>
      <c r="DQ231" s="353"/>
      <c r="DR231" s="354"/>
      <c r="DS231" s="353"/>
      <c r="DT231" s="354"/>
      <c r="DU231" s="353"/>
      <c r="DV231" s="354"/>
      <c r="DW231" s="353"/>
      <c r="DX231" s="354"/>
      <c r="DY231" s="353"/>
      <c r="DZ231" s="354"/>
      <c r="EA231" s="353"/>
      <c r="EB231" s="354"/>
      <c r="EC231" s="353"/>
      <c r="ED231" s="354"/>
      <c r="EE231" s="353"/>
      <c r="EF231" s="354"/>
      <c r="EG231" s="353"/>
      <c r="EH231" s="354"/>
      <c r="EI231" s="353"/>
      <c r="EJ231" s="354"/>
      <c r="EK231" s="353"/>
      <c r="EL231" s="354"/>
      <c r="EM231" s="353"/>
      <c r="EN231" s="354"/>
      <c r="EO231" s="353"/>
      <c r="EP231" s="354"/>
      <c r="EQ231" s="353"/>
      <c r="ER231" s="354"/>
      <c r="ES231" s="353"/>
      <c r="ET231" s="354"/>
      <c r="EU231" s="353"/>
      <c r="EV231" s="354"/>
      <c r="EW231" s="353"/>
      <c r="EX231" s="354"/>
      <c r="EY231" s="353"/>
      <c r="EZ231" s="354"/>
      <c r="FA231" s="353"/>
      <c r="FB231" s="354"/>
      <c r="FC231" s="353"/>
      <c r="FD231" s="354"/>
      <c r="FE231" s="353"/>
      <c r="FF231" s="354"/>
      <c r="FG231" s="353"/>
      <c r="FH231" s="354"/>
      <c r="FI231" s="353"/>
      <c r="FJ231" s="354"/>
      <c r="FK231" s="353"/>
      <c r="FL231" s="354"/>
      <c r="FM231" s="353"/>
      <c r="FN231" s="354"/>
      <c r="FO231" s="353"/>
      <c r="FP231" s="354"/>
      <c r="FQ231" s="353"/>
      <c r="FR231" s="354"/>
      <c r="FS231" s="353"/>
      <c r="FT231" s="354"/>
      <c r="FU231" s="353"/>
      <c r="FV231" s="354"/>
      <c r="FW231" s="353"/>
      <c r="FX231" s="354"/>
      <c r="FY231" s="353"/>
      <c r="FZ231" s="354"/>
      <c r="GA231" s="353"/>
      <c r="GB231" s="354"/>
      <c r="GC231" s="353"/>
      <c r="GD231" s="354"/>
      <c r="GE231" s="353"/>
      <c r="GF231" s="354"/>
      <c r="GG231" s="353"/>
      <c r="GH231" s="354"/>
      <c r="GI231" s="353"/>
      <c r="GJ231" s="354"/>
      <c r="GK231" s="353"/>
      <c r="GL231" s="354"/>
      <c r="GM231" s="353"/>
      <c r="GN231" s="354"/>
      <c r="GO231" s="353"/>
      <c r="GP231" s="354"/>
      <c r="GQ231" s="353"/>
      <c r="GR231" s="354"/>
    </row>
    <row r="232" spans="1:200" ht="17.100000000000001" customHeight="1" thickBot="1" x14ac:dyDescent="0.35">
      <c r="A232" s="403"/>
      <c r="B232" s="406"/>
      <c r="C232" s="399"/>
      <c r="D232" s="400"/>
      <c r="E232" s="355"/>
      <c r="F232" s="356"/>
      <c r="G232" s="355"/>
      <c r="H232" s="356"/>
      <c r="I232" s="355"/>
      <c r="J232" s="356"/>
      <c r="K232" s="355"/>
      <c r="L232" s="356"/>
      <c r="M232" s="355"/>
      <c r="N232" s="356"/>
      <c r="O232" s="355"/>
      <c r="P232" s="356"/>
      <c r="Q232" s="355"/>
      <c r="R232" s="356"/>
      <c r="S232" s="355"/>
      <c r="T232" s="356"/>
      <c r="U232" s="355"/>
      <c r="V232" s="356"/>
      <c r="W232" s="355"/>
      <c r="X232" s="356"/>
      <c r="Y232" s="355"/>
      <c r="Z232" s="356"/>
      <c r="AA232" s="355"/>
      <c r="AB232" s="356"/>
      <c r="AC232" s="355"/>
      <c r="AD232" s="356"/>
      <c r="AE232" s="355"/>
      <c r="AF232" s="356"/>
      <c r="AG232" s="355"/>
      <c r="AH232" s="356"/>
      <c r="AI232" s="355"/>
      <c r="AJ232" s="356"/>
      <c r="AK232" s="355"/>
      <c r="AL232" s="356"/>
      <c r="AM232" s="355"/>
      <c r="AN232" s="356"/>
      <c r="AO232" s="355"/>
      <c r="AP232" s="356"/>
      <c r="AQ232" s="355"/>
      <c r="AR232" s="356"/>
      <c r="AS232" s="355"/>
      <c r="AT232" s="356"/>
      <c r="AU232" s="355"/>
      <c r="AV232" s="356"/>
      <c r="AW232" s="355"/>
      <c r="AX232" s="356"/>
      <c r="AY232" s="355"/>
      <c r="AZ232" s="356"/>
      <c r="BA232" s="355"/>
      <c r="BB232" s="356"/>
      <c r="BC232" s="355"/>
      <c r="BD232" s="356"/>
      <c r="BE232" s="355"/>
      <c r="BF232" s="356"/>
      <c r="BG232" s="355"/>
      <c r="BH232" s="356"/>
      <c r="BI232" s="355"/>
      <c r="BJ232" s="356"/>
      <c r="BK232" s="355"/>
      <c r="BL232" s="356"/>
      <c r="BM232" s="355"/>
      <c r="BN232" s="356"/>
      <c r="BO232" s="355"/>
      <c r="BP232" s="356"/>
      <c r="BQ232" s="355"/>
      <c r="BR232" s="356"/>
      <c r="BS232" s="355"/>
      <c r="BT232" s="356"/>
      <c r="BU232" s="355"/>
      <c r="BV232" s="356"/>
      <c r="BW232" s="355"/>
      <c r="BX232" s="356"/>
      <c r="BY232" s="355"/>
      <c r="BZ232" s="356"/>
      <c r="CA232" s="355"/>
      <c r="CB232" s="356"/>
      <c r="CC232" s="355"/>
      <c r="CD232" s="356"/>
      <c r="CE232" s="393"/>
      <c r="CF232" s="394"/>
      <c r="CG232" s="393"/>
      <c r="CH232" s="394"/>
      <c r="CI232" s="393"/>
      <c r="CJ232" s="394"/>
      <c r="CK232" s="393"/>
      <c r="CL232" s="394"/>
      <c r="CM232" s="393"/>
      <c r="CN232" s="394"/>
      <c r="CO232" s="393"/>
      <c r="CP232" s="394"/>
      <c r="CQ232" s="393"/>
      <c r="CR232" s="394"/>
      <c r="CS232" s="393"/>
      <c r="CT232" s="394"/>
      <c r="CU232" s="355"/>
      <c r="CV232" s="356"/>
      <c r="CW232" s="355"/>
      <c r="CX232" s="356"/>
      <c r="CY232" s="355"/>
      <c r="CZ232" s="356"/>
      <c r="DA232" s="355"/>
      <c r="DB232" s="356"/>
      <c r="DC232" s="355"/>
      <c r="DD232" s="356"/>
      <c r="DE232" s="355"/>
      <c r="DF232" s="356"/>
      <c r="DG232" s="355"/>
      <c r="DH232" s="356"/>
      <c r="DI232" s="355"/>
      <c r="DJ232" s="356"/>
      <c r="DK232" s="355"/>
      <c r="DL232" s="356"/>
      <c r="DM232" s="355"/>
      <c r="DN232" s="356"/>
      <c r="DO232" s="355"/>
      <c r="DP232" s="356"/>
      <c r="DQ232" s="355"/>
      <c r="DR232" s="356"/>
      <c r="DS232" s="355"/>
      <c r="DT232" s="356"/>
      <c r="DU232" s="355"/>
      <c r="DV232" s="356"/>
      <c r="DW232" s="355"/>
      <c r="DX232" s="356"/>
      <c r="DY232" s="355"/>
      <c r="DZ232" s="356"/>
      <c r="EA232" s="355"/>
      <c r="EB232" s="356"/>
      <c r="EC232" s="355"/>
      <c r="ED232" s="356"/>
      <c r="EE232" s="355"/>
      <c r="EF232" s="356"/>
      <c r="EG232" s="355"/>
      <c r="EH232" s="356"/>
      <c r="EI232" s="355"/>
      <c r="EJ232" s="356"/>
      <c r="EK232" s="355"/>
      <c r="EL232" s="356"/>
      <c r="EM232" s="355"/>
      <c r="EN232" s="356"/>
      <c r="EO232" s="355"/>
      <c r="EP232" s="356"/>
      <c r="EQ232" s="355"/>
      <c r="ER232" s="356"/>
      <c r="ES232" s="355"/>
      <c r="ET232" s="356"/>
      <c r="EU232" s="355"/>
      <c r="EV232" s="356"/>
      <c r="EW232" s="355"/>
      <c r="EX232" s="356"/>
      <c r="EY232" s="355"/>
      <c r="EZ232" s="356"/>
      <c r="FA232" s="355"/>
      <c r="FB232" s="356"/>
      <c r="FC232" s="355"/>
      <c r="FD232" s="356"/>
      <c r="FE232" s="355"/>
      <c r="FF232" s="356"/>
      <c r="FG232" s="355"/>
      <c r="FH232" s="356"/>
      <c r="FI232" s="355"/>
      <c r="FJ232" s="356"/>
      <c r="FK232" s="355"/>
      <c r="FL232" s="356"/>
      <c r="FM232" s="355"/>
      <c r="FN232" s="356"/>
      <c r="FO232" s="355"/>
      <c r="FP232" s="356"/>
      <c r="FQ232" s="355"/>
      <c r="FR232" s="356"/>
      <c r="FS232" s="355"/>
      <c r="FT232" s="356"/>
      <c r="FU232" s="355"/>
      <c r="FV232" s="356"/>
      <c r="FW232" s="355"/>
      <c r="FX232" s="356"/>
      <c r="FY232" s="355"/>
      <c r="FZ232" s="356"/>
      <c r="GA232" s="355"/>
      <c r="GB232" s="356"/>
      <c r="GC232" s="355"/>
      <c r="GD232" s="356"/>
      <c r="GE232" s="355"/>
      <c r="GF232" s="356"/>
      <c r="GG232" s="355"/>
      <c r="GH232" s="356"/>
      <c r="GI232" s="355"/>
      <c r="GJ232" s="356"/>
      <c r="GK232" s="355"/>
      <c r="GL232" s="356"/>
      <c r="GM232" s="355"/>
      <c r="GN232" s="356"/>
      <c r="GO232" s="355"/>
      <c r="GP232" s="356"/>
      <c r="GQ232" s="355"/>
      <c r="GR232" s="356"/>
    </row>
    <row r="233" spans="1:200" ht="15.75" customHeight="1" x14ac:dyDescent="0.3">
      <c r="A233" s="401">
        <f>IF(입력!A233="","",입력!A233)</f>
        <v>29</v>
      </c>
      <c r="B233" s="404">
        <f>SUM(E237:GR240)</f>
        <v>0</v>
      </c>
      <c r="C233" s="407" t="s">
        <v>22</v>
      </c>
      <c r="D233" s="408"/>
      <c r="E233" s="357">
        <f>IF(OR(입력!B233="60mm단열",입력!B233="60mm방화"),IF(입력!B235="OD",IF(AND(입력!H233="W",입력!H237="W"),((입력!D233-(입력!D233-입력!J233))*2)+((입력!D233-(입력!D233-입력!J237))*2)+((입력!D233-입력!J233-입력!J237)*2)+((입력!F233)*6),0),0)+IF(입력!B235="OD",IF(AND(입력!H233="H",입력!H237="H"),((입력!F233-(입력!F233-입력!J233))*2)+((입력!F233-(입력!F233-입력!J237))*2)+((입력!F233-입력!J233-입력!J237)*2)+((입력!D233)*6),0),0)+IF(입력!B235="OD",IF(입력!H233="W",((입력!D233-(입력!D233-입력!J233))*2)+((입력!D233-입력!J233)*2)+((입력!F233)*4),IF(입력!H233="H",((입력!F233-(입력!F233-입력!J233))*2)+((입력!F233-입력!J233)*2)+((입력!D233)*4),0)),0)+IF(OR(입력!B235="PJ",입력!B235="T/T",입력!B235="T/O",입력!B235="T/S",입력!B235="FIX",입력!B233="ID",AND(입력!B235="OD",NOT(입력!H233="W"),NOT(입력!H233="H"))),((입력!D233)+(입력!F233))*2,0),0)</f>
        <v>0</v>
      </c>
      <c r="F233" s="358"/>
      <c r="G233" s="375">
        <f>IF(OR(입력!B233="60mm단열",입력!B233="60mm방화"),(IF(OR(입력!B235="T/T",입력!B235="T/O",입력!B235="T/S"),(IF(입력!H233="W",입력!J233-34-19+12,입력!D233-34-34+12)+IF(입력!H233="H",입력!J233-34-19+12,입력!F233-34-34+12))*2,0))+(IF(OR(입력!B235="T/T",입력!B235="T/O",입력!B235="T/S"),(IF(입력!H237="W",입력!J237-34-19+12+입력!F233-34-34+12,0)+IF(입력!H237="H",입력!J237-34-19+12+입력!D233-34-34+12,0))*2,0)),0)</f>
        <v>0</v>
      </c>
      <c r="H233" s="376"/>
      <c r="I233" s="357">
        <f>IF(OR(입력!B233="60mm단열",입력!B233="60mm방화"),IF(OR(입력!B235="T/T",입력!B235="T/O",입력!B235="T/S",입력!B235="FIX",입력!B235="PJ"),IF(입력!H233="W",입력!F233-34-34+10,IF(입력!H233="H",입력!D233-34-34+10,0)),0)*IF(OR(입력!H237="W",입력!H237="H"),2,1),0)</f>
        <v>0</v>
      </c>
      <c r="J233" s="358"/>
      <c r="K233" s="357">
        <f>IF(OR(입력!B233="60mm단열",입력!B233="60mm방화"),IF(입력!B235="OD",(IF(입력!H233="W",입력!D233-(입력!D233-입력!J233)-34-34+12,입력!D233-34-34+12)+IF(입력!H233="H",입력!F233-(입력!F233-입력!J233)-34-34+12,입력!F233-34-34+12))*2,0),0)</f>
        <v>0</v>
      </c>
      <c r="L233" s="358"/>
      <c r="M233" s="357">
        <f>IF(OR(입력!B233="60mm단열",입력!B233="60mm방화"),IF(입력!B235="PJ",(IF(입력!H233="W",입력!D233-(입력!D233-입력!J233)-34-34+12,입력!D233-34-34+12)+IF(입력!H233="H",입력!F233-(입력!F233-입력!J233)-34-34+12,입력!F233-34-34+12))*2,0),0)</f>
        <v>0</v>
      </c>
      <c r="N233" s="358"/>
      <c r="O233" s="357">
        <f>IF(OR(입력!B233="60mm단열",입력!B233="60mm방화"),IF(입력!B235="페러럴",(IF(입력!H233="W",입력!D233-(입력!D233-입력!J233)-34-34+12,입력!D233-34-34+12)+IF(입력!H233="H",입력!F233-(입력!F233-입력!J233)-34-34+12,입력!F233-34-34+12))*2,0),0)</f>
        <v>0</v>
      </c>
      <c r="P233" s="358"/>
      <c r="Q233" s="357">
        <f>IF(OR(입력!B233="60mm단열",입력!B233="60mm방화"),IF(입력!B237="24T",(IF(입력!B235="FIX",IF(AND(입력!H233="W",입력!H237="W"),((입력!D233-(입력!D233-입력!J233)-34-19)*2)+((입력!D233-(입력!D233-입력!J237)-34-19)*2)+((입력!D233-입력!J233-입력!J236-19-19)*2)+((입력!F233-34-34)*6),IF(AND(입력!H233="H",입력!H237="H"),((입력!F233-(입력!F233-입력!J233)-34-19)*2)+((입력!F233-(입력!F233-입력!J237)-34-19)*2)+((입력!F233-입력!J233-입력!J237-19-19)*2)+((입력!D233-34-34)*6),IF(입력!H233="W",((입력!D233-(입력!D233-입력!J233)-34-19)*2)+((입력!D233-입력!J233-34-19)*2)+((입력!F233-34-34)*4),IF(입력!H233="H",((입력!F233-(입력!F233-입력!J233)-34-19)*2)+((입력!F233-입력!J233-34-19)*2)+((입력!D233-34-34)*4),(((입력!D233-34-34)+(입력!F233-34-34))*2))))),0)+IF(OR(입력!B235="T/T",입력!B235="T/O",입력!B235="PJ",입력!B235="T/S"),IF(AND(입력!H233="W",입력!H237="W"),(((입력!D233-입력!J233-입력!J237-19-19)+(입력!F233-34-34))*2),IF(입력!H233="W",(((입력!D233-입력!J233-34-19)+(입력!F233-34-34))*2),IF(AND(입력!H233="H",입력!H237="H"),(((입력!F233-입력!J233-입력!J237-19-19)+(입력!D233-34-34))*2),IF(입력!H233="H",(((입력!F233-입력!J233-34-19)+(입력!D233-34-34))*2),0)))),0)+IF(입력!B233="OD",IF(AND(입력!H233="W",입력!H233="W"),(((입력!D233-입력!J233-입력!J237-34-34)+(입력!F233-34-34))*2),IF(입력!H233="W",(((입력!D233-입력!J233-34-34)+(입력!F233-34-34))*2),IF(AND(입력!H233="H",입력!H237="H"),(((입력!F233-입력!J233-입력!J237-34-34)+(입력!D233-34-34))*2),IF(입력!H233="H",(((입력!F233-입력!J233-34-34)+(입력!D233-34-34))*2),0)))),0)),0),0)</f>
        <v>0</v>
      </c>
      <c r="R233" s="358"/>
      <c r="S233" s="357">
        <f>IF(OR(입력!B233="60mm단열",입력!B233="60mm방화"),IF(입력!B237="24T",(IF(OR(입력!B235="T/T",입력!B235="T/O",입력!B235="T/S"),(IF(입력!H233="W",입력!D233-(입력!D233-입력!J233)-34-19+12-53-53,입력!D233-34-34+12-53-53)+IF(입력!H233="H",입력!F233-(입력!F233-입력!J233)-34-19+12-53-53,입력!F233-34-34+12-53-53))*2,0)+IF(입력!B235="OD",(IF(입력!H233="W",입력!D233-(입력!D233-입력!J233)-34-34+12-53-53,입력!D233-34-34+12-53-53)+IF(입력!H233="H",입력!F233-(입력!F233-입력!J233)-34-34+12-53-53,입력!F233-34-34+12-53-53))*2,0)+IF(입력!B235="PJ",(IF(입력!H233="W",입력!D233-(입력!D233-입력!J233)-34-19+12-53-53,입력!D233-34-34+12-53-53)+IF(입력!H233="H",입력!F233-(입력!F233-입력!J233)-34-19+12-53-53,입력!F233-34-34+12-53-53))*2,0)+IF(OR(입력!B235="T/T",입력!B235="T/O",입력!B235="T/S"),(IF(입력!H237="W",입력!D233-(입력!D233-입력!J237)-34-19+12-53-53,0)+IF(입력!H237="H",입력!F233-(입력!F233-입력!J237)-34-19+12-53-53,0))*2,0)+IF(입력!B233="OD",(IF(입력!H237="W",입력!D233-(입력!D233-입력!J237)-34-34+12-53-53,0)+IF(입력!H237="H",입력!F233-(입력!F233-입력!J237)-34-34+12-53-53,0))*2,0)+IF(입력!B235="PJ",(IF(입력!H237="W",입력!D233-(입력!D233-입력!J237)-34-19+12-53-53,0)+IF(입력!H237="H",입력!F233-(입력!F233-입력!J237)-34-19+12-53-53,0))*2,0)),0),0)</f>
        <v>0</v>
      </c>
      <c r="T233" s="358"/>
      <c r="U233" s="357">
        <f>IF(OR(입력!B233="60mm단열",입력!B233="60mm방화"),IF(입력!B237="39T",(IF(입력!B235="FIX",IF(AND(입력!H233="W",입력!H237="W"),((입력!D233-(입력!D233-입력!J233)-34-19)*2)+((입력!D233-(입력!D233-입력!J237)-34-19)*2)+((입력!D233-입력!J233-입력!J236-19-19)*2)+((입력!F233-34-34)*6),IF(AND(입력!H233="H",입력!H237="H"),((입력!F233-(입력!F233-입력!J233)-34-19)*2)+((입력!F233-(입력!F233-입력!J237)-34-19)*2)+((입력!F233-입력!J233-입력!J237-19-19)*2)+((입력!D233-34-34)*6),IF(입력!H233="W",((입력!D233-(입력!D233-입력!J233)-34-19)*2)+((입력!D233-입력!J233-34-19)*2)+((입력!F233-34-34)*4),IF(입력!H233="H",((입력!F233-(입력!F233-입력!J233)-34-19)*2)+((입력!F233-입력!J233-34-19)*2)+((입력!D233-34-34)*4),(((입력!D233-34-34)+(입력!F233-34-34))*2))))),0)+IF(OR(입력!B235="T/T",입력!B235="T/O",입력!B235="PJ",입력!B235="T/S"),IF(AND(입력!H233="W",입력!H237="W"),(((입력!D233-입력!J233-입력!J237-19-19)+(입력!F233-34-34))*2),IF(입력!H233="W",(((입력!D233-입력!J233-34-19)+(입력!F233-34-34))*2),IF(AND(입력!H233="H",입력!H237="H"),(((입력!F233-입력!J233-입력!J237-19-19)+(입력!D233-34-34))*2),IF(입력!H233="H",(((입력!F233-입력!J233-34-19)+(입력!D233-34-34))*2),0)))),0)+IF(입력!B235="OD",IF(AND(입력!H233="W",입력!H233="W"),(((입력!D233-입력!J233-입력!J237-34-34)+(입력!F233-34-34))*2),IF(입력!H233="W",(((입력!D233-입력!J233-34-34)+(입력!F233-34-34))*2),IF(AND(입력!H233="H",입력!H237="H"),(((입력!F233-입력!J233-입력!J237-34-34)+(입력!D233-34-34))*2),IF(입력!H233="H",(((입력!F233-입력!J233-34-34)+(입력!D233-34-34))*2),0)))),0)),0),0)</f>
        <v>0</v>
      </c>
      <c r="V233" s="358"/>
      <c r="W233" s="357">
        <f>IF(OR(입력!B233="60mm단열",입력!B233="60mm방화"),IF(입력!B237="39T",(IF(OR(입력!B235="T/T",입력!B235="T/O",입력!B235="T/S"),(IF(입력!H233="W",입력!D233-(입력!D233-입력!J233)-34-19+12-53-53,입력!D233-34-34+12-53-53)+IF(입력!H233="H",입력!F233-(입력!F233-입력!J233)-34-19+12-53-53,입력!F233-34-34+12-53-53))*2,0)+IF(입력!B235="OD",(IF(입력!H233="W",입력!D233-(입력!D233-입력!J233)-34-34+12-53-53,입력!D233-34-34+12-53-53)+IF(입력!H233="H",입력!F233-(입력!F233-입력!J233)-34-34+12-53-53,입력!F233-34-34+12-53-53))*2,0)+IF(입력!B235="PJ",(IF(입력!H233="W",입력!D233-(입력!D233-입력!J233)-34-19+12-53-53,입력!D233-34-34+12-53-53)+IF(입력!H233="H",입력!F233-(입력!F233-입력!J233)-34-19+12-53-53,입력!F233-34-34+12-53-53))*2,0)+IF(OR(입력!B235="T/T",입력!B235="T/O",입력!B235="T/S"),(IF(입력!H237="W",입력!D233-(입력!D233-입력!J237)-34-19+12-53-53,0)+IF(입력!H237="H",입력!F233-(입력!F233-입력!J237)-34-19+12-53-53,0))*2,0)+IF(입력!B233="OD",(IF(입력!H237="W",입력!D233-(입력!D233-입력!J237)-34-34+12-53-53,0)+IF(입력!H237="H",입력!F233-(입력!F233-입력!J237)-34-34+12-53-53,0))*2,0)+IF(입력!B233="ID",(IF(입력!H237="W",입력!D233-(입력!D233-입력!J237)-34-19+12-53-53,0)+IF(입력!H237="H",입력!F233-(입력!F233-입력!J237)-34-19+12-53-53,0))*2,0)),0),0)</f>
        <v>0</v>
      </c>
      <c r="X233" s="358"/>
      <c r="Y233" s="357">
        <f>IF(OR(입력!B233="60mm단열",입력!B233="60mm방화"),(4),0)</f>
        <v>0</v>
      </c>
      <c r="Z233" s="358"/>
      <c r="AA233" s="357">
        <f>IF(OR(입력!B233="60mm단열",입력!B233="60mm방화"),(4),0)</f>
        <v>0</v>
      </c>
      <c r="AB233" s="358"/>
      <c r="AC233" s="375">
        <f>IF(OR(입력!B233="60mm단열",입력!B233="60mm방화"),IF(OR(입력!B235="T/T",입력!B235="T/O",입력!B235="T/S",입력!B235="PJ"),IF(OR(입력!H237="w",입력!H237="h"),8,4),0),0)</f>
        <v>0</v>
      </c>
      <c r="AD233" s="376"/>
      <c r="AE233" s="375">
        <f>IF(OR(입력!B233="60mm단열",입력!B233="60mm방화"),IF(OR(입력!B235="T/T",입력!B235="T/O",입력!B235="T/S",입력!B235="PJ"),IF(OR(입력!H237="w",입력!H237="h"),8,4),0),0)</f>
        <v>0</v>
      </c>
      <c r="AF233" s="376"/>
      <c r="AG233" s="375">
        <f>IF(OR(입력!B233="60mm단열",입력!B233="60mm방화"),IF(OR(입력!B235="T/T",입력!B235="T/O",입력!B235="T/S",입력!B235="FIX",입력!B235="PJ"),IF(입력!H233="W",4,IF(입력!H233="H",4,0)),0)*IF(OR(입력!H236="W",입력!H236="H"),2,1),0)</f>
        <v>0</v>
      </c>
      <c r="AH233" s="376"/>
      <c r="AI233" s="375">
        <f>IF(OR(입력!B233="60mm단열",입력!B233="60mm방화"),IF(OR(입력!B235="T/T",입력!B235="T/O",입력!B235="T/S",입력!B235="FIX",입력!B235="PJ"),IF(입력!H233="W",4,IF(입력!H233="H",4,0)),0)*IF(OR(입력!H236="W",입력!H236="H"),2,1),0)</f>
        <v>0</v>
      </c>
      <c r="AJ233" s="376"/>
      <c r="AK233" s="375">
        <f>IF(OR(입력!B233="60mm단열",입력!B233="60mm방화"),IF(OR(입력!B235="T/T",입력!B235="T/O",입력!B235="T/S",입력!B235="FIX",입력!B235="PJ"),IF(입력!H233="W",4,IF(입력!H233="H",4,0)),0)*IF(OR(입력!H236="W",입력!H236="H"),2,1),0)</f>
        <v>0</v>
      </c>
      <c r="AL233" s="376"/>
      <c r="AM233" s="357">
        <f>IF(OR(입력!B233="60mm단열",입력!B233="60mm방화"),(32),0)</f>
        <v>0</v>
      </c>
      <c r="AN233" s="358"/>
      <c r="AO233" s="357">
        <f>IF((입력!B233="60mm단열"),(Q233+S233+U233+W233)/1000,0)</f>
        <v>0</v>
      </c>
      <c r="AP233" s="358"/>
      <c r="AQ233" s="357">
        <f>IF((입력!B233="60mm단열"),(Q233+S233+U233+W233)/1000,0)</f>
        <v>0</v>
      </c>
      <c r="AR233" s="358"/>
      <c r="AS233" s="357">
        <f>IF((입력!B233="60mm단열"),(G233+M233+K233+O233))/1000</f>
        <v>0</v>
      </c>
      <c r="AT233" s="358"/>
      <c r="AU233" s="357">
        <f>IF((입력!B233="60mm단열"),(4),0)</f>
        <v>0</v>
      </c>
      <c r="AV233" s="358"/>
      <c r="AW233" s="357">
        <f>IF((입력!B233="60mm단열"),(G233*2)/1000,0)</f>
        <v>0</v>
      </c>
      <c r="AX233" s="358"/>
      <c r="AY233" s="357">
        <f>IF((입력!B233="60mm방화"),(Q233+S233+U233+W233)/1000,0)</f>
        <v>0</v>
      </c>
      <c r="AZ233" s="358"/>
      <c r="BA233" s="357">
        <f>IF((입력!B233="60mm방화"),(Q233+S233+U233+W233)/1000,0)</f>
        <v>0</v>
      </c>
      <c r="BB233" s="358"/>
      <c r="BC233" s="357">
        <f>IF((입력!B233="60mm방화"),(G233+K233+M233+O233)/1000,0)</f>
        <v>0</v>
      </c>
      <c r="BD233" s="358"/>
      <c r="BE233" s="357">
        <f>IF((입력!B233="60mm방화"),(4),0)</f>
        <v>0</v>
      </c>
      <c r="BF233" s="358"/>
      <c r="BG233" s="357">
        <f>IF((입력!B233="60mm방화"),((G233+K233+M233+O233)/1000),0)</f>
        <v>0</v>
      </c>
      <c r="BH233" s="358"/>
      <c r="BI233" s="357">
        <f>IF((입력!B233="60mm방화"),((E233/1000)),0)</f>
        <v>0</v>
      </c>
      <c r="BJ233" s="358"/>
      <c r="BK233" s="357">
        <f>IF((입력!B233="60mm방화"),IF(입력!B237="24T",Q233/1000,U233/1000),0)</f>
        <v>0</v>
      </c>
      <c r="BL233" s="358"/>
      <c r="BM233" s="357">
        <f>IF((입력!B233="60mm방화"),IF(입력!B237="24T",S233/1000,W233/1000),0)</f>
        <v>0</v>
      </c>
      <c r="BN233" s="358"/>
      <c r="BO233" s="357">
        <f>IF(OR(입력!B233="60mm단열",입력!B233="60mm방화"),(IF(OR(입력!B235="T/T",입력!B235="T/O",입력!B235="T/S",입력!B235="PJ"),(IF(입력!H233="W",입력!D233-(입력!D233-입력!J233)-432,입력!D233-432)+IF(입력!H233="H",입력!F233-((((입력!F233-입력!J233)/2)-246)*2),(((입력!F233/2)-246)*2))),0))+(IF(OR(입력!B235="T/T",입력!B235="T/O",입력!B235="T/S"),(IF(입력!H237="W",입력!D233-(입력!D237-입력!J237)-432,0)+IF(입력!H237="H",입력!F237-((((입력!F237-입력!J237)/2)-246)*2),0)),0)),0)</f>
        <v>0</v>
      </c>
      <c r="BP233" s="358"/>
      <c r="BQ233" s="357">
        <f>IF(OR(입력!B233="85mm단열",입력!B233="85mm방화"),IF(입력!B235="OD",IF(AND(입력!H233="W",입력!H237="W"),((입력!D233-(입력!D233-입력!J233))*2)+((입력!D233-(입력!D233-입력!J237))*2)+((입력!D233-입력!J233-입력!J237)*2)+((입력!F233)*6),0),0)+IF(입력!B235="OD",IF(AND(입력!H233="H",입력!H237="H"),((입력!BJ233-(입력!F233-입력!J233))*2)+((입력!F233-(입력!F233-입력!J237))*2)+((입력!F233-입력!BN233-입력!J237)*2)+((입력!D233)*6),0),0)+IF(입력!B235="OD",IF(입력!H233="W",((입력!D233-(입력!D233-입력!J233))*2)+((입력!D233-입력!J233)*2)+((입력!F233)*4),IF(입력!H233="H",((입력!F233-(입력!F233-입력!J233))*2)+((입력!F233-입력!J233)*2)+((입력!D233)*4),0)),0)+IF(OR(입력!B235="T/T",입력!B235="T/O",입력!B235="T/S",입력!B235="FIX",입력!B233="ID",AND(입력!B235="OD",NOT(입력!H233="W"),NOT(입력!H233="H"))),((입력!D233)+(입력!F233))*2,0),0)</f>
        <v>0</v>
      </c>
      <c r="BR233" s="358"/>
      <c r="BS233" s="357">
        <f>IF(OR(입력!B233="85mm단열",입력!B233="85mm방화"),(IF(OR(입력!B235="T/T",입력!B235="T/O",입력!B235="T/S"),(IF(입력!H233="W",입력!D233-(입력!D233-입력!J233)-38-19+12,입력!D233-38-38+12)+IF(입력!H233="H",입력!F233-(입력!F233-입력!J233)-38-19+12,입력!F233-38-38+12))*2,0))+(IF(OR(입력!B235="T/T",입력!B235="T/O",입력!B235="T/S"),(IF(입력!H237="W",입력!D233-(입력!D237-입력!J237)-38-19+12,0)+IF(입력!H237="H",입력!F237-(입력!F237-입력!J237)-38-19+12,0))*2,0)),0)</f>
        <v>0</v>
      </c>
      <c r="BT233" s="358"/>
      <c r="BU233" s="357">
        <f>IF(OR(입력!B233="85mm단열",입력!B233="85mm방화"),IF(OR(입력!B235="T/T",입력!B235="T/O",입력!B235="T/S",입력!B235="FIX",입력!B235="ID"),IF(입력!H233="W",입력!F233-38-38+10,IF(입력!H233="H",입력!D233-38-38+10,0)),0)*IF(OR(입력!H237="W",입력!H236="H"),2,1),0)</f>
        <v>0</v>
      </c>
      <c r="BV233" s="358"/>
      <c r="BW233" s="357">
        <f>IF(OR(입력!B233="85mm단열",입력!B233="85mm방화"),IF(입력!B237="48T",(IF(입력!B235="FIX",IF(AND(입력!H233="W",입력!H237="W"),((입력!D233-(입력!D233-입력!J233)-38-19)*2)+((입력!D233-(입력!D233-입력!J237)-38-19)*2)+((입력!D233-입력!J233-입력!J236-19-19)*2)+((입력!F233-38-38)*6),IF(AND(입력!H233="H",입력!H237="H"),((입력!F233-(입력!F233-입력!J233)-38-19)*2)+((입력!F233-(입력!F233-입력!J237)-38-19)*2)+((입력!F233-입력!J233-입력!J237-19-19)*2)+((입력!D233-38-38)*6),IF(입력!H233="W",((입력!D233-(입력!D233-입력!J233)-38-19)*2)+((입력!D233-입력!J233-38-19)*2)+((입력!F233-38-38)*4),IF(입력!H233="H",((입력!F233-(입력!F233-입력!J233)-38-19)*2)+((입력!F233-입력!J233-38-19)*2)+((입력!D233-38-38)*4),(((입력!D233-38-38)+(입력!F233-38-38))*2))))),0)+IF(OR(입력!B235="T/T",입력!B235="T/O",입력!B235="ID",입력!B235="T/S"),IF(AND(입력!H233="W",입력!H237="W"),(((입력!D233-입력!J233-입력!J237-19-19)+(입력!F233-38-38))*2),IF(입력!H233="W",(((입력!D233-입력!J233-38-19)+(입력!F233-38-38))*2),IF(AND(입력!H233="H",입력!H237="H"),(((입력!F233-입력!J233-입력!J237-19-19)+(입력!D233-38-38))*2),IF(입력!H233="H",(((입력!F233-입력!J233-38-19)+(입력!D233-38-38))*2),0)))),0)+IF(입력!B233="OD",IF(AND(입력!H233="W",입력!H233="W"),(((입력!D233-입력!J233-입력!J237-38-38)+(입력!F233-38-38))*2),IF(입력!H233="W",(((입력!D233-입력!J233-38-38)+(입력!F233-38-38))*2),IF(AND(입력!H233="H",입력!H237="H"),(((입력!F233-입력!J233-입력!J237-38-38)+(입력!D233-38-38))*2),IF(입력!H233="H",(((입력!F233-입력!J233-38-38)+(입력!D233-38-38))*2),0)))),0)),0),0)</f>
        <v>0</v>
      </c>
      <c r="BX233" s="358"/>
      <c r="BY233" s="357">
        <f>IF(OR(입력!B233="85mm단열",입력!B233="85mm방화"),IF(입력!B237="48T",(IF(OR(입력!B235="T/T",입력!B235="T/O",입력!B235="T/S"),(IF(입력!H233="W",입력!D233-(입력!D233-입력!J233)-38-19+12-56-56,입력!D233-38-38+12-56-56)+IF(입력!H233="H",입력!F233-(입력!F233-입력!J233)-38-19+12-56-56,입력!F233-38-38+12-56-56))*2,0)+IF(입력!B235="OD",(IF(입력!H233="W",입력!D233-(입력!D233-입력!J233)-38-38+12-56-56,입력!D233-38-38+12-56-56)+IF(입력!H233="H",입력!F233-(입력!F233-입력!J233)-38-38+12-56-56,입력!F233-38-38+12-56-56))*2,0)+IF(입력!B235="ID",(IF(입력!H233="W",입력!D233-(입력!D233-입력!J233)-38-19+12-56-56,입력!D233-38-38+12-56-56)+IF(입력!H233="H",입력!F233-(입력!F233-입력!J233)-38-19+12-56-56,입력!F233-38-38+12-56-56))*2,0)+IF(OR(입력!B235="T/T",입력!B235="T/O",입력!B235="T/S"),(IF(입력!H237="W",입력!D233-(입력!D233-입력!J237)-38-19+12-56-56,0)+IF(입력!H237="H",입력!F233-(입력!F233-입력!J237)-38-19+12-56-56,0))*2,0)+IF(입력!B233="OD",(IF(입력!H237="W",입력!D233-(입력!D233-입력!J237)-38-38+12-56-56,0)+IF(입력!H237="H",입력!F233-(입력!F233-입력!J237)-38-38+12-56-56,0))*2,0)+IF(입력!B233="ID",(IF(입력!H237="W",입력!D233-(입력!D233-입력!J237)-38-19+12-56-56,0)+IF(입력!H237="H",입력!F233-(입력!F233-입력!J237)-38-19+12-56-56,0))*2,0)),0),0)</f>
        <v>0</v>
      </c>
      <c r="BZ233" s="358"/>
      <c r="CA233" s="357">
        <f>IF(OR(입력!B233="85mm단열",입력!B233="85mm방화"),IF(입력!B237="51T",(IF(입력!B235="FIX",IF(AND(입력!H233="W",입력!H237="W"),((입력!D233-(입력!D233-입력!J233)-38-19)*2)+((입력!D233-(입력!D233-입력!J237)-38-19)*2)+((입력!D233-입력!J233-입력!J236-19-19)*2)+((입력!F233-38-38)*6),IF(AND(입력!H233="H",입력!H237="H"),((입력!F233-(입력!F233-입력!J233)-38-19)*2)+((입력!F233-(입력!F233-입력!J237)-38-19)*2)+((입력!F233-입력!J233-입력!J237-19-19)*2)+((입력!D233-38-38)*6),IF(입력!H233="W",((입력!D233-(입력!D233-입력!J233)-38-19)*2)+((입력!D233-입력!J233-38-19)*2)+((입력!F233-38-38)*4),IF(입력!H233="H",((입력!F233-(입력!F233-입력!J233)-38-19)*2)+((입력!F233-입력!J233-38-19)*2)+((입력!D233-38-38)*4),(((입력!D233-38-38)+(입력!F233-38-38))*2))))),0)+IF(OR(입력!B235="T/T",입력!B235="T/O",입력!B235="ID",입력!B235="T/S"),IF(AND(입력!H233="W",입력!H237="W"),(((입력!D233-입력!J233-입력!J237-19-19)+(입력!F233-38-38))*2),IF(입력!H233="W",(((입력!D233-입력!J233-38-19)+(입력!F233-38-38))*2),IF(AND(입력!H233="H",입력!H237="H"),(((입력!F233-입력!J233-입력!J237-19-19)+(입력!D233-38-38))*2),IF(입력!H233="H",(((입력!F233-입력!J233-38-19)+(입력!D233-38-38))*2),0)))),0)+IF(입력!B233="OD",IF(AND(입력!H233="W",입력!H233="W"),(((입력!D233-입력!J233-입력!J237-38-38)+(입력!F233-38-38))*2),IF(입력!H233="W",(((입력!D233-입력!J233-38-38)+(입력!F233-38-38))*2),IF(AND(입력!H233="H",입력!H237="H"),(((입력!F233-입력!J233-입력!J237-38-38)+(입력!D233-38-38))*2),IF(입력!H233="H",(((입력!F233-입력!J233-38-38)+(입력!D233-38-38))*2),0)))),0)),0),0)</f>
        <v>0</v>
      </c>
      <c r="CB233" s="358"/>
      <c r="CC233" s="357">
        <f>IF(OR(입력!B233="85mm단열",입력!B233="85mm방화"),IF(입력!B237="51T",(IF(OR(입력!B235="T/T",입력!B235="T/O",입력!B235="T/S"),(IF(입력!H233="W",입력!D233-(입력!D233-입력!J233)-38-19+12-56-56,입력!D233-38-38+12-56-56)+IF(입력!H233="H",입력!F233-(입력!F233-입력!J233)-38-19+12-56-56,입력!F233-38-38+12-56-56))*2,0)+IF(입력!B235="OD",(IF(입력!H233="W",입력!D233-(입력!D233-입력!J233)-38-38+12-56-56,입력!D233-38-38+12-56-56)+IF(입력!H233="H",입력!F233-(입력!F233-입력!J233)-38-38+12-56-56,입력!F233-38-38+12-56-56))*2,0)+IF(입력!B235="ID",(IF(입력!H233="W",입력!D233-(입력!D233-입력!J233)-38-19+12-56-56,입력!D233-38-38+12-56-56)+IF(입력!H233="H",입력!F233-(입력!F233-입력!J233)-38-19+12-56-56,입력!F233-38-38+12-56-56))*2,0)+IF(OR(입력!B235="T/T",입력!B235="T/O",입력!B235="T/S"),(IF(입력!H237="W",입력!D233-(입력!D233-입력!J237)-38-19+12-56-56,0)+IF(입력!H237="H",입력!F233-(입력!F233-입력!J237)-38-19+12-56-56,0))*2,0)+IF(입력!B233="OD",(IF(입력!H237="W",입력!D233-(입력!D233-입력!J237)-38-38+12-56-56,0)+IF(입력!H237="H",입력!F233-(입력!F233-입력!J237)-38-38+12-56-56,0))*2,0)+IF(입력!B233="ID",(IF(입력!H237="W",입력!D233-(입력!D233-입력!J237)-38-19+12-56-56,0)+IF(입력!H237="H",입력!F233-(입력!F233-입력!J237)-38-19+12-56-56,0))*2,0)),0),0)</f>
        <v>0</v>
      </c>
      <c r="CD233" s="358"/>
      <c r="CE233" s="357">
        <f>IF(OR(입력!B233="85mm단열",입력!B233="85mm방화"),(4),0)</f>
        <v>0</v>
      </c>
      <c r="CF233" s="358"/>
      <c r="CG233" s="357">
        <f>IF(OR(입력!B233="85mm단열",입력!B233="85mm방화"),(4),0)</f>
        <v>0</v>
      </c>
      <c r="CH233" s="358"/>
      <c r="CI233" s="381">
        <f>IF(OR(입력!B233="85mm단열",입력!B233="85mm방화"),IF(OR(입력!B235="T/T",입력!B235="T/O",입력!B235="T/S"),IF(OR(입력!H237="w",입력!H237="h"),8,4),0),0)</f>
        <v>0</v>
      </c>
      <c r="CJ233" s="382"/>
      <c r="CK233" s="375">
        <f>IF(OR(입력!B233="85mm단열",입력!B233="85mm방화"),IF(OR(입력!B235="T/T",입력!B235="T/O",입력!B235="T/S"),IF(OR(입력!H237="w",입력!H237="h"),8,4),0),0)</f>
        <v>0</v>
      </c>
      <c r="CL233" s="376"/>
      <c r="CM233" s="375">
        <f>IF(OR(입력!B233="85mm단열",입력!B233="85mm방화"),IF(OR(입력!B235="T/T",입력!B235="T/O",입력!B235="T/S",입력!B235="FIX",입력!B235="ID"),IF(입력!H233="W",2,IF(입력!H233="H",2,0)),0)*IF(OR(입력!H236="W",입력!H236="H"),2,1),0)</f>
        <v>0</v>
      </c>
      <c r="CN233" s="376"/>
      <c r="CO233" s="375">
        <f>IF(OR(입력!B233="85mm단열",입력!B233="85mm방화"),IF(OR(입력!B235="T/T",입력!B235="T/O",입력!B235="T/S",입력!B235="FIX",입력!B235="ID"),IF(입력!H233="W",2,IF(입력!H233="H",2,0)),0)*IF(OR(입력!H236="W",입력!H236="H"),2,1),0)</f>
        <v>0</v>
      </c>
      <c r="CP233" s="376"/>
      <c r="CQ233" s="375">
        <f>IF(OR(입력!B233="85mm단열",입력!B233="85mm방화"),IF(OR(입력!B235="T/T",입력!B235="T/O",입력!B235="T/S",입력!B235="FIX",입력!B235="ID"),IF(입력!H233="W",2,IF(입력!H233="H",2,0)),0)*IF(OR(입력!H236="W",입력!H236="H"),2,1),0)</f>
        <v>0</v>
      </c>
      <c r="CR233" s="376"/>
      <c r="CS233" s="357">
        <f>IF(OR(입력!B233="85mm단열",입력!B233="85mm방화"),(32),0)</f>
        <v>0</v>
      </c>
      <c r="CT233" s="358"/>
      <c r="CU233" s="369">
        <f>IF((입력!B233="85mm단열"),((CA233+CC233+BW233+BY233)/1000),0)</f>
        <v>0</v>
      </c>
      <c r="CV233" s="370"/>
      <c r="CW233" s="369">
        <f>IF((입력!B233="85mm단열"),((CA233+CC233+BW233+BY233)/1000),0)</f>
        <v>0</v>
      </c>
      <c r="CX233" s="370"/>
      <c r="CY233" s="369">
        <f>IF((입력!B233="85mm단열"),((BS233/1000)),0)</f>
        <v>0</v>
      </c>
      <c r="CZ233" s="370"/>
      <c r="DA233" s="357">
        <f>IF((입력!B233="85mm단열"),(4),0)</f>
        <v>0</v>
      </c>
      <c r="DB233" s="358"/>
      <c r="DC233" s="369">
        <f>IF((입력!B233="85mm단열"),(BS233*2)/1000,0)</f>
        <v>0</v>
      </c>
      <c r="DD233" s="370"/>
      <c r="DE233" s="357">
        <f>IF((입력!B233="85mm방화"),((CA233+CC233+BW233+BY233)/1000),0)</f>
        <v>0</v>
      </c>
      <c r="DF233" s="358"/>
      <c r="DG233" s="357">
        <f>IF((입력!B233="85mm방화"),((CA233+CC233+BW233+BY233)/1000),0)</f>
        <v>0</v>
      </c>
      <c r="DH233" s="358"/>
      <c r="DI233" s="357">
        <f>IF((입력!B233="85mm방화"),((BS233/1000)),0)</f>
        <v>0</v>
      </c>
      <c r="DJ233" s="358"/>
      <c r="DK233" s="357">
        <f>IF((입력!B233="85mm방화"),(4),0)</f>
        <v>0</v>
      </c>
      <c r="DL233" s="358"/>
      <c r="DM233" s="357">
        <f>IF((입력!B233="85mm방화"),(BS233*2)/1000,0)</f>
        <v>0</v>
      </c>
      <c r="DN233" s="358"/>
      <c r="DO233" s="357">
        <f>IF((입력!B233="85mm방화"),((BQ233/1000)),0)</f>
        <v>0</v>
      </c>
      <c r="DP233" s="358"/>
      <c r="DQ233" s="357">
        <f>IF((입력!B233="85mm방화"),((BW233/1000)),0)</f>
        <v>0</v>
      </c>
      <c r="DR233" s="358"/>
      <c r="DS233" s="357">
        <f>IF((입력!B233="85mm방화"),((BY233/1000)),0)</f>
        <v>0</v>
      </c>
      <c r="DT233" s="358"/>
      <c r="DU233" s="357">
        <f>IF(OR(입력!B233="85mm단열",입력!B233="85mm방화"),(IF(OR(입력!B235="T/T",입력!B235="T/O",입력!B235="T/S"),(IF(입력!H233="W",입력!D233-(입력!D233-입력!J233)-432,입력!D233-432)+IF(입력!H233="H",입력!F233-((((입력!F233-입력!J233)/2)-246)*2),(((입력!F233/2)-246)*2))),0))+(IF(OR(입력!B235="T/T",입력!B235="T/O",입력!B235="T/S"),(IF(입력!H237="W",입력!D233-(입력!D237-입력!J237)-432,0)+IF(입력!H237="H",입력!F237-((((입력!F237-입력!J237)/2)-246)*2),0)),0)),0)</f>
        <v>0</v>
      </c>
      <c r="DV233" s="358"/>
      <c r="DW233" s="357">
        <f>IF(OR(입력!B233="85mm단열",입력!B233="85mm방화",입력!B233="60mm단열",입력!B233="60mm방화"),IF(OR(입력!B235="T/T",입력!B235="T/O",입력!B235="T/S",입력!B235="FIX"),IF(OR(입력!H233="w",입력!H233="h"),4,2),0),0)</f>
        <v>0</v>
      </c>
      <c r="DX233" s="358"/>
      <c r="DY233" s="357">
        <f>IF(OR(입력!B233="85mm단열",입력!B233="85mm방화",입력!B233="60mm단열",입력!B233="60mm방화"),IF(OR(입력!B235="T/T",입력!B235="T/O",입력!B235="T/S"),1,0),0)</f>
        <v>0</v>
      </c>
      <c r="DZ233" s="358"/>
      <c r="EA233" s="357">
        <f>IF(OR(입력!B233="85mm단열",입력!B233="85mm방화",입력!B233="60mm단열",입력!B233="60mm방화"),IF(OR(입력!B235="T/T",입력!B235="T/O",입력!B235="T/S"),1,0),0)</f>
        <v>0</v>
      </c>
      <c r="EB233" s="358"/>
      <c r="EC233" s="357">
        <f>IF(OR(입력!B233="145mm단열",입력!B233="145mm방화"),IF(입력!B235="ES",((입력!D233)+(입력!F233))*2,0),0)</f>
        <v>0</v>
      </c>
      <c r="ED233" s="358"/>
      <c r="EE233" s="357">
        <f>IF(OR(입력!B233="145mm단열",입력!B233="145mm방화"),IF(입력!B235="ES",(((입력!D233-(입력!D233-입력!J233)+6)+(입력!F233-52-57))*2),0)+IF(입력!B235="ES",IF(입력!H237="W",(((입력!D233-(입력!D233-입력!J237)+6)+(입력!F233-52-57))*2),0),0),0)</f>
        <v>0</v>
      </c>
      <c r="EF233" s="358"/>
      <c r="EG233" s="357">
        <f>IF(OR(입력!B233="145mm단열",입력!B233="145mm방화"),IF(입력!B235="ES",입력!F233-36-36+10,0)*IF(입력!H237="W",2,1),0)</f>
        <v>0</v>
      </c>
      <c r="EH233" s="358"/>
      <c r="EI233" s="357">
        <f>IF(OR(입력!B233="145mm단열",입력!B233="145mm방화"),IF(입력!B235="ES",입력!D233-36-36,0),0)</f>
        <v>0</v>
      </c>
      <c r="EJ233" s="358"/>
      <c r="EK233" s="357">
        <f>IF(OR(입력!B233="145mm단열",입력!B233="145mm방화"),IF(입력!B235="ES",입력!F233-36-36,0)+IF(AND(입력!B235="ES",입력!H237="W"),입력!F233-36-36,0),0)</f>
        <v>0</v>
      </c>
      <c r="EL233" s="358"/>
      <c r="EM233" s="357">
        <f>IF(OR(입력!B233="145mm단열",입력!B233="145mm방화"),IF(입력!B235="ES",입력!D233-36-36,0),0)</f>
        <v>0</v>
      </c>
      <c r="EN233" s="358"/>
      <c r="EO233" s="357">
        <f>IF(OR(입력!B233="145mm단열",입력!B233="145mm방화"),IF(입력!B235="ES",입력!D233-36-36,0),0)</f>
        <v>0</v>
      </c>
      <c r="EP233" s="358"/>
      <c r="EQ233" s="357">
        <f>IF(OR(입력!B233="145mm단열",입력!B233="145mm방화"),IF(입력!B235="ES",입력!F233-36-36,0)+IF(AND(입력!B235="ES",입력!H237="W"),입력!F233-36-36,0),0)</f>
        <v>0</v>
      </c>
      <c r="ER233" s="358"/>
      <c r="ES233" s="357">
        <f>IF(OR(입력!B233="145mm단열",입력!B233="145mm방화"),IF(입력!B237="39T",IF(입력!B235="ES",((입력!D233-(입력!D233-입력!J233)+6-73-73)+(입력!F233-36-36-73-73))*2,0)+IF(AND(입력!B233="ES",입력!H236="W"),((입력!D233-(입력!D233-입력!J236)+6-73-73)+(입력!F233-36-36-73-73))*2,0)+IF(AND(입력!B233="ES",입력!H233="W",입력!H236="W"),((입력!D233-입력!J233-입력!J236-19-19)+(입력!F233-36-36))*2,IF(AND(입력!B233="ES",입력!H233="W",NOT(입력!H236="W")),((입력!D233-입력!J233-36-19)+(입력!F233-36-36))*2,0)),0),0)</f>
        <v>0</v>
      </c>
      <c r="ET233" s="358"/>
      <c r="EU233" s="357">
        <f>IF(OR(입력!B233="145mm단열",입력!B233="145mm방화"),IF(입력!B237="24T",IF(입력!B235="ES",((입력!D233-(입력!D233-입력!J233)+6-73-73)+(입력!F233-36-36-73-73))*2,0)+IF(AND(입력!B233="ES",입력!H236="W"),((입력!D233-(입력!D233-입력!J236)+6-73-73)+(입력!F233-36-36-73-73))*2,0)+IF(AND(입력!B233="ES",입력!H233="W",입력!H236="W"),((입력!D233-입력!J233-입력!J236-19-19)+(입력!F233-36-36))*2,IF(AND(입력!B233="ES",입력!H233="W",NOT(입력!H236="W")),((입력!D233-입력!J233-36-19)+(입력!F233-36-36))*2,0)),0),0)</f>
        <v>0</v>
      </c>
      <c r="EV233" s="358"/>
      <c r="EW233" s="357">
        <f>IF(OR(입력!B233="145mm단열",입력!B233="145mm방화"),IF(입력!B235="ES",(입력!D233-(입력!D233-입력!J233)-40-21+입력!F233-36-36)*2,0)+IF(AND(입력!B235="ES",입력!H237="W"),(입력!D233-(입력!D233-입력!J236)-36-19+입력!F233-36-36)*2,0),0)</f>
        <v>0</v>
      </c>
      <c r="EX233" s="358"/>
      <c r="EY233" s="357">
        <f>IF(OR(입력!B233="145mm단열",입력!B233="145mm방화"),(4),0)</f>
        <v>0</v>
      </c>
      <c r="EZ233" s="358"/>
      <c r="FA233" s="357">
        <f>IF(OR(입력!B233="145mm단열",입력!B233="145mm방화"),(4),0)</f>
        <v>0</v>
      </c>
      <c r="FB233" s="358"/>
      <c r="FC233" s="381">
        <f>IF(OR(입력!B233="145mm단열",입력!B233="145mm방화"),IF(OR(입력!B235="ES"),IF(OR(입력!H233="W",입력!H237="h"),4,8),0),0)</f>
        <v>0</v>
      </c>
      <c r="FD233" s="382"/>
      <c r="FE233" s="375">
        <f>IF(OR(입력!B233="145mm단열",입력!B233="145mm방화"),IF(OR(입력!B235="ES"),IF(OR(입력!H233="W",입력!H237="h"),4,8),0),0)</f>
        <v>0</v>
      </c>
      <c r="FF233" s="376"/>
      <c r="FG233" s="375">
        <f>IF(OR(입력!B233="145mm단열",입력!B233="145mm방화"),IF(OR(입력!B235="ES"),IF(입력!H233="W",2,IF(입력!H233="H",2,0)),0)*IF(OR(입력!H236="W",입력!H236="H"),2,1),0)</f>
        <v>0</v>
      </c>
      <c r="FH233" s="376"/>
      <c r="FI233" s="375">
        <f>IF(OR(입력!B233="145mm단열",입력!B233="145mm방화"),IF(OR(입력!B235="ES"),IF(입력!H233="W",2,IF(입력!H233="H",2,0)),0)*IF(OR(입력!H236="W",입력!H236="H"),2,1),0)</f>
        <v>0</v>
      </c>
      <c r="FJ233" s="376"/>
      <c r="FK233" s="375">
        <f>IF(OR(입력!B233="145mm단열",입력!B233="145mm방화"),IF(OR(입력!B235="ES"),IF(입력!H233="W",2,IF(입력!H233="H",2,0)),0)*IF(OR(입력!H236="W",입력!H236="H"),2,1),0)</f>
        <v>0</v>
      </c>
      <c r="FL233" s="376"/>
      <c r="FM233" s="357">
        <f>IF(OR(입력!B233="145mm단열",입력!B233="145mm방화"),(32),0)</f>
        <v>0</v>
      </c>
      <c r="FN233" s="358"/>
      <c r="FO233" s="369">
        <f>IF((입력!B233="145mm단열"),((EU233+EW233+EQ233+ES233)/1000),0)</f>
        <v>0</v>
      </c>
      <c r="FP233" s="370"/>
      <c r="FQ233" s="369">
        <f>IF((입력!B233="145mm단열"),((EU233+EW233+EQ233+ES233)/1000),0)</f>
        <v>0</v>
      </c>
      <c r="FR233" s="370"/>
      <c r="FS233" s="369">
        <f>IF((입력!B233="145mm단열"),((EM233/1000)),0)</f>
        <v>0</v>
      </c>
      <c r="FT233" s="370"/>
      <c r="FU233" s="357">
        <f>IF((입력!B233="145mm단열"),(4),0)</f>
        <v>0</v>
      </c>
      <c r="FV233" s="358"/>
      <c r="FW233" s="369">
        <f>IF((입력!B233="145mm단열"),(EM233*2)/1000,0)</f>
        <v>0</v>
      </c>
      <c r="FX233" s="370"/>
      <c r="FY233" s="357">
        <f>IF((입력!B233="145mm방화"),((EU233+EW233+EQ233+ES233)/1000),0)</f>
        <v>0</v>
      </c>
      <c r="FZ233" s="358"/>
      <c r="GA233" s="357">
        <f>IF((입력!B233="145mm방화"),((EU233+EW233+EQ233+ES233)/1000),0)</f>
        <v>0</v>
      </c>
      <c r="GB233" s="358"/>
      <c r="GC233" s="357">
        <f>IF((입력!B233="145mm방화"),((EM233/1000)),0)</f>
        <v>0</v>
      </c>
      <c r="GD233" s="358"/>
      <c r="GE233" s="357">
        <f>IF((입력!B233="145mm방화"),(4),0)</f>
        <v>0</v>
      </c>
      <c r="GF233" s="358"/>
      <c r="GG233" s="357">
        <f>IF((입력!B233="145mm방화"),(EM233*2)/1000,0)</f>
        <v>0</v>
      </c>
      <c r="GH233" s="358"/>
      <c r="GI233" s="357">
        <f>IF((입력!B233="145mm방화"),((EK233/1000)),0)</f>
        <v>0</v>
      </c>
      <c r="GJ233" s="358"/>
      <c r="GK233" s="357">
        <f>IF((입력!B233="145mm방화"),((EQ233/1000)),0)</f>
        <v>0</v>
      </c>
      <c r="GL233" s="358"/>
      <c r="GM233" s="357">
        <f>IF((입력!B233="145mm방화"),((ES233/1000)),0)</f>
        <v>0</v>
      </c>
      <c r="GN233" s="358"/>
      <c r="GO233" s="357">
        <f>IF(OR(입력!B233="145mm단열",입력!B233="145mm방화"),(1),0)</f>
        <v>0</v>
      </c>
      <c r="GP233" s="358"/>
      <c r="GQ233" s="357">
        <f>IF(OR(입력!B233="145mm단열",입력!B233="145mm방화"),(1),0)</f>
        <v>0</v>
      </c>
      <c r="GR233" s="358"/>
    </row>
    <row r="234" spans="1:200" ht="17.100000000000001" customHeight="1" x14ac:dyDescent="0.3">
      <c r="A234" s="402"/>
      <c r="B234" s="405"/>
      <c r="C234" s="397"/>
      <c r="D234" s="398"/>
      <c r="E234" s="359"/>
      <c r="F234" s="360"/>
      <c r="G234" s="377"/>
      <c r="H234" s="378"/>
      <c r="I234" s="359"/>
      <c r="J234" s="360"/>
      <c r="K234" s="359"/>
      <c r="L234" s="360"/>
      <c r="M234" s="359"/>
      <c r="N234" s="360"/>
      <c r="O234" s="359"/>
      <c r="P234" s="360"/>
      <c r="Q234" s="359"/>
      <c r="R234" s="360"/>
      <c r="S234" s="359"/>
      <c r="T234" s="360"/>
      <c r="U234" s="359"/>
      <c r="V234" s="360"/>
      <c r="W234" s="359"/>
      <c r="X234" s="360"/>
      <c r="Y234" s="359"/>
      <c r="Z234" s="360"/>
      <c r="AA234" s="359"/>
      <c r="AB234" s="360"/>
      <c r="AC234" s="377"/>
      <c r="AD234" s="378"/>
      <c r="AE234" s="377"/>
      <c r="AF234" s="378"/>
      <c r="AG234" s="377"/>
      <c r="AH234" s="378"/>
      <c r="AI234" s="377"/>
      <c r="AJ234" s="378"/>
      <c r="AK234" s="377"/>
      <c r="AL234" s="378"/>
      <c r="AM234" s="359"/>
      <c r="AN234" s="360"/>
      <c r="AO234" s="359"/>
      <c r="AP234" s="360"/>
      <c r="AQ234" s="359"/>
      <c r="AR234" s="360"/>
      <c r="AS234" s="359"/>
      <c r="AT234" s="360"/>
      <c r="AU234" s="359"/>
      <c r="AV234" s="360"/>
      <c r="AW234" s="359"/>
      <c r="AX234" s="360"/>
      <c r="AY234" s="359"/>
      <c r="AZ234" s="360"/>
      <c r="BA234" s="359"/>
      <c r="BB234" s="360"/>
      <c r="BC234" s="359"/>
      <c r="BD234" s="360"/>
      <c r="BE234" s="359"/>
      <c r="BF234" s="360"/>
      <c r="BG234" s="359"/>
      <c r="BH234" s="360"/>
      <c r="BI234" s="359"/>
      <c r="BJ234" s="360"/>
      <c r="BK234" s="359"/>
      <c r="BL234" s="360"/>
      <c r="BM234" s="359"/>
      <c r="BN234" s="360"/>
      <c r="BO234" s="359"/>
      <c r="BP234" s="360"/>
      <c r="BQ234" s="359"/>
      <c r="BR234" s="360"/>
      <c r="BS234" s="359"/>
      <c r="BT234" s="360"/>
      <c r="BU234" s="359"/>
      <c r="BV234" s="360"/>
      <c r="BW234" s="359"/>
      <c r="BX234" s="360"/>
      <c r="BY234" s="359"/>
      <c r="BZ234" s="360"/>
      <c r="CA234" s="359"/>
      <c r="CB234" s="360"/>
      <c r="CC234" s="359"/>
      <c r="CD234" s="360"/>
      <c r="CE234" s="359"/>
      <c r="CF234" s="360"/>
      <c r="CG234" s="359"/>
      <c r="CH234" s="360"/>
      <c r="CI234" s="383"/>
      <c r="CJ234" s="384"/>
      <c r="CK234" s="377"/>
      <c r="CL234" s="378"/>
      <c r="CM234" s="377"/>
      <c r="CN234" s="378"/>
      <c r="CO234" s="377"/>
      <c r="CP234" s="378"/>
      <c r="CQ234" s="377"/>
      <c r="CR234" s="378"/>
      <c r="CS234" s="359"/>
      <c r="CT234" s="360"/>
      <c r="CU234" s="371"/>
      <c r="CV234" s="372"/>
      <c r="CW234" s="371"/>
      <c r="CX234" s="372"/>
      <c r="CY234" s="371"/>
      <c r="CZ234" s="372"/>
      <c r="DA234" s="359"/>
      <c r="DB234" s="360"/>
      <c r="DC234" s="371"/>
      <c r="DD234" s="372"/>
      <c r="DE234" s="359"/>
      <c r="DF234" s="360"/>
      <c r="DG234" s="359"/>
      <c r="DH234" s="360"/>
      <c r="DI234" s="359"/>
      <c r="DJ234" s="360"/>
      <c r="DK234" s="359"/>
      <c r="DL234" s="360"/>
      <c r="DM234" s="359"/>
      <c r="DN234" s="360"/>
      <c r="DO234" s="359"/>
      <c r="DP234" s="360"/>
      <c r="DQ234" s="359"/>
      <c r="DR234" s="360"/>
      <c r="DS234" s="359"/>
      <c r="DT234" s="360"/>
      <c r="DU234" s="359"/>
      <c r="DV234" s="360"/>
      <c r="DW234" s="359"/>
      <c r="DX234" s="360"/>
      <c r="DY234" s="359"/>
      <c r="DZ234" s="360"/>
      <c r="EA234" s="359"/>
      <c r="EB234" s="360"/>
      <c r="EC234" s="359"/>
      <c r="ED234" s="360"/>
      <c r="EE234" s="359"/>
      <c r="EF234" s="360"/>
      <c r="EG234" s="359"/>
      <c r="EH234" s="360"/>
      <c r="EI234" s="359"/>
      <c r="EJ234" s="360"/>
      <c r="EK234" s="359"/>
      <c r="EL234" s="360"/>
      <c r="EM234" s="359"/>
      <c r="EN234" s="360"/>
      <c r="EO234" s="359"/>
      <c r="EP234" s="360"/>
      <c r="EQ234" s="359"/>
      <c r="ER234" s="360"/>
      <c r="ES234" s="359"/>
      <c r="ET234" s="360"/>
      <c r="EU234" s="359"/>
      <c r="EV234" s="360"/>
      <c r="EW234" s="359"/>
      <c r="EX234" s="360"/>
      <c r="EY234" s="359"/>
      <c r="EZ234" s="360"/>
      <c r="FA234" s="359"/>
      <c r="FB234" s="360"/>
      <c r="FC234" s="383"/>
      <c r="FD234" s="384"/>
      <c r="FE234" s="377"/>
      <c r="FF234" s="378"/>
      <c r="FG234" s="377"/>
      <c r="FH234" s="378"/>
      <c r="FI234" s="377"/>
      <c r="FJ234" s="378"/>
      <c r="FK234" s="377"/>
      <c r="FL234" s="378"/>
      <c r="FM234" s="359"/>
      <c r="FN234" s="360"/>
      <c r="FO234" s="371"/>
      <c r="FP234" s="372"/>
      <c r="FQ234" s="371"/>
      <c r="FR234" s="372"/>
      <c r="FS234" s="371"/>
      <c r="FT234" s="372"/>
      <c r="FU234" s="359"/>
      <c r="FV234" s="360"/>
      <c r="FW234" s="371"/>
      <c r="FX234" s="372"/>
      <c r="FY234" s="359"/>
      <c r="FZ234" s="360"/>
      <c r="GA234" s="359"/>
      <c r="GB234" s="360"/>
      <c r="GC234" s="359"/>
      <c r="GD234" s="360"/>
      <c r="GE234" s="359"/>
      <c r="GF234" s="360"/>
      <c r="GG234" s="359"/>
      <c r="GH234" s="360"/>
      <c r="GI234" s="359"/>
      <c r="GJ234" s="360"/>
      <c r="GK234" s="359"/>
      <c r="GL234" s="360"/>
      <c r="GM234" s="359"/>
      <c r="GN234" s="360"/>
      <c r="GO234" s="359"/>
      <c r="GP234" s="360"/>
      <c r="GQ234" s="359"/>
      <c r="GR234" s="360"/>
    </row>
    <row r="235" spans="1:200" ht="16.5" customHeight="1" x14ac:dyDescent="0.3">
      <c r="A235" s="402"/>
      <c r="B235" s="405"/>
      <c r="C235" s="397"/>
      <c r="D235" s="398"/>
      <c r="E235" s="359"/>
      <c r="F235" s="360"/>
      <c r="G235" s="377"/>
      <c r="H235" s="378"/>
      <c r="I235" s="359"/>
      <c r="J235" s="360"/>
      <c r="K235" s="359"/>
      <c r="L235" s="360"/>
      <c r="M235" s="359"/>
      <c r="N235" s="360"/>
      <c r="O235" s="359"/>
      <c r="P235" s="360"/>
      <c r="Q235" s="359"/>
      <c r="R235" s="360"/>
      <c r="S235" s="359"/>
      <c r="T235" s="360"/>
      <c r="U235" s="359"/>
      <c r="V235" s="360"/>
      <c r="W235" s="359"/>
      <c r="X235" s="360"/>
      <c r="Y235" s="359"/>
      <c r="Z235" s="360"/>
      <c r="AA235" s="359"/>
      <c r="AB235" s="360"/>
      <c r="AC235" s="377"/>
      <c r="AD235" s="378"/>
      <c r="AE235" s="377"/>
      <c r="AF235" s="378"/>
      <c r="AG235" s="377"/>
      <c r="AH235" s="378"/>
      <c r="AI235" s="377"/>
      <c r="AJ235" s="378"/>
      <c r="AK235" s="377"/>
      <c r="AL235" s="378"/>
      <c r="AM235" s="359"/>
      <c r="AN235" s="360"/>
      <c r="AO235" s="359"/>
      <c r="AP235" s="360"/>
      <c r="AQ235" s="359"/>
      <c r="AR235" s="360"/>
      <c r="AS235" s="359"/>
      <c r="AT235" s="360"/>
      <c r="AU235" s="359"/>
      <c r="AV235" s="360"/>
      <c r="AW235" s="359"/>
      <c r="AX235" s="360"/>
      <c r="AY235" s="359"/>
      <c r="AZ235" s="360"/>
      <c r="BA235" s="359"/>
      <c r="BB235" s="360"/>
      <c r="BC235" s="359"/>
      <c r="BD235" s="360"/>
      <c r="BE235" s="359"/>
      <c r="BF235" s="360"/>
      <c r="BG235" s="359"/>
      <c r="BH235" s="360"/>
      <c r="BI235" s="359"/>
      <c r="BJ235" s="360"/>
      <c r="BK235" s="359"/>
      <c r="BL235" s="360"/>
      <c r="BM235" s="359"/>
      <c r="BN235" s="360"/>
      <c r="BO235" s="359"/>
      <c r="BP235" s="360"/>
      <c r="BQ235" s="359"/>
      <c r="BR235" s="360"/>
      <c r="BS235" s="359"/>
      <c r="BT235" s="360"/>
      <c r="BU235" s="359"/>
      <c r="BV235" s="360"/>
      <c r="BW235" s="359"/>
      <c r="BX235" s="360"/>
      <c r="BY235" s="359"/>
      <c r="BZ235" s="360"/>
      <c r="CA235" s="359"/>
      <c r="CB235" s="360"/>
      <c r="CC235" s="359"/>
      <c r="CD235" s="360"/>
      <c r="CE235" s="359"/>
      <c r="CF235" s="360"/>
      <c r="CG235" s="359"/>
      <c r="CH235" s="360"/>
      <c r="CI235" s="383"/>
      <c r="CJ235" s="384"/>
      <c r="CK235" s="377"/>
      <c r="CL235" s="378"/>
      <c r="CM235" s="377"/>
      <c r="CN235" s="378"/>
      <c r="CO235" s="377"/>
      <c r="CP235" s="378"/>
      <c r="CQ235" s="377"/>
      <c r="CR235" s="378"/>
      <c r="CS235" s="359"/>
      <c r="CT235" s="360"/>
      <c r="CU235" s="371"/>
      <c r="CV235" s="372"/>
      <c r="CW235" s="371"/>
      <c r="CX235" s="372"/>
      <c r="CY235" s="371"/>
      <c r="CZ235" s="372"/>
      <c r="DA235" s="359"/>
      <c r="DB235" s="360"/>
      <c r="DC235" s="371"/>
      <c r="DD235" s="372"/>
      <c r="DE235" s="359"/>
      <c r="DF235" s="360"/>
      <c r="DG235" s="359"/>
      <c r="DH235" s="360"/>
      <c r="DI235" s="359"/>
      <c r="DJ235" s="360"/>
      <c r="DK235" s="359"/>
      <c r="DL235" s="360"/>
      <c r="DM235" s="359"/>
      <c r="DN235" s="360"/>
      <c r="DO235" s="359"/>
      <c r="DP235" s="360"/>
      <c r="DQ235" s="359"/>
      <c r="DR235" s="360"/>
      <c r="DS235" s="359"/>
      <c r="DT235" s="360"/>
      <c r="DU235" s="359"/>
      <c r="DV235" s="360"/>
      <c r="DW235" s="359"/>
      <c r="DX235" s="360"/>
      <c r="DY235" s="359"/>
      <c r="DZ235" s="360"/>
      <c r="EA235" s="359"/>
      <c r="EB235" s="360"/>
      <c r="EC235" s="359"/>
      <c r="ED235" s="360"/>
      <c r="EE235" s="359"/>
      <c r="EF235" s="360"/>
      <c r="EG235" s="359"/>
      <c r="EH235" s="360"/>
      <c r="EI235" s="359"/>
      <c r="EJ235" s="360"/>
      <c r="EK235" s="359"/>
      <c r="EL235" s="360"/>
      <c r="EM235" s="359"/>
      <c r="EN235" s="360"/>
      <c r="EO235" s="359"/>
      <c r="EP235" s="360"/>
      <c r="EQ235" s="359"/>
      <c r="ER235" s="360"/>
      <c r="ES235" s="359"/>
      <c r="ET235" s="360"/>
      <c r="EU235" s="359"/>
      <c r="EV235" s="360"/>
      <c r="EW235" s="359"/>
      <c r="EX235" s="360"/>
      <c r="EY235" s="359"/>
      <c r="EZ235" s="360"/>
      <c r="FA235" s="359"/>
      <c r="FB235" s="360"/>
      <c r="FC235" s="383"/>
      <c r="FD235" s="384"/>
      <c r="FE235" s="377"/>
      <c r="FF235" s="378"/>
      <c r="FG235" s="377"/>
      <c r="FH235" s="378"/>
      <c r="FI235" s="377"/>
      <c r="FJ235" s="378"/>
      <c r="FK235" s="377"/>
      <c r="FL235" s="378"/>
      <c r="FM235" s="359"/>
      <c r="FN235" s="360"/>
      <c r="FO235" s="371"/>
      <c r="FP235" s="372"/>
      <c r="FQ235" s="371"/>
      <c r="FR235" s="372"/>
      <c r="FS235" s="371"/>
      <c r="FT235" s="372"/>
      <c r="FU235" s="359"/>
      <c r="FV235" s="360"/>
      <c r="FW235" s="371"/>
      <c r="FX235" s="372"/>
      <c r="FY235" s="359"/>
      <c r="FZ235" s="360"/>
      <c r="GA235" s="359"/>
      <c r="GB235" s="360"/>
      <c r="GC235" s="359"/>
      <c r="GD235" s="360"/>
      <c r="GE235" s="359"/>
      <c r="GF235" s="360"/>
      <c r="GG235" s="359"/>
      <c r="GH235" s="360"/>
      <c r="GI235" s="359"/>
      <c r="GJ235" s="360"/>
      <c r="GK235" s="359"/>
      <c r="GL235" s="360"/>
      <c r="GM235" s="359"/>
      <c r="GN235" s="360"/>
      <c r="GO235" s="359"/>
      <c r="GP235" s="360"/>
      <c r="GQ235" s="359"/>
      <c r="GR235" s="360"/>
    </row>
    <row r="236" spans="1:200" ht="16.5" customHeight="1" x14ac:dyDescent="0.3">
      <c r="A236" s="402"/>
      <c r="B236" s="405"/>
      <c r="C236" s="409"/>
      <c r="D236" s="410"/>
      <c r="E236" s="361"/>
      <c r="F236" s="362"/>
      <c r="G236" s="379"/>
      <c r="H236" s="380"/>
      <c r="I236" s="361"/>
      <c r="J236" s="362"/>
      <c r="K236" s="361"/>
      <c r="L236" s="362"/>
      <c r="M236" s="361"/>
      <c r="N236" s="362"/>
      <c r="O236" s="361"/>
      <c r="P236" s="362"/>
      <c r="Q236" s="361"/>
      <c r="R236" s="362"/>
      <c r="S236" s="361"/>
      <c r="T236" s="362"/>
      <c r="U236" s="361"/>
      <c r="V236" s="362"/>
      <c r="W236" s="361"/>
      <c r="X236" s="362"/>
      <c r="Y236" s="361"/>
      <c r="Z236" s="362"/>
      <c r="AA236" s="361"/>
      <c r="AB236" s="362"/>
      <c r="AC236" s="379"/>
      <c r="AD236" s="380"/>
      <c r="AE236" s="379"/>
      <c r="AF236" s="380"/>
      <c r="AG236" s="379"/>
      <c r="AH236" s="380"/>
      <c r="AI236" s="379"/>
      <c r="AJ236" s="380"/>
      <c r="AK236" s="379"/>
      <c r="AL236" s="380"/>
      <c r="AM236" s="361"/>
      <c r="AN236" s="362"/>
      <c r="AO236" s="361"/>
      <c r="AP236" s="362"/>
      <c r="AQ236" s="361"/>
      <c r="AR236" s="362"/>
      <c r="AS236" s="361"/>
      <c r="AT236" s="362"/>
      <c r="AU236" s="361"/>
      <c r="AV236" s="362"/>
      <c r="AW236" s="361"/>
      <c r="AX236" s="362"/>
      <c r="AY236" s="361"/>
      <c r="AZ236" s="362"/>
      <c r="BA236" s="361"/>
      <c r="BB236" s="362"/>
      <c r="BC236" s="361"/>
      <c r="BD236" s="362"/>
      <c r="BE236" s="361"/>
      <c r="BF236" s="362"/>
      <c r="BG236" s="361"/>
      <c r="BH236" s="362"/>
      <c r="BI236" s="361"/>
      <c r="BJ236" s="362"/>
      <c r="BK236" s="361"/>
      <c r="BL236" s="362"/>
      <c r="BM236" s="361"/>
      <c r="BN236" s="362"/>
      <c r="BO236" s="361"/>
      <c r="BP236" s="362"/>
      <c r="BQ236" s="361"/>
      <c r="BR236" s="362"/>
      <c r="BS236" s="361"/>
      <c r="BT236" s="362"/>
      <c r="BU236" s="361"/>
      <c r="BV236" s="362"/>
      <c r="BW236" s="361"/>
      <c r="BX236" s="362"/>
      <c r="BY236" s="361"/>
      <c r="BZ236" s="362"/>
      <c r="CA236" s="361"/>
      <c r="CB236" s="362"/>
      <c r="CC236" s="361"/>
      <c r="CD236" s="362"/>
      <c r="CE236" s="361"/>
      <c r="CF236" s="362"/>
      <c r="CG236" s="361"/>
      <c r="CH236" s="362"/>
      <c r="CI236" s="385"/>
      <c r="CJ236" s="386"/>
      <c r="CK236" s="379"/>
      <c r="CL236" s="380"/>
      <c r="CM236" s="379"/>
      <c r="CN236" s="380"/>
      <c r="CO236" s="379"/>
      <c r="CP236" s="380"/>
      <c r="CQ236" s="379"/>
      <c r="CR236" s="380"/>
      <c r="CS236" s="361"/>
      <c r="CT236" s="362"/>
      <c r="CU236" s="373"/>
      <c r="CV236" s="374"/>
      <c r="CW236" s="373"/>
      <c r="CX236" s="374"/>
      <c r="CY236" s="373"/>
      <c r="CZ236" s="374"/>
      <c r="DA236" s="361"/>
      <c r="DB236" s="362"/>
      <c r="DC236" s="373"/>
      <c r="DD236" s="374"/>
      <c r="DE236" s="361"/>
      <c r="DF236" s="362"/>
      <c r="DG236" s="361"/>
      <c r="DH236" s="362"/>
      <c r="DI236" s="361"/>
      <c r="DJ236" s="362"/>
      <c r="DK236" s="361"/>
      <c r="DL236" s="362"/>
      <c r="DM236" s="361"/>
      <c r="DN236" s="362"/>
      <c r="DO236" s="361"/>
      <c r="DP236" s="362"/>
      <c r="DQ236" s="361"/>
      <c r="DR236" s="362"/>
      <c r="DS236" s="361"/>
      <c r="DT236" s="362"/>
      <c r="DU236" s="361"/>
      <c r="DV236" s="362"/>
      <c r="DW236" s="361"/>
      <c r="DX236" s="362"/>
      <c r="DY236" s="361"/>
      <c r="DZ236" s="362"/>
      <c r="EA236" s="361"/>
      <c r="EB236" s="362"/>
      <c r="EC236" s="361"/>
      <c r="ED236" s="362"/>
      <c r="EE236" s="361"/>
      <c r="EF236" s="362"/>
      <c r="EG236" s="361"/>
      <c r="EH236" s="362"/>
      <c r="EI236" s="361"/>
      <c r="EJ236" s="362"/>
      <c r="EK236" s="361"/>
      <c r="EL236" s="362"/>
      <c r="EM236" s="361"/>
      <c r="EN236" s="362"/>
      <c r="EO236" s="361"/>
      <c r="EP236" s="362"/>
      <c r="EQ236" s="361"/>
      <c r="ER236" s="362"/>
      <c r="ES236" s="361"/>
      <c r="ET236" s="362"/>
      <c r="EU236" s="361"/>
      <c r="EV236" s="362"/>
      <c r="EW236" s="361"/>
      <c r="EX236" s="362"/>
      <c r="EY236" s="361"/>
      <c r="EZ236" s="362"/>
      <c r="FA236" s="361"/>
      <c r="FB236" s="362"/>
      <c r="FC236" s="385"/>
      <c r="FD236" s="386"/>
      <c r="FE236" s="379"/>
      <c r="FF236" s="380"/>
      <c r="FG236" s="379"/>
      <c r="FH236" s="380"/>
      <c r="FI236" s="379"/>
      <c r="FJ236" s="380"/>
      <c r="FK236" s="379"/>
      <c r="FL236" s="380"/>
      <c r="FM236" s="361"/>
      <c r="FN236" s="362"/>
      <c r="FO236" s="373"/>
      <c r="FP236" s="374"/>
      <c r="FQ236" s="373"/>
      <c r="FR236" s="374"/>
      <c r="FS236" s="373"/>
      <c r="FT236" s="374"/>
      <c r="FU236" s="361"/>
      <c r="FV236" s="362"/>
      <c r="FW236" s="373"/>
      <c r="FX236" s="374"/>
      <c r="FY236" s="361"/>
      <c r="FZ236" s="362"/>
      <c r="GA236" s="361"/>
      <c r="GB236" s="362"/>
      <c r="GC236" s="361"/>
      <c r="GD236" s="362"/>
      <c r="GE236" s="361"/>
      <c r="GF236" s="362"/>
      <c r="GG236" s="361"/>
      <c r="GH236" s="362"/>
      <c r="GI236" s="361"/>
      <c r="GJ236" s="362"/>
      <c r="GK236" s="361"/>
      <c r="GL236" s="362"/>
      <c r="GM236" s="361"/>
      <c r="GN236" s="362"/>
      <c r="GO236" s="361"/>
      <c r="GP236" s="362"/>
      <c r="GQ236" s="361"/>
      <c r="GR236" s="362"/>
    </row>
    <row r="237" spans="1:200" ht="16.5" customHeight="1" x14ac:dyDescent="0.3">
      <c r="A237" s="402"/>
      <c r="B237" s="405"/>
      <c r="C237" s="395" t="s">
        <v>20</v>
      </c>
      <c r="D237" s="396"/>
      <c r="E237" s="351">
        <f>ROUNDUP((E233/1000)*VLOOKUP(E$8,'프로파일 단가 DB'!$A$2:$H$107,7,FALSE)+(E233/1000*($U$3/100))*VLOOKUP(E$8,'프로파일 단가 DB'!$A$2:$H$107,7,FALSE),2)</f>
        <v>0</v>
      </c>
      <c r="F237" s="352"/>
      <c r="G237" s="351">
        <f>ROUNDUP((G233/1000)*VLOOKUP(G$8,'프로파일 단가 DB'!$A$2:$H$107,7,FALSE)+(G233/1000*($U$3/100))*VLOOKUP(G$8,'프로파일 단가 DB'!$A$2:$H$107,7,FALSE),2)</f>
        <v>0</v>
      </c>
      <c r="H237" s="352"/>
      <c r="I237" s="351">
        <f>ROUNDUP((I233/1000)*VLOOKUP(I$8,'프로파일 단가 DB'!$A$2:$H$107,7,FALSE)+(I233/1000*($U$3/100))*VLOOKUP(I$8,'프로파일 단가 DB'!$A$2:$H$107,7,FALSE),2)</f>
        <v>0</v>
      </c>
      <c r="J237" s="352"/>
      <c r="K237" s="351">
        <f>ROUNDUP((K233/1000)*VLOOKUP(K$8,'프로파일 단가 DB'!$A$2:$H$107,7,FALSE)+(K233/1000*($U$3/100))*VLOOKUP(K$8,'프로파일 단가 DB'!$A$2:$H$107,7,FALSE),2)</f>
        <v>0</v>
      </c>
      <c r="L237" s="352"/>
      <c r="M237" s="351">
        <f>ROUNDUP((M233/1000)*VLOOKUP(M$8,'프로파일 단가 DB'!$A$2:$H$107,7,FALSE)+(M233/1000*($U$3/100))*VLOOKUP(M$8,'프로파일 단가 DB'!$A$2:$H$107,7,FALSE),2)</f>
        <v>0</v>
      </c>
      <c r="N237" s="352"/>
      <c r="O237" s="351">
        <f>ROUNDUP((O233/1000)*VLOOKUP(O$8,'프로파일 단가 DB'!$A$2:$H$107,7,FALSE)+(O233/1000*($U$3/100))*VLOOKUP(O$8,'프로파일 단가 DB'!$A$2:$H$107,7,FALSE),2)</f>
        <v>0</v>
      </c>
      <c r="P237" s="352"/>
      <c r="Q237" s="351">
        <f>ROUNDUP((Q233/1000)*VLOOKUP(Q$8,'프로파일 단가 DB'!$A$2:$H$107,7,FALSE)+(Q233/1000*($U$3/100))*VLOOKUP(Q$8,'프로파일 단가 DB'!$A$2:$H$107,7,FALSE),2)</f>
        <v>0</v>
      </c>
      <c r="R237" s="352"/>
      <c r="S237" s="351">
        <f>ROUNDUP((S233/1000)*VLOOKUP(S$8,'프로파일 단가 DB'!$A$2:$H$107,7,FALSE)+(S233/1000*($U$3/100))*VLOOKUP(S$8,'프로파일 단가 DB'!$A$2:$H$107,7,FALSE),2)</f>
        <v>0</v>
      </c>
      <c r="T237" s="352"/>
      <c r="U237" s="351">
        <f>ROUNDUP((U233/1000)*VLOOKUP(U$8,'프로파일 단가 DB'!$A$2:$H$107,7,FALSE)+(U233/1000*($U$3/100))*VLOOKUP(U$8,'프로파일 단가 DB'!$A$2:$H$107,7,FALSE),2)</f>
        <v>0</v>
      </c>
      <c r="V237" s="352"/>
      <c r="W237" s="351">
        <f>ROUNDUP((W233/1000)*VLOOKUP(W$8,'프로파일 단가 DB'!$A$2:$H$107,7,FALSE)+(W233/1000*($U$3/100))*VLOOKUP(W$8,'프로파일 단가 DB'!$A$2:$H$107,7,FALSE),2)</f>
        <v>0</v>
      </c>
      <c r="X237" s="352"/>
      <c r="Y237" s="351">
        <f>ROUNDUP((Y233)*VLOOKUP(Y$8,'프로파일 단가 DB'!$A$2:$H$107,7,FALSE)+(Y233*($U$3/100))*VLOOKUP(Y$8,'프로파일 단가 DB'!$A$2:$H$107,7,FALSE),2)</f>
        <v>0</v>
      </c>
      <c r="Z237" s="352"/>
      <c r="AA237" s="351">
        <f>ROUNDUP((AA233)*VLOOKUP(AA$8,'프로파일 단가 DB'!$A$2:$H$107,7,FALSE)+(AA233*($U$3/100))*VLOOKUP(AA$8,'프로파일 단가 DB'!$A$2:$H$107,7,FALSE),2)</f>
        <v>0</v>
      </c>
      <c r="AB237" s="352"/>
      <c r="AC237" s="351">
        <f>ROUNDUP((AC233)*VLOOKUP(AC$8,'프로파일 단가 DB'!$A$2:$H$107,7,FALSE)+(AC233*($U$3/100))*VLOOKUP(AC$8,'프로파일 단가 DB'!$A$2:$H$107,7,FALSE),2)</f>
        <v>0</v>
      </c>
      <c r="AD237" s="352"/>
      <c r="AE237" s="351">
        <f>ROUNDUP((AE233)*VLOOKUP(AE$8,'프로파일 단가 DB'!$A$2:$H$107,7,FALSE)+(AE233*($U$3/100))*VLOOKUP(AE$8,'프로파일 단가 DB'!$A$2:$H$107,7,FALSE),2)</f>
        <v>0</v>
      </c>
      <c r="AF237" s="352"/>
      <c r="AG237" s="351">
        <f>ROUNDUP((AG233)*VLOOKUP(AG$8,'프로파일 단가 DB'!$A$2:$H$107,7,FALSE)+(AG233*($U$3/100))*VLOOKUP(AG$8,'프로파일 단가 DB'!$A$2:$H$107,7,FALSE),2)</f>
        <v>0</v>
      </c>
      <c r="AH237" s="352"/>
      <c r="AI237" s="351">
        <f>ROUNDUP((AI233)*VLOOKUP(AI$8,'프로파일 단가 DB'!$A$2:$H$107,7,FALSE)+(AI233*($U$3/100))*VLOOKUP(AI$8,'프로파일 단가 DB'!$A$2:$H$107,7,FALSE),2)</f>
        <v>0</v>
      </c>
      <c r="AJ237" s="352"/>
      <c r="AK237" s="351">
        <f>ROUNDUP((AK233)*VLOOKUP(AK$8,'프로파일 단가 DB'!$A$2:$H$107,7,FALSE)+(AK233*($U$3/100))*VLOOKUP(AK$8,'프로파일 단가 DB'!$A$2:$H$107,7,FALSE),2)</f>
        <v>0</v>
      </c>
      <c r="AL237" s="352"/>
      <c r="AM237" s="351">
        <f>ROUNDUP((AM233)*VLOOKUP(AM$8,'프로파일 단가 DB'!$A$2:$H$107,7,FALSE)+(AM233*($U$3/100))*VLOOKUP(AM$8,'프로파일 단가 DB'!$A$2:$H$107,7,FALSE),2)</f>
        <v>0</v>
      </c>
      <c r="AN237" s="352"/>
      <c r="AO237" s="351">
        <f>ROUNDUP((AO233)*VLOOKUP(AO$8,'프로파일 단가 DB'!$A$2:$H$107,7,FALSE)+(AO233*($U$3/100))*VLOOKUP(AO$8,'프로파일 단가 DB'!$A$2:$H$107,7,FALSE),2)</f>
        <v>0</v>
      </c>
      <c r="AP237" s="352"/>
      <c r="AQ237" s="351">
        <f>ROUNDUP((AQ233)*VLOOKUP(AQ$8,'프로파일 단가 DB'!$A$2:$H$107,7,FALSE)+(AQ233*($U$3/100))*VLOOKUP(AQ$8,'프로파일 단가 DB'!$A$2:$H$107,7,FALSE),2)</f>
        <v>0</v>
      </c>
      <c r="AR237" s="352"/>
      <c r="AS237" s="351">
        <f>ROUNDUP((AS233)*VLOOKUP(AS$8,'프로파일 단가 DB'!$A$2:$H$107,7,FALSE)+(AS233*($U$3/100))*VLOOKUP(AS$8,'프로파일 단가 DB'!$A$2:$H$107,7,FALSE),2)</f>
        <v>0</v>
      </c>
      <c r="AT237" s="352"/>
      <c r="AU237" s="351">
        <f>ROUNDUP((AU233)*VLOOKUP(AU$8,'프로파일 단가 DB'!$A$2:$H$107,7,FALSE)+(AU233*($U$3/100))*VLOOKUP(AU$8,'프로파일 단가 DB'!$A$2:$H$107,7,FALSE),2)</f>
        <v>0</v>
      </c>
      <c r="AV237" s="352"/>
      <c r="AW237" s="351">
        <f>ROUNDUP((AW233)*VLOOKUP(AW$8,'프로파일 단가 DB'!$A$2:$H$107,7,FALSE)+(AW233*($U$3/100))*VLOOKUP(AW$8,'프로파일 단가 DB'!$A$2:$H$107,7,FALSE),2)</f>
        <v>0</v>
      </c>
      <c r="AX237" s="352"/>
      <c r="AY237" s="351">
        <f>ROUNDUP((AY233)*VLOOKUP(AY$8,'프로파일 단가 DB'!$A$2:$H$107,7,FALSE)+(AY233*($U$3/100))*VLOOKUP(AY$8,'프로파일 단가 DB'!$A$2:$H$107,7,FALSE),2)</f>
        <v>0</v>
      </c>
      <c r="AZ237" s="352"/>
      <c r="BA237" s="351">
        <f>ROUNDUP((BA233)*VLOOKUP(BA$8,'프로파일 단가 DB'!$A$2:$H$107,7,FALSE)+(BA233*($U$3/100))*VLOOKUP(BA$8,'프로파일 단가 DB'!$A$2:$H$107,7,FALSE),2)</f>
        <v>0</v>
      </c>
      <c r="BB237" s="352"/>
      <c r="BC237" s="351">
        <f>ROUNDUP((BC233)*VLOOKUP(BC$8,'프로파일 단가 DB'!$A$2:$H$107,7,FALSE)+(BC233*($U$3/100))*VLOOKUP(BC$8,'프로파일 단가 DB'!$A$2:$H$107,7,FALSE),2)</f>
        <v>0</v>
      </c>
      <c r="BD237" s="352"/>
      <c r="BE237" s="351">
        <f>ROUNDUP((BE233)*VLOOKUP(BE$8,'프로파일 단가 DB'!$A$2:$H$107,7,FALSE)+(BE233*($U$3/100))*VLOOKUP(BE$8,'프로파일 단가 DB'!$A$2:$H$107,7,FALSE),2)</f>
        <v>0</v>
      </c>
      <c r="BF237" s="352"/>
      <c r="BG237" s="351">
        <f>ROUNDUP((BG233)*VLOOKUP(BG$8,'프로파일 단가 DB'!$A$2:$H$107,7,FALSE)+(BG233*($U$3/100))*VLOOKUP(BG$8,'프로파일 단가 DB'!$A$2:$H$107,7,FALSE),2)</f>
        <v>0</v>
      </c>
      <c r="BH237" s="352"/>
      <c r="BI237" s="351">
        <f>ROUNDUP((BI233)*VLOOKUP(BI$8,'프로파일 단가 DB'!$A$2:$H$107,7,FALSE)+(BI233*($U$3/100))*VLOOKUP(BI$8,'프로파일 단가 DB'!$A$2:$H$107,7,FALSE),2)</f>
        <v>0</v>
      </c>
      <c r="BJ237" s="352"/>
      <c r="BK237" s="351">
        <f>ROUNDUP((BK233)*VLOOKUP(BK$8,'프로파일 단가 DB'!$A$2:$H$107,7,FALSE)+(BK233*($U$3/100))*VLOOKUP(BK$8,'프로파일 단가 DB'!$A$2:$H$107,7,FALSE),2)</f>
        <v>0</v>
      </c>
      <c r="BL237" s="352"/>
      <c r="BM237" s="351">
        <f>ROUNDUP((BM233)*VLOOKUP(BM$8,'프로파일 단가 DB'!$A$2:$H$107,7,FALSE)+(BM233*($U$3/100))*VLOOKUP(BM$8,'프로파일 단가 DB'!$A$2:$H$107,7,FALSE),2)</f>
        <v>0</v>
      </c>
      <c r="BN237" s="352"/>
      <c r="BO237" s="351">
        <f>ROUNDUP((BO233/1000)*VLOOKUP(BO$8,'프로파일 단가 DB'!$A$2:$H$107,7,FALSE)+(BO233/1000*($U$3/100))*VLOOKUP(BO$8,'프로파일 단가 DB'!$A$2:$H$107,7,FALSE),2)</f>
        <v>0</v>
      </c>
      <c r="BP237" s="352"/>
      <c r="BQ237" s="351">
        <f>ROUNDUP((BQ233/1000)*VLOOKUP(BQ$8,'프로파일 단가 DB'!$A$2:$H$107,7,FALSE)+(BQ233/1000*($U$3/100))*VLOOKUP(BQ$8,'프로파일 단가 DB'!$A$2:$H$107,7,FALSE),2)</f>
        <v>0</v>
      </c>
      <c r="BR237" s="352"/>
      <c r="BS237" s="351">
        <f>ROUNDUP((BS233/1000)*VLOOKUP(BS$8,'프로파일 단가 DB'!$A$2:$H$107,7,FALSE)+(BS233/1000*($U$3/100))*VLOOKUP(BS$8,'프로파일 단가 DB'!$A$2:$H$107,7,FALSE),2)</f>
        <v>0</v>
      </c>
      <c r="BT237" s="352"/>
      <c r="BU237" s="351">
        <f>ROUNDUP((BU233/1000)*VLOOKUP(BU$8,'프로파일 단가 DB'!$A$2:$H$107,7,FALSE)+(BU233/1000*($U$3/100))*VLOOKUP(BU$8,'프로파일 단가 DB'!$A$2:$H$107,7,FALSE),2)</f>
        <v>0</v>
      </c>
      <c r="BV237" s="352"/>
      <c r="BW237" s="351">
        <f>ROUNDUP((BW233/1000)*VLOOKUP(BW$8,'프로파일 단가 DB'!$A$2:$H$107,7,FALSE)+(BW233/1000*($U$3/100))*VLOOKUP(BW$8,'프로파일 단가 DB'!$A$2:$H$107,7,FALSE),2)</f>
        <v>0</v>
      </c>
      <c r="BX237" s="352"/>
      <c r="BY237" s="351">
        <f>ROUNDUP((BY233/1000)*VLOOKUP(BY$8,'프로파일 단가 DB'!$A$2:$H$107,7,FALSE)+(BY233/1000*($U$3/100))*VLOOKUP(BY$8,'프로파일 단가 DB'!$A$2:$H$107,7,FALSE),2)</f>
        <v>0</v>
      </c>
      <c r="BZ237" s="352"/>
      <c r="CA237" s="351">
        <f>ROUNDUP((CA233/1000)*VLOOKUP(CA$8,'프로파일 단가 DB'!$A$2:$H$107,7,FALSE)+(CA233/1000*($U$3/100))*VLOOKUP(CA$8,'프로파일 단가 DB'!$A$2:$H$107,7,FALSE),2)</f>
        <v>0</v>
      </c>
      <c r="CB237" s="352"/>
      <c r="CC237" s="351">
        <f>ROUNDUP((CC233/1000)*VLOOKUP(CC$8,'프로파일 단가 DB'!$A$2:$H$107,7,FALSE)+(CC233/1000*($U$3/100))*VLOOKUP(CC$8,'프로파일 단가 DB'!$A$2:$H$107,7,FALSE),2)</f>
        <v>0</v>
      </c>
      <c r="CD237" s="352"/>
      <c r="CE237" s="389">
        <f>ROUNDUP((CE233)*VLOOKUP(CE$8,'프로파일 단가 DB'!$A$2:$H$107,7,FALSE)+(CE233*($U$3/100))*VLOOKUP(CE$8,'프로파일 단가 DB'!$A$2:$H$107,7,FALSE),2)</f>
        <v>0</v>
      </c>
      <c r="CF237" s="390"/>
      <c r="CG237" s="389">
        <f>ROUNDUP((CG233)*VLOOKUP(CG$8,'프로파일 단가 DB'!$A$2:$H$107,7,FALSE)+(CG233*($U$3/100))*VLOOKUP(CG$8,'프로파일 단가 DB'!$A$2:$H$107,7,FALSE),2)</f>
        <v>0</v>
      </c>
      <c r="CH237" s="390"/>
      <c r="CI237" s="389">
        <f>ROUNDUP((CI233)*VLOOKUP(CI$8,'프로파일 단가 DB'!$A$2:$H$107,7,FALSE)+(CI233*($U$3/100))*VLOOKUP(CI$8,'프로파일 단가 DB'!$A$2:$H$107,7,FALSE),2)</f>
        <v>0</v>
      </c>
      <c r="CJ237" s="390"/>
      <c r="CK237" s="389">
        <f>ROUNDUP((CK233)*VLOOKUP(CK$8,'프로파일 단가 DB'!$A$2:$H$107,7,FALSE)+(CK233*($U$3/100))*VLOOKUP(CK$8,'프로파일 단가 DB'!$A$2:$H$107,7,FALSE),2)</f>
        <v>0</v>
      </c>
      <c r="CL237" s="390"/>
      <c r="CM237" s="389">
        <f>ROUNDUP((CM233)*VLOOKUP(CM$8,'프로파일 단가 DB'!$A$2:$H$107,7,FALSE)+(CM233*($U$3/100))*VLOOKUP(CM$8,'프로파일 단가 DB'!$A$2:$H$107,7,FALSE),2)</f>
        <v>0</v>
      </c>
      <c r="CN237" s="390"/>
      <c r="CO237" s="389">
        <f>ROUNDUP((CO233)*VLOOKUP(CO$8,'프로파일 단가 DB'!$A$2:$H$107,7,FALSE)+(CO233*($U$3/100))*VLOOKUP(CO$8,'프로파일 단가 DB'!$A$2:$H$107,7,FALSE),2)</f>
        <v>0</v>
      </c>
      <c r="CP237" s="390"/>
      <c r="CQ237" s="389">
        <f>ROUNDUP((CQ233)*VLOOKUP(CQ$8,'프로파일 단가 DB'!$A$2:$H$107,7,FALSE)+(CQ233*($U$3/100))*VLOOKUP(CQ$8,'프로파일 단가 DB'!$A$2:$H$107,7,FALSE),2)</f>
        <v>0</v>
      </c>
      <c r="CR237" s="390"/>
      <c r="CS237" s="389">
        <f>ROUNDUP((CS233)*VLOOKUP(CS$8,'프로파일 단가 DB'!$A$2:$H$107,7,FALSE)+(CS233*($U$3/100))*VLOOKUP(CS$8,'프로파일 단가 DB'!$A$2:$H$107,7,FALSE),2)</f>
        <v>0</v>
      </c>
      <c r="CT237" s="390"/>
      <c r="CU237" s="351">
        <f>ROUNDUP((CU233)*VLOOKUP(CU$8,'프로파일 단가 DB'!$A$2:$H$107,7,FALSE)+(CU233*($U$3/100))*VLOOKUP(CU$8,'프로파일 단가 DB'!$A$2:$H$107,7,FALSE),2)</f>
        <v>0</v>
      </c>
      <c r="CV237" s="352"/>
      <c r="CW237" s="351">
        <f>ROUNDUP((CW233)*VLOOKUP(CW$8,'프로파일 단가 DB'!$A$2:$H$107,7,FALSE)+(CW233*($U$3/100))*VLOOKUP(CW$8,'프로파일 단가 DB'!$A$2:$H$107,7,FALSE),2)</f>
        <v>0</v>
      </c>
      <c r="CX237" s="352"/>
      <c r="CY237" s="351">
        <f>ROUNDUP((CY233)*VLOOKUP(CY$8,'프로파일 단가 DB'!$A$2:$H$107,7,FALSE)+(CY233*($U$3/100))*VLOOKUP(CY$8,'프로파일 단가 DB'!$A$2:$H$107,7,FALSE),2)</f>
        <v>0</v>
      </c>
      <c r="CZ237" s="352"/>
      <c r="DA237" s="351">
        <f>ROUNDUP((DA233)*VLOOKUP(DA$8,'프로파일 단가 DB'!$A$2:$H$107,7,FALSE)+(DA233*($U$3/100))*VLOOKUP(DA$8,'프로파일 단가 DB'!$A$2:$H$107,7,FALSE),2)</f>
        <v>0</v>
      </c>
      <c r="DB237" s="352"/>
      <c r="DC237" s="351">
        <f>ROUNDUP((DC233)*VLOOKUP(DC$8,'프로파일 단가 DB'!$A$2:$H$107,7,FALSE)+(DC233*($U$3/100))*VLOOKUP(DC$8,'프로파일 단가 DB'!$A$2:$H$107,7,FALSE),2)</f>
        <v>0</v>
      </c>
      <c r="DD237" s="352"/>
      <c r="DE237" s="351">
        <f>ROUNDUP((DE233)*VLOOKUP(DE$8,'프로파일 단가 DB'!$A$2:$H$107,7,FALSE)+(DE233*($U$3/100))*VLOOKUP(DE$8,'프로파일 단가 DB'!$A$2:$H$107,7,FALSE),2)</f>
        <v>0</v>
      </c>
      <c r="DF237" s="352"/>
      <c r="DG237" s="351">
        <f>ROUNDUP((DG233)*VLOOKUP(DG$8,'프로파일 단가 DB'!$A$2:$H$107,7,FALSE)+(DG233*($U$3/100))*VLOOKUP(DG$8,'프로파일 단가 DB'!$A$2:$H$107,7,FALSE),2)</f>
        <v>0</v>
      </c>
      <c r="DH237" s="352"/>
      <c r="DI237" s="351">
        <f>ROUNDUP((DI233)*VLOOKUP(DI$8,'프로파일 단가 DB'!$A$2:$H$107,7,FALSE)+(DI233*($U$3/100))*VLOOKUP(DI$8,'프로파일 단가 DB'!$A$2:$H$107,7,FALSE),2)</f>
        <v>0</v>
      </c>
      <c r="DJ237" s="352"/>
      <c r="DK237" s="351">
        <f>ROUNDUP((DK233)*VLOOKUP(DK$8,'프로파일 단가 DB'!$A$2:$H$107,7,FALSE)+(DK233*($U$3/100))*VLOOKUP(DK$8,'프로파일 단가 DB'!$A$2:$H$107,7,FALSE),2)</f>
        <v>0</v>
      </c>
      <c r="DL237" s="352"/>
      <c r="DM237" s="351">
        <f>ROUNDUP((DM233)*VLOOKUP(DM$8,'프로파일 단가 DB'!$A$2:$H$107,7,FALSE)+(DM233*($U$3/100))*VLOOKUP(DM$8,'프로파일 단가 DB'!$A$2:$H$107,7,FALSE),2)</f>
        <v>0</v>
      </c>
      <c r="DN237" s="352"/>
      <c r="DO237" s="351">
        <f>ROUNDUP((DO233)*VLOOKUP(DO$8,'프로파일 단가 DB'!$A$2:$H$107,7,FALSE)+(DO233*($U$3/100))*VLOOKUP(DO$8,'프로파일 단가 DB'!$A$2:$H$107,7,FALSE),2)</f>
        <v>0</v>
      </c>
      <c r="DP237" s="352"/>
      <c r="DQ237" s="351">
        <f>ROUNDUP((DQ233)*VLOOKUP(DQ$8,'프로파일 단가 DB'!$A$2:$H$107,7,FALSE)+(DQ233*($U$3/100))*VLOOKUP(DQ$8,'프로파일 단가 DB'!$A$2:$H$107,7,FALSE),2)</f>
        <v>0</v>
      </c>
      <c r="DR237" s="352"/>
      <c r="DS237" s="351">
        <f>ROUNDUP((DS233)*VLOOKUP(DS$8,'프로파일 단가 DB'!$A$2:$H$107,7,FALSE)+(DS233*($U$3/100))*VLOOKUP(DS$8,'프로파일 단가 DB'!$A$2:$H$107,7,FALSE),2)</f>
        <v>0</v>
      </c>
      <c r="DT237" s="352"/>
      <c r="DU237" s="351">
        <f>ROUNDUP((DU233/1000)*VLOOKUP(DU$8,'프로파일 단가 DB'!$A$2:$H$107,7,FALSE)+(DU233/1000*($U$3/100))*VLOOKUP(DU$8,'프로파일 단가 DB'!$A$2:$H$107,7,FALSE),2)</f>
        <v>0</v>
      </c>
      <c r="DV237" s="352"/>
      <c r="DW237" s="351">
        <f>ROUNDUP((DW233)*VLOOKUP(DW$8,'프로파일 단가 DB'!$A$2:$H$107,7,FALSE)+(DW233*($U$3/100))*VLOOKUP(DW$8,'프로파일 단가 DB'!$A$2:$H$107,7,FALSE),2)</f>
        <v>0</v>
      </c>
      <c r="DX237" s="352"/>
      <c r="DY237" s="351">
        <f>ROUNDUP((DY233)*VLOOKUP(DY$8,'프로파일 단가 DB'!$A$2:$H$107,7,FALSE)+(DY233*($U$3/100))*VLOOKUP(DY$8,'프로파일 단가 DB'!$A$2:$H$107,7,FALSE),2)</f>
        <v>0</v>
      </c>
      <c r="DZ237" s="352"/>
      <c r="EA237" s="351">
        <f>ROUNDUP((EA233)*VLOOKUP(EA$8,'프로파일 단가 DB'!$A$2:$H$107,7,FALSE)+(EA233*($U$3/100))*VLOOKUP(EA$8,'프로파일 단가 DB'!$A$2:$H$107,7,FALSE),2)</f>
        <v>0</v>
      </c>
      <c r="EB237" s="352"/>
      <c r="EC237" s="351">
        <f>ROUNDUP((EC233/1000)*VLOOKUP(EC$8,'프로파일 단가 DB'!$A$2:$H$107,7,FALSE)+(EC233/1000*($U$3/100))*VLOOKUP(EC$8,'프로파일 단가 DB'!$A$2:$H$107,7,FALSE),2)</f>
        <v>0</v>
      </c>
      <c r="ED237" s="352"/>
      <c r="EE237" s="351">
        <f>ROUNDUP((EE233/1000)*VLOOKUP(EE$8,'프로파일 단가 DB'!$A$2:$H$107,7,FALSE)+(EE233/1000*($U$3/100))*VLOOKUP(EE$8,'프로파일 단가 DB'!$A$2:$H$107,7,FALSE),2)</f>
        <v>0</v>
      </c>
      <c r="EF237" s="352"/>
      <c r="EG237" s="351">
        <f>ROUNDUP((EG233/1000)*VLOOKUP(EG$8,'프로파일 단가 DB'!$A$2:$H$107,7,FALSE)+(EG233/1000*($U$3/100))*VLOOKUP(EG$8,'프로파일 단가 DB'!$A$2:$H$107,7,FALSE),2)</f>
        <v>0</v>
      </c>
      <c r="EH237" s="352"/>
      <c r="EI237" s="351">
        <f>ROUNDUP((EI233/1000)*VLOOKUP(EI$8,'프로파일 단가 DB'!$A$2:$H$107,7,FALSE)+(EI233/1000*($U$3/100))*VLOOKUP(EI$8,'프로파일 단가 DB'!$A$2:$H$107,7,FALSE),2)</f>
        <v>0</v>
      </c>
      <c r="EJ237" s="352"/>
      <c r="EK237" s="351">
        <f>ROUNDUP((EK233/1000)*VLOOKUP(EK$8,'프로파일 단가 DB'!$A$2:$H$107,7,FALSE)+(EK233/1000*($U$3/100))*VLOOKUP(EK$8,'프로파일 단가 DB'!$A$2:$H$107,7,FALSE),2)</f>
        <v>0</v>
      </c>
      <c r="EL237" s="352"/>
      <c r="EM237" s="351">
        <f>ROUNDUP((EM233/1000)*VLOOKUP(EM$8,'프로파일 단가 DB'!$A$2:$H$107,7,FALSE)+(EM233/1000*($U$3/100))*VLOOKUP(EM$8,'프로파일 단가 DB'!$A$2:$H$107,7,FALSE),2)</f>
        <v>0</v>
      </c>
      <c r="EN237" s="352"/>
      <c r="EO237" s="351">
        <f>ROUNDUP((EO233/1000)*VLOOKUP(EO$8,'프로파일 단가 DB'!$A$2:$H$107,7,FALSE)+(EO233/1000*($U$3/100))*VLOOKUP(EO$8,'프로파일 단가 DB'!$A$2:$H$107,7,FALSE),2)</f>
        <v>0</v>
      </c>
      <c r="EP237" s="352"/>
      <c r="EQ237" s="351">
        <f>ROUNDUP((EQ233/1000)*VLOOKUP(EQ$8,'프로파일 단가 DB'!$A$2:$H$107,7,FALSE)+(EQ233/1000*($U$3/100))*VLOOKUP(EQ$8,'프로파일 단가 DB'!$A$2:$H$107,7,FALSE),2)</f>
        <v>0</v>
      </c>
      <c r="ER237" s="352"/>
      <c r="ES237" s="351">
        <f>ROUNDUP((ES233/1000)*VLOOKUP(ES$8,'프로파일 단가 DB'!$A$2:$H$107,7,FALSE)+(ES233/1000*($U$3/100))*VLOOKUP(ES$8,'프로파일 단가 DB'!$A$2:$H$107,7,FALSE),2)</f>
        <v>0</v>
      </c>
      <c r="ET237" s="352"/>
      <c r="EU237" s="351">
        <f>ROUNDUP((EU233/1000)*VLOOKUP(EU$8,'프로파일 단가 DB'!$A$2:$H$107,7,FALSE)+(EU233/1000*($U$3/100))*VLOOKUP(EU$8,'프로파일 단가 DB'!$A$2:$H$107,7,FALSE),2)</f>
        <v>0</v>
      </c>
      <c r="EV237" s="352"/>
      <c r="EW237" s="351">
        <f>ROUNDUP((EW233/1000)*VLOOKUP(EW$8,'프로파일 단가 DB'!$A$2:$H$107,7,FALSE)+(EW233/1000*($U$3/100))*VLOOKUP(EW$8,'프로파일 단가 DB'!$A$2:$H$107,7,FALSE),2)</f>
        <v>0</v>
      </c>
      <c r="EX237" s="352"/>
      <c r="EY237" s="351">
        <f>ROUNDUP((EY233)*VLOOKUP(EY$8,'프로파일 단가 DB'!$A$2:$H$107,7,FALSE)+(EY233*($U$3/100))*VLOOKUP(EY$8,'프로파일 단가 DB'!$A$2:$H$107,7,FALSE),2)</f>
        <v>0</v>
      </c>
      <c r="EZ237" s="352"/>
      <c r="FA237" s="351">
        <f>ROUNDUP((FA233)*VLOOKUP(FA$8,'프로파일 단가 DB'!$A$2:$H$107,7,FALSE)+(FA233*($U$3/100))*VLOOKUP(FA$8,'프로파일 단가 DB'!$A$2:$H$107,7,FALSE),2)</f>
        <v>0</v>
      </c>
      <c r="FB237" s="352"/>
      <c r="FC237" s="351">
        <f>ROUNDUP((FC233)*VLOOKUP(FC$8,'프로파일 단가 DB'!$A$2:$H$107,7,FALSE)+(FC233*($U$3/100))*VLOOKUP(FC$8,'프로파일 단가 DB'!$A$2:$H$107,7,FALSE),2)</f>
        <v>0</v>
      </c>
      <c r="FD237" s="352"/>
      <c r="FE237" s="351">
        <f>ROUNDUP((FE233)*VLOOKUP(FE$8,'프로파일 단가 DB'!$A$2:$H$107,7,FALSE)+(FE233/1000*($U$3/100))*VLOOKUP(FE$8,'프로파일 단가 DB'!$A$2:$H$107,7,FALSE),2)</f>
        <v>0</v>
      </c>
      <c r="FF237" s="352"/>
      <c r="FG237" s="351">
        <f>ROUNDUP((FG233)*VLOOKUP(FG$8,'프로파일 단가 DB'!$A$2:$H$107,7,FALSE)+(FG233/1000*($U$3/100))*VLOOKUP(FG$8,'프로파일 단가 DB'!$A$2:$H$107,7,FALSE),2)</f>
        <v>0</v>
      </c>
      <c r="FH237" s="352"/>
      <c r="FI237" s="351">
        <f>ROUNDUP((FI233)*VLOOKUP(FI$8,'프로파일 단가 DB'!$A$2:$H$107,7,FALSE)+(FI233*($U$3/100))*VLOOKUP(FI$8,'프로파일 단가 DB'!$A$2:$H$107,7,FALSE),2)</f>
        <v>0</v>
      </c>
      <c r="FJ237" s="352"/>
      <c r="FK237" s="351">
        <f>ROUNDUP((FK233)*VLOOKUP(FK$8,'프로파일 단가 DB'!$A$2:$H$107,7,FALSE)+(FK233*($U$3/100))*VLOOKUP(FK$8,'프로파일 단가 DB'!$A$2:$H$107,7,FALSE),2)</f>
        <v>0</v>
      </c>
      <c r="FL237" s="352"/>
      <c r="FM237" s="351">
        <f>ROUNDUP((FM233)*VLOOKUP(FM$8,'프로파일 단가 DB'!$A$2:$H$107,7,FALSE)+(FM233*($U$3/100))*VLOOKUP(FM$8,'프로파일 단가 DB'!$A$2:$H$107,7,FALSE),2)</f>
        <v>0</v>
      </c>
      <c r="FN237" s="352"/>
      <c r="FO237" s="351">
        <f>ROUNDUP((FO233)*VLOOKUP(FO$8,'프로파일 단가 DB'!$A$2:$H$107,7,FALSE)+(FO233*($U$3/100))*VLOOKUP(FO$8,'프로파일 단가 DB'!$A$2:$H$107,7,FALSE),2)</f>
        <v>0</v>
      </c>
      <c r="FP237" s="352"/>
      <c r="FQ237" s="351">
        <f>ROUNDUP((FQ233)*VLOOKUP(FQ$8,'프로파일 단가 DB'!$A$2:$H$107,7,FALSE)+(FQ233*($U$3/100))*VLOOKUP(FQ$8,'프로파일 단가 DB'!$A$2:$H$107,7,FALSE),2)</f>
        <v>0</v>
      </c>
      <c r="FR237" s="352"/>
      <c r="FS237" s="351">
        <f>ROUNDUP((FS233)*VLOOKUP(FS$8,'프로파일 단가 DB'!$A$2:$H$107,7,FALSE)+(FS233*($U$3/100))*VLOOKUP(FS$8,'프로파일 단가 DB'!$A$2:$H$107,7,FALSE),2)</f>
        <v>0</v>
      </c>
      <c r="FT237" s="352"/>
      <c r="FU237" s="351">
        <f>ROUNDUP((FU233)*VLOOKUP(FU$8,'프로파일 단가 DB'!$A$2:$H$107,7,FALSE)+(FU233*($U$3/100))*VLOOKUP(FU$8,'프로파일 단가 DB'!$A$2:$H$107,7,FALSE),2)</f>
        <v>0</v>
      </c>
      <c r="FV237" s="352"/>
      <c r="FW237" s="351">
        <f>ROUNDUP((FW233)*VLOOKUP(FW$8,'프로파일 단가 DB'!$A$2:$H$107,7,FALSE)+(FW233*($U$3/100))*VLOOKUP(FW$8,'프로파일 단가 DB'!$A$2:$H$107,7,FALSE),2)</f>
        <v>0</v>
      </c>
      <c r="FX237" s="352"/>
      <c r="FY237" s="351">
        <f>ROUNDUP((FY233)*VLOOKUP(FY$8,'프로파일 단가 DB'!$A$2:$H$107,7,FALSE)+(FY233*($U$3/100))*VLOOKUP(FY$8,'프로파일 단가 DB'!$A$2:$H$107,7,FALSE),2)</f>
        <v>0</v>
      </c>
      <c r="FZ237" s="352"/>
      <c r="GA237" s="351">
        <f>ROUNDUP((GA233)*VLOOKUP(GA$8,'프로파일 단가 DB'!$A$2:$H$107,7,FALSE)+(GA233*($U$3/100))*VLOOKUP(GA$8,'프로파일 단가 DB'!$A$2:$H$107,7,FALSE),2)</f>
        <v>0</v>
      </c>
      <c r="GB237" s="352"/>
      <c r="GC237" s="351">
        <f>ROUNDUP((GC233)*VLOOKUP(GC$8,'프로파일 단가 DB'!$A$2:$H$107,7,FALSE)+(GC233*($U$3/100))*VLOOKUP(GC$8,'프로파일 단가 DB'!$A$2:$H$107,7,FALSE),2)</f>
        <v>0</v>
      </c>
      <c r="GD237" s="352"/>
      <c r="GE237" s="351">
        <f>ROUNDUP((GE233)*VLOOKUP(GE$8,'프로파일 단가 DB'!$A$2:$H$107,7,FALSE)+(GE233*($U$3/100))*VLOOKUP(GE$8,'프로파일 단가 DB'!$A$2:$H$107,7,FALSE),2)</f>
        <v>0</v>
      </c>
      <c r="GF237" s="352"/>
      <c r="GG237" s="351">
        <f>ROUNDUP((GG233)*VLOOKUP(GG$8,'프로파일 단가 DB'!$A$2:$H$107,7,FALSE)+(GG233*($U$3/100))*VLOOKUP(GG$8,'프로파일 단가 DB'!$A$2:$H$107,7,FALSE),2)</f>
        <v>0</v>
      </c>
      <c r="GH237" s="352"/>
      <c r="GI237" s="351">
        <f>ROUNDUP((GI233)*VLOOKUP(GI$8,'프로파일 단가 DB'!$A$2:$H$107,7,FALSE)+(GI233*($U$3/100))*VLOOKUP(GI$8,'프로파일 단가 DB'!$A$2:$H$107,7,FALSE),2)</f>
        <v>0</v>
      </c>
      <c r="GJ237" s="352"/>
      <c r="GK237" s="351">
        <f>ROUNDUP((GK233)*VLOOKUP(GK$8,'프로파일 단가 DB'!$A$2:$H$107,7,FALSE)+(GK233*($U$3/100))*VLOOKUP(GK$8,'프로파일 단가 DB'!$A$2:$H$107,7,FALSE),2)</f>
        <v>0</v>
      </c>
      <c r="GL237" s="352"/>
      <c r="GM237" s="351">
        <f>ROUNDUP((GM233)*VLOOKUP(GM$8,'프로파일 단가 DB'!$A$2:$H$107,7,FALSE)+(GM233*($U$3/100))*VLOOKUP(GM$8,'프로파일 단가 DB'!$A$2:$H$107,7,FALSE),2)</f>
        <v>0</v>
      </c>
      <c r="GN237" s="352"/>
      <c r="GO237" s="351">
        <f>ROUNDUP((GO233)*VLOOKUP(GO$8,'프로파일 단가 DB'!$A$2:$H$107,7,FALSE)+(GO233*($U$3/100))*VLOOKUP(GO$8,'프로파일 단가 DB'!$A$2:$H$107,7,FALSE),2)</f>
        <v>0</v>
      </c>
      <c r="GP237" s="352"/>
      <c r="GQ237" s="351">
        <f>ROUNDUP((GQ233)*VLOOKUP(GQ$8,'프로파일 단가 DB'!$A$2:$H$107,7,FALSE)+(GQ233*($U$3/100))*VLOOKUP(GQ$8,'프로파일 단가 DB'!$A$2:$H$107,7,FALSE),2)</f>
        <v>0</v>
      </c>
      <c r="GR237" s="352"/>
    </row>
    <row r="238" spans="1:200" ht="16.5" customHeight="1" x14ac:dyDescent="0.3">
      <c r="A238" s="402"/>
      <c r="B238" s="405"/>
      <c r="C238" s="397"/>
      <c r="D238" s="398"/>
      <c r="E238" s="353"/>
      <c r="F238" s="354"/>
      <c r="G238" s="353"/>
      <c r="H238" s="354"/>
      <c r="I238" s="353"/>
      <c r="J238" s="354"/>
      <c r="K238" s="353"/>
      <c r="L238" s="354"/>
      <c r="M238" s="353"/>
      <c r="N238" s="354"/>
      <c r="O238" s="353"/>
      <c r="P238" s="354"/>
      <c r="Q238" s="353"/>
      <c r="R238" s="354"/>
      <c r="S238" s="353"/>
      <c r="T238" s="354"/>
      <c r="U238" s="353"/>
      <c r="V238" s="354"/>
      <c r="W238" s="353"/>
      <c r="X238" s="354"/>
      <c r="Y238" s="353"/>
      <c r="Z238" s="354"/>
      <c r="AA238" s="353"/>
      <c r="AB238" s="354"/>
      <c r="AC238" s="353"/>
      <c r="AD238" s="354"/>
      <c r="AE238" s="353"/>
      <c r="AF238" s="354"/>
      <c r="AG238" s="353"/>
      <c r="AH238" s="354"/>
      <c r="AI238" s="353"/>
      <c r="AJ238" s="354"/>
      <c r="AK238" s="353"/>
      <c r="AL238" s="354"/>
      <c r="AM238" s="353"/>
      <c r="AN238" s="354"/>
      <c r="AO238" s="353"/>
      <c r="AP238" s="354"/>
      <c r="AQ238" s="353"/>
      <c r="AR238" s="354"/>
      <c r="AS238" s="353"/>
      <c r="AT238" s="354"/>
      <c r="AU238" s="353"/>
      <c r="AV238" s="354"/>
      <c r="AW238" s="353"/>
      <c r="AX238" s="354"/>
      <c r="AY238" s="353"/>
      <c r="AZ238" s="354"/>
      <c r="BA238" s="353"/>
      <c r="BB238" s="354"/>
      <c r="BC238" s="353"/>
      <c r="BD238" s="354"/>
      <c r="BE238" s="353"/>
      <c r="BF238" s="354"/>
      <c r="BG238" s="353"/>
      <c r="BH238" s="354"/>
      <c r="BI238" s="353"/>
      <c r="BJ238" s="354"/>
      <c r="BK238" s="353"/>
      <c r="BL238" s="354"/>
      <c r="BM238" s="353"/>
      <c r="BN238" s="354"/>
      <c r="BO238" s="353"/>
      <c r="BP238" s="354"/>
      <c r="BQ238" s="353"/>
      <c r="BR238" s="354"/>
      <c r="BS238" s="353"/>
      <c r="BT238" s="354"/>
      <c r="BU238" s="353"/>
      <c r="BV238" s="354"/>
      <c r="BW238" s="353"/>
      <c r="BX238" s="354"/>
      <c r="BY238" s="353"/>
      <c r="BZ238" s="354"/>
      <c r="CA238" s="353"/>
      <c r="CB238" s="354"/>
      <c r="CC238" s="353"/>
      <c r="CD238" s="354"/>
      <c r="CE238" s="391"/>
      <c r="CF238" s="392"/>
      <c r="CG238" s="391"/>
      <c r="CH238" s="392"/>
      <c r="CI238" s="391"/>
      <c r="CJ238" s="392"/>
      <c r="CK238" s="391"/>
      <c r="CL238" s="392"/>
      <c r="CM238" s="391"/>
      <c r="CN238" s="392"/>
      <c r="CO238" s="391"/>
      <c r="CP238" s="392"/>
      <c r="CQ238" s="391"/>
      <c r="CR238" s="392"/>
      <c r="CS238" s="391"/>
      <c r="CT238" s="392"/>
      <c r="CU238" s="353"/>
      <c r="CV238" s="354"/>
      <c r="CW238" s="353"/>
      <c r="CX238" s="354"/>
      <c r="CY238" s="353"/>
      <c r="CZ238" s="354"/>
      <c r="DA238" s="353"/>
      <c r="DB238" s="354"/>
      <c r="DC238" s="353"/>
      <c r="DD238" s="354"/>
      <c r="DE238" s="353"/>
      <c r="DF238" s="354"/>
      <c r="DG238" s="353"/>
      <c r="DH238" s="354"/>
      <c r="DI238" s="353"/>
      <c r="DJ238" s="354"/>
      <c r="DK238" s="353"/>
      <c r="DL238" s="354"/>
      <c r="DM238" s="353"/>
      <c r="DN238" s="354"/>
      <c r="DO238" s="353"/>
      <c r="DP238" s="354"/>
      <c r="DQ238" s="353"/>
      <c r="DR238" s="354"/>
      <c r="DS238" s="353"/>
      <c r="DT238" s="354"/>
      <c r="DU238" s="353"/>
      <c r="DV238" s="354"/>
      <c r="DW238" s="353"/>
      <c r="DX238" s="354"/>
      <c r="DY238" s="353"/>
      <c r="DZ238" s="354"/>
      <c r="EA238" s="353"/>
      <c r="EB238" s="354"/>
      <c r="EC238" s="353"/>
      <c r="ED238" s="354"/>
      <c r="EE238" s="353"/>
      <c r="EF238" s="354"/>
      <c r="EG238" s="353"/>
      <c r="EH238" s="354"/>
      <c r="EI238" s="353"/>
      <c r="EJ238" s="354"/>
      <c r="EK238" s="353"/>
      <c r="EL238" s="354"/>
      <c r="EM238" s="353"/>
      <c r="EN238" s="354"/>
      <c r="EO238" s="353"/>
      <c r="EP238" s="354"/>
      <c r="EQ238" s="353"/>
      <c r="ER238" s="354"/>
      <c r="ES238" s="353"/>
      <c r="ET238" s="354"/>
      <c r="EU238" s="353"/>
      <c r="EV238" s="354"/>
      <c r="EW238" s="353"/>
      <c r="EX238" s="354"/>
      <c r="EY238" s="353"/>
      <c r="EZ238" s="354"/>
      <c r="FA238" s="353"/>
      <c r="FB238" s="354"/>
      <c r="FC238" s="353"/>
      <c r="FD238" s="354"/>
      <c r="FE238" s="353"/>
      <c r="FF238" s="354"/>
      <c r="FG238" s="353"/>
      <c r="FH238" s="354"/>
      <c r="FI238" s="353"/>
      <c r="FJ238" s="354"/>
      <c r="FK238" s="353"/>
      <c r="FL238" s="354"/>
      <c r="FM238" s="353"/>
      <c r="FN238" s="354"/>
      <c r="FO238" s="353"/>
      <c r="FP238" s="354"/>
      <c r="FQ238" s="353"/>
      <c r="FR238" s="354"/>
      <c r="FS238" s="353"/>
      <c r="FT238" s="354"/>
      <c r="FU238" s="353"/>
      <c r="FV238" s="354"/>
      <c r="FW238" s="353"/>
      <c r="FX238" s="354"/>
      <c r="FY238" s="353"/>
      <c r="FZ238" s="354"/>
      <c r="GA238" s="353"/>
      <c r="GB238" s="354"/>
      <c r="GC238" s="353"/>
      <c r="GD238" s="354"/>
      <c r="GE238" s="353"/>
      <c r="GF238" s="354"/>
      <c r="GG238" s="353"/>
      <c r="GH238" s="354"/>
      <c r="GI238" s="353"/>
      <c r="GJ238" s="354"/>
      <c r="GK238" s="353"/>
      <c r="GL238" s="354"/>
      <c r="GM238" s="353"/>
      <c r="GN238" s="354"/>
      <c r="GO238" s="353"/>
      <c r="GP238" s="354"/>
      <c r="GQ238" s="353"/>
      <c r="GR238" s="354"/>
    </row>
    <row r="239" spans="1:200" ht="16.5" customHeight="1" x14ac:dyDescent="0.3">
      <c r="A239" s="402"/>
      <c r="B239" s="405"/>
      <c r="C239" s="397"/>
      <c r="D239" s="398"/>
      <c r="E239" s="353"/>
      <c r="F239" s="354"/>
      <c r="G239" s="353"/>
      <c r="H239" s="354"/>
      <c r="I239" s="353"/>
      <c r="J239" s="354"/>
      <c r="K239" s="353"/>
      <c r="L239" s="354"/>
      <c r="M239" s="353"/>
      <c r="N239" s="354"/>
      <c r="O239" s="353"/>
      <c r="P239" s="354"/>
      <c r="Q239" s="353"/>
      <c r="R239" s="354"/>
      <c r="S239" s="353"/>
      <c r="T239" s="354"/>
      <c r="U239" s="353"/>
      <c r="V239" s="354"/>
      <c r="W239" s="353"/>
      <c r="X239" s="354"/>
      <c r="Y239" s="353"/>
      <c r="Z239" s="354"/>
      <c r="AA239" s="353"/>
      <c r="AB239" s="354"/>
      <c r="AC239" s="353"/>
      <c r="AD239" s="354"/>
      <c r="AE239" s="353"/>
      <c r="AF239" s="354"/>
      <c r="AG239" s="353"/>
      <c r="AH239" s="354"/>
      <c r="AI239" s="353"/>
      <c r="AJ239" s="354"/>
      <c r="AK239" s="353"/>
      <c r="AL239" s="354"/>
      <c r="AM239" s="353"/>
      <c r="AN239" s="354"/>
      <c r="AO239" s="353"/>
      <c r="AP239" s="354"/>
      <c r="AQ239" s="353"/>
      <c r="AR239" s="354"/>
      <c r="AS239" s="353"/>
      <c r="AT239" s="354"/>
      <c r="AU239" s="353"/>
      <c r="AV239" s="354"/>
      <c r="AW239" s="353"/>
      <c r="AX239" s="354"/>
      <c r="AY239" s="353"/>
      <c r="AZ239" s="354"/>
      <c r="BA239" s="353"/>
      <c r="BB239" s="354"/>
      <c r="BC239" s="353"/>
      <c r="BD239" s="354"/>
      <c r="BE239" s="353"/>
      <c r="BF239" s="354"/>
      <c r="BG239" s="353"/>
      <c r="BH239" s="354"/>
      <c r="BI239" s="353"/>
      <c r="BJ239" s="354"/>
      <c r="BK239" s="353"/>
      <c r="BL239" s="354"/>
      <c r="BM239" s="353"/>
      <c r="BN239" s="354"/>
      <c r="BO239" s="353"/>
      <c r="BP239" s="354"/>
      <c r="BQ239" s="353"/>
      <c r="BR239" s="354"/>
      <c r="BS239" s="353"/>
      <c r="BT239" s="354"/>
      <c r="BU239" s="353"/>
      <c r="BV239" s="354"/>
      <c r="BW239" s="353"/>
      <c r="BX239" s="354"/>
      <c r="BY239" s="353"/>
      <c r="BZ239" s="354"/>
      <c r="CA239" s="353"/>
      <c r="CB239" s="354"/>
      <c r="CC239" s="353"/>
      <c r="CD239" s="354"/>
      <c r="CE239" s="391"/>
      <c r="CF239" s="392"/>
      <c r="CG239" s="391"/>
      <c r="CH239" s="392"/>
      <c r="CI239" s="391"/>
      <c r="CJ239" s="392"/>
      <c r="CK239" s="391"/>
      <c r="CL239" s="392"/>
      <c r="CM239" s="391"/>
      <c r="CN239" s="392"/>
      <c r="CO239" s="391"/>
      <c r="CP239" s="392"/>
      <c r="CQ239" s="391"/>
      <c r="CR239" s="392"/>
      <c r="CS239" s="391"/>
      <c r="CT239" s="392"/>
      <c r="CU239" s="353"/>
      <c r="CV239" s="354"/>
      <c r="CW239" s="353"/>
      <c r="CX239" s="354"/>
      <c r="CY239" s="353"/>
      <c r="CZ239" s="354"/>
      <c r="DA239" s="353"/>
      <c r="DB239" s="354"/>
      <c r="DC239" s="353"/>
      <c r="DD239" s="354"/>
      <c r="DE239" s="353"/>
      <c r="DF239" s="354"/>
      <c r="DG239" s="353"/>
      <c r="DH239" s="354"/>
      <c r="DI239" s="353"/>
      <c r="DJ239" s="354"/>
      <c r="DK239" s="353"/>
      <c r="DL239" s="354"/>
      <c r="DM239" s="353"/>
      <c r="DN239" s="354"/>
      <c r="DO239" s="353"/>
      <c r="DP239" s="354"/>
      <c r="DQ239" s="353"/>
      <c r="DR239" s="354"/>
      <c r="DS239" s="353"/>
      <c r="DT239" s="354"/>
      <c r="DU239" s="353"/>
      <c r="DV239" s="354"/>
      <c r="DW239" s="353"/>
      <c r="DX239" s="354"/>
      <c r="DY239" s="353"/>
      <c r="DZ239" s="354"/>
      <c r="EA239" s="353"/>
      <c r="EB239" s="354"/>
      <c r="EC239" s="353"/>
      <c r="ED239" s="354"/>
      <c r="EE239" s="353"/>
      <c r="EF239" s="354"/>
      <c r="EG239" s="353"/>
      <c r="EH239" s="354"/>
      <c r="EI239" s="353"/>
      <c r="EJ239" s="354"/>
      <c r="EK239" s="353"/>
      <c r="EL239" s="354"/>
      <c r="EM239" s="353"/>
      <c r="EN239" s="354"/>
      <c r="EO239" s="353"/>
      <c r="EP239" s="354"/>
      <c r="EQ239" s="353"/>
      <c r="ER239" s="354"/>
      <c r="ES239" s="353"/>
      <c r="ET239" s="354"/>
      <c r="EU239" s="353"/>
      <c r="EV239" s="354"/>
      <c r="EW239" s="353"/>
      <c r="EX239" s="354"/>
      <c r="EY239" s="353"/>
      <c r="EZ239" s="354"/>
      <c r="FA239" s="353"/>
      <c r="FB239" s="354"/>
      <c r="FC239" s="353"/>
      <c r="FD239" s="354"/>
      <c r="FE239" s="353"/>
      <c r="FF239" s="354"/>
      <c r="FG239" s="353"/>
      <c r="FH239" s="354"/>
      <c r="FI239" s="353"/>
      <c r="FJ239" s="354"/>
      <c r="FK239" s="353"/>
      <c r="FL239" s="354"/>
      <c r="FM239" s="353"/>
      <c r="FN239" s="354"/>
      <c r="FO239" s="353"/>
      <c r="FP239" s="354"/>
      <c r="FQ239" s="353"/>
      <c r="FR239" s="354"/>
      <c r="FS239" s="353"/>
      <c r="FT239" s="354"/>
      <c r="FU239" s="353"/>
      <c r="FV239" s="354"/>
      <c r="FW239" s="353"/>
      <c r="FX239" s="354"/>
      <c r="FY239" s="353"/>
      <c r="FZ239" s="354"/>
      <c r="GA239" s="353"/>
      <c r="GB239" s="354"/>
      <c r="GC239" s="353"/>
      <c r="GD239" s="354"/>
      <c r="GE239" s="353"/>
      <c r="GF239" s="354"/>
      <c r="GG239" s="353"/>
      <c r="GH239" s="354"/>
      <c r="GI239" s="353"/>
      <c r="GJ239" s="354"/>
      <c r="GK239" s="353"/>
      <c r="GL239" s="354"/>
      <c r="GM239" s="353"/>
      <c r="GN239" s="354"/>
      <c r="GO239" s="353"/>
      <c r="GP239" s="354"/>
      <c r="GQ239" s="353"/>
      <c r="GR239" s="354"/>
    </row>
    <row r="240" spans="1:200" ht="17.100000000000001" customHeight="1" thickBot="1" x14ac:dyDescent="0.35">
      <c r="A240" s="403"/>
      <c r="B240" s="406"/>
      <c r="C240" s="399"/>
      <c r="D240" s="400"/>
      <c r="E240" s="355"/>
      <c r="F240" s="356"/>
      <c r="G240" s="355"/>
      <c r="H240" s="356"/>
      <c r="I240" s="355"/>
      <c r="J240" s="356"/>
      <c r="K240" s="355"/>
      <c r="L240" s="356"/>
      <c r="M240" s="355"/>
      <c r="N240" s="356"/>
      <c r="O240" s="355"/>
      <c r="P240" s="356"/>
      <c r="Q240" s="355"/>
      <c r="R240" s="356"/>
      <c r="S240" s="355"/>
      <c r="T240" s="356"/>
      <c r="U240" s="355"/>
      <c r="V240" s="356"/>
      <c r="W240" s="355"/>
      <c r="X240" s="356"/>
      <c r="Y240" s="355"/>
      <c r="Z240" s="356"/>
      <c r="AA240" s="355"/>
      <c r="AB240" s="356"/>
      <c r="AC240" s="355"/>
      <c r="AD240" s="356"/>
      <c r="AE240" s="355"/>
      <c r="AF240" s="356"/>
      <c r="AG240" s="355"/>
      <c r="AH240" s="356"/>
      <c r="AI240" s="355"/>
      <c r="AJ240" s="356"/>
      <c r="AK240" s="355"/>
      <c r="AL240" s="356"/>
      <c r="AM240" s="355"/>
      <c r="AN240" s="356"/>
      <c r="AO240" s="355"/>
      <c r="AP240" s="356"/>
      <c r="AQ240" s="355"/>
      <c r="AR240" s="356"/>
      <c r="AS240" s="355"/>
      <c r="AT240" s="356"/>
      <c r="AU240" s="355"/>
      <c r="AV240" s="356"/>
      <c r="AW240" s="355"/>
      <c r="AX240" s="356"/>
      <c r="AY240" s="355"/>
      <c r="AZ240" s="356"/>
      <c r="BA240" s="355"/>
      <c r="BB240" s="356"/>
      <c r="BC240" s="355"/>
      <c r="BD240" s="356"/>
      <c r="BE240" s="355"/>
      <c r="BF240" s="356"/>
      <c r="BG240" s="355"/>
      <c r="BH240" s="356"/>
      <c r="BI240" s="355"/>
      <c r="BJ240" s="356"/>
      <c r="BK240" s="355"/>
      <c r="BL240" s="356"/>
      <c r="BM240" s="355"/>
      <c r="BN240" s="356"/>
      <c r="BO240" s="355"/>
      <c r="BP240" s="356"/>
      <c r="BQ240" s="355"/>
      <c r="BR240" s="356"/>
      <c r="BS240" s="355"/>
      <c r="BT240" s="356"/>
      <c r="BU240" s="355"/>
      <c r="BV240" s="356"/>
      <c r="BW240" s="355"/>
      <c r="BX240" s="356"/>
      <c r="BY240" s="355"/>
      <c r="BZ240" s="356"/>
      <c r="CA240" s="355"/>
      <c r="CB240" s="356"/>
      <c r="CC240" s="355"/>
      <c r="CD240" s="356"/>
      <c r="CE240" s="393"/>
      <c r="CF240" s="394"/>
      <c r="CG240" s="393"/>
      <c r="CH240" s="394"/>
      <c r="CI240" s="393"/>
      <c r="CJ240" s="394"/>
      <c r="CK240" s="393"/>
      <c r="CL240" s="394"/>
      <c r="CM240" s="393"/>
      <c r="CN240" s="394"/>
      <c r="CO240" s="393"/>
      <c r="CP240" s="394"/>
      <c r="CQ240" s="393"/>
      <c r="CR240" s="394"/>
      <c r="CS240" s="393"/>
      <c r="CT240" s="394"/>
      <c r="CU240" s="355"/>
      <c r="CV240" s="356"/>
      <c r="CW240" s="355"/>
      <c r="CX240" s="356"/>
      <c r="CY240" s="355"/>
      <c r="CZ240" s="356"/>
      <c r="DA240" s="355"/>
      <c r="DB240" s="356"/>
      <c r="DC240" s="355"/>
      <c r="DD240" s="356"/>
      <c r="DE240" s="355"/>
      <c r="DF240" s="356"/>
      <c r="DG240" s="355"/>
      <c r="DH240" s="356"/>
      <c r="DI240" s="355"/>
      <c r="DJ240" s="356"/>
      <c r="DK240" s="355"/>
      <c r="DL240" s="356"/>
      <c r="DM240" s="355"/>
      <c r="DN240" s="356"/>
      <c r="DO240" s="355"/>
      <c r="DP240" s="356"/>
      <c r="DQ240" s="355"/>
      <c r="DR240" s="356"/>
      <c r="DS240" s="355"/>
      <c r="DT240" s="356"/>
      <c r="DU240" s="355"/>
      <c r="DV240" s="356"/>
      <c r="DW240" s="355"/>
      <c r="DX240" s="356"/>
      <c r="DY240" s="355"/>
      <c r="DZ240" s="356"/>
      <c r="EA240" s="355"/>
      <c r="EB240" s="356"/>
      <c r="EC240" s="355"/>
      <c r="ED240" s="356"/>
      <c r="EE240" s="355"/>
      <c r="EF240" s="356"/>
      <c r="EG240" s="355"/>
      <c r="EH240" s="356"/>
      <c r="EI240" s="355"/>
      <c r="EJ240" s="356"/>
      <c r="EK240" s="355"/>
      <c r="EL240" s="356"/>
      <c r="EM240" s="355"/>
      <c r="EN240" s="356"/>
      <c r="EO240" s="355"/>
      <c r="EP240" s="356"/>
      <c r="EQ240" s="355"/>
      <c r="ER240" s="356"/>
      <c r="ES240" s="355"/>
      <c r="ET240" s="356"/>
      <c r="EU240" s="355"/>
      <c r="EV240" s="356"/>
      <c r="EW240" s="355"/>
      <c r="EX240" s="356"/>
      <c r="EY240" s="355"/>
      <c r="EZ240" s="356"/>
      <c r="FA240" s="355"/>
      <c r="FB240" s="356"/>
      <c r="FC240" s="355"/>
      <c r="FD240" s="356"/>
      <c r="FE240" s="355"/>
      <c r="FF240" s="356"/>
      <c r="FG240" s="355"/>
      <c r="FH240" s="356"/>
      <c r="FI240" s="355"/>
      <c r="FJ240" s="356"/>
      <c r="FK240" s="355"/>
      <c r="FL240" s="356"/>
      <c r="FM240" s="355"/>
      <c r="FN240" s="356"/>
      <c r="FO240" s="355"/>
      <c r="FP240" s="356"/>
      <c r="FQ240" s="355"/>
      <c r="FR240" s="356"/>
      <c r="FS240" s="355"/>
      <c r="FT240" s="356"/>
      <c r="FU240" s="355"/>
      <c r="FV240" s="356"/>
      <c r="FW240" s="355"/>
      <c r="FX240" s="356"/>
      <c r="FY240" s="355"/>
      <c r="FZ240" s="356"/>
      <c r="GA240" s="355"/>
      <c r="GB240" s="356"/>
      <c r="GC240" s="355"/>
      <c r="GD240" s="356"/>
      <c r="GE240" s="355"/>
      <c r="GF240" s="356"/>
      <c r="GG240" s="355"/>
      <c r="GH240" s="356"/>
      <c r="GI240" s="355"/>
      <c r="GJ240" s="356"/>
      <c r="GK240" s="355"/>
      <c r="GL240" s="356"/>
      <c r="GM240" s="355"/>
      <c r="GN240" s="356"/>
      <c r="GO240" s="355"/>
      <c r="GP240" s="356"/>
      <c r="GQ240" s="355"/>
      <c r="GR240" s="356"/>
    </row>
    <row r="241" spans="1:200" ht="17.100000000000001" customHeight="1" x14ac:dyDescent="0.3">
      <c r="A241" s="401">
        <f>IF(입력!A241="","",입력!A241)</f>
        <v>30</v>
      </c>
      <c r="B241" s="404">
        <f>SUM(E245:GR248)</f>
        <v>0</v>
      </c>
      <c r="C241" s="407" t="s">
        <v>22</v>
      </c>
      <c r="D241" s="408"/>
      <c r="E241" s="357">
        <f>IF(OR(입력!B241="60mm단열",입력!B241="60mm방화"),IF(입력!B243="OD",IF(AND(입력!H241="W",입력!H245="W"),((입력!D241-(입력!D241-입력!J241))*2)+((입력!D241-(입력!D241-입력!J245))*2)+((입력!D241-입력!J241-입력!J245)*2)+((입력!F241)*6),0),0)+IF(입력!B243="OD",IF(AND(입력!H241="H",입력!H245="H"),((입력!F241-(입력!F241-입력!J241))*2)+((입력!F241-(입력!F241-입력!J245))*2)+((입력!F241-입력!J241-입력!J245)*2)+((입력!D241)*6),0),0)+IF(입력!B243="OD",IF(입력!H241="W",((입력!D241-(입력!D241-입력!J241))*2)+((입력!D241-입력!J241)*2)+((입력!F241)*4),IF(입력!H241="H",((입력!F241-(입력!F241-입력!J241))*2)+((입력!F241-입력!J241)*2)+((입력!D241)*4),0)),0)+IF(OR(입력!B243="PJ",입력!B243="T/T",입력!B243="T/O",입력!B243="T/S",입력!B243="FIX",입력!B241="ID",AND(입력!B243="OD",NOT(입력!H241="W"),NOT(입력!H241="H"))),((입력!D241)+(입력!F241))*2,0),0)</f>
        <v>0</v>
      </c>
      <c r="F241" s="358"/>
      <c r="G241" s="375">
        <f>IF(OR(입력!B241="60mm단열",입력!B241="60mm방화"),(IF(OR(입력!B243="T/T",입력!B243="T/O",입력!B243="T/S"),(IF(입력!H241="W",입력!J241-34-19+12,입력!D241-34-34+12)+IF(입력!H241="H",입력!J241-34-19+12,입력!F241-34-34+12))*2,0))+(IF(OR(입력!B243="T/T",입력!B243="T/O",입력!B243="T/S"),(IF(입력!H245="W",입력!J245-34-19+12+입력!F241-34-34+12,0)+IF(입력!H245="H",입력!J245-34-19+12+입력!D241-34-34+12,0))*2,0)),0)</f>
        <v>0</v>
      </c>
      <c r="H241" s="376"/>
      <c r="I241" s="357">
        <f>IF(OR(입력!B241="60mm단열",입력!B241="60mm방화"),IF(OR(입력!B243="T/T",입력!B243="T/O",입력!B243="T/S",입력!B243="FIX",입력!B243="PJ"),IF(입력!H241="W",입력!F241-34-34+10,IF(입력!H241="H",입력!D241-34-34+10,0)),0)*IF(OR(입력!H245="W",입력!H245="H"),2,1),0)</f>
        <v>0</v>
      </c>
      <c r="J241" s="358"/>
      <c r="K241" s="357">
        <f>IF(OR(입력!B241="60mm단열",입력!B241="60mm방화"),IF(입력!B243="OD",(IF(입력!H241="W",입력!D241-(입력!D241-입력!J241)-34-34+12,입력!D241-34-34+12)+IF(입력!H241="H",입력!F241-(입력!F241-입력!J241)-34-34+12,입력!F241-34-34+12))*2,0),0)</f>
        <v>0</v>
      </c>
      <c r="L241" s="358"/>
      <c r="M241" s="357">
        <f>IF(OR(입력!B241="60mm단열",입력!B241="60mm방화"),IF(입력!B243="PJ",(IF(입력!H241="W",입력!D241-(입력!D241-입력!J241)-34-34+12,입력!D241-34-34+12)+IF(입력!H241="H",입력!F241-(입력!F241-입력!J241)-34-34+12,입력!F241-34-34+12))*2,0),0)</f>
        <v>0</v>
      </c>
      <c r="N241" s="358"/>
      <c r="O241" s="357">
        <f>IF(OR(입력!B241="60mm단열",입력!B241="60mm방화"),IF(입력!B243="페러럴",(IF(입력!H241="W",입력!D241-(입력!D241-입력!J241)-34-34+12,입력!D241-34-34+12)+IF(입력!H241="H",입력!F241-(입력!F241-입력!J241)-34-34+12,입력!F241-34-34+12))*2,0),0)</f>
        <v>0</v>
      </c>
      <c r="P241" s="358"/>
      <c r="Q241" s="357">
        <f>IF(OR(입력!B241="60mm단열",입력!B241="60mm방화"),IF(입력!B245="24T",(IF(입력!B243="FIX",IF(AND(입력!H241="W",입력!H245="W"),((입력!D241-(입력!D241-입력!J241)-34-19)*2)+((입력!D241-(입력!D241-입력!J245)-34-19)*2)+((입력!D241-입력!J241-입력!J244-19-19)*2)+((입력!F241-34-34)*6),IF(AND(입력!H241="H",입력!H245="H"),((입력!F241-(입력!F241-입력!J241)-34-19)*2)+((입력!F241-(입력!F241-입력!J245)-34-19)*2)+((입력!F241-입력!J241-입력!J245-19-19)*2)+((입력!D241-34-34)*6),IF(입력!H241="W",((입력!D241-(입력!D241-입력!J241)-34-19)*2)+((입력!D241-입력!J241-34-19)*2)+((입력!F241-34-34)*4),IF(입력!H241="H",((입력!F241-(입력!F241-입력!J241)-34-19)*2)+((입력!F241-입력!J241-34-19)*2)+((입력!D241-34-34)*4),(((입력!D241-34-34)+(입력!F241-34-34))*2))))),0)+IF(OR(입력!B243="T/T",입력!B243="T/O",입력!B243="PJ",입력!B243="T/S"),IF(AND(입력!H241="W",입력!H245="W"),(((입력!D241-입력!J241-입력!J245-19-19)+(입력!F241-34-34))*2),IF(입력!H241="W",(((입력!D241-입력!J241-34-19)+(입력!F241-34-34))*2),IF(AND(입력!H241="H",입력!H245="H"),(((입력!F241-입력!J241-입력!J245-19-19)+(입력!D241-34-34))*2),IF(입력!H241="H",(((입력!F241-입력!J241-34-19)+(입력!D241-34-34))*2),0)))),0)+IF(입력!B241="OD",IF(AND(입력!H241="W",입력!H241="W"),(((입력!D241-입력!J241-입력!J245-34-34)+(입력!F241-34-34))*2),IF(입력!H241="W",(((입력!D241-입력!J241-34-34)+(입력!F241-34-34))*2),IF(AND(입력!H241="H",입력!H245="H"),(((입력!F241-입력!J241-입력!J245-34-34)+(입력!D241-34-34))*2),IF(입력!H241="H",(((입력!F241-입력!J241-34-34)+(입력!D241-34-34))*2),0)))),0)),0),0)</f>
        <v>0</v>
      </c>
      <c r="R241" s="358"/>
      <c r="S241" s="357">
        <f>IF(OR(입력!B241="60mm단열",입력!B241="60mm방화"),IF(입력!B245="24T",(IF(OR(입력!B243="T/T",입력!B243="T/O",입력!B243="T/S"),(IF(입력!H241="W",입력!D241-(입력!D241-입력!J241)-34-19+12-53-53,입력!D241-34-34+12-53-53)+IF(입력!H241="H",입력!F241-(입력!F241-입력!J241)-34-19+12-53-53,입력!F241-34-34+12-53-53))*2,0)+IF(입력!B243="OD",(IF(입력!H241="W",입력!D241-(입력!D241-입력!J241)-34-34+12-53-53,입력!D241-34-34+12-53-53)+IF(입력!H241="H",입력!F241-(입력!F241-입력!J241)-34-34+12-53-53,입력!F241-34-34+12-53-53))*2,0)+IF(입력!B243="PJ",(IF(입력!H241="W",입력!D241-(입력!D241-입력!J241)-34-19+12-53-53,입력!D241-34-34+12-53-53)+IF(입력!H241="H",입력!F241-(입력!F241-입력!J241)-34-19+12-53-53,입력!F241-34-34+12-53-53))*2,0)+IF(OR(입력!B243="T/T",입력!B243="T/O",입력!B243="T/S"),(IF(입력!H245="W",입력!D241-(입력!D241-입력!J245)-34-19+12-53-53,0)+IF(입력!H245="H",입력!F241-(입력!F241-입력!J245)-34-19+12-53-53,0))*2,0)+IF(입력!B241="OD",(IF(입력!H245="W",입력!D241-(입력!D241-입력!J245)-34-34+12-53-53,0)+IF(입력!H245="H",입력!F241-(입력!F241-입력!J245)-34-34+12-53-53,0))*2,0)+IF(입력!B243="PJ",(IF(입력!H245="W",입력!D241-(입력!D241-입력!J245)-34-19+12-53-53,0)+IF(입력!H245="H",입력!F241-(입력!F241-입력!J245)-34-19+12-53-53,0))*2,0)),0),0)</f>
        <v>0</v>
      </c>
      <c r="T241" s="358"/>
      <c r="U241" s="357">
        <f>IF(OR(입력!B241="60mm단열",입력!B241="60mm방화"),IF(입력!B245="39T",(IF(입력!B243="FIX",IF(AND(입력!H241="W",입력!H245="W"),((입력!D241-(입력!D241-입력!J241)-34-19)*2)+((입력!D241-(입력!D241-입력!J245)-34-19)*2)+((입력!D241-입력!J241-입력!J244-19-19)*2)+((입력!F241-34-34)*6),IF(AND(입력!H241="H",입력!H245="H"),((입력!F241-(입력!F241-입력!J241)-34-19)*2)+((입력!F241-(입력!F241-입력!J245)-34-19)*2)+((입력!F241-입력!J241-입력!J245-19-19)*2)+((입력!D241-34-34)*6),IF(입력!H241="W",((입력!D241-(입력!D241-입력!J241)-34-19)*2)+((입력!D241-입력!J241-34-19)*2)+((입력!F241-34-34)*4),IF(입력!H241="H",((입력!F241-(입력!F241-입력!J241)-34-19)*2)+((입력!F241-입력!J241-34-19)*2)+((입력!D241-34-34)*4),(((입력!D241-34-34)+(입력!F241-34-34))*2))))),0)+IF(OR(입력!B243="T/T",입력!B243="T/O",입력!B243="PJ",입력!B243="T/S"),IF(AND(입력!H241="W",입력!H245="W"),(((입력!D241-입력!J241-입력!J245-19-19)+(입력!F241-34-34))*2),IF(입력!H241="W",(((입력!D241-입력!J241-34-19)+(입력!F241-34-34))*2),IF(AND(입력!H241="H",입력!H245="H"),(((입력!F241-입력!J241-입력!J245-19-19)+(입력!D241-34-34))*2),IF(입력!H241="H",(((입력!F241-입력!J241-34-19)+(입력!D241-34-34))*2),0)))),0)+IF(입력!B243="OD",IF(AND(입력!H241="W",입력!H241="W"),(((입력!D241-입력!J241-입력!J245-34-34)+(입력!F241-34-34))*2),IF(입력!H241="W",(((입력!D241-입력!J241-34-34)+(입력!F241-34-34))*2),IF(AND(입력!H241="H",입력!H245="H"),(((입력!F241-입력!J241-입력!J245-34-34)+(입력!D241-34-34))*2),IF(입력!H241="H",(((입력!F241-입력!J241-34-34)+(입력!D241-34-34))*2),0)))),0)),0),0)</f>
        <v>0</v>
      </c>
      <c r="V241" s="358"/>
      <c r="W241" s="357">
        <f>IF(OR(입력!B241="60mm단열",입력!B241="60mm방화"),IF(입력!B245="39T",(IF(OR(입력!B243="T/T",입력!B243="T/O",입력!B243="T/S"),(IF(입력!H241="W",입력!D241-(입력!D241-입력!J241)-34-19+12-53-53,입력!D241-34-34+12-53-53)+IF(입력!H241="H",입력!F241-(입력!F241-입력!J241)-34-19+12-53-53,입력!F241-34-34+12-53-53))*2,0)+IF(입력!B243="OD",(IF(입력!H241="W",입력!D241-(입력!D241-입력!J241)-34-34+12-53-53,입력!D241-34-34+12-53-53)+IF(입력!H241="H",입력!F241-(입력!F241-입력!J241)-34-34+12-53-53,입력!F241-34-34+12-53-53))*2,0)+IF(입력!B243="PJ",(IF(입력!H241="W",입력!D241-(입력!D241-입력!J241)-34-19+12-53-53,입력!D241-34-34+12-53-53)+IF(입력!H241="H",입력!F241-(입력!F241-입력!J241)-34-19+12-53-53,입력!F241-34-34+12-53-53))*2,0)+IF(OR(입력!B243="T/T",입력!B243="T/O",입력!B243="T/S"),(IF(입력!H245="W",입력!D241-(입력!D241-입력!J245)-34-19+12-53-53,0)+IF(입력!H245="H",입력!F241-(입력!F241-입력!J245)-34-19+12-53-53,0))*2,0)+IF(입력!B241="OD",(IF(입력!H245="W",입력!D241-(입력!D241-입력!J245)-34-34+12-53-53,0)+IF(입력!H245="H",입력!F241-(입력!F241-입력!J245)-34-34+12-53-53,0))*2,0)+IF(입력!B241="ID",(IF(입력!H245="W",입력!D241-(입력!D241-입력!J245)-34-19+12-53-53,0)+IF(입력!H245="H",입력!F241-(입력!F241-입력!J245)-34-19+12-53-53,0))*2,0)),0),0)</f>
        <v>0</v>
      </c>
      <c r="X241" s="358"/>
      <c r="Y241" s="357">
        <f>IF(OR(입력!B241="60mm단열",입력!B241="60mm방화"),(4),0)</f>
        <v>0</v>
      </c>
      <c r="Z241" s="358"/>
      <c r="AA241" s="357">
        <f>IF(OR(입력!B241="60mm단열",입력!B241="60mm방화"),(4),0)</f>
        <v>0</v>
      </c>
      <c r="AB241" s="358"/>
      <c r="AC241" s="375">
        <f>IF(OR(입력!B241="60mm단열",입력!B241="60mm방화"),IF(OR(입력!B243="T/T",입력!B243="T/O",입력!B243="T/S",입력!B243="PJ"),IF(OR(입력!H245="w",입력!H245="h"),8,4),0),0)</f>
        <v>0</v>
      </c>
      <c r="AD241" s="376"/>
      <c r="AE241" s="375">
        <f>IF(OR(입력!B241="60mm단열",입력!B241="60mm방화"),IF(OR(입력!B243="T/T",입력!B243="T/O",입력!B243="T/S",입력!B243="PJ"),IF(OR(입력!H245="w",입력!H245="h"),8,4),0),0)</f>
        <v>0</v>
      </c>
      <c r="AF241" s="376"/>
      <c r="AG241" s="375">
        <f>IF(OR(입력!B241="60mm단열",입력!B241="60mm방화"),IF(OR(입력!B243="T/T",입력!B243="T/O",입력!B243="T/S",입력!B243="FIX",입력!B243="PJ"),IF(입력!H241="W",4,IF(입력!H241="H",4,0)),0)*IF(OR(입력!H244="W",입력!H244="H"),2,1),0)</f>
        <v>0</v>
      </c>
      <c r="AH241" s="376"/>
      <c r="AI241" s="375">
        <f>IF(OR(입력!B241="60mm단열",입력!B241="60mm방화"),IF(OR(입력!B243="T/T",입력!B243="T/O",입력!B243="T/S",입력!B243="FIX",입력!B243="PJ"),IF(입력!H241="W",4,IF(입력!H241="H",4,0)),0)*IF(OR(입력!H244="W",입력!H244="H"),2,1),0)</f>
        <v>0</v>
      </c>
      <c r="AJ241" s="376"/>
      <c r="AK241" s="375">
        <f>IF(OR(입력!B241="60mm단열",입력!B241="60mm방화"),IF(OR(입력!B243="T/T",입력!B243="T/O",입력!B243="T/S",입력!B243="FIX",입력!B243="PJ"),IF(입력!H241="W",4,IF(입력!H241="H",4,0)),0)*IF(OR(입력!H244="W",입력!H244="H"),2,1),0)</f>
        <v>0</v>
      </c>
      <c r="AL241" s="376"/>
      <c r="AM241" s="357">
        <f>IF(OR(입력!B241="60mm단열",입력!B241="60mm방화"),(32),0)</f>
        <v>0</v>
      </c>
      <c r="AN241" s="358"/>
      <c r="AO241" s="357">
        <f>IF((입력!B241="60mm단열"),(Q241+S241+U241+W241)/1000,0)</f>
        <v>0</v>
      </c>
      <c r="AP241" s="358"/>
      <c r="AQ241" s="357">
        <f>IF((입력!B241="60mm단열"),(Q241+S241+U241+W241)/1000,0)</f>
        <v>0</v>
      </c>
      <c r="AR241" s="358"/>
      <c r="AS241" s="357">
        <f>IF((입력!B241="60mm단열"),(G241+M241+K241+O241))/1000</f>
        <v>0</v>
      </c>
      <c r="AT241" s="358"/>
      <c r="AU241" s="357">
        <f>IF((입력!B241="60mm단열"),(4),0)</f>
        <v>0</v>
      </c>
      <c r="AV241" s="358"/>
      <c r="AW241" s="357">
        <f>IF((입력!B241="60mm단열"),(G241*2)/1000,0)</f>
        <v>0</v>
      </c>
      <c r="AX241" s="358"/>
      <c r="AY241" s="357">
        <f>IF((입력!B241="60mm방화"),(Q241+S241+U241+W241)/1000,0)</f>
        <v>0</v>
      </c>
      <c r="AZ241" s="358"/>
      <c r="BA241" s="357">
        <f>IF((입력!B241="60mm방화"),(Q241+S241+U241+W241)/1000,0)</f>
        <v>0</v>
      </c>
      <c r="BB241" s="358"/>
      <c r="BC241" s="357">
        <f>IF((입력!B241="60mm방화"),(G241+K241+M241+O241)/1000,0)</f>
        <v>0</v>
      </c>
      <c r="BD241" s="358"/>
      <c r="BE241" s="357">
        <f>IF((입력!B241="60mm방화"),(4),0)</f>
        <v>0</v>
      </c>
      <c r="BF241" s="358"/>
      <c r="BG241" s="357">
        <f>IF((입력!B241="60mm방화"),((G241+K241+M241+O241)/1000),0)</f>
        <v>0</v>
      </c>
      <c r="BH241" s="358"/>
      <c r="BI241" s="357">
        <f>IF((입력!B241="60mm방화"),((E241/1000)),0)</f>
        <v>0</v>
      </c>
      <c r="BJ241" s="358"/>
      <c r="BK241" s="357">
        <f>IF((입력!B241="60mm방화"),IF(입력!B245="24T",Q241/1000,U241/1000),0)</f>
        <v>0</v>
      </c>
      <c r="BL241" s="358"/>
      <c r="BM241" s="357">
        <f>IF((입력!B241="60mm방화"),IF(입력!B245="24T",S241/1000,W241/1000),0)</f>
        <v>0</v>
      </c>
      <c r="BN241" s="358"/>
      <c r="BO241" s="357">
        <f>IF(OR(입력!B241="60mm단열",입력!B241="60mm방화"),(IF(OR(입력!B243="T/T",입력!B243="T/O",입력!B243="T/S",입력!B243="PJ"),(IF(입력!H241="W",입력!D241-(입력!D241-입력!J241)-432,입력!D241-432)+IF(입력!H241="H",입력!F241-((((입력!F241-입력!J241)/2)-246)*2),(((입력!F241/2)-246)*2))),0))+(IF(OR(입력!B243="T/T",입력!B243="T/O",입력!B243="T/S"),(IF(입력!H245="W",입력!D241-(입력!D245-입력!J245)-432,0)+IF(입력!H245="H",입력!F245-((((입력!F245-입력!J245)/2)-246)*2),0)),0)),0)</f>
        <v>0</v>
      </c>
      <c r="BP241" s="358"/>
      <c r="BQ241" s="357">
        <f>IF(OR(입력!B241="85mm단열",입력!B241="85mm방화"),IF(입력!B243="OD",IF(AND(입력!H241="W",입력!H245="W"),((입력!D241-(입력!D241-입력!J241))*2)+((입력!D241-(입력!D241-입력!J245))*2)+((입력!D241-입력!J241-입력!J245)*2)+((입력!F241)*6),0),0)+IF(입력!B243="OD",IF(AND(입력!H241="H",입력!H245="H"),((입력!BJ241-(입력!F241-입력!J241))*2)+((입력!F241-(입력!F241-입력!J245))*2)+((입력!F241-입력!BN241-입력!J245)*2)+((입력!D241)*6),0),0)+IF(입력!B243="OD",IF(입력!H241="W",((입력!D241-(입력!D241-입력!J241))*2)+((입력!D241-입력!J241)*2)+((입력!F241)*4),IF(입력!H241="H",((입력!F241-(입력!F241-입력!J241))*2)+((입력!F241-입력!J241)*2)+((입력!D241)*4),0)),0)+IF(OR(입력!B243="T/T",입력!B243="T/O",입력!B243="T/S",입력!B243="FIX",입력!B241="ID",AND(입력!B243="OD",NOT(입력!H241="W"),NOT(입력!H241="H"))),((입력!D241)+(입력!F241))*2,0),0)</f>
        <v>0</v>
      </c>
      <c r="BR241" s="358"/>
      <c r="BS241" s="357">
        <f>IF(OR(입력!B241="85mm단열",입력!B241="85mm방화"),(IF(OR(입력!B243="T/T",입력!B243="T/O",입력!B243="T/S"),(IF(입력!H241="W",입력!D241-(입력!D241-입력!J241)-38-19+12,입력!D241-38-38+12)+IF(입력!H241="H",입력!F241-(입력!F241-입력!J241)-38-19+12,입력!F241-38-38+12))*2,0))+(IF(OR(입력!B243="T/T",입력!B243="T/O",입력!B243="T/S"),(IF(입력!H245="W",입력!D241-(입력!D245-입력!J245)-38-19+12,0)+IF(입력!H245="H",입력!F245-(입력!F245-입력!J245)-38-19+12,0))*2,0)),0)</f>
        <v>0</v>
      </c>
      <c r="BT241" s="358"/>
      <c r="BU241" s="357">
        <f>IF(OR(입력!B241="85mm단열",입력!B241="85mm방화"),IF(OR(입력!B243="T/T",입력!B243="T/O",입력!B243="T/S",입력!B243="FIX",입력!B243="ID"),IF(입력!H241="W",입력!F241-38-38+10,IF(입력!H241="H",입력!D241-38-38+10,0)),0)*IF(OR(입력!H245="W",입력!H244="H"),2,1),0)</f>
        <v>0</v>
      </c>
      <c r="BV241" s="358"/>
      <c r="BW241" s="357">
        <f>IF(OR(입력!B241="85mm단열",입력!B241="85mm방화"),IF(입력!B245="48T",(IF(입력!B243="FIX",IF(AND(입력!H241="W",입력!H245="W"),((입력!D241-(입력!D241-입력!J241)-38-19)*2)+((입력!D241-(입력!D241-입력!J245)-38-19)*2)+((입력!D241-입력!J241-입력!J244-19-19)*2)+((입력!F241-38-38)*6),IF(AND(입력!H241="H",입력!H245="H"),((입력!F241-(입력!F241-입력!J241)-38-19)*2)+((입력!F241-(입력!F241-입력!J245)-38-19)*2)+((입력!F241-입력!J241-입력!J245-19-19)*2)+((입력!D241-38-38)*6),IF(입력!H241="W",((입력!D241-(입력!D241-입력!J241)-38-19)*2)+((입력!D241-입력!J241-38-19)*2)+((입력!F241-38-38)*4),IF(입력!H241="H",((입력!F241-(입력!F241-입력!J241)-38-19)*2)+((입력!F241-입력!J241-38-19)*2)+((입력!D241-38-38)*4),(((입력!D241-38-38)+(입력!F241-38-38))*2))))),0)+IF(OR(입력!B243="T/T",입력!B243="T/O",입력!B243="ID",입력!B243="T/S"),IF(AND(입력!H241="W",입력!H245="W"),(((입력!D241-입력!J241-입력!J245-19-19)+(입력!F241-38-38))*2),IF(입력!H241="W",(((입력!D241-입력!J241-38-19)+(입력!F241-38-38))*2),IF(AND(입력!H241="H",입력!H245="H"),(((입력!F241-입력!J241-입력!J245-19-19)+(입력!D241-38-38))*2),IF(입력!H241="H",(((입력!F241-입력!J241-38-19)+(입력!D241-38-38))*2),0)))),0)+IF(입력!B241="OD",IF(AND(입력!H241="W",입력!H241="W"),(((입력!D241-입력!J241-입력!J245-38-38)+(입력!F241-38-38))*2),IF(입력!H241="W",(((입력!D241-입력!J241-38-38)+(입력!F241-38-38))*2),IF(AND(입력!H241="H",입력!H245="H"),(((입력!F241-입력!J241-입력!J245-38-38)+(입력!D241-38-38))*2),IF(입력!H241="H",(((입력!F241-입력!J241-38-38)+(입력!D241-38-38))*2),0)))),0)),0),0)</f>
        <v>0</v>
      </c>
      <c r="BX241" s="358"/>
      <c r="BY241" s="357">
        <f>IF(OR(입력!B241="85mm단열",입력!B241="85mm방화"),IF(입력!B245="48T",(IF(OR(입력!B243="T/T",입력!B243="T/O",입력!B243="T/S"),(IF(입력!H241="W",입력!D241-(입력!D241-입력!J241)-38-19+12-56-56,입력!D241-38-38+12-56-56)+IF(입력!H241="H",입력!F241-(입력!F241-입력!J241)-38-19+12-56-56,입력!F241-38-38+12-56-56))*2,0)+IF(입력!B243="OD",(IF(입력!H241="W",입력!D241-(입력!D241-입력!J241)-38-38+12-56-56,입력!D241-38-38+12-56-56)+IF(입력!H241="H",입력!F241-(입력!F241-입력!J241)-38-38+12-56-56,입력!F241-38-38+12-56-56))*2,0)+IF(입력!B243="ID",(IF(입력!H241="W",입력!D241-(입력!D241-입력!J241)-38-19+12-56-56,입력!D241-38-38+12-56-56)+IF(입력!H241="H",입력!F241-(입력!F241-입력!J241)-38-19+12-56-56,입력!F241-38-38+12-56-56))*2,0)+IF(OR(입력!B243="T/T",입력!B243="T/O",입력!B243="T/S"),(IF(입력!H245="W",입력!D241-(입력!D241-입력!J245)-38-19+12-56-56,0)+IF(입력!H245="H",입력!F241-(입력!F241-입력!J245)-38-19+12-56-56,0))*2,0)+IF(입력!B241="OD",(IF(입력!H245="W",입력!D241-(입력!D241-입력!J245)-38-38+12-56-56,0)+IF(입력!H245="H",입력!F241-(입력!F241-입력!J245)-38-38+12-56-56,0))*2,0)+IF(입력!B241="ID",(IF(입력!H245="W",입력!D241-(입력!D241-입력!J245)-38-19+12-56-56,0)+IF(입력!H245="H",입력!F241-(입력!F241-입력!J245)-38-19+12-56-56,0))*2,0)),0),0)</f>
        <v>0</v>
      </c>
      <c r="BZ241" s="358"/>
      <c r="CA241" s="357">
        <f>IF(OR(입력!B241="85mm단열",입력!B241="85mm방화"),IF(입력!B245="51T",(IF(입력!B243="FIX",IF(AND(입력!H241="W",입력!H245="W"),((입력!D241-(입력!D241-입력!J241)-38-19)*2)+((입력!D241-(입력!D241-입력!J245)-38-19)*2)+((입력!D241-입력!J241-입력!J244-19-19)*2)+((입력!F241-38-38)*6),IF(AND(입력!H241="H",입력!H245="H"),((입력!F241-(입력!F241-입력!J241)-38-19)*2)+((입력!F241-(입력!F241-입력!J245)-38-19)*2)+((입력!F241-입력!J241-입력!J245-19-19)*2)+((입력!D241-38-38)*6),IF(입력!H241="W",((입력!D241-(입력!D241-입력!J241)-38-19)*2)+((입력!D241-입력!J241-38-19)*2)+((입력!F241-38-38)*4),IF(입력!H241="H",((입력!F241-(입력!F241-입력!J241)-38-19)*2)+((입력!F241-입력!J241-38-19)*2)+((입력!D241-38-38)*4),(((입력!D241-38-38)+(입력!F241-38-38))*2))))),0)+IF(OR(입력!B243="T/T",입력!B243="T/O",입력!B243="ID",입력!B243="T/S"),IF(AND(입력!H241="W",입력!H245="W"),(((입력!D241-입력!J241-입력!J245-19-19)+(입력!F241-38-38))*2),IF(입력!H241="W",(((입력!D241-입력!J241-38-19)+(입력!F241-38-38))*2),IF(AND(입력!H241="H",입력!H245="H"),(((입력!F241-입력!J241-입력!J245-19-19)+(입력!D241-38-38))*2),IF(입력!H241="H",(((입력!F241-입력!J241-38-19)+(입력!D241-38-38))*2),0)))),0)+IF(입력!B241="OD",IF(AND(입력!H241="W",입력!H241="W"),(((입력!D241-입력!J241-입력!J245-38-38)+(입력!F241-38-38))*2),IF(입력!H241="W",(((입력!D241-입력!J241-38-38)+(입력!F241-38-38))*2),IF(AND(입력!H241="H",입력!H245="H"),(((입력!F241-입력!J241-입력!J245-38-38)+(입력!D241-38-38))*2),IF(입력!H241="H",(((입력!F241-입력!J241-38-38)+(입력!D241-38-38))*2),0)))),0)),0),0)</f>
        <v>0</v>
      </c>
      <c r="CB241" s="358"/>
      <c r="CC241" s="357">
        <f>IF(OR(입력!B241="85mm단열",입력!B241="85mm방화"),IF(입력!B245="51T",(IF(OR(입력!B243="T/T",입력!B243="T/O",입력!B243="T/S"),(IF(입력!H241="W",입력!D241-(입력!D241-입력!J241)-38-19+12-56-56,입력!D241-38-38+12-56-56)+IF(입력!H241="H",입력!F241-(입력!F241-입력!J241)-38-19+12-56-56,입력!F241-38-38+12-56-56))*2,0)+IF(입력!B243="OD",(IF(입력!H241="W",입력!D241-(입력!D241-입력!J241)-38-38+12-56-56,입력!D241-38-38+12-56-56)+IF(입력!H241="H",입력!F241-(입력!F241-입력!J241)-38-38+12-56-56,입력!F241-38-38+12-56-56))*2,0)+IF(입력!B243="ID",(IF(입력!H241="W",입력!D241-(입력!D241-입력!J241)-38-19+12-56-56,입력!D241-38-38+12-56-56)+IF(입력!H241="H",입력!F241-(입력!F241-입력!J241)-38-19+12-56-56,입력!F241-38-38+12-56-56))*2,0)+IF(OR(입력!B243="T/T",입력!B243="T/O",입력!B243="T/S"),(IF(입력!H245="W",입력!D241-(입력!D241-입력!J245)-38-19+12-56-56,0)+IF(입력!H245="H",입력!F241-(입력!F241-입력!J245)-38-19+12-56-56,0))*2,0)+IF(입력!B241="OD",(IF(입력!H245="W",입력!D241-(입력!D241-입력!J245)-38-38+12-56-56,0)+IF(입력!H245="H",입력!F241-(입력!F241-입력!J245)-38-38+12-56-56,0))*2,0)+IF(입력!B241="ID",(IF(입력!H245="W",입력!D241-(입력!D241-입력!J245)-38-19+12-56-56,0)+IF(입력!H245="H",입력!F241-(입력!F241-입력!J245)-38-19+12-56-56,0))*2,0)),0),0)</f>
        <v>0</v>
      </c>
      <c r="CD241" s="358"/>
      <c r="CE241" s="357">
        <f>IF(OR(입력!B241="85mm단열",입력!B241="85mm방화"),(4),0)</f>
        <v>0</v>
      </c>
      <c r="CF241" s="358"/>
      <c r="CG241" s="357">
        <f>IF(OR(입력!B241="85mm단열",입력!B241="85mm방화"),(4),0)</f>
        <v>0</v>
      </c>
      <c r="CH241" s="358"/>
      <c r="CI241" s="381">
        <f>IF(OR(입력!B241="85mm단열",입력!B241="85mm방화"),IF(OR(입력!B243="T/T",입력!B243="T/O",입력!B243="T/S"),IF(OR(입력!H245="w",입력!H245="h"),8,4),0),0)</f>
        <v>0</v>
      </c>
      <c r="CJ241" s="382"/>
      <c r="CK241" s="375">
        <f>IF(OR(입력!B241="85mm단열",입력!B241="85mm방화"),IF(OR(입력!B243="T/T",입력!B243="T/O",입력!B243="T/S"),IF(OR(입력!H245="w",입력!H245="h"),8,4),0),0)</f>
        <v>0</v>
      </c>
      <c r="CL241" s="376"/>
      <c r="CM241" s="375">
        <f>IF(OR(입력!B241="85mm단열",입력!B241="85mm방화"),IF(OR(입력!B243="T/T",입력!B243="T/O",입력!B243="T/S",입력!B243="FIX",입력!B243="ID"),IF(입력!H241="W",2,IF(입력!H241="H",2,0)),0)*IF(OR(입력!H244="W",입력!H244="H"),2,1),0)</f>
        <v>0</v>
      </c>
      <c r="CN241" s="376"/>
      <c r="CO241" s="375">
        <f>IF(OR(입력!B241="85mm단열",입력!B241="85mm방화"),IF(OR(입력!B243="T/T",입력!B243="T/O",입력!B243="T/S",입력!B243="FIX",입력!B243="ID"),IF(입력!H241="W",2,IF(입력!H241="H",2,0)),0)*IF(OR(입력!H244="W",입력!H244="H"),2,1),0)</f>
        <v>0</v>
      </c>
      <c r="CP241" s="376"/>
      <c r="CQ241" s="375">
        <f>IF(OR(입력!B241="85mm단열",입력!B241="85mm방화"),IF(OR(입력!B243="T/T",입력!B243="T/O",입력!B243="T/S",입력!B243="FIX",입력!B243="ID"),IF(입력!H241="W",2,IF(입력!H241="H",2,0)),0)*IF(OR(입력!H244="W",입력!H244="H"),2,1),0)</f>
        <v>0</v>
      </c>
      <c r="CR241" s="376"/>
      <c r="CS241" s="357">
        <f>IF(OR(입력!B241="85mm단열",입력!B241="85mm방화"),(32),0)</f>
        <v>0</v>
      </c>
      <c r="CT241" s="358"/>
      <c r="CU241" s="369">
        <f>IF((입력!B241="85mm단열"),((CA241+CC241+BW241+BY241)/1000),0)</f>
        <v>0</v>
      </c>
      <c r="CV241" s="370"/>
      <c r="CW241" s="369">
        <f>IF((입력!B241="85mm단열"),((CA241+CC241+BW241+BY241)/1000),0)</f>
        <v>0</v>
      </c>
      <c r="CX241" s="370"/>
      <c r="CY241" s="369">
        <f>IF((입력!B241="85mm단열"),((BS241/1000)),0)</f>
        <v>0</v>
      </c>
      <c r="CZ241" s="370"/>
      <c r="DA241" s="357">
        <f>IF((입력!B241="85mm단열"),(4),0)</f>
        <v>0</v>
      </c>
      <c r="DB241" s="358"/>
      <c r="DC241" s="369">
        <f>IF((입력!B241="85mm단열"),(BS241*2)/1000,0)</f>
        <v>0</v>
      </c>
      <c r="DD241" s="370"/>
      <c r="DE241" s="357">
        <f>IF((입력!B241="85mm방화"),((CA241+CC241+BW241+BY241)/1000),0)</f>
        <v>0</v>
      </c>
      <c r="DF241" s="358"/>
      <c r="DG241" s="357">
        <f>IF((입력!B241="85mm방화"),((CA241+CC241+BW241+BY241)/1000),0)</f>
        <v>0</v>
      </c>
      <c r="DH241" s="358"/>
      <c r="DI241" s="357">
        <f>IF((입력!B241="85mm방화"),((BS241/1000)),0)</f>
        <v>0</v>
      </c>
      <c r="DJ241" s="358"/>
      <c r="DK241" s="357">
        <f>IF((입력!B241="85mm방화"),(4),0)</f>
        <v>0</v>
      </c>
      <c r="DL241" s="358"/>
      <c r="DM241" s="357">
        <f>IF((입력!B241="85mm방화"),(BS241*2)/1000,0)</f>
        <v>0</v>
      </c>
      <c r="DN241" s="358"/>
      <c r="DO241" s="357">
        <f>IF((입력!B241="85mm방화"),((BQ241/1000)),0)</f>
        <v>0</v>
      </c>
      <c r="DP241" s="358"/>
      <c r="DQ241" s="357">
        <f>IF((입력!B241="85mm방화"),((BW241/1000)),0)</f>
        <v>0</v>
      </c>
      <c r="DR241" s="358"/>
      <c r="DS241" s="357">
        <f>IF((입력!B241="85mm방화"),((BY241/1000)),0)</f>
        <v>0</v>
      </c>
      <c r="DT241" s="358"/>
      <c r="DU241" s="357">
        <f>IF(OR(입력!B241="85mm단열",입력!B241="85mm방화"),(IF(OR(입력!B243="T/T",입력!B243="T/O",입력!B243="T/S"),(IF(입력!H241="W",입력!D241-(입력!D241-입력!J241)-432,입력!D241-432)+IF(입력!H241="H",입력!F241-((((입력!F241-입력!J241)/2)-246)*2),(((입력!F241/2)-246)*2))),0))+(IF(OR(입력!B243="T/T",입력!B243="T/O",입력!B243="T/S"),(IF(입력!H245="W",입력!D241-(입력!D245-입력!J245)-432,0)+IF(입력!H245="H",입력!F245-((((입력!F245-입력!J245)/2)-246)*2),0)),0)),0)</f>
        <v>0</v>
      </c>
      <c r="DV241" s="358"/>
      <c r="DW241" s="357">
        <f>IF(OR(입력!B241="85mm단열",입력!B241="85mm방화",입력!B241="60mm단열",입력!B241="60mm방화"),IF(OR(입력!B243="T/T",입력!B243="T/O",입력!B243="T/S",입력!B243="FIX"),IF(OR(입력!H241="w",입력!H241="h"),4,2),0),0)</f>
        <v>0</v>
      </c>
      <c r="DX241" s="358"/>
      <c r="DY241" s="357">
        <f>IF(OR(입력!B241="85mm단열",입력!B241="85mm방화",입력!B241="60mm단열",입력!B241="60mm방화"),IF(OR(입력!B243="T/T",입력!B243="T/O",입력!B243="T/S"),1,0),0)</f>
        <v>0</v>
      </c>
      <c r="DZ241" s="358"/>
      <c r="EA241" s="357">
        <f>IF(OR(입력!B241="85mm단열",입력!B241="85mm방화",입력!B241="60mm단열",입력!B241="60mm방화"),IF(OR(입력!B243="T/T",입력!B243="T/O",입력!B243="T/S"),1,0),0)</f>
        <v>0</v>
      </c>
      <c r="EB241" s="358"/>
      <c r="EC241" s="357">
        <f>IF(OR(입력!B241="145mm단열",입력!B241="145mm방화"),IF(입력!B243="ES",((입력!D241)+(입력!F241))*2,0),0)</f>
        <v>0</v>
      </c>
      <c r="ED241" s="358"/>
      <c r="EE241" s="357">
        <f>IF(OR(입력!B241="145mm단열",입력!B241="145mm방화"),IF(입력!B243="ES",(((입력!D241-(입력!D241-입력!J241)+6)+(입력!F241-52-57))*2),0)+IF(입력!B243="ES",IF(입력!H245="W",(((입력!D241-(입력!D241-입력!J245)+6)+(입력!F241-52-57))*2),0),0),0)</f>
        <v>0</v>
      </c>
      <c r="EF241" s="358"/>
      <c r="EG241" s="357">
        <f>IF(OR(입력!B241="145mm단열",입력!B241="145mm방화"),IF(입력!B243="ES",입력!F241-36-36+10,0)*IF(입력!H245="W",2,1),0)</f>
        <v>0</v>
      </c>
      <c r="EH241" s="358"/>
      <c r="EI241" s="357">
        <f>IF(OR(입력!B241="145mm단열",입력!B241="145mm방화"),IF(입력!B243="ES",입력!D241-36-36,0),0)</f>
        <v>0</v>
      </c>
      <c r="EJ241" s="358"/>
      <c r="EK241" s="357">
        <f>IF(OR(입력!B241="145mm단열",입력!B241="145mm방화"),IF(입력!B243="ES",입력!F241-36-36,0)+IF(AND(입력!B243="ES",입력!H245="W"),입력!F241-36-36,0),0)</f>
        <v>0</v>
      </c>
      <c r="EL241" s="358"/>
      <c r="EM241" s="357">
        <f>IF(OR(입력!B241="145mm단열",입력!B241="145mm방화"),IF(입력!B243="ES",입력!D241-36-36,0),0)</f>
        <v>0</v>
      </c>
      <c r="EN241" s="358"/>
      <c r="EO241" s="357">
        <f>IF(OR(입력!B241="145mm단열",입력!B241="145mm방화"),IF(입력!B243="ES",입력!D241-36-36,0),0)</f>
        <v>0</v>
      </c>
      <c r="EP241" s="358"/>
      <c r="EQ241" s="357">
        <f>IF(OR(입력!B241="145mm단열",입력!B241="145mm방화"),IF(입력!B243="ES",입력!F241-36-36,0)+IF(AND(입력!B243="ES",입력!H245="W"),입력!F241-36-36,0),0)</f>
        <v>0</v>
      </c>
      <c r="ER241" s="358"/>
      <c r="ES241" s="357">
        <f>IF(OR(입력!B241="145mm단열",입력!B241="145mm방화"),IF(입력!B245="39T",IF(입력!B243="ES",((입력!D241-(입력!D241-입력!J241)+6-73-73)+(입력!F241-36-36-73-73))*2,0)+IF(AND(입력!B241="ES",입력!H244="W"),((입력!D241-(입력!D241-입력!J244)+6-73-73)+(입력!F241-36-36-73-73))*2,0)+IF(AND(입력!B241="ES",입력!H241="W",입력!H244="W"),((입력!D241-입력!J241-입력!J244-19-19)+(입력!F241-36-36))*2,IF(AND(입력!B241="ES",입력!H241="W",NOT(입력!H244="W")),((입력!D241-입력!J241-36-19)+(입력!F241-36-36))*2,0)),0),0)</f>
        <v>0</v>
      </c>
      <c r="ET241" s="358"/>
      <c r="EU241" s="357">
        <f>IF(OR(입력!B241="145mm단열",입력!B241="145mm방화"),IF(입력!B245="24T",IF(입력!B243="ES",((입력!D241-(입력!D241-입력!J241)+6-73-73)+(입력!F241-36-36-73-73))*2,0)+IF(AND(입력!B241="ES",입력!H244="W"),((입력!D241-(입력!D241-입력!J244)+6-73-73)+(입력!F241-36-36-73-73))*2,0)+IF(AND(입력!B241="ES",입력!H241="W",입력!H244="W"),((입력!D241-입력!J241-입력!J244-19-19)+(입력!F241-36-36))*2,IF(AND(입력!B241="ES",입력!H241="W",NOT(입력!H244="W")),((입력!D241-입력!J241-36-19)+(입력!F241-36-36))*2,0)),0),0)</f>
        <v>0</v>
      </c>
      <c r="EV241" s="358"/>
      <c r="EW241" s="357">
        <f>IF(OR(입력!B241="145mm단열",입력!B241="145mm방화"),IF(입력!B243="ES",(입력!D241-(입력!D241-입력!J241)-40-21+입력!F241-36-36)*2,0)+IF(AND(입력!B243="ES",입력!H245="W"),(입력!D241-(입력!D241-입력!J244)-36-19+입력!F241-36-36)*2,0),0)</f>
        <v>0</v>
      </c>
      <c r="EX241" s="358"/>
      <c r="EY241" s="357">
        <f>IF(OR(입력!B241="145mm단열",입력!B241="145mm방화"),(4),0)</f>
        <v>0</v>
      </c>
      <c r="EZ241" s="358"/>
      <c r="FA241" s="357">
        <f>IF(OR(입력!B241="145mm단열",입력!B241="145mm방화"),(4),0)</f>
        <v>0</v>
      </c>
      <c r="FB241" s="358"/>
      <c r="FC241" s="381">
        <f>IF(OR(입력!B241="145mm단열",입력!B241="145mm방화"),IF(OR(입력!B243="ES"),IF(OR(입력!H241="W",입력!H245="h"),4,8),0),0)</f>
        <v>0</v>
      </c>
      <c r="FD241" s="382"/>
      <c r="FE241" s="375">
        <f>IF(OR(입력!B241="145mm단열",입력!B241="145mm방화"),IF(OR(입력!B243="ES"),IF(OR(입력!H241="W",입력!H245="h"),4,8),0),0)</f>
        <v>0</v>
      </c>
      <c r="FF241" s="376"/>
      <c r="FG241" s="375">
        <f>IF(OR(입력!B241="145mm단열",입력!B241="145mm방화"),IF(OR(입력!B243="ES"),IF(입력!H241="W",2,IF(입력!H241="H",2,0)),0)*IF(OR(입력!H244="W",입력!H244="H"),2,1),0)</f>
        <v>0</v>
      </c>
      <c r="FH241" s="376"/>
      <c r="FI241" s="375">
        <f>IF(OR(입력!B241="145mm단열",입력!B241="145mm방화"),IF(OR(입력!B243="ES"),IF(입력!H241="W",2,IF(입력!H241="H",2,0)),0)*IF(OR(입력!H244="W",입력!H244="H"),2,1),0)</f>
        <v>0</v>
      </c>
      <c r="FJ241" s="376"/>
      <c r="FK241" s="375">
        <f>IF(OR(입력!B241="145mm단열",입력!B241="145mm방화"),IF(OR(입력!B243="ES"),IF(입력!H241="W",2,IF(입력!H241="H",2,0)),0)*IF(OR(입력!H244="W",입력!H244="H"),2,1),0)</f>
        <v>0</v>
      </c>
      <c r="FL241" s="376"/>
      <c r="FM241" s="357">
        <f>IF(OR(입력!B241="145mm단열",입력!B241="145mm방화"),(32),0)</f>
        <v>0</v>
      </c>
      <c r="FN241" s="358"/>
      <c r="FO241" s="369">
        <f>IF((입력!B241="145mm단열"),((EU241+EW241+EQ241+ES241)/1000),0)</f>
        <v>0</v>
      </c>
      <c r="FP241" s="370"/>
      <c r="FQ241" s="369">
        <f>IF((입력!B241="145mm단열"),((EU241+EW241+EQ241+ES241)/1000),0)</f>
        <v>0</v>
      </c>
      <c r="FR241" s="370"/>
      <c r="FS241" s="369">
        <f>IF((입력!B241="145mm단열"),((EM241/1000)),0)</f>
        <v>0</v>
      </c>
      <c r="FT241" s="370"/>
      <c r="FU241" s="357">
        <f>IF((입력!B241="145mm단열"),(4),0)</f>
        <v>0</v>
      </c>
      <c r="FV241" s="358"/>
      <c r="FW241" s="369">
        <f>IF((입력!B241="145mm단열"),(EM241*2)/1000,0)</f>
        <v>0</v>
      </c>
      <c r="FX241" s="370"/>
      <c r="FY241" s="357">
        <f>IF((입력!B241="145mm방화"),((EU241+EW241+EQ241+ES241)/1000),0)</f>
        <v>0</v>
      </c>
      <c r="FZ241" s="358"/>
      <c r="GA241" s="357">
        <f>IF((입력!B241="145mm방화"),((EU241+EW241+EQ241+ES241)/1000),0)</f>
        <v>0</v>
      </c>
      <c r="GB241" s="358"/>
      <c r="GC241" s="357">
        <f>IF((입력!B241="145mm방화"),((EM241/1000)),0)</f>
        <v>0</v>
      </c>
      <c r="GD241" s="358"/>
      <c r="GE241" s="357">
        <f>IF((입력!B241="145mm방화"),(4),0)</f>
        <v>0</v>
      </c>
      <c r="GF241" s="358"/>
      <c r="GG241" s="357">
        <f>IF((입력!B241="145mm방화"),(EM241*2)/1000,0)</f>
        <v>0</v>
      </c>
      <c r="GH241" s="358"/>
      <c r="GI241" s="357">
        <f>IF((입력!B241="145mm방화"),((EK241/1000)),0)</f>
        <v>0</v>
      </c>
      <c r="GJ241" s="358"/>
      <c r="GK241" s="357">
        <f>IF((입력!B241="145mm방화"),((EQ241/1000)),0)</f>
        <v>0</v>
      </c>
      <c r="GL241" s="358"/>
      <c r="GM241" s="357">
        <f>IF((입력!B241="145mm방화"),((ES241/1000)),0)</f>
        <v>0</v>
      </c>
      <c r="GN241" s="358"/>
      <c r="GO241" s="357">
        <f>IF(OR(입력!B241="145mm단열",입력!B241="145mm방화"),(1),0)</f>
        <v>0</v>
      </c>
      <c r="GP241" s="358"/>
      <c r="GQ241" s="357">
        <f>IF(OR(입력!B241="145mm단열",입력!B241="145mm방화"),(1),0)</f>
        <v>0</v>
      </c>
      <c r="GR241" s="358"/>
    </row>
    <row r="242" spans="1:200" ht="17.100000000000001" customHeight="1" x14ac:dyDescent="0.3">
      <c r="A242" s="402"/>
      <c r="B242" s="405"/>
      <c r="C242" s="397"/>
      <c r="D242" s="398"/>
      <c r="E242" s="359"/>
      <c r="F242" s="360"/>
      <c r="G242" s="377"/>
      <c r="H242" s="378"/>
      <c r="I242" s="359"/>
      <c r="J242" s="360"/>
      <c r="K242" s="359"/>
      <c r="L242" s="360"/>
      <c r="M242" s="359"/>
      <c r="N242" s="360"/>
      <c r="O242" s="359"/>
      <c r="P242" s="360"/>
      <c r="Q242" s="359"/>
      <c r="R242" s="360"/>
      <c r="S242" s="359"/>
      <c r="T242" s="360"/>
      <c r="U242" s="359"/>
      <c r="V242" s="360"/>
      <c r="W242" s="359"/>
      <c r="X242" s="360"/>
      <c r="Y242" s="359"/>
      <c r="Z242" s="360"/>
      <c r="AA242" s="359"/>
      <c r="AB242" s="360"/>
      <c r="AC242" s="377"/>
      <c r="AD242" s="378"/>
      <c r="AE242" s="377"/>
      <c r="AF242" s="378"/>
      <c r="AG242" s="377"/>
      <c r="AH242" s="378"/>
      <c r="AI242" s="377"/>
      <c r="AJ242" s="378"/>
      <c r="AK242" s="377"/>
      <c r="AL242" s="378"/>
      <c r="AM242" s="359"/>
      <c r="AN242" s="360"/>
      <c r="AO242" s="359"/>
      <c r="AP242" s="360"/>
      <c r="AQ242" s="359"/>
      <c r="AR242" s="360"/>
      <c r="AS242" s="359"/>
      <c r="AT242" s="360"/>
      <c r="AU242" s="359"/>
      <c r="AV242" s="360"/>
      <c r="AW242" s="359"/>
      <c r="AX242" s="360"/>
      <c r="AY242" s="359"/>
      <c r="AZ242" s="360"/>
      <c r="BA242" s="359"/>
      <c r="BB242" s="360"/>
      <c r="BC242" s="359"/>
      <c r="BD242" s="360"/>
      <c r="BE242" s="359"/>
      <c r="BF242" s="360"/>
      <c r="BG242" s="359"/>
      <c r="BH242" s="360"/>
      <c r="BI242" s="359"/>
      <c r="BJ242" s="360"/>
      <c r="BK242" s="359"/>
      <c r="BL242" s="360"/>
      <c r="BM242" s="359"/>
      <c r="BN242" s="360"/>
      <c r="BO242" s="359"/>
      <c r="BP242" s="360"/>
      <c r="BQ242" s="359"/>
      <c r="BR242" s="360"/>
      <c r="BS242" s="359"/>
      <c r="BT242" s="360"/>
      <c r="BU242" s="359"/>
      <c r="BV242" s="360"/>
      <c r="BW242" s="359"/>
      <c r="BX242" s="360"/>
      <c r="BY242" s="359"/>
      <c r="BZ242" s="360"/>
      <c r="CA242" s="359"/>
      <c r="CB242" s="360"/>
      <c r="CC242" s="359"/>
      <c r="CD242" s="360"/>
      <c r="CE242" s="359"/>
      <c r="CF242" s="360"/>
      <c r="CG242" s="359"/>
      <c r="CH242" s="360"/>
      <c r="CI242" s="383"/>
      <c r="CJ242" s="384"/>
      <c r="CK242" s="377"/>
      <c r="CL242" s="378"/>
      <c r="CM242" s="377"/>
      <c r="CN242" s="378"/>
      <c r="CO242" s="377"/>
      <c r="CP242" s="378"/>
      <c r="CQ242" s="377"/>
      <c r="CR242" s="378"/>
      <c r="CS242" s="359"/>
      <c r="CT242" s="360"/>
      <c r="CU242" s="371"/>
      <c r="CV242" s="372"/>
      <c r="CW242" s="371"/>
      <c r="CX242" s="372"/>
      <c r="CY242" s="371"/>
      <c r="CZ242" s="372"/>
      <c r="DA242" s="359"/>
      <c r="DB242" s="360"/>
      <c r="DC242" s="371"/>
      <c r="DD242" s="372"/>
      <c r="DE242" s="359"/>
      <c r="DF242" s="360"/>
      <c r="DG242" s="359"/>
      <c r="DH242" s="360"/>
      <c r="DI242" s="359"/>
      <c r="DJ242" s="360"/>
      <c r="DK242" s="359"/>
      <c r="DL242" s="360"/>
      <c r="DM242" s="359"/>
      <c r="DN242" s="360"/>
      <c r="DO242" s="359"/>
      <c r="DP242" s="360"/>
      <c r="DQ242" s="359"/>
      <c r="DR242" s="360"/>
      <c r="DS242" s="359"/>
      <c r="DT242" s="360"/>
      <c r="DU242" s="359"/>
      <c r="DV242" s="360"/>
      <c r="DW242" s="359"/>
      <c r="DX242" s="360"/>
      <c r="DY242" s="359"/>
      <c r="DZ242" s="360"/>
      <c r="EA242" s="359"/>
      <c r="EB242" s="360"/>
      <c r="EC242" s="359"/>
      <c r="ED242" s="360"/>
      <c r="EE242" s="359"/>
      <c r="EF242" s="360"/>
      <c r="EG242" s="359"/>
      <c r="EH242" s="360"/>
      <c r="EI242" s="359"/>
      <c r="EJ242" s="360"/>
      <c r="EK242" s="359"/>
      <c r="EL242" s="360"/>
      <c r="EM242" s="359"/>
      <c r="EN242" s="360"/>
      <c r="EO242" s="359"/>
      <c r="EP242" s="360"/>
      <c r="EQ242" s="359"/>
      <c r="ER242" s="360"/>
      <c r="ES242" s="359"/>
      <c r="ET242" s="360"/>
      <c r="EU242" s="359"/>
      <c r="EV242" s="360"/>
      <c r="EW242" s="359"/>
      <c r="EX242" s="360"/>
      <c r="EY242" s="359"/>
      <c r="EZ242" s="360"/>
      <c r="FA242" s="359"/>
      <c r="FB242" s="360"/>
      <c r="FC242" s="383"/>
      <c r="FD242" s="384"/>
      <c r="FE242" s="377"/>
      <c r="FF242" s="378"/>
      <c r="FG242" s="377"/>
      <c r="FH242" s="378"/>
      <c r="FI242" s="377"/>
      <c r="FJ242" s="378"/>
      <c r="FK242" s="377"/>
      <c r="FL242" s="378"/>
      <c r="FM242" s="359"/>
      <c r="FN242" s="360"/>
      <c r="FO242" s="371"/>
      <c r="FP242" s="372"/>
      <c r="FQ242" s="371"/>
      <c r="FR242" s="372"/>
      <c r="FS242" s="371"/>
      <c r="FT242" s="372"/>
      <c r="FU242" s="359"/>
      <c r="FV242" s="360"/>
      <c r="FW242" s="371"/>
      <c r="FX242" s="372"/>
      <c r="FY242" s="359"/>
      <c r="FZ242" s="360"/>
      <c r="GA242" s="359"/>
      <c r="GB242" s="360"/>
      <c r="GC242" s="359"/>
      <c r="GD242" s="360"/>
      <c r="GE242" s="359"/>
      <c r="GF242" s="360"/>
      <c r="GG242" s="359"/>
      <c r="GH242" s="360"/>
      <c r="GI242" s="359"/>
      <c r="GJ242" s="360"/>
      <c r="GK242" s="359"/>
      <c r="GL242" s="360"/>
      <c r="GM242" s="359"/>
      <c r="GN242" s="360"/>
      <c r="GO242" s="359"/>
      <c r="GP242" s="360"/>
      <c r="GQ242" s="359"/>
      <c r="GR242" s="360"/>
    </row>
    <row r="243" spans="1:200" ht="17.100000000000001" customHeight="1" x14ac:dyDescent="0.3">
      <c r="A243" s="402"/>
      <c r="B243" s="405"/>
      <c r="C243" s="397"/>
      <c r="D243" s="398"/>
      <c r="E243" s="359"/>
      <c r="F243" s="360"/>
      <c r="G243" s="377"/>
      <c r="H243" s="378"/>
      <c r="I243" s="359"/>
      <c r="J243" s="360"/>
      <c r="K243" s="359"/>
      <c r="L243" s="360"/>
      <c r="M243" s="359"/>
      <c r="N243" s="360"/>
      <c r="O243" s="359"/>
      <c r="P243" s="360"/>
      <c r="Q243" s="359"/>
      <c r="R243" s="360"/>
      <c r="S243" s="359"/>
      <c r="T243" s="360"/>
      <c r="U243" s="359"/>
      <c r="V243" s="360"/>
      <c r="W243" s="359"/>
      <c r="X243" s="360"/>
      <c r="Y243" s="359"/>
      <c r="Z243" s="360"/>
      <c r="AA243" s="359"/>
      <c r="AB243" s="360"/>
      <c r="AC243" s="377"/>
      <c r="AD243" s="378"/>
      <c r="AE243" s="377"/>
      <c r="AF243" s="378"/>
      <c r="AG243" s="377"/>
      <c r="AH243" s="378"/>
      <c r="AI243" s="377"/>
      <c r="AJ243" s="378"/>
      <c r="AK243" s="377"/>
      <c r="AL243" s="378"/>
      <c r="AM243" s="359"/>
      <c r="AN243" s="360"/>
      <c r="AO243" s="359"/>
      <c r="AP243" s="360"/>
      <c r="AQ243" s="359"/>
      <c r="AR243" s="360"/>
      <c r="AS243" s="359"/>
      <c r="AT243" s="360"/>
      <c r="AU243" s="359"/>
      <c r="AV243" s="360"/>
      <c r="AW243" s="359"/>
      <c r="AX243" s="360"/>
      <c r="AY243" s="359"/>
      <c r="AZ243" s="360"/>
      <c r="BA243" s="359"/>
      <c r="BB243" s="360"/>
      <c r="BC243" s="359"/>
      <c r="BD243" s="360"/>
      <c r="BE243" s="359"/>
      <c r="BF243" s="360"/>
      <c r="BG243" s="359"/>
      <c r="BH243" s="360"/>
      <c r="BI243" s="359"/>
      <c r="BJ243" s="360"/>
      <c r="BK243" s="359"/>
      <c r="BL243" s="360"/>
      <c r="BM243" s="359"/>
      <c r="BN243" s="360"/>
      <c r="BO243" s="359"/>
      <c r="BP243" s="360"/>
      <c r="BQ243" s="359"/>
      <c r="BR243" s="360"/>
      <c r="BS243" s="359"/>
      <c r="BT243" s="360"/>
      <c r="BU243" s="359"/>
      <c r="BV243" s="360"/>
      <c r="BW243" s="359"/>
      <c r="BX243" s="360"/>
      <c r="BY243" s="359"/>
      <c r="BZ243" s="360"/>
      <c r="CA243" s="359"/>
      <c r="CB243" s="360"/>
      <c r="CC243" s="359"/>
      <c r="CD243" s="360"/>
      <c r="CE243" s="359"/>
      <c r="CF243" s="360"/>
      <c r="CG243" s="359"/>
      <c r="CH243" s="360"/>
      <c r="CI243" s="383"/>
      <c r="CJ243" s="384"/>
      <c r="CK243" s="377"/>
      <c r="CL243" s="378"/>
      <c r="CM243" s="377"/>
      <c r="CN243" s="378"/>
      <c r="CO243" s="377"/>
      <c r="CP243" s="378"/>
      <c r="CQ243" s="377"/>
      <c r="CR243" s="378"/>
      <c r="CS243" s="359"/>
      <c r="CT243" s="360"/>
      <c r="CU243" s="371"/>
      <c r="CV243" s="372"/>
      <c r="CW243" s="371"/>
      <c r="CX243" s="372"/>
      <c r="CY243" s="371"/>
      <c r="CZ243" s="372"/>
      <c r="DA243" s="359"/>
      <c r="DB243" s="360"/>
      <c r="DC243" s="371"/>
      <c r="DD243" s="372"/>
      <c r="DE243" s="359"/>
      <c r="DF243" s="360"/>
      <c r="DG243" s="359"/>
      <c r="DH243" s="360"/>
      <c r="DI243" s="359"/>
      <c r="DJ243" s="360"/>
      <c r="DK243" s="359"/>
      <c r="DL243" s="360"/>
      <c r="DM243" s="359"/>
      <c r="DN243" s="360"/>
      <c r="DO243" s="359"/>
      <c r="DP243" s="360"/>
      <c r="DQ243" s="359"/>
      <c r="DR243" s="360"/>
      <c r="DS243" s="359"/>
      <c r="DT243" s="360"/>
      <c r="DU243" s="359"/>
      <c r="DV243" s="360"/>
      <c r="DW243" s="359"/>
      <c r="DX243" s="360"/>
      <c r="DY243" s="359"/>
      <c r="DZ243" s="360"/>
      <c r="EA243" s="359"/>
      <c r="EB243" s="360"/>
      <c r="EC243" s="359"/>
      <c r="ED243" s="360"/>
      <c r="EE243" s="359"/>
      <c r="EF243" s="360"/>
      <c r="EG243" s="359"/>
      <c r="EH243" s="360"/>
      <c r="EI243" s="359"/>
      <c r="EJ243" s="360"/>
      <c r="EK243" s="359"/>
      <c r="EL243" s="360"/>
      <c r="EM243" s="359"/>
      <c r="EN243" s="360"/>
      <c r="EO243" s="359"/>
      <c r="EP243" s="360"/>
      <c r="EQ243" s="359"/>
      <c r="ER243" s="360"/>
      <c r="ES243" s="359"/>
      <c r="ET243" s="360"/>
      <c r="EU243" s="359"/>
      <c r="EV243" s="360"/>
      <c r="EW243" s="359"/>
      <c r="EX243" s="360"/>
      <c r="EY243" s="359"/>
      <c r="EZ243" s="360"/>
      <c r="FA243" s="359"/>
      <c r="FB243" s="360"/>
      <c r="FC243" s="383"/>
      <c r="FD243" s="384"/>
      <c r="FE243" s="377"/>
      <c r="FF243" s="378"/>
      <c r="FG243" s="377"/>
      <c r="FH243" s="378"/>
      <c r="FI243" s="377"/>
      <c r="FJ243" s="378"/>
      <c r="FK243" s="377"/>
      <c r="FL243" s="378"/>
      <c r="FM243" s="359"/>
      <c r="FN243" s="360"/>
      <c r="FO243" s="371"/>
      <c r="FP243" s="372"/>
      <c r="FQ243" s="371"/>
      <c r="FR243" s="372"/>
      <c r="FS243" s="371"/>
      <c r="FT243" s="372"/>
      <c r="FU243" s="359"/>
      <c r="FV243" s="360"/>
      <c r="FW243" s="371"/>
      <c r="FX243" s="372"/>
      <c r="FY243" s="359"/>
      <c r="FZ243" s="360"/>
      <c r="GA243" s="359"/>
      <c r="GB243" s="360"/>
      <c r="GC243" s="359"/>
      <c r="GD243" s="360"/>
      <c r="GE243" s="359"/>
      <c r="GF243" s="360"/>
      <c r="GG243" s="359"/>
      <c r="GH243" s="360"/>
      <c r="GI243" s="359"/>
      <c r="GJ243" s="360"/>
      <c r="GK243" s="359"/>
      <c r="GL243" s="360"/>
      <c r="GM243" s="359"/>
      <c r="GN243" s="360"/>
      <c r="GO243" s="359"/>
      <c r="GP243" s="360"/>
      <c r="GQ243" s="359"/>
      <c r="GR243" s="360"/>
    </row>
    <row r="244" spans="1:200" ht="17.100000000000001" customHeight="1" x14ac:dyDescent="0.3">
      <c r="A244" s="402"/>
      <c r="B244" s="405"/>
      <c r="C244" s="409"/>
      <c r="D244" s="410"/>
      <c r="E244" s="361"/>
      <c r="F244" s="362"/>
      <c r="G244" s="379"/>
      <c r="H244" s="380"/>
      <c r="I244" s="361"/>
      <c r="J244" s="362"/>
      <c r="K244" s="361"/>
      <c r="L244" s="362"/>
      <c r="M244" s="361"/>
      <c r="N244" s="362"/>
      <c r="O244" s="361"/>
      <c r="P244" s="362"/>
      <c r="Q244" s="361"/>
      <c r="R244" s="362"/>
      <c r="S244" s="361"/>
      <c r="T244" s="362"/>
      <c r="U244" s="361"/>
      <c r="V244" s="362"/>
      <c r="W244" s="361"/>
      <c r="X244" s="362"/>
      <c r="Y244" s="361"/>
      <c r="Z244" s="362"/>
      <c r="AA244" s="361"/>
      <c r="AB244" s="362"/>
      <c r="AC244" s="379"/>
      <c r="AD244" s="380"/>
      <c r="AE244" s="379"/>
      <c r="AF244" s="380"/>
      <c r="AG244" s="379"/>
      <c r="AH244" s="380"/>
      <c r="AI244" s="379"/>
      <c r="AJ244" s="380"/>
      <c r="AK244" s="379"/>
      <c r="AL244" s="380"/>
      <c r="AM244" s="361"/>
      <c r="AN244" s="362"/>
      <c r="AO244" s="361"/>
      <c r="AP244" s="362"/>
      <c r="AQ244" s="361"/>
      <c r="AR244" s="362"/>
      <c r="AS244" s="361"/>
      <c r="AT244" s="362"/>
      <c r="AU244" s="361"/>
      <c r="AV244" s="362"/>
      <c r="AW244" s="361"/>
      <c r="AX244" s="362"/>
      <c r="AY244" s="361"/>
      <c r="AZ244" s="362"/>
      <c r="BA244" s="361"/>
      <c r="BB244" s="362"/>
      <c r="BC244" s="361"/>
      <c r="BD244" s="362"/>
      <c r="BE244" s="361"/>
      <c r="BF244" s="362"/>
      <c r="BG244" s="361"/>
      <c r="BH244" s="362"/>
      <c r="BI244" s="361"/>
      <c r="BJ244" s="362"/>
      <c r="BK244" s="361"/>
      <c r="BL244" s="362"/>
      <c r="BM244" s="361"/>
      <c r="BN244" s="362"/>
      <c r="BO244" s="361"/>
      <c r="BP244" s="362"/>
      <c r="BQ244" s="361"/>
      <c r="BR244" s="362"/>
      <c r="BS244" s="361"/>
      <c r="BT244" s="362"/>
      <c r="BU244" s="361"/>
      <c r="BV244" s="362"/>
      <c r="BW244" s="361"/>
      <c r="BX244" s="362"/>
      <c r="BY244" s="361"/>
      <c r="BZ244" s="362"/>
      <c r="CA244" s="361"/>
      <c r="CB244" s="362"/>
      <c r="CC244" s="361"/>
      <c r="CD244" s="362"/>
      <c r="CE244" s="361"/>
      <c r="CF244" s="362"/>
      <c r="CG244" s="361"/>
      <c r="CH244" s="362"/>
      <c r="CI244" s="385"/>
      <c r="CJ244" s="386"/>
      <c r="CK244" s="379"/>
      <c r="CL244" s="380"/>
      <c r="CM244" s="379"/>
      <c r="CN244" s="380"/>
      <c r="CO244" s="379"/>
      <c r="CP244" s="380"/>
      <c r="CQ244" s="379"/>
      <c r="CR244" s="380"/>
      <c r="CS244" s="361"/>
      <c r="CT244" s="362"/>
      <c r="CU244" s="373"/>
      <c r="CV244" s="374"/>
      <c r="CW244" s="373"/>
      <c r="CX244" s="374"/>
      <c r="CY244" s="373"/>
      <c r="CZ244" s="374"/>
      <c r="DA244" s="361"/>
      <c r="DB244" s="362"/>
      <c r="DC244" s="373"/>
      <c r="DD244" s="374"/>
      <c r="DE244" s="361"/>
      <c r="DF244" s="362"/>
      <c r="DG244" s="361"/>
      <c r="DH244" s="362"/>
      <c r="DI244" s="361"/>
      <c r="DJ244" s="362"/>
      <c r="DK244" s="361"/>
      <c r="DL244" s="362"/>
      <c r="DM244" s="361"/>
      <c r="DN244" s="362"/>
      <c r="DO244" s="361"/>
      <c r="DP244" s="362"/>
      <c r="DQ244" s="361"/>
      <c r="DR244" s="362"/>
      <c r="DS244" s="361"/>
      <c r="DT244" s="362"/>
      <c r="DU244" s="361"/>
      <c r="DV244" s="362"/>
      <c r="DW244" s="361"/>
      <c r="DX244" s="362"/>
      <c r="DY244" s="361"/>
      <c r="DZ244" s="362"/>
      <c r="EA244" s="361"/>
      <c r="EB244" s="362"/>
      <c r="EC244" s="361"/>
      <c r="ED244" s="362"/>
      <c r="EE244" s="361"/>
      <c r="EF244" s="362"/>
      <c r="EG244" s="361"/>
      <c r="EH244" s="362"/>
      <c r="EI244" s="361"/>
      <c r="EJ244" s="362"/>
      <c r="EK244" s="361"/>
      <c r="EL244" s="362"/>
      <c r="EM244" s="361"/>
      <c r="EN244" s="362"/>
      <c r="EO244" s="361"/>
      <c r="EP244" s="362"/>
      <c r="EQ244" s="361"/>
      <c r="ER244" s="362"/>
      <c r="ES244" s="361"/>
      <c r="ET244" s="362"/>
      <c r="EU244" s="361"/>
      <c r="EV244" s="362"/>
      <c r="EW244" s="361"/>
      <c r="EX244" s="362"/>
      <c r="EY244" s="361"/>
      <c r="EZ244" s="362"/>
      <c r="FA244" s="361"/>
      <c r="FB244" s="362"/>
      <c r="FC244" s="385"/>
      <c r="FD244" s="386"/>
      <c r="FE244" s="379"/>
      <c r="FF244" s="380"/>
      <c r="FG244" s="379"/>
      <c r="FH244" s="380"/>
      <c r="FI244" s="379"/>
      <c r="FJ244" s="380"/>
      <c r="FK244" s="379"/>
      <c r="FL244" s="380"/>
      <c r="FM244" s="361"/>
      <c r="FN244" s="362"/>
      <c r="FO244" s="373"/>
      <c r="FP244" s="374"/>
      <c r="FQ244" s="373"/>
      <c r="FR244" s="374"/>
      <c r="FS244" s="373"/>
      <c r="FT244" s="374"/>
      <c r="FU244" s="361"/>
      <c r="FV244" s="362"/>
      <c r="FW244" s="373"/>
      <c r="FX244" s="374"/>
      <c r="FY244" s="361"/>
      <c r="FZ244" s="362"/>
      <c r="GA244" s="361"/>
      <c r="GB244" s="362"/>
      <c r="GC244" s="361"/>
      <c r="GD244" s="362"/>
      <c r="GE244" s="361"/>
      <c r="GF244" s="362"/>
      <c r="GG244" s="361"/>
      <c r="GH244" s="362"/>
      <c r="GI244" s="361"/>
      <c r="GJ244" s="362"/>
      <c r="GK244" s="361"/>
      <c r="GL244" s="362"/>
      <c r="GM244" s="361"/>
      <c r="GN244" s="362"/>
      <c r="GO244" s="361"/>
      <c r="GP244" s="362"/>
      <c r="GQ244" s="361"/>
      <c r="GR244" s="362"/>
    </row>
    <row r="245" spans="1:200" ht="16.5" customHeight="1" x14ac:dyDescent="0.3">
      <c r="A245" s="402"/>
      <c r="B245" s="405"/>
      <c r="C245" s="395" t="s">
        <v>20</v>
      </c>
      <c r="D245" s="396"/>
      <c r="E245" s="351">
        <f>ROUNDUP((E241/1000)*VLOOKUP(E$8,'프로파일 단가 DB'!$A$2:$H$107,7,FALSE)+(E241/1000*($U$3/100))*VLOOKUP(E$8,'프로파일 단가 DB'!$A$2:$H$107,7,FALSE),2)</f>
        <v>0</v>
      </c>
      <c r="F245" s="352"/>
      <c r="G245" s="351">
        <f>ROUNDUP((G241/1000)*VLOOKUP(G$8,'프로파일 단가 DB'!$A$2:$H$107,7,FALSE)+(G241/1000*($U$3/100))*VLOOKUP(G$8,'프로파일 단가 DB'!$A$2:$H$107,7,FALSE),2)</f>
        <v>0</v>
      </c>
      <c r="H245" s="352"/>
      <c r="I245" s="351">
        <f>ROUNDUP((I241/1000)*VLOOKUP(I$8,'프로파일 단가 DB'!$A$2:$H$107,7,FALSE)+(I241/1000*($U$3/100))*VLOOKUP(I$8,'프로파일 단가 DB'!$A$2:$H$107,7,FALSE),2)</f>
        <v>0</v>
      </c>
      <c r="J245" s="352"/>
      <c r="K245" s="351">
        <f>ROUNDUP((K241/1000)*VLOOKUP(K$8,'프로파일 단가 DB'!$A$2:$H$107,7,FALSE)+(K241/1000*($U$3/100))*VLOOKUP(K$8,'프로파일 단가 DB'!$A$2:$H$107,7,FALSE),2)</f>
        <v>0</v>
      </c>
      <c r="L245" s="352"/>
      <c r="M245" s="351">
        <f>ROUNDUP((M241/1000)*VLOOKUP(M$8,'프로파일 단가 DB'!$A$2:$H$107,7,FALSE)+(M241/1000*($U$3/100))*VLOOKUP(M$8,'프로파일 단가 DB'!$A$2:$H$107,7,FALSE),2)</f>
        <v>0</v>
      </c>
      <c r="N245" s="352"/>
      <c r="O245" s="351">
        <f>ROUNDUP((O241/1000)*VLOOKUP(O$8,'프로파일 단가 DB'!$A$2:$H$107,7,FALSE)+(O241/1000*($U$3/100))*VLOOKUP(O$8,'프로파일 단가 DB'!$A$2:$H$107,7,FALSE),2)</f>
        <v>0</v>
      </c>
      <c r="P245" s="352"/>
      <c r="Q245" s="351">
        <f>ROUNDUP((Q241/1000)*VLOOKUP(Q$8,'프로파일 단가 DB'!$A$2:$H$107,7,FALSE)+(Q241/1000*($U$3/100))*VLOOKUP(Q$8,'프로파일 단가 DB'!$A$2:$H$107,7,FALSE),2)</f>
        <v>0</v>
      </c>
      <c r="R245" s="352"/>
      <c r="S245" s="351">
        <f>ROUNDUP((S241/1000)*VLOOKUP(S$8,'프로파일 단가 DB'!$A$2:$H$107,7,FALSE)+(S241/1000*($U$3/100))*VLOOKUP(S$8,'프로파일 단가 DB'!$A$2:$H$107,7,FALSE),2)</f>
        <v>0</v>
      </c>
      <c r="T245" s="352"/>
      <c r="U245" s="351">
        <f>ROUNDUP((U241/1000)*VLOOKUP(U$8,'프로파일 단가 DB'!$A$2:$H$107,7,FALSE)+(U241/1000*($U$3/100))*VLOOKUP(U$8,'프로파일 단가 DB'!$A$2:$H$107,7,FALSE),2)</f>
        <v>0</v>
      </c>
      <c r="V245" s="352"/>
      <c r="W245" s="351">
        <f>ROUNDUP((W241/1000)*VLOOKUP(W$8,'프로파일 단가 DB'!$A$2:$H$107,7,FALSE)+(W241/1000*($U$3/100))*VLOOKUP(W$8,'프로파일 단가 DB'!$A$2:$H$107,7,FALSE),2)</f>
        <v>0</v>
      </c>
      <c r="X245" s="352"/>
      <c r="Y245" s="351">
        <f>ROUNDUP((Y241)*VLOOKUP(Y$8,'프로파일 단가 DB'!$A$2:$H$107,7,FALSE)+(Y241*($U$3/100))*VLOOKUP(Y$8,'프로파일 단가 DB'!$A$2:$H$107,7,FALSE),2)</f>
        <v>0</v>
      </c>
      <c r="Z245" s="352"/>
      <c r="AA245" s="351">
        <f>ROUNDUP((AA241)*VLOOKUP(AA$8,'프로파일 단가 DB'!$A$2:$H$107,7,FALSE)+(AA241*($U$3/100))*VLOOKUP(AA$8,'프로파일 단가 DB'!$A$2:$H$107,7,FALSE),2)</f>
        <v>0</v>
      </c>
      <c r="AB245" s="352"/>
      <c r="AC245" s="351">
        <f>ROUNDUP((AC241)*VLOOKUP(AC$8,'프로파일 단가 DB'!$A$2:$H$107,7,FALSE)+(AC241*($U$3/100))*VLOOKUP(AC$8,'프로파일 단가 DB'!$A$2:$H$107,7,FALSE),2)</f>
        <v>0</v>
      </c>
      <c r="AD245" s="352"/>
      <c r="AE245" s="351">
        <f>ROUNDUP((AE241)*VLOOKUP(AE$8,'프로파일 단가 DB'!$A$2:$H$107,7,FALSE)+(AE241*($U$3/100))*VLOOKUP(AE$8,'프로파일 단가 DB'!$A$2:$H$107,7,FALSE),2)</f>
        <v>0</v>
      </c>
      <c r="AF245" s="352"/>
      <c r="AG245" s="351">
        <f>ROUNDUP((AG241)*VLOOKUP(AG$8,'프로파일 단가 DB'!$A$2:$H$107,7,FALSE)+(AG241*($U$3/100))*VLOOKUP(AG$8,'프로파일 단가 DB'!$A$2:$H$107,7,FALSE),2)</f>
        <v>0</v>
      </c>
      <c r="AH245" s="352"/>
      <c r="AI245" s="351">
        <f>ROUNDUP((AI241)*VLOOKUP(AI$8,'프로파일 단가 DB'!$A$2:$H$107,7,FALSE)+(AI241*($U$3/100))*VLOOKUP(AI$8,'프로파일 단가 DB'!$A$2:$H$107,7,FALSE),2)</f>
        <v>0</v>
      </c>
      <c r="AJ245" s="352"/>
      <c r="AK245" s="351">
        <f>ROUNDUP((AK241)*VLOOKUP(AK$8,'프로파일 단가 DB'!$A$2:$H$107,7,FALSE)+(AK241*($U$3/100))*VLOOKUP(AK$8,'프로파일 단가 DB'!$A$2:$H$107,7,FALSE),2)</f>
        <v>0</v>
      </c>
      <c r="AL245" s="352"/>
      <c r="AM245" s="351">
        <f>ROUNDUP((AM241)*VLOOKUP(AM$8,'프로파일 단가 DB'!$A$2:$H$107,7,FALSE)+(AM241*($U$3/100))*VLOOKUP(AM$8,'프로파일 단가 DB'!$A$2:$H$107,7,FALSE),2)</f>
        <v>0</v>
      </c>
      <c r="AN245" s="352"/>
      <c r="AO245" s="351">
        <f>ROUNDUP((AO241)*VLOOKUP(AO$8,'프로파일 단가 DB'!$A$2:$H$107,7,FALSE)+(AO241*($U$3/100))*VLOOKUP(AO$8,'프로파일 단가 DB'!$A$2:$H$107,7,FALSE),2)</f>
        <v>0</v>
      </c>
      <c r="AP245" s="352"/>
      <c r="AQ245" s="351">
        <f>ROUNDUP((AQ241)*VLOOKUP(AQ$8,'프로파일 단가 DB'!$A$2:$H$107,7,FALSE)+(AQ241*($U$3/100))*VLOOKUP(AQ$8,'프로파일 단가 DB'!$A$2:$H$107,7,FALSE),2)</f>
        <v>0</v>
      </c>
      <c r="AR245" s="352"/>
      <c r="AS245" s="351">
        <f>ROUNDUP((AS241)*VLOOKUP(AS$8,'프로파일 단가 DB'!$A$2:$H$107,7,FALSE)+(AS241*($U$3/100))*VLOOKUP(AS$8,'프로파일 단가 DB'!$A$2:$H$107,7,FALSE),2)</f>
        <v>0</v>
      </c>
      <c r="AT245" s="352"/>
      <c r="AU245" s="351">
        <f>ROUNDUP((AU241)*VLOOKUP(AU$8,'프로파일 단가 DB'!$A$2:$H$107,7,FALSE)+(AU241*($U$3/100))*VLOOKUP(AU$8,'프로파일 단가 DB'!$A$2:$H$107,7,FALSE),2)</f>
        <v>0</v>
      </c>
      <c r="AV245" s="352"/>
      <c r="AW245" s="351">
        <f>ROUNDUP((AW241)*VLOOKUP(AW$8,'프로파일 단가 DB'!$A$2:$H$107,7,FALSE)+(AW241*($U$3/100))*VLOOKUP(AW$8,'프로파일 단가 DB'!$A$2:$H$107,7,FALSE),2)</f>
        <v>0</v>
      </c>
      <c r="AX245" s="352"/>
      <c r="AY245" s="351">
        <f>ROUNDUP((AY241)*VLOOKUP(AY$8,'프로파일 단가 DB'!$A$2:$H$107,7,FALSE)+(AY241*($U$3/100))*VLOOKUP(AY$8,'프로파일 단가 DB'!$A$2:$H$107,7,FALSE),2)</f>
        <v>0</v>
      </c>
      <c r="AZ245" s="352"/>
      <c r="BA245" s="351">
        <f>ROUNDUP((BA241)*VLOOKUP(BA$8,'프로파일 단가 DB'!$A$2:$H$107,7,FALSE)+(BA241*($U$3/100))*VLOOKUP(BA$8,'프로파일 단가 DB'!$A$2:$H$107,7,FALSE),2)</f>
        <v>0</v>
      </c>
      <c r="BB245" s="352"/>
      <c r="BC245" s="351">
        <f>ROUNDUP((BC241)*VLOOKUP(BC$8,'프로파일 단가 DB'!$A$2:$H$107,7,FALSE)+(BC241*($U$3/100))*VLOOKUP(BC$8,'프로파일 단가 DB'!$A$2:$H$107,7,FALSE),2)</f>
        <v>0</v>
      </c>
      <c r="BD245" s="352"/>
      <c r="BE245" s="351">
        <f>ROUNDUP((BE241)*VLOOKUP(BE$8,'프로파일 단가 DB'!$A$2:$H$107,7,FALSE)+(BE241*($U$3/100))*VLOOKUP(BE$8,'프로파일 단가 DB'!$A$2:$H$107,7,FALSE),2)</f>
        <v>0</v>
      </c>
      <c r="BF245" s="352"/>
      <c r="BG245" s="351">
        <f>ROUNDUP((BG241)*VLOOKUP(BG$8,'프로파일 단가 DB'!$A$2:$H$107,7,FALSE)+(BG241*($U$3/100))*VLOOKUP(BG$8,'프로파일 단가 DB'!$A$2:$H$107,7,FALSE),2)</f>
        <v>0</v>
      </c>
      <c r="BH245" s="352"/>
      <c r="BI245" s="351">
        <f>ROUNDUP((BI241)*VLOOKUP(BI$8,'프로파일 단가 DB'!$A$2:$H$107,7,FALSE)+(BI241*($U$3/100))*VLOOKUP(BI$8,'프로파일 단가 DB'!$A$2:$H$107,7,FALSE),2)</f>
        <v>0</v>
      </c>
      <c r="BJ245" s="352"/>
      <c r="BK245" s="351">
        <f>ROUNDUP((BK241)*VLOOKUP(BK$8,'프로파일 단가 DB'!$A$2:$H$107,7,FALSE)+(BK241*($U$3/100))*VLOOKUP(BK$8,'프로파일 단가 DB'!$A$2:$H$107,7,FALSE),2)</f>
        <v>0</v>
      </c>
      <c r="BL245" s="352"/>
      <c r="BM245" s="351">
        <f>ROUNDUP((BM241)*VLOOKUP(BM$8,'프로파일 단가 DB'!$A$2:$H$107,7,FALSE)+(BM241*($U$3/100))*VLOOKUP(BM$8,'프로파일 단가 DB'!$A$2:$H$107,7,FALSE),2)</f>
        <v>0</v>
      </c>
      <c r="BN245" s="352"/>
      <c r="BO245" s="351">
        <f>ROUNDUP((BO241/1000)*VLOOKUP(BO$8,'프로파일 단가 DB'!$A$2:$H$107,7,FALSE)+(BO241/1000*($U$3/100))*VLOOKUP(BO$8,'프로파일 단가 DB'!$A$2:$H$107,7,FALSE),2)</f>
        <v>0</v>
      </c>
      <c r="BP245" s="352"/>
      <c r="BQ245" s="351">
        <f>ROUNDUP((BQ241/1000)*VLOOKUP(BQ$8,'프로파일 단가 DB'!$A$2:$H$107,7,FALSE)+(BQ241/1000*($U$3/100))*VLOOKUP(BQ$8,'프로파일 단가 DB'!$A$2:$H$107,7,FALSE),2)</f>
        <v>0</v>
      </c>
      <c r="BR245" s="352"/>
      <c r="BS245" s="351">
        <f>ROUNDUP((BS241/1000)*VLOOKUP(BS$8,'프로파일 단가 DB'!$A$2:$H$107,7,FALSE)+(BS241/1000*($U$3/100))*VLOOKUP(BS$8,'프로파일 단가 DB'!$A$2:$H$107,7,FALSE),2)</f>
        <v>0</v>
      </c>
      <c r="BT245" s="352"/>
      <c r="BU245" s="351">
        <f>ROUNDUP((BU241/1000)*VLOOKUP(BU$8,'프로파일 단가 DB'!$A$2:$H$107,7,FALSE)+(BU241/1000*($U$3/100))*VLOOKUP(BU$8,'프로파일 단가 DB'!$A$2:$H$107,7,FALSE),2)</f>
        <v>0</v>
      </c>
      <c r="BV245" s="352"/>
      <c r="BW245" s="351">
        <f>ROUNDUP((BW241/1000)*VLOOKUP(BW$8,'프로파일 단가 DB'!$A$2:$H$107,7,FALSE)+(BW241/1000*($U$3/100))*VLOOKUP(BW$8,'프로파일 단가 DB'!$A$2:$H$107,7,FALSE),2)</f>
        <v>0</v>
      </c>
      <c r="BX245" s="352"/>
      <c r="BY245" s="351">
        <f>ROUNDUP((BY241/1000)*VLOOKUP(BY$8,'프로파일 단가 DB'!$A$2:$H$107,7,FALSE)+(BY241/1000*($U$3/100))*VLOOKUP(BY$8,'프로파일 단가 DB'!$A$2:$H$107,7,FALSE),2)</f>
        <v>0</v>
      </c>
      <c r="BZ245" s="352"/>
      <c r="CA245" s="351">
        <f>ROUNDUP((CA241/1000)*VLOOKUP(CA$8,'프로파일 단가 DB'!$A$2:$H$107,7,FALSE)+(CA241/1000*($U$3/100))*VLOOKUP(CA$8,'프로파일 단가 DB'!$A$2:$H$107,7,FALSE),2)</f>
        <v>0</v>
      </c>
      <c r="CB245" s="352"/>
      <c r="CC245" s="351">
        <f>ROUNDUP((CC241/1000)*VLOOKUP(CC$8,'프로파일 단가 DB'!$A$2:$H$107,7,FALSE)+(CC241/1000*($U$3/100))*VLOOKUP(CC$8,'프로파일 단가 DB'!$A$2:$H$107,7,FALSE),2)</f>
        <v>0</v>
      </c>
      <c r="CD245" s="352"/>
      <c r="CE245" s="389">
        <f>ROUNDUP((CE241)*VLOOKUP(CE$8,'프로파일 단가 DB'!$A$2:$H$107,7,FALSE)+(CE241*($U$3/100))*VLOOKUP(CE$8,'프로파일 단가 DB'!$A$2:$H$107,7,FALSE),2)</f>
        <v>0</v>
      </c>
      <c r="CF245" s="390"/>
      <c r="CG245" s="389">
        <f>ROUNDUP((CG241)*VLOOKUP(CG$8,'프로파일 단가 DB'!$A$2:$H$107,7,FALSE)+(CG241*($U$3/100))*VLOOKUP(CG$8,'프로파일 단가 DB'!$A$2:$H$107,7,FALSE),2)</f>
        <v>0</v>
      </c>
      <c r="CH245" s="390"/>
      <c r="CI245" s="389">
        <f>ROUNDUP((CI241)*VLOOKUP(CI$8,'프로파일 단가 DB'!$A$2:$H$107,7,FALSE)+(CI241*($U$3/100))*VLOOKUP(CI$8,'프로파일 단가 DB'!$A$2:$H$107,7,FALSE),2)</f>
        <v>0</v>
      </c>
      <c r="CJ245" s="390"/>
      <c r="CK245" s="389">
        <f>ROUNDUP((CK241)*VLOOKUP(CK$8,'프로파일 단가 DB'!$A$2:$H$107,7,FALSE)+(CK241*($U$3/100))*VLOOKUP(CK$8,'프로파일 단가 DB'!$A$2:$H$107,7,FALSE),2)</f>
        <v>0</v>
      </c>
      <c r="CL245" s="390"/>
      <c r="CM245" s="389">
        <f>ROUNDUP((CM241)*VLOOKUP(CM$8,'프로파일 단가 DB'!$A$2:$H$107,7,FALSE)+(CM241*($U$3/100))*VLOOKUP(CM$8,'프로파일 단가 DB'!$A$2:$H$107,7,FALSE),2)</f>
        <v>0</v>
      </c>
      <c r="CN245" s="390"/>
      <c r="CO245" s="389">
        <f>ROUNDUP((CO241)*VLOOKUP(CO$8,'프로파일 단가 DB'!$A$2:$H$107,7,FALSE)+(CO241*($U$3/100))*VLOOKUP(CO$8,'프로파일 단가 DB'!$A$2:$H$107,7,FALSE),2)</f>
        <v>0</v>
      </c>
      <c r="CP245" s="390"/>
      <c r="CQ245" s="389">
        <f>ROUNDUP((CQ241)*VLOOKUP(CQ$8,'프로파일 단가 DB'!$A$2:$H$107,7,FALSE)+(CQ241*($U$3/100))*VLOOKUP(CQ$8,'프로파일 단가 DB'!$A$2:$H$107,7,FALSE),2)</f>
        <v>0</v>
      </c>
      <c r="CR245" s="390"/>
      <c r="CS245" s="389">
        <f>ROUNDUP((CS241)*VLOOKUP(CS$8,'프로파일 단가 DB'!$A$2:$H$107,7,FALSE)+(CS241*($U$3/100))*VLOOKUP(CS$8,'프로파일 단가 DB'!$A$2:$H$107,7,FALSE),2)</f>
        <v>0</v>
      </c>
      <c r="CT245" s="390"/>
      <c r="CU245" s="351">
        <f>ROUNDUP((CU241)*VLOOKUP(CU$8,'프로파일 단가 DB'!$A$2:$H$107,7,FALSE)+(CU241*($U$3/100))*VLOOKUP(CU$8,'프로파일 단가 DB'!$A$2:$H$107,7,FALSE),2)</f>
        <v>0</v>
      </c>
      <c r="CV245" s="352"/>
      <c r="CW245" s="351">
        <f>ROUNDUP((CW241)*VLOOKUP(CW$8,'프로파일 단가 DB'!$A$2:$H$107,7,FALSE)+(CW241*($U$3/100))*VLOOKUP(CW$8,'프로파일 단가 DB'!$A$2:$H$107,7,FALSE),2)</f>
        <v>0</v>
      </c>
      <c r="CX245" s="352"/>
      <c r="CY245" s="351">
        <f>ROUNDUP((CY241)*VLOOKUP(CY$8,'프로파일 단가 DB'!$A$2:$H$107,7,FALSE)+(CY241*($U$3/100))*VLOOKUP(CY$8,'프로파일 단가 DB'!$A$2:$H$107,7,FALSE),2)</f>
        <v>0</v>
      </c>
      <c r="CZ245" s="352"/>
      <c r="DA245" s="351">
        <f>ROUNDUP((DA241)*VLOOKUP(DA$8,'프로파일 단가 DB'!$A$2:$H$107,7,FALSE)+(DA241*($U$3/100))*VLOOKUP(DA$8,'프로파일 단가 DB'!$A$2:$H$107,7,FALSE),2)</f>
        <v>0</v>
      </c>
      <c r="DB245" s="352"/>
      <c r="DC245" s="351">
        <f>ROUNDUP((DC241)*VLOOKUP(DC$8,'프로파일 단가 DB'!$A$2:$H$107,7,FALSE)+(DC241*($U$3/100))*VLOOKUP(DC$8,'프로파일 단가 DB'!$A$2:$H$107,7,FALSE),2)</f>
        <v>0</v>
      </c>
      <c r="DD245" s="352"/>
      <c r="DE245" s="351">
        <f>ROUNDUP((DE241)*VLOOKUP(DE$8,'프로파일 단가 DB'!$A$2:$H$107,7,FALSE)+(DE241*($U$3/100))*VLOOKUP(DE$8,'프로파일 단가 DB'!$A$2:$H$107,7,FALSE),2)</f>
        <v>0</v>
      </c>
      <c r="DF245" s="352"/>
      <c r="DG245" s="351">
        <f>ROUNDUP((DG241)*VLOOKUP(DG$8,'프로파일 단가 DB'!$A$2:$H$107,7,FALSE)+(DG241*($U$3/100))*VLOOKUP(DG$8,'프로파일 단가 DB'!$A$2:$H$107,7,FALSE),2)</f>
        <v>0</v>
      </c>
      <c r="DH245" s="352"/>
      <c r="DI245" s="351">
        <f>ROUNDUP((DI241)*VLOOKUP(DI$8,'프로파일 단가 DB'!$A$2:$H$107,7,FALSE)+(DI241*($U$3/100))*VLOOKUP(DI$8,'프로파일 단가 DB'!$A$2:$H$107,7,FALSE),2)</f>
        <v>0</v>
      </c>
      <c r="DJ245" s="352"/>
      <c r="DK245" s="351">
        <f>ROUNDUP((DK241)*VLOOKUP(DK$8,'프로파일 단가 DB'!$A$2:$H$107,7,FALSE)+(DK241*($U$3/100))*VLOOKUP(DK$8,'프로파일 단가 DB'!$A$2:$H$107,7,FALSE),2)</f>
        <v>0</v>
      </c>
      <c r="DL245" s="352"/>
      <c r="DM245" s="351">
        <f>ROUNDUP((DM241)*VLOOKUP(DM$8,'프로파일 단가 DB'!$A$2:$H$107,7,FALSE)+(DM241*($U$3/100))*VLOOKUP(DM$8,'프로파일 단가 DB'!$A$2:$H$107,7,FALSE),2)</f>
        <v>0</v>
      </c>
      <c r="DN245" s="352"/>
      <c r="DO245" s="351">
        <f>ROUNDUP((DO241)*VLOOKUP(DO$8,'프로파일 단가 DB'!$A$2:$H$107,7,FALSE)+(DO241*($U$3/100))*VLOOKUP(DO$8,'프로파일 단가 DB'!$A$2:$H$107,7,FALSE),2)</f>
        <v>0</v>
      </c>
      <c r="DP245" s="352"/>
      <c r="DQ245" s="351">
        <f>ROUNDUP((DQ241)*VLOOKUP(DQ$8,'프로파일 단가 DB'!$A$2:$H$107,7,FALSE)+(DQ241*($U$3/100))*VLOOKUP(DQ$8,'프로파일 단가 DB'!$A$2:$H$107,7,FALSE),2)</f>
        <v>0</v>
      </c>
      <c r="DR245" s="352"/>
      <c r="DS245" s="351">
        <f>ROUNDUP((DS241)*VLOOKUP(DS$8,'프로파일 단가 DB'!$A$2:$H$107,7,FALSE)+(DS241*($U$3/100))*VLOOKUP(DS$8,'프로파일 단가 DB'!$A$2:$H$107,7,FALSE),2)</f>
        <v>0</v>
      </c>
      <c r="DT245" s="352"/>
      <c r="DU245" s="351">
        <f>ROUNDUP((DU241/1000)*VLOOKUP(DU$8,'프로파일 단가 DB'!$A$2:$H$107,7,FALSE)+(DU241/1000*($U$3/100))*VLOOKUP(DU$8,'프로파일 단가 DB'!$A$2:$H$107,7,FALSE),2)</f>
        <v>0</v>
      </c>
      <c r="DV245" s="352"/>
      <c r="DW245" s="351">
        <f>ROUNDUP((DW241)*VLOOKUP(DW$8,'프로파일 단가 DB'!$A$2:$H$107,7,FALSE)+(DW241*($U$3/100))*VLOOKUP(DW$8,'프로파일 단가 DB'!$A$2:$H$107,7,FALSE),2)</f>
        <v>0</v>
      </c>
      <c r="DX245" s="352"/>
      <c r="DY245" s="351">
        <f>ROUNDUP((DY241)*VLOOKUP(DY$8,'프로파일 단가 DB'!$A$2:$H$107,7,FALSE)+(DY241*($U$3/100))*VLOOKUP(DY$8,'프로파일 단가 DB'!$A$2:$H$107,7,FALSE),2)</f>
        <v>0</v>
      </c>
      <c r="DZ245" s="352"/>
      <c r="EA245" s="351">
        <f>ROUNDUP((EA241)*VLOOKUP(EA$8,'프로파일 단가 DB'!$A$2:$H$107,7,FALSE)+(EA241*($U$3/100))*VLOOKUP(EA$8,'프로파일 단가 DB'!$A$2:$H$107,7,FALSE),2)</f>
        <v>0</v>
      </c>
      <c r="EB245" s="352"/>
      <c r="EC245" s="351">
        <f>ROUNDUP((EC241/1000)*VLOOKUP(EC$8,'프로파일 단가 DB'!$A$2:$H$107,7,FALSE)+(EC241/1000*($U$3/100))*VLOOKUP(EC$8,'프로파일 단가 DB'!$A$2:$H$107,7,FALSE),2)</f>
        <v>0</v>
      </c>
      <c r="ED245" s="352"/>
      <c r="EE245" s="351">
        <f>ROUNDUP((EE241/1000)*VLOOKUP(EE$8,'프로파일 단가 DB'!$A$2:$H$107,7,FALSE)+(EE241/1000*($U$3/100))*VLOOKUP(EE$8,'프로파일 단가 DB'!$A$2:$H$107,7,FALSE),2)</f>
        <v>0</v>
      </c>
      <c r="EF245" s="352"/>
      <c r="EG245" s="351">
        <f>ROUNDUP((EG241/1000)*VLOOKUP(EG$8,'프로파일 단가 DB'!$A$2:$H$107,7,FALSE)+(EG241/1000*($U$3/100))*VLOOKUP(EG$8,'프로파일 단가 DB'!$A$2:$H$107,7,FALSE),2)</f>
        <v>0</v>
      </c>
      <c r="EH245" s="352"/>
      <c r="EI245" s="351">
        <f>ROUNDUP((EI241/1000)*VLOOKUP(EI$8,'프로파일 단가 DB'!$A$2:$H$107,7,FALSE)+(EI241/1000*($U$3/100))*VLOOKUP(EI$8,'프로파일 단가 DB'!$A$2:$H$107,7,FALSE),2)</f>
        <v>0</v>
      </c>
      <c r="EJ245" s="352"/>
      <c r="EK245" s="351">
        <f>ROUNDUP((EK241/1000)*VLOOKUP(EK$8,'프로파일 단가 DB'!$A$2:$H$107,7,FALSE)+(EK241/1000*($U$3/100))*VLOOKUP(EK$8,'프로파일 단가 DB'!$A$2:$H$107,7,FALSE),2)</f>
        <v>0</v>
      </c>
      <c r="EL245" s="352"/>
      <c r="EM245" s="351">
        <f>ROUNDUP((EM241/1000)*VLOOKUP(EM$8,'프로파일 단가 DB'!$A$2:$H$107,7,FALSE)+(EM241/1000*($U$3/100))*VLOOKUP(EM$8,'프로파일 단가 DB'!$A$2:$H$107,7,FALSE),2)</f>
        <v>0</v>
      </c>
      <c r="EN245" s="352"/>
      <c r="EO245" s="351">
        <f>ROUNDUP((EO241/1000)*VLOOKUP(EO$8,'프로파일 단가 DB'!$A$2:$H$107,7,FALSE)+(EO241/1000*($U$3/100))*VLOOKUP(EO$8,'프로파일 단가 DB'!$A$2:$H$107,7,FALSE),2)</f>
        <v>0</v>
      </c>
      <c r="EP245" s="352"/>
      <c r="EQ245" s="351">
        <f>ROUNDUP((EQ241/1000)*VLOOKUP(EQ$8,'프로파일 단가 DB'!$A$2:$H$107,7,FALSE)+(EQ241/1000*($U$3/100))*VLOOKUP(EQ$8,'프로파일 단가 DB'!$A$2:$H$107,7,FALSE),2)</f>
        <v>0</v>
      </c>
      <c r="ER245" s="352"/>
      <c r="ES245" s="351">
        <f>ROUNDUP((ES241/1000)*VLOOKUP(ES$8,'프로파일 단가 DB'!$A$2:$H$107,7,FALSE)+(ES241/1000*($U$3/100))*VLOOKUP(ES$8,'프로파일 단가 DB'!$A$2:$H$107,7,FALSE),2)</f>
        <v>0</v>
      </c>
      <c r="ET245" s="352"/>
      <c r="EU245" s="351">
        <f>ROUNDUP((EU241/1000)*VLOOKUP(EU$8,'프로파일 단가 DB'!$A$2:$H$107,7,FALSE)+(EU241/1000*($U$3/100))*VLOOKUP(EU$8,'프로파일 단가 DB'!$A$2:$H$107,7,FALSE),2)</f>
        <v>0</v>
      </c>
      <c r="EV245" s="352"/>
      <c r="EW245" s="351">
        <f>ROUNDUP((EW241/1000)*VLOOKUP(EW$8,'프로파일 단가 DB'!$A$2:$H$107,7,FALSE)+(EW241/1000*($U$3/100))*VLOOKUP(EW$8,'프로파일 단가 DB'!$A$2:$H$107,7,FALSE),2)</f>
        <v>0</v>
      </c>
      <c r="EX245" s="352"/>
      <c r="EY245" s="351">
        <f>ROUNDUP((EY241)*VLOOKUP(EY$8,'프로파일 단가 DB'!$A$2:$H$107,7,FALSE)+(EY241*($U$3/100))*VLOOKUP(EY$8,'프로파일 단가 DB'!$A$2:$H$107,7,FALSE),2)</f>
        <v>0</v>
      </c>
      <c r="EZ245" s="352"/>
      <c r="FA245" s="351">
        <f>ROUNDUP((FA241)*VLOOKUP(FA$8,'프로파일 단가 DB'!$A$2:$H$107,7,FALSE)+(FA241*($U$3/100))*VLOOKUP(FA$8,'프로파일 단가 DB'!$A$2:$H$107,7,FALSE),2)</f>
        <v>0</v>
      </c>
      <c r="FB245" s="352"/>
      <c r="FC245" s="351">
        <f>ROUNDUP((FC241)*VLOOKUP(FC$8,'프로파일 단가 DB'!$A$2:$H$107,7,FALSE)+(FC241*($U$3/100))*VLOOKUP(FC$8,'프로파일 단가 DB'!$A$2:$H$107,7,FALSE),2)</f>
        <v>0</v>
      </c>
      <c r="FD245" s="352"/>
      <c r="FE245" s="351">
        <f>ROUNDUP((FE241)*VLOOKUP(FE$8,'프로파일 단가 DB'!$A$2:$H$107,7,FALSE)+(FE241/1000*($U$3/100))*VLOOKUP(FE$8,'프로파일 단가 DB'!$A$2:$H$107,7,FALSE),2)</f>
        <v>0</v>
      </c>
      <c r="FF245" s="352"/>
      <c r="FG245" s="351">
        <f>ROUNDUP((FG241)*VLOOKUP(FG$8,'프로파일 단가 DB'!$A$2:$H$107,7,FALSE)+(FG241/1000*($U$3/100))*VLOOKUP(FG$8,'프로파일 단가 DB'!$A$2:$H$107,7,FALSE),2)</f>
        <v>0</v>
      </c>
      <c r="FH245" s="352"/>
      <c r="FI245" s="351">
        <f>ROUNDUP((FI241)*VLOOKUP(FI$8,'프로파일 단가 DB'!$A$2:$H$107,7,FALSE)+(FI241*($U$3/100))*VLOOKUP(FI$8,'프로파일 단가 DB'!$A$2:$H$107,7,FALSE),2)</f>
        <v>0</v>
      </c>
      <c r="FJ245" s="352"/>
      <c r="FK245" s="351">
        <f>ROUNDUP((FK241)*VLOOKUP(FK$8,'프로파일 단가 DB'!$A$2:$H$107,7,FALSE)+(FK241*($U$3/100))*VLOOKUP(FK$8,'프로파일 단가 DB'!$A$2:$H$107,7,FALSE),2)</f>
        <v>0</v>
      </c>
      <c r="FL245" s="352"/>
      <c r="FM245" s="351">
        <f>ROUNDUP((FM241)*VLOOKUP(FM$8,'프로파일 단가 DB'!$A$2:$H$107,7,FALSE)+(FM241*($U$3/100))*VLOOKUP(FM$8,'프로파일 단가 DB'!$A$2:$H$107,7,FALSE),2)</f>
        <v>0</v>
      </c>
      <c r="FN245" s="352"/>
      <c r="FO245" s="351">
        <f>ROUNDUP((FO241)*VLOOKUP(FO$8,'프로파일 단가 DB'!$A$2:$H$107,7,FALSE)+(FO241*($U$3/100))*VLOOKUP(FO$8,'프로파일 단가 DB'!$A$2:$H$107,7,FALSE),2)</f>
        <v>0</v>
      </c>
      <c r="FP245" s="352"/>
      <c r="FQ245" s="351">
        <f>ROUNDUP((FQ241)*VLOOKUP(FQ$8,'프로파일 단가 DB'!$A$2:$H$107,7,FALSE)+(FQ241*($U$3/100))*VLOOKUP(FQ$8,'프로파일 단가 DB'!$A$2:$H$107,7,FALSE),2)</f>
        <v>0</v>
      </c>
      <c r="FR245" s="352"/>
      <c r="FS245" s="351">
        <f>ROUNDUP((FS241)*VLOOKUP(FS$8,'프로파일 단가 DB'!$A$2:$H$107,7,FALSE)+(FS241*($U$3/100))*VLOOKUP(FS$8,'프로파일 단가 DB'!$A$2:$H$107,7,FALSE),2)</f>
        <v>0</v>
      </c>
      <c r="FT245" s="352"/>
      <c r="FU245" s="351">
        <f>ROUNDUP((FU241)*VLOOKUP(FU$8,'프로파일 단가 DB'!$A$2:$H$107,7,FALSE)+(FU241*($U$3/100))*VLOOKUP(FU$8,'프로파일 단가 DB'!$A$2:$H$107,7,FALSE),2)</f>
        <v>0</v>
      </c>
      <c r="FV245" s="352"/>
      <c r="FW245" s="351">
        <f>ROUNDUP((FW241)*VLOOKUP(FW$8,'프로파일 단가 DB'!$A$2:$H$107,7,FALSE)+(FW241*($U$3/100))*VLOOKUP(FW$8,'프로파일 단가 DB'!$A$2:$H$107,7,FALSE),2)</f>
        <v>0</v>
      </c>
      <c r="FX245" s="352"/>
      <c r="FY245" s="351">
        <f>ROUNDUP((FY241)*VLOOKUP(FY$8,'프로파일 단가 DB'!$A$2:$H$107,7,FALSE)+(FY241*($U$3/100))*VLOOKUP(FY$8,'프로파일 단가 DB'!$A$2:$H$107,7,FALSE),2)</f>
        <v>0</v>
      </c>
      <c r="FZ245" s="352"/>
      <c r="GA245" s="351">
        <f>ROUNDUP((GA241)*VLOOKUP(GA$8,'프로파일 단가 DB'!$A$2:$H$107,7,FALSE)+(GA241*($U$3/100))*VLOOKUP(GA$8,'프로파일 단가 DB'!$A$2:$H$107,7,FALSE),2)</f>
        <v>0</v>
      </c>
      <c r="GB245" s="352"/>
      <c r="GC245" s="351">
        <f>ROUNDUP((GC241)*VLOOKUP(GC$8,'프로파일 단가 DB'!$A$2:$H$107,7,FALSE)+(GC241*($U$3/100))*VLOOKUP(GC$8,'프로파일 단가 DB'!$A$2:$H$107,7,FALSE),2)</f>
        <v>0</v>
      </c>
      <c r="GD245" s="352"/>
      <c r="GE245" s="351">
        <f>ROUNDUP((GE241)*VLOOKUP(GE$8,'프로파일 단가 DB'!$A$2:$H$107,7,FALSE)+(GE241*($U$3/100))*VLOOKUP(GE$8,'프로파일 단가 DB'!$A$2:$H$107,7,FALSE),2)</f>
        <v>0</v>
      </c>
      <c r="GF245" s="352"/>
      <c r="GG245" s="351">
        <f>ROUNDUP((GG241)*VLOOKUP(GG$8,'프로파일 단가 DB'!$A$2:$H$107,7,FALSE)+(GG241*($U$3/100))*VLOOKUP(GG$8,'프로파일 단가 DB'!$A$2:$H$107,7,FALSE),2)</f>
        <v>0</v>
      </c>
      <c r="GH245" s="352"/>
      <c r="GI245" s="351">
        <f>ROUNDUP((GI241)*VLOOKUP(GI$8,'프로파일 단가 DB'!$A$2:$H$107,7,FALSE)+(GI241*($U$3/100))*VLOOKUP(GI$8,'프로파일 단가 DB'!$A$2:$H$107,7,FALSE),2)</f>
        <v>0</v>
      </c>
      <c r="GJ245" s="352"/>
      <c r="GK245" s="351">
        <f>ROUNDUP((GK241)*VLOOKUP(GK$8,'프로파일 단가 DB'!$A$2:$H$107,7,FALSE)+(GK241*($U$3/100))*VLOOKUP(GK$8,'프로파일 단가 DB'!$A$2:$H$107,7,FALSE),2)</f>
        <v>0</v>
      </c>
      <c r="GL245" s="352"/>
      <c r="GM245" s="351">
        <f>ROUNDUP((GM241)*VLOOKUP(GM$8,'프로파일 단가 DB'!$A$2:$H$107,7,FALSE)+(GM241*($U$3/100))*VLOOKUP(GM$8,'프로파일 단가 DB'!$A$2:$H$107,7,FALSE),2)</f>
        <v>0</v>
      </c>
      <c r="GN245" s="352"/>
      <c r="GO245" s="351">
        <f>ROUNDUP((GO241)*VLOOKUP(GO$8,'프로파일 단가 DB'!$A$2:$H$107,7,FALSE)+(GO241*($U$3/100))*VLOOKUP(GO$8,'프로파일 단가 DB'!$A$2:$H$107,7,FALSE),2)</f>
        <v>0</v>
      </c>
      <c r="GP245" s="352"/>
      <c r="GQ245" s="351">
        <f>ROUNDUP((GQ241)*VLOOKUP(GQ$8,'프로파일 단가 DB'!$A$2:$H$107,7,FALSE)+(GQ241*($U$3/100))*VLOOKUP(GQ$8,'프로파일 단가 DB'!$A$2:$H$107,7,FALSE),2)</f>
        <v>0</v>
      </c>
      <c r="GR245" s="352"/>
    </row>
    <row r="246" spans="1:200" ht="16.5" customHeight="1" x14ac:dyDescent="0.3">
      <c r="A246" s="402"/>
      <c r="B246" s="405"/>
      <c r="C246" s="397"/>
      <c r="D246" s="398"/>
      <c r="E246" s="353"/>
      <c r="F246" s="354"/>
      <c r="G246" s="353"/>
      <c r="H246" s="354"/>
      <c r="I246" s="353"/>
      <c r="J246" s="354"/>
      <c r="K246" s="353"/>
      <c r="L246" s="354"/>
      <c r="M246" s="353"/>
      <c r="N246" s="354"/>
      <c r="O246" s="353"/>
      <c r="P246" s="354"/>
      <c r="Q246" s="353"/>
      <c r="R246" s="354"/>
      <c r="S246" s="353"/>
      <c r="T246" s="354"/>
      <c r="U246" s="353"/>
      <c r="V246" s="354"/>
      <c r="W246" s="353"/>
      <c r="X246" s="354"/>
      <c r="Y246" s="353"/>
      <c r="Z246" s="354"/>
      <c r="AA246" s="353"/>
      <c r="AB246" s="354"/>
      <c r="AC246" s="353"/>
      <c r="AD246" s="354"/>
      <c r="AE246" s="353"/>
      <c r="AF246" s="354"/>
      <c r="AG246" s="353"/>
      <c r="AH246" s="354"/>
      <c r="AI246" s="353"/>
      <c r="AJ246" s="354"/>
      <c r="AK246" s="353"/>
      <c r="AL246" s="354"/>
      <c r="AM246" s="353"/>
      <c r="AN246" s="354"/>
      <c r="AO246" s="353"/>
      <c r="AP246" s="354"/>
      <c r="AQ246" s="353"/>
      <c r="AR246" s="354"/>
      <c r="AS246" s="353"/>
      <c r="AT246" s="354"/>
      <c r="AU246" s="353"/>
      <c r="AV246" s="354"/>
      <c r="AW246" s="353"/>
      <c r="AX246" s="354"/>
      <c r="AY246" s="353"/>
      <c r="AZ246" s="354"/>
      <c r="BA246" s="353"/>
      <c r="BB246" s="354"/>
      <c r="BC246" s="353"/>
      <c r="BD246" s="354"/>
      <c r="BE246" s="353"/>
      <c r="BF246" s="354"/>
      <c r="BG246" s="353"/>
      <c r="BH246" s="354"/>
      <c r="BI246" s="353"/>
      <c r="BJ246" s="354"/>
      <c r="BK246" s="353"/>
      <c r="BL246" s="354"/>
      <c r="BM246" s="353"/>
      <c r="BN246" s="354"/>
      <c r="BO246" s="353"/>
      <c r="BP246" s="354"/>
      <c r="BQ246" s="353"/>
      <c r="BR246" s="354"/>
      <c r="BS246" s="353"/>
      <c r="BT246" s="354"/>
      <c r="BU246" s="353"/>
      <c r="BV246" s="354"/>
      <c r="BW246" s="353"/>
      <c r="BX246" s="354"/>
      <c r="BY246" s="353"/>
      <c r="BZ246" s="354"/>
      <c r="CA246" s="353"/>
      <c r="CB246" s="354"/>
      <c r="CC246" s="353"/>
      <c r="CD246" s="354"/>
      <c r="CE246" s="391"/>
      <c r="CF246" s="392"/>
      <c r="CG246" s="391"/>
      <c r="CH246" s="392"/>
      <c r="CI246" s="391"/>
      <c r="CJ246" s="392"/>
      <c r="CK246" s="391"/>
      <c r="CL246" s="392"/>
      <c r="CM246" s="391"/>
      <c r="CN246" s="392"/>
      <c r="CO246" s="391"/>
      <c r="CP246" s="392"/>
      <c r="CQ246" s="391"/>
      <c r="CR246" s="392"/>
      <c r="CS246" s="391"/>
      <c r="CT246" s="392"/>
      <c r="CU246" s="353"/>
      <c r="CV246" s="354"/>
      <c r="CW246" s="353"/>
      <c r="CX246" s="354"/>
      <c r="CY246" s="353"/>
      <c r="CZ246" s="354"/>
      <c r="DA246" s="353"/>
      <c r="DB246" s="354"/>
      <c r="DC246" s="353"/>
      <c r="DD246" s="354"/>
      <c r="DE246" s="353"/>
      <c r="DF246" s="354"/>
      <c r="DG246" s="353"/>
      <c r="DH246" s="354"/>
      <c r="DI246" s="353"/>
      <c r="DJ246" s="354"/>
      <c r="DK246" s="353"/>
      <c r="DL246" s="354"/>
      <c r="DM246" s="353"/>
      <c r="DN246" s="354"/>
      <c r="DO246" s="353"/>
      <c r="DP246" s="354"/>
      <c r="DQ246" s="353"/>
      <c r="DR246" s="354"/>
      <c r="DS246" s="353"/>
      <c r="DT246" s="354"/>
      <c r="DU246" s="353"/>
      <c r="DV246" s="354"/>
      <c r="DW246" s="353"/>
      <c r="DX246" s="354"/>
      <c r="DY246" s="353"/>
      <c r="DZ246" s="354"/>
      <c r="EA246" s="353"/>
      <c r="EB246" s="354"/>
      <c r="EC246" s="353"/>
      <c r="ED246" s="354"/>
      <c r="EE246" s="353"/>
      <c r="EF246" s="354"/>
      <c r="EG246" s="353"/>
      <c r="EH246" s="354"/>
      <c r="EI246" s="353"/>
      <c r="EJ246" s="354"/>
      <c r="EK246" s="353"/>
      <c r="EL246" s="354"/>
      <c r="EM246" s="353"/>
      <c r="EN246" s="354"/>
      <c r="EO246" s="353"/>
      <c r="EP246" s="354"/>
      <c r="EQ246" s="353"/>
      <c r="ER246" s="354"/>
      <c r="ES246" s="353"/>
      <c r="ET246" s="354"/>
      <c r="EU246" s="353"/>
      <c r="EV246" s="354"/>
      <c r="EW246" s="353"/>
      <c r="EX246" s="354"/>
      <c r="EY246" s="353"/>
      <c r="EZ246" s="354"/>
      <c r="FA246" s="353"/>
      <c r="FB246" s="354"/>
      <c r="FC246" s="353"/>
      <c r="FD246" s="354"/>
      <c r="FE246" s="353"/>
      <c r="FF246" s="354"/>
      <c r="FG246" s="353"/>
      <c r="FH246" s="354"/>
      <c r="FI246" s="353"/>
      <c r="FJ246" s="354"/>
      <c r="FK246" s="353"/>
      <c r="FL246" s="354"/>
      <c r="FM246" s="353"/>
      <c r="FN246" s="354"/>
      <c r="FO246" s="353"/>
      <c r="FP246" s="354"/>
      <c r="FQ246" s="353"/>
      <c r="FR246" s="354"/>
      <c r="FS246" s="353"/>
      <c r="FT246" s="354"/>
      <c r="FU246" s="353"/>
      <c r="FV246" s="354"/>
      <c r="FW246" s="353"/>
      <c r="FX246" s="354"/>
      <c r="FY246" s="353"/>
      <c r="FZ246" s="354"/>
      <c r="GA246" s="353"/>
      <c r="GB246" s="354"/>
      <c r="GC246" s="353"/>
      <c r="GD246" s="354"/>
      <c r="GE246" s="353"/>
      <c r="GF246" s="354"/>
      <c r="GG246" s="353"/>
      <c r="GH246" s="354"/>
      <c r="GI246" s="353"/>
      <c r="GJ246" s="354"/>
      <c r="GK246" s="353"/>
      <c r="GL246" s="354"/>
      <c r="GM246" s="353"/>
      <c r="GN246" s="354"/>
      <c r="GO246" s="353"/>
      <c r="GP246" s="354"/>
      <c r="GQ246" s="353"/>
      <c r="GR246" s="354"/>
    </row>
    <row r="247" spans="1:200" ht="16.5" customHeight="1" x14ac:dyDescent="0.3">
      <c r="A247" s="402"/>
      <c r="B247" s="405"/>
      <c r="C247" s="397"/>
      <c r="D247" s="398"/>
      <c r="E247" s="353"/>
      <c r="F247" s="354"/>
      <c r="G247" s="353"/>
      <c r="H247" s="354"/>
      <c r="I247" s="353"/>
      <c r="J247" s="354"/>
      <c r="K247" s="353"/>
      <c r="L247" s="354"/>
      <c r="M247" s="353"/>
      <c r="N247" s="354"/>
      <c r="O247" s="353"/>
      <c r="P247" s="354"/>
      <c r="Q247" s="353"/>
      <c r="R247" s="354"/>
      <c r="S247" s="353"/>
      <c r="T247" s="354"/>
      <c r="U247" s="353"/>
      <c r="V247" s="354"/>
      <c r="W247" s="353"/>
      <c r="X247" s="354"/>
      <c r="Y247" s="353"/>
      <c r="Z247" s="354"/>
      <c r="AA247" s="353"/>
      <c r="AB247" s="354"/>
      <c r="AC247" s="353"/>
      <c r="AD247" s="354"/>
      <c r="AE247" s="353"/>
      <c r="AF247" s="354"/>
      <c r="AG247" s="353"/>
      <c r="AH247" s="354"/>
      <c r="AI247" s="353"/>
      <c r="AJ247" s="354"/>
      <c r="AK247" s="353"/>
      <c r="AL247" s="354"/>
      <c r="AM247" s="353"/>
      <c r="AN247" s="354"/>
      <c r="AO247" s="353"/>
      <c r="AP247" s="354"/>
      <c r="AQ247" s="353"/>
      <c r="AR247" s="354"/>
      <c r="AS247" s="353"/>
      <c r="AT247" s="354"/>
      <c r="AU247" s="353"/>
      <c r="AV247" s="354"/>
      <c r="AW247" s="353"/>
      <c r="AX247" s="354"/>
      <c r="AY247" s="353"/>
      <c r="AZ247" s="354"/>
      <c r="BA247" s="353"/>
      <c r="BB247" s="354"/>
      <c r="BC247" s="353"/>
      <c r="BD247" s="354"/>
      <c r="BE247" s="353"/>
      <c r="BF247" s="354"/>
      <c r="BG247" s="353"/>
      <c r="BH247" s="354"/>
      <c r="BI247" s="353"/>
      <c r="BJ247" s="354"/>
      <c r="BK247" s="353"/>
      <c r="BL247" s="354"/>
      <c r="BM247" s="353"/>
      <c r="BN247" s="354"/>
      <c r="BO247" s="353"/>
      <c r="BP247" s="354"/>
      <c r="BQ247" s="353"/>
      <c r="BR247" s="354"/>
      <c r="BS247" s="353"/>
      <c r="BT247" s="354"/>
      <c r="BU247" s="353"/>
      <c r="BV247" s="354"/>
      <c r="BW247" s="353"/>
      <c r="BX247" s="354"/>
      <c r="BY247" s="353"/>
      <c r="BZ247" s="354"/>
      <c r="CA247" s="353"/>
      <c r="CB247" s="354"/>
      <c r="CC247" s="353"/>
      <c r="CD247" s="354"/>
      <c r="CE247" s="391"/>
      <c r="CF247" s="392"/>
      <c r="CG247" s="391"/>
      <c r="CH247" s="392"/>
      <c r="CI247" s="391"/>
      <c r="CJ247" s="392"/>
      <c r="CK247" s="391"/>
      <c r="CL247" s="392"/>
      <c r="CM247" s="391"/>
      <c r="CN247" s="392"/>
      <c r="CO247" s="391"/>
      <c r="CP247" s="392"/>
      <c r="CQ247" s="391"/>
      <c r="CR247" s="392"/>
      <c r="CS247" s="391"/>
      <c r="CT247" s="392"/>
      <c r="CU247" s="353"/>
      <c r="CV247" s="354"/>
      <c r="CW247" s="353"/>
      <c r="CX247" s="354"/>
      <c r="CY247" s="353"/>
      <c r="CZ247" s="354"/>
      <c r="DA247" s="353"/>
      <c r="DB247" s="354"/>
      <c r="DC247" s="353"/>
      <c r="DD247" s="354"/>
      <c r="DE247" s="353"/>
      <c r="DF247" s="354"/>
      <c r="DG247" s="353"/>
      <c r="DH247" s="354"/>
      <c r="DI247" s="353"/>
      <c r="DJ247" s="354"/>
      <c r="DK247" s="353"/>
      <c r="DL247" s="354"/>
      <c r="DM247" s="353"/>
      <c r="DN247" s="354"/>
      <c r="DO247" s="353"/>
      <c r="DP247" s="354"/>
      <c r="DQ247" s="353"/>
      <c r="DR247" s="354"/>
      <c r="DS247" s="353"/>
      <c r="DT247" s="354"/>
      <c r="DU247" s="353"/>
      <c r="DV247" s="354"/>
      <c r="DW247" s="353"/>
      <c r="DX247" s="354"/>
      <c r="DY247" s="353"/>
      <c r="DZ247" s="354"/>
      <c r="EA247" s="353"/>
      <c r="EB247" s="354"/>
      <c r="EC247" s="353"/>
      <c r="ED247" s="354"/>
      <c r="EE247" s="353"/>
      <c r="EF247" s="354"/>
      <c r="EG247" s="353"/>
      <c r="EH247" s="354"/>
      <c r="EI247" s="353"/>
      <c r="EJ247" s="354"/>
      <c r="EK247" s="353"/>
      <c r="EL247" s="354"/>
      <c r="EM247" s="353"/>
      <c r="EN247" s="354"/>
      <c r="EO247" s="353"/>
      <c r="EP247" s="354"/>
      <c r="EQ247" s="353"/>
      <c r="ER247" s="354"/>
      <c r="ES247" s="353"/>
      <c r="ET247" s="354"/>
      <c r="EU247" s="353"/>
      <c r="EV247" s="354"/>
      <c r="EW247" s="353"/>
      <c r="EX247" s="354"/>
      <c r="EY247" s="353"/>
      <c r="EZ247" s="354"/>
      <c r="FA247" s="353"/>
      <c r="FB247" s="354"/>
      <c r="FC247" s="353"/>
      <c r="FD247" s="354"/>
      <c r="FE247" s="353"/>
      <c r="FF247" s="354"/>
      <c r="FG247" s="353"/>
      <c r="FH247" s="354"/>
      <c r="FI247" s="353"/>
      <c r="FJ247" s="354"/>
      <c r="FK247" s="353"/>
      <c r="FL247" s="354"/>
      <c r="FM247" s="353"/>
      <c r="FN247" s="354"/>
      <c r="FO247" s="353"/>
      <c r="FP247" s="354"/>
      <c r="FQ247" s="353"/>
      <c r="FR247" s="354"/>
      <c r="FS247" s="353"/>
      <c r="FT247" s="354"/>
      <c r="FU247" s="353"/>
      <c r="FV247" s="354"/>
      <c r="FW247" s="353"/>
      <c r="FX247" s="354"/>
      <c r="FY247" s="353"/>
      <c r="FZ247" s="354"/>
      <c r="GA247" s="353"/>
      <c r="GB247" s="354"/>
      <c r="GC247" s="353"/>
      <c r="GD247" s="354"/>
      <c r="GE247" s="353"/>
      <c r="GF247" s="354"/>
      <c r="GG247" s="353"/>
      <c r="GH247" s="354"/>
      <c r="GI247" s="353"/>
      <c r="GJ247" s="354"/>
      <c r="GK247" s="353"/>
      <c r="GL247" s="354"/>
      <c r="GM247" s="353"/>
      <c r="GN247" s="354"/>
      <c r="GO247" s="353"/>
      <c r="GP247" s="354"/>
      <c r="GQ247" s="353"/>
      <c r="GR247" s="354"/>
    </row>
    <row r="248" spans="1:200" ht="17.100000000000001" customHeight="1" thickBot="1" x14ac:dyDescent="0.35">
      <c r="A248" s="403"/>
      <c r="B248" s="406"/>
      <c r="C248" s="399"/>
      <c r="D248" s="400"/>
      <c r="E248" s="355"/>
      <c r="F248" s="356"/>
      <c r="G248" s="355"/>
      <c r="H248" s="356"/>
      <c r="I248" s="355"/>
      <c r="J248" s="356"/>
      <c r="K248" s="355"/>
      <c r="L248" s="356"/>
      <c r="M248" s="355"/>
      <c r="N248" s="356"/>
      <c r="O248" s="355"/>
      <c r="P248" s="356"/>
      <c r="Q248" s="355"/>
      <c r="R248" s="356"/>
      <c r="S248" s="355"/>
      <c r="T248" s="356"/>
      <c r="U248" s="355"/>
      <c r="V248" s="356"/>
      <c r="W248" s="355"/>
      <c r="X248" s="356"/>
      <c r="Y248" s="355"/>
      <c r="Z248" s="356"/>
      <c r="AA248" s="355"/>
      <c r="AB248" s="356"/>
      <c r="AC248" s="355"/>
      <c r="AD248" s="356"/>
      <c r="AE248" s="355"/>
      <c r="AF248" s="356"/>
      <c r="AG248" s="355"/>
      <c r="AH248" s="356"/>
      <c r="AI248" s="355"/>
      <c r="AJ248" s="356"/>
      <c r="AK248" s="355"/>
      <c r="AL248" s="356"/>
      <c r="AM248" s="355"/>
      <c r="AN248" s="356"/>
      <c r="AO248" s="355"/>
      <c r="AP248" s="356"/>
      <c r="AQ248" s="355"/>
      <c r="AR248" s="356"/>
      <c r="AS248" s="355"/>
      <c r="AT248" s="356"/>
      <c r="AU248" s="355"/>
      <c r="AV248" s="356"/>
      <c r="AW248" s="355"/>
      <c r="AX248" s="356"/>
      <c r="AY248" s="355"/>
      <c r="AZ248" s="356"/>
      <c r="BA248" s="355"/>
      <c r="BB248" s="356"/>
      <c r="BC248" s="355"/>
      <c r="BD248" s="356"/>
      <c r="BE248" s="355"/>
      <c r="BF248" s="356"/>
      <c r="BG248" s="355"/>
      <c r="BH248" s="356"/>
      <c r="BI248" s="355"/>
      <c r="BJ248" s="356"/>
      <c r="BK248" s="355"/>
      <c r="BL248" s="356"/>
      <c r="BM248" s="355"/>
      <c r="BN248" s="356"/>
      <c r="BO248" s="355"/>
      <c r="BP248" s="356"/>
      <c r="BQ248" s="355"/>
      <c r="BR248" s="356"/>
      <c r="BS248" s="355"/>
      <c r="BT248" s="356"/>
      <c r="BU248" s="355"/>
      <c r="BV248" s="356"/>
      <c r="BW248" s="355"/>
      <c r="BX248" s="356"/>
      <c r="BY248" s="355"/>
      <c r="BZ248" s="356"/>
      <c r="CA248" s="355"/>
      <c r="CB248" s="356"/>
      <c r="CC248" s="355"/>
      <c r="CD248" s="356"/>
      <c r="CE248" s="393"/>
      <c r="CF248" s="394"/>
      <c r="CG248" s="393"/>
      <c r="CH248" s="394"/>
      <c r="CI248" s="393"/>
      <c r="CJ248" s="394"/>
      <c r="CK248" s="393"/>
      <c r="CL248" s="394"/>
      <c r="CM248" s="393"/>
      <c r="CN248" s="394"/>
      <c r="CO248" s="393"/>
      <c r="CP248" s="394"/>
      <c r="CQ248" s="393"/>
      <c r="CR248" s="394"/>
      <c r="CS248" s="393"/>
      <c r="CT248" s="394"/>
      <c r="CU248" s="355"/>
      <c r="CV248" s="356"/>
      <c r="CW248" s="355"/>
      <c r="CX248" s="356"/>
      <c r="CY248" s="355"/>
      <c r="CZ248" s="356"/>
      <c r="DA248" s="355"/>
      <c r="DB248" s="356"/>
      <c r="DC248" s="355"/>
      <c r="DD248" s="356"/>
      <c r="DE248" s="355"/>
      <c r="DF248" s="356"/>
      <c r="DG248" s="355"/>
      <c r="DH248" s="356"/>
      <c r="DI248" s="355"/>
      <c r="DJ248" s="356"/>
      <c r="DK248" s="355"/>
      <c r="DL248" s="356"/>
      <c r="DM248" s="355"/>
      <c r="DN248" s="356"/>
      <c r="DO248" s="355"/>
      <c r="DP248" s="356"/>
      <c r="DQ248" s="355"/>
      <c r="DR248" s="356"/>
      <c r="DS248" s="355"/>
      <c r="DT248" s="356"/>
      <c r="DU248" s="355"/>
      <c r="DV248" s="356"/>
      <c r="DW248" s="355"/>
      <c r="DX248" s="356"/>
      <c r="DY248" s="355"/>
      <c r="DZ248" s="356"/>
      <c r="EA248" s="355"/>
      <c r="EB248" s="356"/>
      <c r="EC248" s="355"/>
      <c r="ED248" s="356"/>
      <c r="EE248" s="355"/>
      <c r="EF248" s="356"/>
      <c r="EG248" s="355"/>
      <c r="EH248" s="356"/>
      <c r="EI248" s="355"/>
      <c r="EJ248" s="356"/>
      <c r="EK248" s="355"/>
      <c r="EL248" s="356"/>
      <c r="EM248" s="355"/>
      <c r="EN248" s="356"/>
      <c r="EO248" s="355"/>
      <c r="EP248" s="356"/>
      <c r="EQ248" s="355"/>
      <c r="ER248" s="356"/>
      <c r="ES248" s="355"/>
      <c r="ET248" s="356"/>
      <c r="EU248" s="355"/>
      <c r="EV248" s="356"/>
      <c r="EW248" s="355"/>
      <c r="EX248" s="356"/>
      <c r="EY248" s="355"/>
      <c r="EZ248" s="356"/>
      <c r="FA248" s="355"/>
      <c r="FB248" s="356"/>
      <c r="FC248" s="355"/>
      <c r="FD248" s="356"/>
      <c r="FE248" s="355"/>
      <c r="FF248" s="356"/>
      <c r="FG248" s="355"/>
      <c r="FH248" s="356"/>
      <c r="FI248" s="355"/>
      <c r="FJ248" s="356"/>
      <c r="FK248" s="355"/>
      <c r="FL248" s="356"/>
      <c r="FM248" s="355"/>
      <c r="FN248" s="356"/>
      <c r="FO248" s="355"/>
      <c r="FP248" s="356"/>
      <c r="FQ248" s="355"/>
      <c r="FR248" s="356"/>
      <c r="FS248" s="355"/>
      <c r="FT248" s="356"/>
      <c r="FU248" s="355"/>
      <c r="FV248" s="356"/>
      <c r="FW248" s="355"/>
      <c r="FX248" s="356"/>
      <c r="FY248" s="355"/>
      <c r="FZ248" s="356"/>
      <c r="GA248" s="355"/>
      <c r="GB248" s="356"/>
      <c r="GC248" s="355"/>
      <c r="GD248" s="356"/>
      <c r="GE248" s="355"/>
      <c r="GF248" s="356"/>
      <c r="GG248" s="355"/>
      <c r="GH248" s="356"/>
      <c r="GI248" s="355"/>
      <c r="GJ248" s="356"/>
      <c r="GK248" s="355"/>
      <c r="GL248" s="356"/>
      <c r="GM248" s="355"/>
      <c r="GN248" s="356"/>
      <c r="GO248" s="355"/>
      <c r="GP248" s="356"/>
      <c r="GQ248" s="355"/>
      <c r="GR248" s="356"/>
    </row>
    <row r="249" spans="1:200" ht="15.75" customHeight="1" x14ac:dyDescent="0.3">
      <c r="A249" s="401">
        <f>IF(입력!A249="","",입력!A249)</f>
        <v>31</v>
      </c>
      <c r="B249" s="404">
        <f>SUM(E253:GR256)</f>
        <v>0</v>
      </c>
      <c r="C249" s="407" t="s">
        <v>22</v>
      </c>
      <c r="D249" s="408"/>
      <c r="E249" s="357">
        <f>IF(OR(입력!B249="60mm단열",입력!B249="60mm방화"),IF(입력!B251="OD",IF(AND(입력!H249="W",입력!H253="W"),((입력!D249-(입력!D249-입력!J249))*2)+((입력!D249-(입력!D249-입력!J253))*2)+((입력!D249-입력!J249-입력!J253)*2)+((입력!F249)*6),0),0)+IF(입력!B251="OD",IF(AND(입력!H249="H",입력!H253="H"),((입력!F249-(입력!F249-입력!J249))*2)+((입력!F249-(입력!F249-입력!J253))*2)+((입력!F249-입력!J249-입력!J253)*2)+((입력!D249)*6),0),0)+IF(입력!B251="OD",IF(입력!H249="W",((입력!D249-(입력!D249-입력!J249))*2)+((입력!D249-입력!J249)*2)+((입력!F249)*4),IF(입력!H249="H",((입력!F249-(입력!F249-입력!J249))*2)+((입력!F249-입력!J249)*2)+((입력!D249)*4),0)),0)+IF(OR(입력!B251="PJ",입력!B251="T/T",입력!B251="T/O",입력!B251="T/S",입력!B251="FIX",입력!B249="ID",AND(입력!B251="OD",NOT(입력!H249="W"),NOT(입력!H249="H"))),((입력!D249)+(입력!F249))*2,0),0)</f>
        <v>0</v>
      </c>
      <c r="F249" s="358"/>
      <c r="G249" s="375">
        <f>IF(OR(입력!B249="60mm단열",입력!B249="60mm방화"),(IF(OR(입력!B251="T/T",입력!B251="T/O",입력!B251="T/S"),(IF(입력!H249="W",입력!J249-34-19+12,입력!D249-34-34+12)+IF(입력!H249="H",입력!J249-34-19+12,입력!F249-34-34+12))*2,0))+(IF(OR(입력!B251="T/T",입력!B251="T/O",입력!B251="T/S"),(IF(입력!H253="W",입력!J253-34-19+12+입력!F249-34-34+12,0)+IF(입력!H253="H",입력!J253-34-19+12+입력!D249-34-34+12,0))*2,0)),0)</f>
        <v>0</v>
      </c>
      <c r="H249" s="376"/>
      <c r="I249" s="357">
        <f>IF(OR(입력!B249="60mm단열",입력!B249="60mm방화"),IF(OR(입력!B251="T/T",입력!B251="T/O",입력!B251="T/S",입력!B251="FIX",입력!B251="PJ"),IF(입력!H249="W",입력!F249-34-34+10,IF(입력!H249="H",입력!D249-34-34+10,0)),0)*IF(OR(입력!H253="W",입력!H253="H"),2,1),0)</f>
        <v>0</v>
      </c>
      <c r="J249" s="358"/>
      <c r="K249" s="357">
        <f>IF(OR(입력!B249="60mm단열",입력!B249="60mm방화"),IF(입력!B251="OD",(IF(입력!H249="W",입력!D249-(입력!D249-입력!J249)-34-34+12,입력!D249-34-34+12)+IF(입력!H249="H",입력!F249-(입력!F249-입력!J249)-34-34+12,입력!F249-34-34+12))*2,0),0)</f>
        <v>0</v>
      </c>
      <c r="L249" s="358"/>
      <c r="M249" s="357">
        <f>IF(OR(입력!B249="60mm단열",입력!B249="60mm방화"),IF(입력!B251="PJ",(IF(입력!H249="W",입력!D249-(입력!D249-입력!J249)-34-34+12,입력!D249-34-34+12)+IF(입력!H249="H",입력!F249-(입력!F249-입력!J249)-34-34+12,입력!F249-34-34+12))*2,0),0)</f>
        <v>0</v>
      </c>
      <c r="N249" s="358"/>
      <c r="O249" s="357">
        <f>IF(OR(입력!B249="60mm단열",입력!B249="60mm방화"),IF(입력!B251="페러럴",(IF(입력!H249="W",입력!D249-(입력!D249-입력!J249)-34-34+12,입력!D249-34-34+12)+IF(입력!H249="H",입력!F249-(입력!F249-입력!J249)-34-34+12,입력!F249-34-34+12))*2,0),0)</f>
        <v>0</v>
      </c>
      <c r="P249" s="358"/>
      <c r="Q249" s="357">
        <f>IF(OR(입력!B249="60mm단열",입력!B249="60mm방화"),IF(입력!B253="24T",(IF(입력!B251="FIX",IF(AND(입력!H249="W",입력!H253="W"),((입력!D249-(입력!D249-입력!J249)-34-19)*2)+((입력!D249-(입력!D249-입력!J253)-34-19)*2)+((입력!D249-입력!J249-입력!J252-19-19)*2)+((입력!F249-34-34)*6),IF(AND(입력!H249="H",입력!H253="H"),((입력!F249-(입력!F249-입력!J249)-34-19)*2)+((입력!F249-(입력!F249-입력!J253)-34-19)*2)+((입력!F249-입력!J249-입력!J253-19-19)*2)+((입력!D249-34-34)*6),IF(입력!H249="W",((입력!D249-(입력!D249-입력!J249)-34-19)*2)+((입력!D249-입력!J249-34-19)*2)+((입력!F249-34-34)*4),IF(입력!H249="H",((입력!F249-(입력!F249-입력!J249)-34-19)*2)+((입력!F249-입력!J249-34-19)*2)+((입력!D249-34-34)*4),(((입력!D249-34-34)+(입력!F249-34-34))*2))))),0)+IF(OR(입력!B251="T/T",입력!B251="T/O",입력!B251="PJ",입력!B251="T/S"),IF(AND(입력!H249="W",입력!H253="W"),(((입력!D249-입력!J249-입력!J253-19-19)+(입력!F249-34-34))*2),IF(입력!H249="W",(((입력!D249-입력!J249-34-19)+(입력!F249-34-34))*2),IF(AND(입력!H249="H",입력!H253="H"),(((입력!F249-입력!J249-입력!J253-19-19)+(입력!D249-34-34))*2),IF(입력!H249="H",(((입력!F249-입력!J249-34-19)+(입력!D249-34-34))*2),0)))),0)+IF(입력!B249="OD",IF(AND(입력!H249="W",입력!H249="W"),(((입력!D249-입력!J249-입력!J253-34-34)+(입력!F249-34-34))*2),IF(입력!H249="W",(((입력!D249-입력!J249-34-34)+(입력!F249-34-34))*2),IF(AND(입력!H249="H",입력!H253="H"),(((입력!F249-입력!J249-입력!J253-34-34)+(입력!D249-34-34))*2),IF(입력!H249="H",(((입력!F249-입력!J249-34-34)+(입력!D249-34-34))*2),0)))),0)),0),0)</f>
        <v>0</v>
      </c>
      <c r="R249" s="358"/>
      <c r="S249" s="357">
        <f>IF(OR(입력!B249="60mm단열",입력!B249="60mm방화"),IF(입력!B253="24T",(IF(OR(입력!B251="T/T",입력!B251="T/O",입력!B251="T/S"),(IF(입력!H249="W",입력!D249-(입력!D249-입력!J249)-34-19+12-53-53,입력!D249-34-34+12-53-53)+IF(입력!H249="H",입력!F249-(입력!F249-입력!J249)-34-19+12-53-53,입력!F249-34-34+12-53-53))*2,0)+IF(입력!B251="OD",(IF(입력!H249="W",입력!D249-(입력!D249-입력!J249)-34-34+12-53-53,입력!D249-34-34+12-53-53)+IF(입력!H249="H",입력!F249-(입력!F249-입력!J249)-34-34+12-53-53,입력!F249-34-34+12-53-53))*2,0)+IF(입력!B251="PJ",(IF(입력!H249="W",입력!D249-(입력!D249-입력!J249)-34-19+12-53-53,입력!D249-34-34+12-53-53)+IF(입력!H249="H",입력!F249-(입력!F249-입력!J249)-34-19+12-53-53,입력!F249-34-34+12-53-53))*2,0)+IF(OR(입력!B251="T/T",입력!B251="T/O",입력!B251="T/S"),(IF(입력!H253="W",입력!D249-(입력!D249-입력!J253)-34-19+12-53-53,0)+IF(입력!H253="H",입력!F249-(입력!F249-입력!J253)-34-19+12-53-53,0))*2,0)+IF(입력!B249="OD",(IF(입력!H253="W",입력!D249-(입력!D249-입력!J253)-34-34+12-53-53,0)+IF(입력!H253="H",입력!F249-(입력!F249-입력!J253)-34-34+12-53-53,0))*2,0)+IF(입력!B251="PJ",(IF(입력!H253="W",입력!D249-(입력!D249-입력!J253)-34-19+12-53-53,0)+IF(입력!H253="H",입력!F249-(입력!F249-입력!J253)-34-19+12-53-53,0))*2,0)),0),0)</f>
        <v>0</v>
      </c>
      <c r="T249" s="358"/>
      <c r="U249" s="357">
        <f>IF(OR(입력!B249="60mm단열",입력!B249="60mm방화"),IF(입력!B253="39T",(IF(입력!B251="FIX",IF(AND(입력!H249="W",입력!H253="W"),((입력!D249-(입력!D249-입력!J249)-34-19)*2)+((입력!D249-(입력!D249-입력!J253)-34-19)*2)+((입력!D249-입력!J249-입력!J252-19-19)*2)+((입력!F249-34-34)*6),IF(AND(입력!H249="H",입력!H253="H"),((입력!F249-(입력!F249-입력!J249)-34-19)*2)+((입력!F249-(입력!F249-입력!J253)-34-19)*2)+((입력!F249-입력!J249-입력!J253-19-19)*2)+((입력!D249-34-34)*6),IF(입력!H249="W",((입력!D249-(입력!D249-입력!J249)-34-19)*2)+((입력!D249-입력!J249-34-19)*2)+((입력!F249-34-34)*4),IF(입력!H249="H",((입력!F249-(입력!F249-입력!J249)-34-19)*2)+((입력!F249-입력!J249-34-19)*2)+((입력!D249-34-34)*4),(((입력!D249-34-34)+(입력!F249-34-34))*2))))),0)+IF(OR(입력!B251="T/T",입력!B251="T/O",입력!B251="PJ",입력!B251="T/S"),IF(AND(입력!H249="W",입력!H253="W"),(((입력!D249-입력!J249-입력!J253-19-19)+(입력!F249-34-34))*2),IF(입력!H249="W",(((입력!D249-입력!J249-34-19)+(입력!F249-34-34))*2),IF(AND(입력!H249="H",입력!H253="H"),(((입력!F249-입력!J249-입력!J253-19-19)+(입력!D249-34-34))*2),IF(입력!H249="H",(((입력!F249-입력!J249-34-19)+(입력!D249-34-34))*2),0)))),0)+IF(입력!B251="OD",IF(AND(입력!H249="W",입력!H249="W"),(((입력!D249-입력!J249-입력!J253-34-34)+(입력!F249-34-34))*2),IF(입력!H249="W",(((입력!D249-입력!J249-34-34)+(입력!F249-34-34))*2),IF(AND(입력!H249="H",입력!H253="H"),(((입력!F249-입력!J249-입력!J253-34-34)+(입력!D249-34-34))*2),IF(입력!H249="H",(((입력!F249-입력!J249-34-34)+(입력!D249-34-34))*2),0)))),0)),0),0)</f>
        <v>0</v>
      </c>
      <c r="V249" s="358"/>
      <c r="W249" s="357">
        <f>IF(OR(입력!B249="60mm단열",입력!B249="60mm방화"),IF(입력!B253="39T",(IF(OR(입력!B251="T/T",입력!B251="T/O",입력!B251="T/S"),(IF(입력!H249="W",입력!D249-(입력!D249-입력!J249)-34-19+12-53-53,입력!D249-34-34+12-53-53)+IF(입력!H249="H",입력!F249-(입력!F249-입력!J249)-34-19+12-53-53,입력!F249-34-34+12-53-53))*2,0)+IF(입력!B251="OD",(IF(입력!H249="W",입력!D249-(입력!D249-입력!J249)-34-34+12-53-53,입력!D249-34-34+12-53-53)+IF(입력!H249="H",입력!F249-(입력!F249-입력!J249)-34-34+12-53-53,입력!F249-34-34+12-53-53))*2,0)+IF(입력!B251="PJ",(IF(입력!H249="W",입력!D249-(입력!D249-입력!J249)-34-19+12-53-53,입력!D249-34-34+12-53-53)+IF(입력!H249="H",입력!F249-(입력!F249-입력!J249)-34-19+12-53-53,입력!F249-34-34+12-53-53))*2,0)+IF(OR(입력!B251="T/T",입력!B251="T/O",입력!B251="T/S"),(IF(입력!H253="W",입력!D249-(입력!D249-입력!J253)-34-19+12-53-53,0)+IF(입력!H253="H",입력!F249-(입력!F249-입력!J253)-34-19+12-53-53,0))*2,0)+IF(입력!B249="OD",(IF(입력!H253="W",입력!D249-(입력!D249-입력!J253)-34-34+12-53-53,0)+IF(입력!H253="H",입력!F249-(입력!F249-입력!J253)-34-34+12-53-53,0))*2,0)+IF(입력!B249="ID",(IF(입력!H253="W",입력!D249-(입력!D249-입력!J253)-34-19+12-53-53,0)+IF(입력!H253="H",입력!F249-(입력!F249-입력!J253)-34-19+12-53-53,0))*2,0)),0),0)</f>
        <v>0</v>
      </c>
      <c r="X249" s="358"/>
      <c r="Y249" s="357">
        <f>IF(OR(입력!B249="60mm단열",입력!B249="60mm방화"),(4),0)</f>
        <v>0</v>
      </c>
      <c r="Z249" s="358"/>
      <c r="AA249" s="357">
        <f>IF(OR(입력!B249="60mm단열",입력!B249="60mm방화"),(4),0)</f>
        <v>0</v>
      </c>
      <c r="AB249" s="358"/>
      <c r="AC249" s="375">
        <f>IF(OR(입력!B249="60mm단열",입력!B249="60mm방화"),IF(OR(입력!B251="T/T",입력!B251="T/O",입력!B251="T/S",입력!B251="PJ"),IF(OR(입력!H253="w",입력!H253="h"),8,4),0),0)</f>
        <v>0</v>
      </c>
      <c r="AD249" s="376"/>
      <c r="AE249" s="375">
        <f>IF(OR(입력!B249="60mm단열",입력!B249="60mm방화"),IF(OR(입력!B251="T/T",입력!B251="T/O",입력!B251="T/S",입력!B251="PJ"),IF(OR(입력!H253="w",입력!H253="h"),8,4),0),0)</f>
        <v>0</v>
      </c>
      <c r="AF249" s="376"/>
      <c r="AG249" s="375">
        <f>IF(OR(입력!B249="60mm단열",입력!B249="60mm방화"),IF(OR(입력!B251="T/T",입력!B251="T/O",입력!B251="T/S",입력!B251="FIX",입력!B251="PJ"),IF(입력!H249="W",4,IF(입력!H249="H",4,0)),0)*IF(OR(입력!H252="W",입력!H252="H"),2,1),0)</f>
        <v>0</v>
      </c>
      <c r="AH249" s="376"/>
      <c r="AI249" s="375">
        <f>IF(OR(입력!B249="60mm단열",입력!B249="60mm방화"),IF(OR(입력!B251="T/T",입력!B251="T/O",입력!B251="T/S",입력!B251="FIX",입력!B251="PJ"),IF(입력!H249="W",4,IF(입력!H249="H",4,0)),0)*IF(OR(입력!H252="W",입력!H252="H"),2,1),0)</f>
        <v>0</v>
      </c>
      <c r="AJ249" s="376"/>
      <c r="AK249" s="375">
        <f>IF(OR(입력!B249="60mm단열",입력!B249="60mm방화"),IF(OR(입력!B251="T/T",입력!B251="T/O",입력!B251="T/S",입력!B251="FIX",입력!B251="PJ"),IF(입력!H249="W",4,IF(입력!H249="H",4,0)),0)*IF(OR(입력!H252="W",입력!H252="H"),2,1),0)</f>
        <v>0</v>
      </c>
      <c r="AL249" s="376"/>
      <c r="AM249" s="357">
        <f>IF(OR(입력!B249="60mm단열",입력!B249="60mm방화"),(32),0)</f>
        <v>0</v>
      </c>
      <c r="AN249" s="358"/>
      <c r="AO249" s="357">
        <f>IF((입력!B249="60mm단열"),(Q249+S249+U249+W249)/1000,0)</f>
        <v>0</v>
      </c>
      <c r="AP249" s="358"/>
      <c r="AQ249" s="357">
        <f>IF((입력!B249="60mm단열"),(Q249+S249+U249+W249)/1000,0)</f>
        <v>0</v>
      </c>
      <c r="AR249" s="358"/>
      <c r="AS249" s="357">
        <f>IF((입력!B249="60mm단열"),(G249+M249+K249+O249))/1000</f>
        <v>0</v>
      </c>
      <c r="AT249" s="358"/>
      <c r="AU249" s="357">
        <f>IF((입력!B249="60mm단열"),(4),0)</f>
        <v>0</v>
      </c>
      <c r="AV249" s="358"/>
      <c r="AW249" s="357">
        <f>IF((입력!B249="60mm단열"),(G249*2)/1000,0)</f>
        <v>0</v>
      </c>
      <c r="AX249" s="358"/>
      <c r="AY249" s="357">
        <f>IF((입력!B249="60mm방화"),(Q249+S249+U249+W249)/1000,0)</f>
        <v>0</v>
      </c>
      <c r="AZ249" s="358"/>
      <c r="BA249" s="357">
        <f>IF((입력!B249="60mm방화"),(Q249+S249+U249+W249)/1000,0)</f>
        <v>0</v>
      </c>
      <c r="BB249" s="358"/>
      <c r="BC249" s="357">
        <f>IF((입력!B249="60mm방화"),(G249+K249+M249+O249)/1000,0)</f>
        <v>0</v>
      </c>
      <c r="BD249" s="358"/>
      <c r="BE249" s="357">
        <f>IF((입력!B249="60mm방화"),(4),0)</f>
        <v>0</v>
      </c>
      <c r="BF249" s="358"/>
      <c r="BG249" s="357">
        <f>IF((입력!B249="60mm방화"),((G249+K249+M249+O249)/1000),0)</f>
        <v>0</v>
      </c>
      <c r="BH249" s="358"/>
      <c r="BI249" s="357">
        <f>IF((입력!B249="60mm방화"),((E249/1000)),0)</f>
        <v>0</v>
      </c>
      <c r="BJ249" s="358"/>
      <c r="BK249" s="357">
        <f>IF((입력!B249="60mm방화"),IF(입력!B253="24T",Q249/1000,U249/1000),0)</f>
        <v>0</v>
      </c>
      <c r="BL249" s="358"/>
      <c r="BM249" s="357">
        <f>IF((입력!B249="60mm방화"),IF(입력!B253="24T",S249/1000,W249/1000),0)</f>
        <v>0</v>
      </c>
      <c r="BN249" s="358"/>
      <c r="BO249" s="357">
        <f>IF(OR(입력!B249="60mm단열",입력!B249="60mm방화"),(IF(OR(입력!B251="T/T",입력!B251="T/O",입력!B251="T/S",입력!B251="PJ"),(IF(입력!H249="W",입력!D249-(입력!D249-입력!J249)-432,입력!D249-432)+IF(입력!H249="H",입력!F249-((((입력!F249-입력!J249)/2)-246)*2),(((입력!F249/2)-246)*2))),0))+(IF(OR(입력!B251="T/T",입력!B251="T/O",입력!B251="T/S"),(IF(입력!H253="W",입력!D249-(입력!D253-입력!J253)-432,0)+IF(입력!H253="H",입력!F253-((((입력!F253-입력!J253)/2)-246)*2),0)),0)),0)</f>
        <v>0</v>
      </c>
      <c r="BP249" s="358"/>
      <c r="BQ249" s="357">
        <f>IF(OR(입력!B249="85mm단열",입력!B249="85mm방화"),IF(입력!B251="OD",IF(AND(입력!H249="W",입력!H253="W"),((입력!D249-(입력!D249-입력!J249))*2)+((입력!D249-(입력!D249-입력!J253))*2)+((입력!D249-입력!J249-입력!J253)*2)+((입력!F249)*6),0),0)+IF(입력!B251="OD",IF(AND(입력!H249="H",입력!H253="H"),((입력!BJ249-(입력!F249-입력!J249))*2)+((입력!F249-(입력!F249-입력!J253))*2)+((입력!F249-입력!BN249-입력!J253)*2)+((입력!D249)*6),0),0)+IF(입력!B251="OD",IF(입력!H249="W",((입력!D249-(입력!D249-입력!J249))*2)+((입력!D249-입력!J249)*2)+((입력!F249)*4),IF(입력!H249="H",((입력!F249-(입력!F249-입력!J249))*2)+((입력!F249-입력!J249)*2)+((입력!D249)*4),0)),0)+IF(OR(입력!B251="T/T",입력!B251="T/O",입력!B251="T/S",입력!B251="FIX",입력!B249="ID",AND(입력!B251="OD",NOT(입력!H249="W"),NOT(입력!H249="H"))),((입력!D249)+(입력!F249))*2,0),0)</f>
        <v>0</v>
      </c>
      <c r="BR249" s="358"/>
      <c r="BS249" s="357">
        <f>IF(OR(입력!B249="85mm단열",입력!B249="85mm방화"),(IF(OR(입력!B251="T/T",입력!B251="T/O",입력!B251="T/S"),(IF(입력!H249="W",입력!D249-(입력!D249-입력!J249)-38-19+12,입력!D249-38-38+12)+IF(입력!H249="H",입력!F249-(입력!F249-입력!J249)-38-19+12,입력!F249-38-38+12))*2,0))+(IF(OR(입력!B251="T/T",입력!B251="T/O",입력!B251="T/S"),(IF(입력!H253="W",입력!D249-(입력!D253-입력!J253)-38-19+12,0)+IF(입력!H253="H",입력!F253-(입력!F253-입력!J253)-38-19+12,0))*2,0)),0)</f>
        <v>0</v>
      </c>
      <c r="BT249" s="358"/>
      <c r="BU249" s="357">
        <f>IF(OR(입력!B249="85mm단열",입력!B249="85mm방화"),IF(OR(입력!B251="T/T",입력!B251="T/O",입력!B251="T/S",입력!B251="FIX",입력!B251="ID"),IF(입력!H249="W",입력!F249-38-38+10,IF(입력!H249="H",입력!D249-38-38+10,0)),0)*IF(OR(입력!H253="W",입력!H252="H"),2,1),0)</f>
        <v>0</v>
      </c>
      <c r="BV249" s="358"/>
      <c r="BW249" s="357">
        <f>IF(OR(입력!B249="85mm단열",입력!B249="85mm방화"),IF(입력!B253="48T",(IF(입력!B251="FIX",IF(AND(입력!H249="W",입력!H253="W"),((입력!D249-(입력!D249-입력!J249)-38-19)*2)+((입력!D249-(입력!D249-입력!J253)-38-19)*2)+((입력!D249-입력!J249-입력!J252-19-19)*2)+((입력!F249-38-38)*6),IF(AND(입력!H249="H",입력!H253="H"),((입력!F249-(입력!F249-입력!J249)-38-19)*2)+((입력!F249-(입력!F249-입력!J253)-38-19)*2)+((입력!F249-입력!J249-입력!J253-19-19)*2)+((입력!D249-38-38)*6),IF(입력!H249="W",((입력!D249-(입력!D249-입력!J249)-38-19)*2)+((입력!D249-입력!J249-38-19)*2)+((입력!F249-38-38)*4),IF(입력!H249="H",((입력!F249-(입력!F249-입력!J249)-38-19)*2)+((입력!F249-입력!J249-38-19)*2)+((입력!D249-38-38)*4),(((입력!D249-38-38)+(입력!F249-38-38))*2))))),0)+IF(OR(입력!B251="T/T",입력!B251="T/O",입력!B251="ID",입력!B251="T/S"),IF(AND(입력!H249="W",입력!H253="W"),(((입력!D249-입력!J249-입력!J253-19-19)+(입력!F249-38-38))*2),IF(입력!H249="W",(((입력!D249-입력!J249-38-19)+(입력!F249-38-38))*2),IF(AND(입력!H249="H",입력!H253="H"),(((입력!F249-입력!J249-입력!J253-19-19)+(입력!D249-38-38))*2),IF(입력!H249="H",(((입력!F249-입력!J249-38-19)+(입력!D249-38-38))*2),0)))),0)+IF(입력!B249="OD",IF(AND(입력!H249="W",입력!H249="W"),(((입력!D249-입력!J249-입력!J253-38-38)+(입력!F249-38-38))*2),IF(입력!H249="W",(((입력!D249-입력!J249-38-38)+(입력!F249-38-38))*2),IF(AND(입력!H249="H",입력!H253="H"),(((입력!F249-입력!J249-입력!J253-38-38)+(입력!D249-38-38))*2),IF(입력!H249="H",(((입력!F249-입력!J249-38-38)+(입력!D249-38-38))*2),0)))),0)),0),0)</f>
        <v>0</v>
      </c>
      <c r="BX249" s="358"/>
      <c r="BY249" s="357">
        <f>IF(OR(입력!B249="85mm단열",입력!B249="85mm방화"),IF(입력!B253="48T",(IF(OR(입력!B251="T/T",입력!B251="T/O",입력!B251="T/S"),(IF(입력!H249="W",입력!D249-(입력!D249-입력!J249)-38-19+12-56-56,입력!D249-38-38+12-56-56)+IF(입력!H249="H",입력!F249-(입력!F249-입력!J249)-38-19+12-56-56,입력!F249-38-38+12-56-56))*2,0)+IF(입력!B251="OD",(IF(입력!H249="W",입력!D249-(입력!D249-입력!J249)-38-38+12-56-56,입력!D249-38-38+12-56-56)+IF(입력!H249="H",입력!F249-(입력!F249-입력!J249)-38-38+12-56-56,입력!F249-38-38+12-56-56))*2,0)+IF(입력!B251="ID",(IF(입력!H249="W",입력!D249-(입력!D249-입력!J249)-38-19+12-56-56,입력!D249-38-38+12-56-56)+IF(입력!H249="H",입력!F249-(입력!F249-입력!J249)-38-19+12-56-56,입력!F249-38-38+12-56-56))*2,0)+IF(OR(입력!B251="T/T",입력!B251="T/O",입력!B251="T/S"),(IF(입력!H253="W",입력!D249-(입력!D249-입력!J253)-38-19+12-56-56,0)+IF(입력!H253="H",입력!F249-(입력!F249-입력!J253)-38-19+12-56-56,0))*2,0)+IF(입력!B249="OD",(IF(입력!H253="W",입력!D249-(입력!D249-입력!J253)-38-38+12-56-56,0)+IF(입력!H253="H",입력!F249-(입력!F249-입력!J253)-38-38+12-56-56,0))*2,0)+IF(입력!B249="ID",(IF(입력!H253="W",입력!D249-(입력!D249-입력!J253)-38-19+12-56-56,0)+IF(입력!H253="H",입력!F249-(입력!F249-입력!J253)-38-19+12-56-56,0))*2,0)),0),0)</f>
        <v>0</v>
      </c>
      <c r="BZ249" s="358"/>
      <c r="CA249" s="357">
        <f>IF(OR(입력!B249="85mm단열",입력!B249="85mm방화"),IF(입력!B253="51T",(IF(입력!B251="FIX",IF(AND(입력!H249="W",입력!H253="W"),((입력!D249-(입력!D249-입력!J249)-38-19)*2)+((입력!D249-(입력!D249-입력!J253)-38-19)*2)+((입력!D249-입력!J249-입력!J252-19-19)*2)+((입력!F249-38-38)*6),IF(AND(입력!H249="H",입력!H253="H"),((입력!F249-(입력!F249-입력!J249)-38-19)*2)+((입력!F249-(입력!F249-입력!J253)-38-19)*2)+((입력!F249-입력!J249-입력!J253-19-19)*2)+((입력!D249-38-38)*6),IF(입력!H249="W",((입력!D249-(입력!D249-입력!J249)-38-19)*2)+((입력!D249-입력!J249-38-19)*2)+((입력!F249-38-38)*4),IF(입력!H249="H",((입력!F249-(입력!F249-입력!J249)-38-19)*2)+((입력!F249-입력!J249-38-19)*2)+((입력!D249-38-38)*4),(((입력!D249-38-38)+(입력!F249-38-38))*2))))),0)+IF(OR(입력!B251="T/T",입력!B251="T/O",입력!B251="ID",입력!B251="T/S"),IF(AND(입력!H249="W",입력!H253="W"),(((입력!D249-입력!J249-입력!J253-19-19)+(입력!F249-38-38))*2),IF(입력!H249="W",(((입력!D249-입력!J249-38-19)+(입력!F249-38-38))*2),IF(AND(입력!H249="H",입력!H253="H"),(((입력!F249-입력!J249-입력!J253-19-19)+(입력!D249-38-38))*2),IF(입력!H249="H",(((입력!F249-입력!J249-38-19)+(입력!D249-38-38))*2),0)))),0)+IF(입력!B249="OD",IF(AND(입력!H249="W",입력!H249="W"),(((입력!D249-입력!J249-입력!J253-38-38)+(입력!F249-38-38))*2),IF(입력!H249="W",(((입력!D249-입력!J249-38-38)+(입력!F249-38-38))*2),IF(AND(입력!H249="H",입력!H253="H"),(((입력!F249-입력!J249-입력!J253-38-38)+(입력!D249-38-38))*2),IF(입력!H249="H",(((입력!F249-입력!J249-38-38)+(입력!D249-38-38))*2),0)))),0)),0),0)</f>
        <v>0</v>
      </c>
      <c r="CB249" s="358"/>
      <c r="CC249" s="357">
        <f>IF(OR(입력!B249="85mm단열",입력!B249="85mm방화"),IF(입력!B253="51T",(IF(OR(입력!B251="T/T",입력!B251="T/O",입력!B251="T/S"),(IF(입력!H249="W",입력!D249-(입력!D249-입력!J249)-38-19+12-56-56,입력!D249-38-38+12-56-56)+IF(입력!H249="H",입력!F249-(입력!F249-입력!J249)-38-19+12-56-56,입력!F249-38-38+12-56-56))*2,0)+IF(입력!B251="OD",(IF(입력!H249="W",입력!D249-(입력!D249-입력!J249)-38-38+12-56-56,입력!D249-38-38+12-56-56)+IF(입력!H249="H",입력!F249-(입력!F249-입력!J249)-38-38+12-56-56,입력!F249-38-38+12-56-56))*2,0)+IF(입력!B251="ID",(IF(입력!H249="W",입력!D249-(입력!D249-입력!J249)-38-19+12-56-56,입력!D249-38-38+12-56-56)+IF(입력!H249="H",입력!F249-(입력!F249-입력!J249)-38-19+12-56-56,입력!F249-38-38+12-56-56))*2,0)+IF(OR(입력!B251="T/T",입력!B251="T/O",입력!B251="T/S"),(IF(입력!H253="W",입력!D249-(입력!D249-입력!J253)-38-19+12-56-56,0)+IF(입력!H253="H",입력!F249-(입력!F249-입력!J253)-38-19+12-56-56,0))*2,0)+IF(입력!B249="OD",(IF(입력!H253="W",입력!D249-(입력!D249-입력!J253)-38-38+12-56-56,0)+IF(입력!H253="H",입력!F249-(입력!F249-입력!J253)-38-38+12-56-56,0))*2,0)+IF(입력!B249="ID",(IF(입력!H253="W",입력!D249-(입력!D249-입력!J253)-38-19+12-56-56,0)+IF(입력!H253="H",입력!F249-(입력!F249-입력!J253)-38-19+12-56-56,0))*2,0)),0),0)</f>
        <v>0</v>
      </c>
      <c r="CD249" s="358"/>
      <c r="CE249" s="357">
        <f>IF(OR(입력!B249="85mm단열",입력!B249="85mm방화"),(4),0)</f>
        <v>0</v>
      </c>
      <c r="CF249" s="358"/>
      <c r="CG249" s="357">
        <f>IF(OR(입력!B249="85mm단열",입력!B249="85mm방화"),(4),0)</f>
        <v>0</v>
      </c>
      <c r="CH249" s="358"/>
      <c r="CI249" s="381">
        <f>IF(OR(입력!B249="85mm단열",입력!B249="85mm방화"),IF(OR(입력!B251="T/T",입력!B251="T/O",입력!B251="T/S"),IF(OR(입력!H253="w",입력!H253="h"),8,4),0),0)</f>
        <v>0</v>
      </c>
      <c r="CJ249" s="382"/>
      <c r="CK249" s="375">
        <f>IF(OR(입력!B249="85mm단열",입력!B249="85mm방화"),IF(OR(입력!B251="T/T",입력!B251="T/O",입력!B251="T/S"),IF(OR(입력!H253="w",입력!H253="h"),8,4),0),0)</f>
        <v>0</v>
      </c>
      <c r="CL249" s="376"/>
      <c r="CM249" s="375">
        <f>IF(OR(입력!B249="85mm단열",입력!B249="85mm방화"),IF(OR(입력!B251="T/T",입력!B251="T/O",입력!B251="T/S",입력!B251="FIX",입력!B251="ID"),IF(입력!H249="W",2,IF(입력!H249="H",2,0)),0)*IF(OR(입력!H252="W",입력!H252="H"),2,1),0)</f>
        <v>0</v>
      </c>
      <c r="CN249" s="376"/>
      <c r="CO249" s="375">
        <f>IF(OR(입력!B249="85mm단열",입력!B249="85mm방화"),IF(OR(입력!B251="T/T",입력!B251="T/O",입력!B251="T/S",입력!B251="FIX",입력!B251="ID"),IF(입력!H249="W",2,IF(입력!H249="H",2,0)),0)*IF(OR(입력!H252="W",입력!H252="H"),2,1),0)</f>
        <v>0</v>
      </c>
      <c r="CP249" s="376"/>
      <c r="CQ249" s="375">
        <f>IF(OR(입력!B249="85mm단열",입력!B249="85mm방화"),IF(OR(입력!B251="T/T",입력!B251="T/O",입력!B251="T/S",입력!B251="FIX",입력!B251="ID"),IF(입력!H249="W",2,IF(입력!H249="H",2,0)),0)*IF(OR(입력!H252="W",입력!H252="H"),2,1),0)</f>
        <v>0</v>
      </c>
      <c r="CR249" s="376"/>
      <c r="CS249" s="357">
        <f>IF(OR(입력!B249="85mm단열",입력!B249="85mm방화"),(32),0)</f>
        <v>0</v>
      </c>
      <c r="CT249" s="358"/>
      <c r="CU249" s="369">
        <f>IF((입력!B249="85mm단열"),((CA249+CC249+BW249+BY249)/1000),0)</f>
        <v>0</v>
      </c>
      <c r="CV249" s="370"/>
      <c r="CW249" s="369">
        <f>IF((입력!B249="85mm단열"),((CA249+CC249+BW249+BY249)/1000),0)</f>
        <v>0</v>
      </c>
      <c r="CX249" s="370"/>
      <c r="CY249" s="369">
        <f>IF((입력!B249="85mm단열"),((BS249/1000)),0)</f>
        <v>0</v>
      </c>
      <c r="CZ249" s="370"/>
      <c r="DA249" s="357">
        <f>IF((입력!B249="85mm단열"),(4),0)</f>
        <v>0</v>
      </c>
      <c r="DB249" s="358"/>
      <c r="DC249" s="369">
        <f>IF((입력!B249="85mm단열"),(BS249*2)/1000,0)</f>
        <v>0</v>
      </c>
      <c r="DD249" s="370"/>
      <c r="DE249" s="357">
        <f>IF((입력!B249="85mm방화"),((CA249+CC249+BW249+BY249)/1000),0)</f>
        <v>0</v>
      </c>
      <c r="DF249" s="358"/>
      <c r="DG249" s="357">
        <f>IF((입력!B249="85mm방화"),((CA249+CC249+BW249+BY249)/1000),0)</f>
        <v>0</v>
      </c>
      <c r="DH249" s="358"/>
      <c r="DI249" s="357">
        <f>IF((입력!B249="85mm방화"),((BS249/1000)),0)</f>
        <v>0</v>
      </c>
      <c r="DJ249" s="358"/>
      <c r="DK249" s="357">
        <f>IF((입력!B249="85mm방화"),(4),0)</f>
        <v>0</v>
      </c>
      <c r="DL249" s="358"/>
      <c r="DM249" s="357">
        <f>IF((입력!B249="85mm방화"),(BS249*2)/1000,0)</f>
        <v>0</v>
      </c>
      <c r="DN249" s="358"/>
      <c r="DO249" s="357">
        <f>IF((입력!B249="85mm방화"),((BQ249/1000)),0)</f>
        <v>0</v>
      </c>
      <c r="DP249" s="358"/>
      <c r="DQ249" s="357">
        <f>IF((입력!B249="85mm방화"),((BW249/1000)),0)</f>
        <v>0</v>
      </c>
      <c r="DR249" s="358"/>
      <c r="DS249" s="357">
        <f>IF((입력!B249="85mm방화"),((BY249/1000)),0)</f>
        <v>0</v>
      </c>
      <c r="DT249" s="358"/>
      <c r="DU249" s="357">
        <f>IF(OR(입력!B249="85mm단열",입력!B249="85mm방화"),(IF(OR(입력!B251="T/T",입력!B251="T/O",입력!B251="T/S"),(IF(입력!H249="W",입력!D249-(입력!D249-입력!J249)-432,입력!D249-432)+IF(입력!H249="H",입력!F249-((((입력!F249-입력!J249)/2)-246)*2),(((입력!F249/2)-246)*2))),0))+(IF(OR(입력!B251="T/T",입력!B251="T/O",입력!B251="T/S"),(IF(입력!H253="W",입력!D249-(입력!D253-입력!J253)-432,0)+IF(입력!H253="H",입력!F253-((((입력!F253-입력!J253)/2)-246)*2),0)),0)),0)</f>
        <v>0</v>
      </c>
      <c r="DV249" s="358"/>
      <c r="DW249" s="357">
        <f>IF(OR(입력!B249="85mm단열",입력!B249="85mm방화",입력!B249="60mm단열",입력!B249="60mm방화"),IF(OR(입력!B251="T/T",입력!B251="T/O",입력!B251="T/S",입력!B251="FIX"),IF(OR(입력!H249="w",입력!H249="h"),4,2),0),0)</f>
        <v>0</v>
      </c>
      <c r="DX249" s="358"/>
      <c r="DY249" s="357">
        <f>IF(OR(입력!B249="85mm단열",입력!B249="85mm방화",입력!B249="60mm단열",입력!B249="60mm방화"),IF(OR(입력!B251="T/T",입력!B251="T/O",입력!B251="T/S"),1,0),0)</f>
        <v>0</v>
      </c>
      <c r="DZ249" s="358"/>
      <c r="EA249" s="357">
        <f>IF(OR(입력!B249="85mm단열",입력!B249="85mm방화",입력!B249="60mm단열",입력!B249="60mm방화"),IF(OR(입력!B251="T/T",입력!B251="T/O",입력!B251="T/S"),1,0),0)</f>
        <v>0</v>
      </c>
      <c r="EB249" s="358"/>
      <c r="EC249" s="357">
        <f>IF(OR(입력!B249="145mm단열",입력!B249="145mm방화"),IF(입력!B251="ES",((입력!D249)+(입력!F249))*2,0),0)</f>
        <v>0</v>
      </c>
      <c r="ED249" s="358"/>
      <c r="EE249" s="357">
        <f>IF(OR(입력!B249="145mm단열",입력!B249="145mm방화"),IF(입력!B251="ES",(((입력!D249-(입력!D249-입력!J249)+6)+(입력!F249-52-57))*2),0)+IF(입력!B251="ES",IF(입력!H253="W",(((입력!D249-(입력!D249-입력!J253)+6)+(입력!F249-52-57))*2),0),0),0)</f>
        <v>0</v>
      </c>
      <c r="EF249" s="358"/>
      <c r="EG249" s="357">
        <f>IF(OR(입력!B249="145mm단열",입력!B249="145mm방화"),IF(입력!B251="ES",입력!F249-36-36+10,0)*IF(입력!H253="W",2,1),0)</f>
        <v>0</v>
      </c>
      <c r="EH249" s="358"/>
      <c r="EI249" s="357">
        <f>IF(OR(입력!B249="145mm단열",입력!B249="145mm방화"),IF(입력!B251="ES",입력!D249-36-36,0),0)</f>
        <v>0</v>
      </c>
      <c r="EJ249" s="358"/>
      <c r="EK249" s="357">
        <f>IF(OR(입력!B249="145mm단열",입력!B249="145mm방화"),IF(입력!B251="ES",입력!F249-36-36,0)+IF(AND(입력!B251="ES",입력!H253="W"),입력!F249-36-36,0),0)</f>
        <v>0</v>
      </c>
      <c r="EL249" s="358"/>
      <c r="EM249" s="357">
        <f>IF(OR(입력!B249="145mm단열",입력!B249="145mm방화"),IF(입력!B251="ES",입력!D249-36-36,0),0)</f>
        <v>0</v>
      </c>
      <c r="EN249" s="358"/>
      <c r="EO249" s="357">
        <f>IF(OR(입력!B249="145mm단열",입력!B249="145mm방화"),IF(입력!B251="ES",입력!D249-36-36,0),0)</f>
        <v>0</v>
      </c>
      <c r="EP249" s="358"/>
      <c r="EQ249" s="357">
        <f>IF(OR(입력!B249="145mm단열",입력!B249="145mm방화"),IF(입력!B251="ES",입력!F249-36-36,0)+IF(AND(입력!B251="ES",입력!H253="W"),입력!F249-36-36,0),0)</f>
        <v>0</v>
      </c>
      <c r="ER249" s="358"/>
      <c r="ES249" s="357">
        <f>IF(OR(입력!B249="145mm단열",입력!B249="145mm방화"),IF(입력!B253="39T",IF(입력!B251="ES",((입력!D249-(입력!D249-입력!J249)+6-73-73)+(입력!F249-36-36-73-73))*2,0)+IF(AND(입력!B249="ES",입력!H252="W"),((입력!D249-(입력!D249-입력!J252)+6-73-73)+(입력!F249-36-36-73-73))*2,0)+IF(AND(입력!B249="ES",입력!H249="W",입력!H252="W"),((입력!D249-입력!J249-입력!J252-19-19)+(입력!F249-36-36))*2,IF(AND(입력!B249="ES",입력!H249="W",NOT(입력!H252="W")),((입력!D249-입력!J249-36-19)+(입력!F249-36-36))*2,0)),0),0)</f>
        <v>0</v>
      </c>
      <c r="ET249" s="358"/>
      <c r="EU249" s="357">
        <f>IF(OR(입력!B249="145mm단열",입력!B249="145mm방화"),IF(입력!B253="24T",IF(입력!B251="ES",((입력!D249-(입력!D249-입력!J249)+6-73-73)+(입력!F249-36-36-73-73))*2,0)+IF(AND(입력!B249="ES",입력!H252="W"),((입력!D249-(입력!D249-입력!J252)+6-73-73)+(입력!F249-36-36-73-73))*2,0)+IF(AND(입력!B249="ES",입력!H249="W",입력!H252="W"),((입력!D249-입력!J249-입력!J252-19-19)+(입력!F249-36-36))*2,IF(AND(입력!B249="ES",입력!H249="W",NOT(입력!H252="W")),((입력!D249-입력!J249-36-19)+(입력!F249-36-36))*2,0)),0),0)</f>
        <v>0</v>
      </c>
      <c r="EV249" s="358"/>
      <c r="EW249" s="357">
        <f>IF(OR(입력!B249="145mm단열",입력!B249="145mm방화"),IF(입력!B251="ES",(입력!D249-(입력!D249-입력!J249)-40-21+입력!F249-36-36)*2,0)+IF(AND(입력!B251="ES",입력!H253="W"),(입력!D249-(입력!D249-입력!J252)-36-19+입력!F249-36-36)*2,0),0)</f>
        <v>0</v>
      </c>
      <c r="EX249" s="358"/>
      <c r="EY249" s="357">
        <f>IF(OR(입력!B249="145mm단열",입력!B249="145mm방화"),(4),0)</f>
        <v>0</v>
      </c>
      <c r="EZ249" s="358"/>
      <c r="FA249" s="357">
        <f>IF(OR(입력!B249="145mm단열",입력!B249="145mm방화"),(4),0)</f>
        <v>0</v>
      </c>
      <c r="FB249" s="358"/>
      <c r="FC249" s="381">
        <f>IF(OR(입력!B249="145mm단열",입력!B249="145mm방화"),IF(OR(입력!B251="ES"),IF(OR(입력!H249="W",입력!H253="h"),4,8),0),0)</f>
        <v>0</v>
      </c>
      <c r="FD249" s="382"/>
      <c r="FE249" s="375">
        <f>IF(OR(입력!B249="145mm단열",입력!B249="145mm방화"),IF(OR(입력!B251="ES"),IF(OR(입력!H249="W",입력!H253="h"),4,8),0),0)</f>
        <v>0</v>
      </c>
      <c r="FF249" s="376"/>
      <c r="FG249" s="375">
        <f>IF(OR(입력!B249="145mm단열",입력!B249="145mm방화"),IF(OR(입력!B251="ES"),IF(입력!H249="W",2,IF(입력!H249="H",2,0)),0)*IF(OR(입력!H252="W",입력!H252="H"),2,1),0)</f>
        <v>0</v>
      </c>
      <c r="FH249" s="376"/>
      <c r="FI249" s="375">
        <f>IF(OR(입력!B249="145mm단열",입력!B249="145mm방화"),IF(OR(입력!B251="ES"),IF(입력!H249="W",2,IF(입력!H249="H",2,0)),0)*IF(OR(입력!H252="W",입력!H252="H"),2,1),0)</f>
        <v>0</v>
      </c>
      <c r="FJ249" s="376"/>
      <c r="FK249" s="375">
        <f>IF(OR(입력!B249="145mm단열",입력!B249="145mm방화"),IF(OR(입력!B251="ES"),IF(입력!H249="W",2,IF(입력!H249="H",2,0)),0)*IF(OR(입력!H252="W",입력!H252="H"),2,1),0)</f>
        <v>0</v>
      </c>
      <c r="FL249" s="376"/>
      <c r="FM249" s="357">
        <f>IF(OR(입력!B249="145mm단열",입력!B249="145mm방화"),(32),0)</f>
        <v>0</v>
      </c>
      <c r="FN249" s="358"/>
      <c r="FO249" s="369">
        <f>IF((입력!B249="145mm단열"),((EU249+EW249+EQ249+ES249)/1000),0)</f>
        <v>0</v>
      </c>
      <c r="FP249" s="370"/>
      <c r="FQ249" s="369">
        <f>IF((입력!B249="145mm단열"),((EU249+EW249+EQ249+ES249)/1000),0)</f>
        <v>0</v>
      </c>
      <c r="FR249" s="370"/>
      <c r="FS249" s="369">
        <f>IF((입력!B249="145mm단열"),((EM249/1000)),0)</f>
        <v>0</v>
      </c>
      <c r="FT249" s="370"/>
      <c r="FU249" s="357">
        <f>IF((입력!B249="145mm단열"),(4),0)</f>
        <v>0</v>
      </c>
      <c r="FV249" s="358"/>
      <c r="FW249" s="369">
        <f>IF((입력!B249="145mm단열"),(EM249*2)/1000,0)</f>
        <v>0</v>
      </c>
      <c r="FX249" s="370"/>
      <c r="FY249" s="357">
        <f>IF((입력!B249="145mm방화"),((EU249+EW249+EQ249+ES249)/1000),0)</f>
        <v>0</v>
      </c>
      <c r="FZ249" s="358"/>
      <c r="GA249" s="357">
        <f>IF((입력!B249="145mm방화"),((EU249+EW249+EQ249+ES249)/1000),0)</f>
        <v>0</v>
      </c>
      <c r="GB249" s="358"/>
      <c r="GC249" s="357">
        <f>IF((입력!B249="145mm방화"),((EM249/1000)),0)</f>
        <v>0</v>
      </c>
      <c r="GD249" s="358"/>
      <c r="GE249" s="357">
        <f>IF((입력!B249="145mm방화"),(4),0)</f>
        <v>0</v>
      </c>
      <c r="GF249" s="358"/>
      <c r="GG249" s="357">
        <f>IF((입력!B249="145mm방화"),(EM249*2)/1000,0)</f>
        <v>0</v>
      </c>
      <c r="GH249" s="358"/>
      <c r="GI249" s="357">
        <f>IF((입력!B249="145mm방화"),((EK249/1000)),0)</f>
        <v>0</v>
      </c>
      <c r="GJ249" s="358"/>
      <c r="GK249" s="357">
        <f>IF((입력!B249="145mm방화"),((EQ249/1000)),0)</f>
        <v>0</v>
      </c>
      <c r="GL249" s="358"/>
      <c r="GM249" s="357">
        <f>IF((입력!B249="145mm방화"),((ES249/1000)),0)</f>
        <v>0</v>
      </c>
      <c r="GN249" s="358"/>
      <c r="GO249" s="357">
        <f>IF(OR(입력!B249="145mm단열",입력!B249="145mm방화"),(1),0)</f>
        <v>0</v>
      </c>
      <c r="GP249" s="358"/>
      <c r="GQ249" s="357">
        <f>IF(OR(입력!B249="145mm단열",입력!B249="145mm방화"),(1),0)</f>
        <v>0</v>
      </c>
      <c r="GR249" s="358"/>
    </row>
    <row r="250" spans="1:200" ht="17.100000000000001" customHeight="1" x14ac:dyDescent="0.3">
      <c r="A250" s="402"/>
      <c r="B250" s="405"/>
      <c r="C250" s="397"/>
      <c r="D250" s="398"/>
      <c r="E250" s="359"/>
      <c r="F250" s="360"/>
      <c r="G250" s="377"/>
      <c r="H250" s="378"/>
      <c r="I250" s="359"/>
      <c r="J250" s="360"/>
      <c r="K250" s="359"/>
      <c r="L250" s="360"/>
      <c r="M250" s="359"/>
      <c r="N250" s="360"/>
      <c r="O250" s="359"/>
      <c r="P250" s="360"/>
      <c r="Q250" s="359"/>
      <c r="R250" s="360"/>
      <c r="S250" s="359"/>
      <c r="T250" s="360"/>
      <c r="U250" s="359"/>
      <c r="V250" s="360"/>
      <c r="W250" s="359"/>
      <c r="X250" s="360"/>
      <c r="Y250" s="359"/>
      <c r="Z250" s="360"/>
      <c r="AA250" s="359"/>
      <c r="AB250" s="360"/>
      <c r="AC250" s="377"/>
      <c r="AD250" s="378"/>
      <c r="AE250" s="377"/>
      <c r="AF250" s="378"/>
      <c r="AG250" s="377"/>
      <c r="AH250" s="378"/>
      <c r="AI250" s="377"/>
      <c r="AJ250" s="378"/>
      <c r="AK250" s="377"/>
      <c r="AL250" s="378"/>
      <c r="AM250" s="359"/>
      <c r="AN250" s="360"/>
      <c r="AO250" s="359"/>
      <c r="AP250" s="360"/>
      <c r="AQ250" s="359"/>
      <c r="AR250" s="360"/>
      <c r="AS250" s="359"/>
      <c r="AT250" s="360"/>
      <c r="AU250" s="359"/>
      <c r="AV250" s="360"/>
      <c r="AW250" s="359"/>
      <c r="AX250" s="360"/>
      <c r="AY250" s="359"/>
      <c r="AZ250" s="360"/>
      <c r="BA250" s="359"/>
      <c r="BB250" s="360"/>
      <c r="BC250" s="359"/>
      <c r="BD250" s="360"/>
      <c r="BE250" s="359"/>
      <c r="BF250" s="360"/>
      <c r="BG250" s="359"/>
      <c r="BH250" s="360"/>
      <c r="BI250" s="359"/>
      <c r="BJ250" s="360"/>
      <c r="BK250" s="359"/>
      <c r="BL250" s="360"/>
      <c r="BM250" s="359"/>
      <c r="BN250" s="360"/>
      <c r="BO250" s="359"/>
      <c r="BP250" s="360"/>
      <c r="BQ250" s="359"/>
      <c r="BR250" s="360"/>
      <c r="BS250" s="359"/>
      <c r="BT250" s="360"/>
      <c r="BU250" s="359"/>
      <c r="BV250" s="360"/>
      <c r="BW250" s="359"/>
      <c r="BX250" s="360"/>
      <c r="BY250" s="359"/>
      <c r="BZ250" s="360"/>
      <c r="CA250" s="359"/>
      <c r="CB250" s="360"/>
      <c r="CC250" s="359"/>
      <c r="CD250" s="360"/>
      <c r="CE250" s="359"/>
      <c r="CF250" s="360"/>
      <c r="CG250" s="359"/>
      <c r="CH250" s="360"/>
      <c r="CI250" s="383"/>
      <c r="CJ250" s="384"/>
      <c r="CK250" s="377"/>
      <c r="CL250" s="378"/>
      <c r="CM250" s="377"/>
      <c r="CN250" s="378"/>
      <c r="CO250" s="377"/>
      <c r="CP250" s="378"/>
      <c r="CQ250" s="377"/>
      <c r="CR250" s="378"/>
      <c r="CS250" s="359"/>
      <c r="CT250" s="360"/>
      <c r="CU250" s="371"/>
      <c r="CV250" s="372"/>
      <c r="CW250" s="371"/>
      <c r="CX250" s="372"/>
      <c r="CY250" s="371"/>
      <c r="CZ250" s="372"/>
      <c r="DA250" s="359"/>
      <c r="DB250" s="360"/>
      <c r="DC250" s="371"/>
      <c r="DD250" s="372"/>
      <c r="DE250" s="359"/>
      <c r="DF250" s="360"/>
      <c r="DG250" s="359"/>
      <c r="DH250" s="360"/>
      <c r="DI250" s="359"/>
      <c r="DJ250" s="360"/>
      <c r="DK250" s="359"/>
      <c r="DL250" s="360"/>
      <c r="DM250" s="359"/>
      <c r="DN250" s="360"/>
      <c r="DO250" s="359"/>
      <c r="DP250" s="360"/>
      <c r="DQ250" s="359"/>
      <c r="DR250" s="360"/>
      <c r="DS250" s="359"/>
      <c r="DT250" s="360"/>
      <c r="DU250" s="359"/>
      <c r="DV250" s="360"/>
      <c r="DW250" s="359"/>
      <c r="DX250" s="360"/>
      <c r="DY250" s="359"/>
      <c r="DZ250" s="360"/>
      <c r="EA250" s="359"/>
      <c r="EB250" s="360"/>
      <c r="EC250" s="359"/>
      <c r="ED250" s="360"/>
      <c r="EE250" s="359"/>
      <c r="EF250" s="360"/>
      <c r="EG250" s="359"/>
      <c r="EH250" s="360"/>
      <c r="EI250" s="359"/>
      <c r="EJ250" s="360"/>
      <c r="EK250" s="359"/>
      <c r="EL250" s="360"/>
      <c r="EM250" s="359"/>
      <c r="EN250" s="360"/>
      <c r="EO250" s="359"/>
      <c r="EP250" s="360"/>
      <c r="EQ250" s="359"/>
      <c r="ER250" s="360"/>
      <c r="ES250" s="359"/>
      <c r="ET250" s="360"/>
      <c r="EU250" s="359"/>
      <c r="EV250" s="360"/>
      <c r="EW250" s="359"/>
      <c r="EX250" s="360"/>
      <c r="EY250" s="359"/>
      <c r="EZ250" s="360"/>
      <c r="FA250" s="359"/>
      <c r="FB250" s="360"/>
      <c r="FC250" s="383"/>
      <c r="FD250" s="384"/>
      <c r="FE250" s="377"/>
      <c r="FF250" s="378"/>
      <c r="FG250" s="377"/>
      <c r="FH250" s="378"/>
      <c r="FI250" s="377"/>
      <c r="FJ250" s="378"/>
      <c r="FK250" s="377"/>
      <c r="FL250" s="378"/>
      <c r="FM250" s="359"/>
      <c r="FN250" s="360"/>
      <c r="FO250" s="371"/>
      <c r="FP250" s="372"/>
      <c r="FQ250" s="371"/>
      <c r="FR250" s="372"/>
      <c r="FS250" s="371"/>
      <c r="FT250" s="372"/>
      <c r="FU250" s="359"/>
      <c r="FV250" s="360"/>
      <c r="FW250" s="371"/>
      <c r="FX250" s="372"/>
      <c r="FY250" s="359"/>
      <c r="FZ250" s="360"/>
      <c r="GA250" s="359"/>
      <c r="GB250" s="360"/>
      <c r="GC250" s="359"/>
      <c r="GD250" s="360"/>
      <c r="GE250" s="359"/>
      <c r="GF250" s="360"/>
      <c r="GG250" s="359"/>
      <c r="GH250" s="360"/>
      <c r="GI250" s="359"/>
      <c r="GJ250" s="360"/>
      <c r="GK250" s="359"/>
      <c r="GL250" s="360"/>
      <c r="GM250" s="359"/>
      <c r="GN250" s="360"/>
      <c r="GO250" s="359"/>
      <c r="GP250" s="360"/>
      <c r="GQ250" s="359"/>
      <c r="GR250" s="360"/>
    </row>
    <row r="251" spans="1:200" ht="16.5" customHeight="1" x14ac:dyDescent="0.3">
      <c r="A251" s="402"/>
      <c r="B251" s="405"/>
      <c r="C251" s="397"/>
      <c r="D251" s="398"/>
      <c r="E251" s="359"/>
      <c r="F251" s="360"/>
      <c r="G251" s="377"/>
      <c r="H251" s="378"/>
      <c r="I251" s="359"/>
      <c r="J251" s="360"/>
      <c r="K251" s="359"/>
      <c r="L251" s="360"/>
      <c r="M251" s="359"/>
      <c r="N251" s="360"/>
      <c r="O251" s="359"/>
      <c r="P251" s="360"/>
      <c r="Q251" s="359"/>
      <c r="R251" s="360"/>
      <c r="S251" s="359"/>
      <c r="T251" s="360"/>
      <c r="U251" s="359"/>
      <c r="V251" s="360"/>
      <c r="W251" s="359"/>
      <c r="X251" s="360"/>
      <c r="Y251" s="359"/>
      <c r="Z251" s="360"/>
      <c r="AA251" s="359"/>
      <c r="AB251" s="360"/>
      <c r="AC251" s="377"/>
      <c r="AD251" s="378"/>
      <c r="AE251" s="377"/>
      <c r="AF251" s="378"/>
      <c r="AG251" s="377"/>
      <c r="AH251" s="378"/>
      <c r="AI251" s="377"/>
      <c r="AJ251" s="378"/>
      <c r="AK251" s="377"/>
      <c r="AL251" s="378"/>
      <c r="AM251" s="359"/>
      <c r="AN251" s="360"/>
      <c r="AO251" s="359"/>
      <c r="AP251" s="360"/>
      <c r="AQ251" s="359"/>
      <c r="AR251" s="360"/>
      <c r="AS251" s="359"/>
      <c r="AT251" s="360"/>
      <c r="AU251" s="359"/>
      <c r="AV251" s="360"/>
      <c r="AW251" s="359"/>
      <c r="AX251" s="360"/>
      <c r="AY251" s="359"/>
      <c r="AZ251" s="360"/>
      <c r="BA251" s="359"/>
      <c r="BB251" s="360"/>
      <c r="BC251" s="359"/>
      <c r="BD251" s="360"/>
      <c r="BE251" s="359"/>
      <c r="BF251" s="360"/>
      <c r="BG251" s="359"/>
      <c r="BH251" s="360"/>
      <c r="BI251" s="359"/>
      <c r="BJ251" s="360"/>
      <c r="BK251" s="359"/>
      <c r="BL251" s="360"/>
      <c r="BM251" s="359"/>
      <c r="BN251" s="360"/>
      <c r="BO251" s="359"/>
      <c r="BP251" s="360"/>
      <c r="BQ251" s="359"/>
      <c r="BR251" s="360"/>
      <c r="BS251" s="359"/>
      <c r="BT251" s="360"/>
      <c r="BU251" s="359"/>
      <c r="BV251" s="360"/>
      <c r="BW251" s="359"/>
      <c r="BX251" s="360"/>
      <c r="BY251" s="359"/>
      <c r="BZ251" s="360"/>
      <c r="CA251" s="359"/>
      <c r="CB251" s="360"/>
      <c r="CC251" s="359"/>
      <c r="CD251" s="360"/>
      <c r="CE251" s="359"/>
      <c r="CF251" s="360"/>
      <c r="CG251" s="359"/>
      <c r="CH251" s="360"/>
      <c r="CI251" s="383"/>
      <c r="CJ251" s="384"/>
      <c r="CK251" s="377"/>
      <c r="CL251" s="378"/>
      <c r="CM251" s="377"/>
      <c r="CN251" s="378"/>
      <c r="CO251" s="377"/>
      <c r="CP251" s="378"/>
      <c r="CQ251" s="377"/>
      <c r="CR251" s="378"/>
      <c r="CS251" s="359"/>
      <c r="CT251" s="360"/>
      <c r="CU251" s="371"/>
      <c r="CV251" s="372"/>
      <c r="CW251" s="371"/>
      <c r="CX251" s="372"/>
      <c r="CY251" s="371"/>
      <c r="CZ251" s="372"/>
      <c r="DA251" s="359"/>
      <c r="DB251" s="360"/>
      <c r="DC251" s="371"/>
      <c r="DD251" s="372"/>
      <c r="DE251" s="359"/>
      <c r="DF251" s="360"/>
      <c r="DG251" s="359"/>
      <c r="DH251" s="360"/>
      <c r="DI251" s="359"/>
      <c r="DJ251" s="360"/>
      <c r="DK251" s="359"/>
      <c r="DL251" s="360"/>
      <c r="DM251" s="359"/>
      <c r="DN251" s="360"/>
      <c r="DO251" s="359"/>
      <c r="DP251" s="360"/>
      <c r="DQ251" s="359"/>
      <c r="DR251" s="360"/>
      <c r="DS251" s="359"/>
      <c r="DT251" s="360"/>
      <c r="DU251" s="359"/>
      <c r="DV251" s="360"/>
      <c r="DW251" s="359"/>
      <c r="DX251" s="360"/>
      <c r="DY251" s="359"/>
      <c r="DZ251" s="360"/>
      <c r="EA251" s="359"/>
      <c r="EB251" s="360"/>
      <c r="EC251" s="359"/>
      <c r="ED251" s="360"/>
      <c r="EE251" s="359"/>
      <c r="EF251" s="360"/>
      <c r="EG251" s="359"/>
      <c r="EH251" s="360"/>
      <c r="EI251" s="359"/>
      <c r="EJ251" s="360"/>
      <c r="EK251" s="359"/>
      <c r="EL251" s="360"/>
      <c r="EM251" s="359"/>
      <c r="EN251" s="360"/>
      <c r="EO251" s="359"/>
      <c r="EP251" s="360"/>
      <c r="EQ251" s="359"/>
      <c r="ER251" s="360"/>
      <c r="ES251" s="359"/>
      <c r="ET251" s="360"/>
      <c r="EU251" s="359"/>
      <c r="EV251" s="360"/>
      <c r="EW251" s="359"/>
      <c r="EX251" s="360"/>
      <c r="EY251" s="359"/>
      <c r="EZ251" s="360"/>
      <c r="FA251" s="359"/>
      <c r="FB251" s="360"/>
      <c r="FC251" s="383"/>
      <c r="FD251" s="384"/>
      <c r="FE251" s="377"/>
      <c r="FF251" s="378"/>
      <c r="FG251" s="377"/>
      <c r="FH251" s="378"/>
      <c r="FI251" s="377"/>
      <c r="FJ251" s="378"/>
      <c r="FK251" s="377"/>
      <c r="FL251" s="378"/>
      <c r="FM251" s="359"/>
      <c r="FN251" s="360"/>
      <c r="FO251" s="371"/>
      <c r="FP251" s="372"/>
      <c r="FQ251" s="371"/>
      <c r="FR251" s="372"/>
      <c r="FS251" s="371"/>
      <c r="FT251" s="372"/>
      <c r="FU251" s="359"/>
      <c r="FV251" s="360"/>
      <c r="FW251" s="371"/>
      <c r="FX251" s="372"/>
      <c r="FY251" s="359"/>
      <c r="FZ251" s="360"/>
      <c r="GA251" s="359"/>
      <c r="GB251" s="360"/>
      <c r="GC251" s="359"/>
      <c r="GD251" s="360"/>
      <c r="GE251" s="359"/>
      <c r="GF251" s="360"/>
      <c r="GG251" s="359"/>
      <c r="GH251" s="360"/>
      <c r="GI251" s="359"/>
      <c r="GJ251" s="360"/>
      <c r="GK251" s="359"/>
      <c r="GL251" s="360"/>
      <c r="GM251" s="359"/>
      <c r="GN251" s="360"/>
      <c r="GO251" s="359"/>
      <c r="GP251" s="360"/>
      <c r="GQ251" s="359"/>
      <c r="GR251" s="360"/>
    </row>
    <row r="252" spans="1:200" ht="16.5" customHeight="1" x14ac:dyDescent="0.3">
      <c r="A252" s="402"/>
      <c r="B252" s="405"/>
      <c r="C252" s="409"/>
      <c r="D252" s="410"/>
      <c r="E252" s="361"/>
      <c r="F252" s="362"/>
      <c r="G252" s="379"/>
      <c r="H252" s="380"/>
      <c r="I252" s="361"/>
      <c r="J252" s="362"/>
      <c r="K252" s="361"/>
      <c r="L252" s="362"/>
      <c r="M252" s="361"/>
      <c r="N252" s="362"/>
      <c r="O252" s="361"/>
      <c r="P252" s="362"/>
      <c r="Q252" s="361"/>
      <c r="R252" s="362"/>
      <c r="S252" s="361"/>
      <c r="T252" s="362"/>
      <c r="U252" s="361"/>
      <c r="V252" s="362"/>
      <c r="W252" s="361"/>
      <c r="X252" s="362"/>
      <c r="Y252" s="361"/>
      <c r="Z252" s="362"/>
      <c r="AA252" s="361"/>
      <c r="AB252" s="362"/>
      <c r="AC252" s="379"/>
      <c r="AD252" s="380"/>
      <c r="AE252" s="379"/>
      <c r="AF252" s="380"/>
      <c r="AG252" s="379"/>
      <c r="AH252" s="380"/>
      <c r="AI252" s="379"/>
      <c r="AJ252" s="380"/>
      <c r="AK252" s="379"/>
      <c r="AL252" s="380"/>
      <c r="AM252" s="361"/>
      <c r="AN252" s="362"/>
      <c r="AO252" s="361"/>
      <c r="AP252" s="362"/>
      <c r="AQ252" s="361"/>
      <c r="AR252" s="362"/>
      <c r="AS252" s="361"/>
      <c r="AT252" s="362"/>
      <c r="AU252" s="361"/>
      <c r="AV252" s="362"/>
      <c r="AW252" s="361"/>
      <c r="AX252" s="362"/>
      <c r="AY252" s="361"/>
      <c r="AZ252" s="362"/>
      <c r="BA252" s="361"/>
      <c r="BB252" s="362"/>
      <c r="BC252" s="361"/>
      <c r="BD252" s="362"/>
      <c r="BE252" s="361"/>
      <c r="BF252" s="362"/>
      <c r="BG252" s="361"/>
      <c r="BH252" s="362"/>
      <c r="BI252" s="361"/>
      <c r="BJ252" s="362"/>
      <c r="BK252" s="361"/>
      <c r="BL252" s="362"/>
      <c r="BM252" s="361"/>
      <c r="BN252" s="362"/>
      <c r="BO252" s="361"/>
      <c r="BP252" s="362"/>
      <c r="BQ252" s="361"/>
      <c r="BR252" s="362"/>
      <c r="BS252" s="361"/>
      <c r="BT252" s="362"/>
      <c r="BU252" s="361"/>
      <c r="BV252" s="362"/>
      <c r="BW252" s="361"/>
      <c r="BX252" s="362"/>
      <c r="BY252" s="361"/>
      <c r="BZ252" s="362"/>
      <c r="CA252" s="361"/>
      <c r="CB252" s="362"/>
      <c r="CC252" s="361"/>
      <c r="CD252" s="362"/>
      <c r="CE252" s="361"/>
      <c r="CF252" s="362"/>
      <c r="CG252" s="361"/>
      <c r="CH252" s="362"/>
      <c r="CI252" s="385"/>
      <c r="CJ252" s="386"/>
      <c r="CK252" s="379"/>
      <c r="CL252" s="380"/>
      <c r="CM252" s="379"/>
      <c r="CN252" s="380"/>
      <c r="CO252" s="379"/>
      <c r="CP252" s="380"/>
      <c r="CQ252" s="379"/>
      <c r="CR252" s="380"/>
      <c r="CS252" s="361"/>
      <c r="CT252" s="362"/>
      <c r="CU252" s="373"/>
      <c r="CV252" s="374"/>
      <c r="CW252" s="373"/>
      <c r="CX252" s="374"/>
      <c r="CY252" s="373"/>
      <c r="CZ252" s="374"/>
      <c r="DA252" s="361"/>
      <c r="DB252" s="362"/>
      <c r="DC252" s="373"/>
      <c r="DD252" s="374"/>
      <c r="DE252" s="361"/>
      <c r="DF252" s="362"/>
      <c r="DG252" s="361"/>
      <c r="DH252" s="362"/>
      <c r="DI252" s="361"/>
      <c r="DJ252" s="362"/>
      <c r="DK252" s="361"/>
      <c r="DL252" s="362"/>
      <c r="DM252" s="361"/>
      <c r="DN252" s="362"/>
      <c r="DO252" s="361"/>
      <c r="DP252" s="362"/>
      <c r="DQ252" s="361"/>
      <c r="DR252" s="362"/>
      <c r="DS252" s="361"/>
      <c r="DT252" s="362"/>
      <c r="DU252" s="361"/>
      <c r="DV252" s="362"/>
      <c r="DW252" s="361"/>
      <c r="DX252" s="362"/>
      <c r="DY252" s="361"/>
      <c r="DZ252" s="362"/>
      <c r="EA252" s="361"/>
      <c r="EB252" s="362"/>
      <c r="EC252" s="361"/>
      <c r="ED252" s="362"/>
      <c r="EE252" s="361"/>
      <c r="EF252" s="362"/>
      <c r="EG252" s="361"/>
      <c r="EH252" s="362"/>
      <c r="EI252" s="361"/>
      <c r="EJ252" s="362"/>
      <c r="EK252" s="361"/>
      <c r="EL252" s="362"/>
      <c r="EM252" s="361"/>
      <c r="EN252" s="362"/>
      <c r="EO252" s="361"/>
      <c r="EP252" s="362"/>
      <c r="EQ252" s="361"/>
      <c r="ER252" s="362"/>
      <c r="ES252" s="361"/>
      <c r="ET252" s="362"/>
      <c r="EU252" s="361"/>
      <c r="EV252" s="362"/>
      <c r="EW252" s="361"/>
      <c r="EX252" s="362"/>
      <c r="EY252" s="361"/>
      <c r="EZ252" s="362"/>
      <c r="FA252" s="361"/>
      <c r="FB252" s="362"/>
      <c r="FC252" s="385"/>
      <c r="FD252" s="386"/>
      <c r="FE252" s="379"/>
      <c r="FF252" s="380"/>
      <c r="FG252" s="379"/>
      <c r="FH252" s="380"/>
      <c r="FI252" s="379"/>
      <c r="FJ252" s="380"/>
      <c r="FK252" s="379"/>
      <c r="FL252" s="380"/>
      <c r="FM252" s="361"/>
      <c r="FN252" s="362"/>
      <c r="FO252" s="373"/>
      <c r="FP252" s="374"/>
      <c r="FQ252" s="373"/>
      <c r="FR252" s="374"/>
      <c r="FS252" s="373"/>
      <c r="FT252" s="374"/>
      <c r="FU252" s="361"/>
      <c r="FV252" s="362"/>
      <c r="FW252" s="373"/>
      <c r="FX252" s="374"/>
      <c r="FY252" s="361"/>
      <c r="FZ252" s="362"/>
      <c r="GA252" s="361"/>
      <c r="GB252" s="362"/>
      <c r="GC252" s="361"/>
      <c r="GD252" s="362"/>
      <c r="GE252" s="361"/>
      <c r="GF252" s="362"/>
      <c r="GG252" s="361"/>
      <c r="GH252" s="362"/>
      <c r="GI252" s="361"/>
      <c r="GJ252" s="362"/>
      <c r="GK252" s="361"/>
      <c r="GL252" s="362"/>
      <c r="GM252" s="361"/>
      <c r="GN252" s="362"/>
      <c r="GO252" s="361"/>
      <c r="GP252" s="362"/>
      <c r="GQ252" s="361"/>
      <c r="GR252" s="362"/>
    </row>
    <row r="253" spans="1:200" ht="16.5" customHeight="1" x14ac:dyDescent="0.3">
      <c r="A253" s="402"/>
      <c r="B253" s="405"/>
      <c r="C253" s="395" t="s">
        <v>20</v>
      </c>
      <c r="D253" s="396"/>
      <c r="E253" s="351">
        <f>ROUNDUP((E249/1000)*VLOOKUP(E$8,'프로파일 단가 DB'!$A$2:$H$107,7,FALSE)+(E249/1000*($U$3/100))*VLOOKUP(E$8,'프로파일 단가 DB'!$A$2:$H$107,7,FALSE),2)</f>
        <v>0</v>
      </c>
      <c r="F253" s="352"/>
      <c r="G253" s="351">
        <f>ROUNDUP((G249/1000)*VLOOKUP(G$8,'프로파일 단가 DB'!$A$2:$H$107,7,FALSE)+(G249/1000*($U$3/100))*VLOOKUP(G$8,'프로파일 단가 DB'!$A$2:$H$107,7,FALSE),2)</f>
        <v>0</v>
      </c>
      <c r="H253" s="352"/>
      <c r="I253" s="351">
        <f>ROUNDUP((I249/1000)*VLOOKUP(I$8,'프로파일 단가 DB'!$A$2:$H$107,7,FALSE)+(I249/1000*($U$3/100))*VLOOKUP(I$8,'프로파일 단가 DB'!$A$2:$H$107,7,FALSE),2)</f>
        <v>0</v>
      </c>
      <c r="J253" s="352"/>
      <c r="K253" s="351">
        <f>ROUNDUP((K249/1000)*VLOOKUP(K$8,'프로파일 단가 DB'!$A$2:$H$107,7,FALSE)+(K249/1000*($U$3/100))*VLOOKUP(K$8,'프로파일 단가 DB'!$A$2:$H$107,7,FALSE),2)</f>
        <v>0</v>
      </c>
      <c r="L253" s="352"/>
      <c r="M253" s="351">
        <f>ROUNDUP((M249/1000)*VLOOKUP(M$8,'프로파일 단가 DB'!$A$2:$H$107,7,FALSE)+(M249/1000*($U$3/100))*VLOOKUP(M$8,'프로파일 단가 DB'!$A$2:$H$107,7,FALSE),2)</f>
        <v>0</v>
      </c>
      <c r="N253" s="352"/>
      <c r="O253" s="351">
        <f>ROUNDUP((O249/1000)*VLOOKUP(O$8,'프로파일 단가 DB'!$A$2:$H$107,7,FALSE)+(O249/1000*($U$3/100))*VLOOKUP(O$8,'프로파일 단가 DB'!$A$2:$H$107,7,FALSE),2)</f>
        <v>0</v>
      </c>
      <c r="P253" s="352"/>
      <c r="Q253" s="351">
        <f>ROUNDUP((Q249/1000)*VLOOKUP(Q$8,'프로파일 단가 DB'!$A$2:$H$107,7,FALSE)+(Q249/1000*($U$3/100))*VLOOKUP(Q$8,'프로파일 단가 DB'!$A$2:$H$107,7,FALSE),2)</f>
        <v>0</v>
      </c>
      <c r="R253" s="352"/>
      <c r="S253" s="351">
        <f>ROUNDUP((S249/1000)*VLOOKUP(S$8,'프로파일 단가 DB'!$A$2:$H$107,7,FALSE)+(S249/1000*($U$3/100))*VLOOKUP(S$8,'프로파일 단가 DB'!$A$2:$H$107,7,FALSE),2)</f>
        <v>0</v>
      </c>
      <c r="T253" s="352"/>
      <c r="U253" s="351">
        <f>ROUNDUP((U249/1000)*VLOOKUP(U$8,'프로파일 단가 DB'!$A$2:$H$107,7,FALSE)+(U249/1000*($U$3/100))*VLOOKUP(U$8,'프로파일 단가 DB'!$A$2:$H$107,7,FALSE),2)</f>
        <v>0</v>
      </c>
      <c r="V253" s="352"/>
      <c r="W253" s="351">
        <f>ROUNDUP((W249/1000)*VLOOKUP(W$8,'프로파일 단가 DB'!$A$2:$H$107,7,FALSE)+(W249/1000*($U$3/100))*VLOOKUP(W$8,'프로파일 단가 DB'!$A$2:$H$107,7,FALSE),2)</f>
        <v>0</v>
      </c>
      <c r="X253" s="352"/>
      <c r="Y253" s="351">
        <f>ROUNDUP((Y249)*VLOOKUP(Y$8,'프로파일 단가 DB'!$A$2:$H$107,7,FALSE)+(Y249*($U$3/100))*VLOOKUP(Y$8,'프로파일 단가 DB'!$A$2:$H$107,7,FALSE),2)</f>
        <v>0</v>
      </c>
      <c r="Z253" s="352"/>
      <c r="AA253" s="351">
        <f>ROUNDUP((AA249)*VLOOKUP(AA$8,'프로파일 단가 DB'!$A$2:$H$107,7,FALSE)+(AA249*($U$3/100))*VLOOKUP(AA$8,'프로파일 단가 DB'!$A$2:$H$107,7,FALSE),2)</f>
        <v>0</v>
      </c>
      <c r="AB253" s="352"/>
      <c r="AC253" s="351">
        <f>ROUNDUP((AC249)*VLOOKUP(AC$8,'프로파일 단가 DB'!$A$2:$H$107,7,FALSE)+(AC249*($U$3/100))*VLOOKUP(AC$8,'프로파일 단가 DB'!$A$2:$H$107,7,FALSE),2)</f>
        <v>0</v>
      </c>
      <c r="AD253" s="352"/>
      <c r="AE253" s="351">
        <f>ROUNDUP((AE249)*VLOOKUP(AE$8,'프로파일 단가 DB'!$A$2:$H$107,7,FALSE)+(AE249*($U$3/100))*VLOOKUP(AE$8,'프로파일 단가 DB'!$A$2:$H$107,7,FALSE),2)</f>
        <v>0</v>
      </c>
      <c r="AF253" s="352"/>
      <c r="AG253" s="351">
        <f>ROUNDUP((AG249)*VLOOKUP(AG$8,'프로파일 단가 DB'!$A$2:$H$107,7,FALSE)+(AG249*($U$3/100))*VLOOKUP(AG$8,'프로파일 단가 DB'!$A$2:$H$107,7,FALSE),2)</f>
        <v>0</v>
      </c>
      <c r="AH253" s="352"/>
      <c r="AI253" s="351">
        <f>ROUNDUP((AI249)*VLOOKUP(AI$8,'프로파일 단가 DB'!$A$2:$H$107,7,FALSE)+(AI249*($U$3/100))*VLOOKUP(AI$8,'프로파일 단가 DB'!$A$2:$H$107,7,FALSE),2)</f>
        <v>0</v>
      </c>
      <c r="AJ253" s="352"/>
      <c r="AK253" s="351">
        <f>ROUNDUP((AK249)*VLOOKUP(AK$8,'프로파일 단가 DB'!$A$2:$H$107,7,FALSE)+(AK249*($U$3/100))*VLOOKUP(AK$8,'프로파일 단가 DB'!$A$2:$H$107,7,FALSE),2)</f>
        <v>0</v>
      </c>
      <c r="AL253" s="352"/>
      <c r="AM253" s="351">
        <f>ROUNDUP((AM249)*VLOOKUP(AM$8,'프로파일 단가 DB'!$A$2:$H$107,7,FALSE)+(AM249*($U$3/100))*VLOOKUP(AM$8,'프로파일 단가 DB'!$A$2:$H$107,7,FALSE),2)</f>
        <v>0</v>
      </c>
      <c r="AN253" s="352"/>
      <c r="AO253" s="351">
        <f>ROUNDUP((AO249)*VLOOKUP(AO$8,'프로파일 단가 DB'!$A$2:$H$107,7,FALSE)+(AO249*($U$3/100))*VLOOKUP(AO$8,'프로파일 단가 DB'!$A$2:$H$107,7,FALSE),2)</f>
        <v>0</v>
      </c>
      <c r="AP253" s="352"/>
      <c r="AQ253" s="351">
        <f>ROUNDUP((AQ249)*VLOOKUP(AQ$8,'프로파일 단가 DB'!$A$2:$H$107,7,FALSE)+(AQ249*($U$3/100))*VLOOKUP(AQ$8,'프로파일 단가 DB'!$A$2:$H$107,7,FALSE),2)</f>
        <v>0</v>
      </c>
      <c r="AR253" s="352"/>
      <c r="AS253" s="351">
        <f>ROUNDUP((AS249)*VLOOKUP(AS$8,'프로파일 단가 DB'!$A$2:$H$107,7,FALSE)+(AS249*($U$3/100))*VLOOKUP(AS$8,'프로파일 단가 DB'!$A$2:$H$107,7,FALSE),2)</f>
        <v>0</v>
      </c>
      <c r="AT253" s="352"/>
      <c r="AU253" s="351">
        <f>ROUNDUP((AU249)*VLOOKUP(AU$8,'프로파일 단가 DB'!$A$2:$H$107,7,FALSE)+(AU249*($U$3/100))*VLOOKUP(AU$8,'프로파일 단가 DB'!$A$2:$H$107,7,FALSE),2)</f>
        <v>0</v>
      </c>
      <c r="AV253" s="352"/>
      <c r="AW253" s="351">
        <f>ROUNDUP((AW249)*VLOOKUP(AW$8,'프로파일 단가 DB'!$A$2:$H$107,7,FALSE)+(AW249*($U$3/100))*VLOOKUP(AW$8,'프로파일 단가 DB'!$A$2:$H$107,7,FALSE),2)</f>
        <v>0</v>
      </c>
      <c r="AX253" s="352"/>
      <c r="AY253" s="351">
        <f>ROUNDUP((AY249)*VLOOKUP(AY$8,'프로파일 단가 DB'!$A$2:$H$107,7,FALSE)+(AY249*($U$3/100))*VLOOKUP(AY$8,'프로파일 단가 DB'!$A$2:$H$107,7,FALSE),2)</f>
        <v>0</v>
      </c>
      <c r="AZ253" s="352"/>
      <c r="BA253" s="351">
        <f>ROUNDUP((BA249)*VLOOKUP(BA$8,'프로파일 단가 DB'!$A$2:$H$107,7,FALSE)+(BA249*($U$3/100))*VLOOKUP(BA$8,'프로파일 단가 DB'!$A$2:$H$107,7,FALSE),2)</f>
        <v>0</v>
      </c>
      <c r="BB253" s="352"/>
      <c r="BC253" s="351">
        <f>ROUNDUP((BC249)*VLOOKUP(BC$8,'프로파일 단가 DB'!$A$2:$H$107,7,FALSE)+(BC249*($U$3/100))*VLOOKUP(BC$8,'프로파일 단가 DB'!$A$2:$H$107,7,FALSE),2)</f>
        <v>0</v>
      </c>
      <c r="BD253" s="352"/>
      <c r="BE253" s="351">
        <f>ROUNDUP((BE249)*VLOOKUP(BE$8,'프로파일 단가 DB'!$A$2:$H$107,7,FALSE)+(BE249*($U$3/100))*VLOOKUP(BE$8,'프로파일 단가 DB'!$A$2:$H$107,7,FALSE),2)</f>
        <v>0</v>
      </c>
      <c r="BF253" s="352"/>
      <c r="BG253" s="351">
        <f>ROUNDUP((BG249)*VLOOKUP(BG$8,'프로파일 단가 DB'!$A$2:$H$107,7,FALSE)+(BG249*($U$3/100))*VLOOKUP(BG$8,'프로파일 단가 DB'!$A$2:$H$107,7,FALSE),2)</f>
        <v>0</v>
      </c>
      <c r="BH253" s="352"/>
      <c r="BI253" s="351">
        <f>ROUNDUP((BI249)*VLOOKUP(BI$8,'프로파일 단가 DB'!$A$2:$H$107,7,FALSE)+(BI249*($U$3/100))*VLOOKUP(BI$8,'프로파일 단가 DB'!$A$2:$H$107,7,FALSE),2)</f>
        <v>0</v>
      </c>
      <c r="BJ253" s="352"/>
      <c r="BK253" s="351">
        <f>ROUNDUP((BK249)*VLOOKUP(BK$8,'프로파일 단가 DB'!$A$2:$H$107,7,FALSE)+(BK249*($U$3/100))*VLOOKUP(BK$8,'프로파일 단가 DB'!$A$2:$H$107,7,FALSE),2)</f>
        <v>0</v>
      </c>
      <c r="BL253" s="352"/>
      <c r="BM253" s="351">
        <f>ROUNDUP((BM249)*VLOOKUP(BM$8,'프로파일 단가 DB'!$A$2:$H$107,7,FALSE)+(BM249*($U$3/100))*VLOOKUP(BM$8,'프로파일 단가 DB'!$A$2:$H$107,7,FALSE),2)</f>
        <v>0</v>
      </c>
      <c r="BN253" s="352"/>
      <c r="BO253" s="351">
        <f>ROUNDUP((BO249/1000)*VLOOKUP(BO$8,'프로파일 단가 DB'!$A$2:$H$107,7,FALSE)+(BO249/1000*($U$3/100))*VLOOKUP(BO$8,'프로파일 단가 DB'!$A$2:$H$107,7,FALSE),2)</f>
        <v>0</v>
      </c>
      <c r="BP253" s="352"/>
      <c r="BQ253" s="351">
        <f>ROUNDUP((BQ249/1000)*VLOOKUP(BQ$8,'프로파일 단가 DB'!$A$2:$H$107,7,FALSE)+(BQ249/1000*($U$3/100))*VLOOKUP(BQ$8,'프로파일 단가 DB'!$A$2:$H$107,7,FALSE),2)</f>
        <v>0</v>
      </c>
      <c r="BR253" s="352"/>
      <c r="BS253" s="351">
        <f>ROUNDUP((BS249/1000)*VLOOKUP(BS$8,'프로파일 단가 DB'!$A$2:$H$107,7,FALSE)+(BS249/1000*($U$3/100))*VLOOKUP(BS$8,'프로파일 단가 DB'!$A$2:$H$107,7,FALSE),2)</f>
        <v>0</v>
      </c>
      <c r="BT253" s="352"/>
      <c r="BU253" s="351">
        <f>ROUNDUP((BU249/1000)*VLOOKUP(BU$8,'프로파일 단가 DB'!$A$2:$H$107,7,FALSE)+(BU249/1000*($U$3/100))*VLOOKUP(BU$8,'프로파일 단가 DB'!$A$2:$H$107,7,FALSE),2)</f>
        <v>0</v>
      </c>
      <c r="BV253" s="352"/>
      <c r="BW253" s="351">
        <f>ROUNDUP((BW249/1000)*VLOOKUP(BW$8,'프로파일 단가 DB'!$A$2:$H$107,7,FALSE)+(BW249/1000*($U$3/100))*VLOOKUP(BW$8,'프로파일 단가 DB'!$A$2:$H$107,7,FALSE),2)</f>
        <v>0</v>
      </c>
      <c r="BX253" s="352"/>
      <c r="BY253" s="351">
        <f>ROUNDUP((BY249/1000)*VLOOKUP(BY$8,'프로파일 단가 DB'!$A$2:$H$107,7,FALSE)+(BY249/1000*($U$3/100))*VLOOKUP(BY$8,'프로파일 단가 DB'!$A$2:$H$107,7,FALSE),2)</f>
        <v>0</v>
      </c>
      <c r="BZ253" s="352"/>
      <c r="CA253" s="351">
        <f>ROUNDUP((CA249/1000)*VLOOKUP(CA$8,'프로파일 단가 DB'!$A$2:$H$107,7,FALSE)+(CA249/1000*($U$3/100))*VLOOKUP(CA$8,'프로파일 단가 DB'!$A$2:$H$107,7,FALSE),2)</f>
        <v>0</v>
      </c>
      <c r="CB253" s="352"/>
      <c r="CC253" s="351">
        <f>ROUNDUP((CC249/1000)*VLOOKUP(CC$8,'프로파일 단가 DB'!$A$2:$H$107,7,FALSE)+(CC249/1000*($U$3/100))*VLOOKUP(CC$8,'프로파일 단가 DB'!$A$2:$H$107,7,FALSE),2)</f>
        <v>0</v>
      </c>
      <c r="CD253" s="352"/>
      <c r="CE253" s="389">
        <f>ROUNDUP((CE249)*VLOOKUP(CE$8,'프로파일 단가 DB'!$A$2:$H$107,7,FALSE)+(CE249*($U$3/100))*VLOOKUP(CE$8,'프로파일 단가 DB'!$A$2:$H$107,7,FALSE),2)</f>
        <v>0</v>
      </c>
      <c r="CF253" s="390"/>
      <c r="CG253" s="389">
        <f>ROUNDUP((CG249)*VLOOKUP(CG$8,'프로파일 단가 DB'!$A$2:$H$107,7,FALSE)+(CG249*($U$3/100))*VLOOKUP(CG$8,'프로파일 단가 DB'!$A$2:$H$107,7,FALSE),2)</f>
        <v>0</v>
      </c>
      <c r="CH253" s="390"/>
      <c r="CI253" s="389">
        <f>ROUNDUP((CI249)*VLOOKUP(CI$8,'프로파일 단가 DB'!$A$2:$H$107,7,FALSE)+(CI249*($U$3/100))*VLOOKUP(CI$8,'프로파일 단가 DB'!$A$2:$H$107,7,FALSE),2)</f>
        <v>0</v>
      </c>
      <c r="CJ253" s="390"/>
      <c r="CK253" s="389">
        <f>ROUNDUP((CK249)*VLOOKUP(CK$8,'프로파일 단가 DB'!$A$2:$H$107,7,FALSE)+(CK249*($U$3/100))*VLOOKUP(CK$8,'프로파일 단가 DB'!$A$2:$H$107,7,FALSE),2)</f>
        <v>0</v>
      </c>
      <c r="CL253" s="390"/>
      <c r="CM253" s="389">
        <f>ROUNDUP((CM249)*VLOOKUP(CM$8,'프로파일 단가 DB'!$A$2:$H$107,7,FALSE)+(CM249*($U$3/100))*VLOOKUP(CM$8,'프로파일 단가 DB'!$A$2:$H$107,7,FALSE),2)</f>
        <v>0</v>
      </c>
      <c r="CN253" s="390"/>
      <c r="CO253" s="389">
        <f>ROUNDUP((CO249)*VLOOKUP(CO$8,'프로파일 단가 DB'!$A$2:$H$107,7,FALSE)+(CO249*($U$3/100))*VLOOKUP(CO$8,'프로파일 단가 DB'!$A$2:$H$107,7,FALSE),2)</f>
        <v>0</v>
      </c>
      <c r="CP253" s="390"/>
      <c r="CQ253" s="389">
        <f>ROUNDUP((CQ249)*VLOOKUP(CQ$8,'프로파일 단가 DB'!$A$2:$H$107,7,FALSE)+(CQ249*($U$3/100))*VLOOKUP(CQ$8,'프로파일 단가 DB'!$A$2:$H$107,7,FALSE),2)</f>
        <v>0</v>
      </c>
      <c r="CR253" s="390"/>
      <c r="CS253" s="389">
        <f>ROUNDUP((CS249)*VLOOKUP(CS$8,'프로파일 단가 DB'!$A$2:$H$107,7,FALSE)+(CS249*($U$3/100))*VLOOKUP(CS$8,'프로파일 단가 DB'!$A$2:$H$107,7,FALSE),2)</f>
        <v>0</v>
      </c>
      <c r="CT253" s="390"/>
      <c r="CU253" s="351">
        <f>ROUNDUP((CU249)*VLOOKUP(CU$8,'프로파일 단가 DB'!$A$2:$H$107,7,FALSE)+(CU249*($U$3/100))*VLOOKUP(CU$8,'프로파일 단가 DB'!$A$2:$H$107,7,FALSE),2)</f>
        <v>0</v>
      </c>
      <c r="CV253" s="352"/>
      <c r="CW253" s="351">
        <f>ROUNDUP((CW249)*VLOOKUP(CW$8,'프로파일 단가 DB'!$A$2:$H$107,7,FALSE)+(CW249*($U$3/100))*VLOOKUP(CW$8,'프로파일 단가 DB'!$A$2:$H$107,7,FALSE),2)</f>
        <v>0</v>
      </c>
      <c r="CX253" s="352"/>
      <c r="CY253" s="351">
        <f>ROUNDUP((CY249)*VLOOKUP(CY$8,'프로파일 단가 DB'!$A$2:$H$107,7,FALSE)+(CY249*($U$3/100))*VLOOKUP(CY$8,'프로파일 단가 DB'!$A$2:$H$107,7,FALSE),2)</f>
        <v>0</v>
      </c>
      <c r="CZ253" s="352"/>
      <c r="DA253" s="351">
        <f>ROUNDUP((DA249)*VLOOKUP(DA$8,'프로파일 단가 DB'!$A$2:$H$107,7,FALSE)+(DA249*($U$3/100))*VLOOKUP(DA$8,'프로파일 단가 DB'!$A$2:$H$107,7,FALSE),2)</f>
        <v>0</v>
      </c>
      <c r="DB253" s="352"/>
      <c r="DC253" s="351">
        <f>ROUNDUP((DC249)*VLOOKUP(DC$8,'프로파일 단가 DB'!$A$2:$H$107,7,FALSE)+(DC249*($U$3/100))*VLOOKUP(DC$8,'프로파일 단가 DB'!$A$2:$H$107,7,FALSE),2)</f>
        <v>0</v>
      </c>
      <c r="DD253" s="352"/>
      <c r="DE253" s="351">
        <f>ROUNDUP((DE249)*VLOOKUP(DE$8,'프로파일 단가 DB'!$A$2:$H$107,7,FALSE)+(DE249*($U$3/100))*VLOOKUP(DE$8,'프로파일 단가 DB'!$A$2:$H$107,7,FALSE),2)</f>
        <v>0</v>
      </c>
      <c r="DF253" s="352"/>
      <c r="DG253" s="351">
        <f>ROUNDUP((DG249)*VLOOKUP(DG$8,'프로파일 단가 DB'!$A$2:$H$107,7,FALSE)+(DG249*($U$3/100))*VLOOKUP(DG$8,'프로파일 단가 DB'!$A$2:$H$107,7,FALSE),2)</f>
        <v>0</v>
      </c>
      <c r="DH253" s="352"/>
      <c r="DI253" s="351">
        <f>ROUNDUP((DI249)*VLOOKUP(DI$8,'프로파일 단가 DB'!$A$2:$H$107,7,FALSE)+(DI249*($U$3/100))*VLOOKUP(DI$8,'프로파일 단가 DB'!$A$2:$H$107,7,FALSE),2)</f>
        <v>0</v>
      </c>
      <c r="DJ253" s="352"/>
      <c r="DK253" s="351">
        <f>ROUNDUP((DK249)*VLOOKUP(DK$8,'프로파일 단가 DB'!$A$2:$H$107,7,FALSE)+(DK249*($U$3/100))*VLOOKUP(DK$8,'프로파일 단가 DB'!$A$2:$H$107,7,FALSE),2)</f>
        <v>0</v>
      </c>
      <c r="DL253" s="352"/>
      <c r="DM253" s="351">
        <f>ROUNDUP((DM249)*VLOOKUP(DM$8,'프로파일 단가 DB'!$A$2:$H$107,7,FALSE)+(DM249*($U$3/100))*VLOOKUP(DM$8,'프로파일 단가 DB'!$A$2:$H$107,7,FALSE),2)</f>
        <v>0</v>
      </c>
      <c r="DN253" s="352"/>
      <c r="DO253" s="351">
        <f>ROUNDUP((DO249)*VLOOKUP(DO$8,'프로파일 단가 DB'!$A$2:$H$107,7,FALSE)+(DO249*($U$3/100))*VLOOKUP(DO$8,'프로파일 단가 DB'!$A$2:$H$107,7,FALSE),2)</f>
        <v>0</v>
      </c>
      <c r="DP253" s="352"/>
      <c r="DQ253" s="351">
        <f>ROUNDUP((DQ249)*VLOOKUP(DQ$8,'프로파일 단가 DB'!$A$2:$H$107,7,FALSE)+(DQ249*($U$3/100))*VLOOKUP(DQ$8,'프로파일 단가 DB'!$A$2:$H$107,7,FALSE),2)</f>
        <v>0</v>
      </c>
      <c r="DR253" s="352"/>
      <c r="DS253" s="351">
        <f>ROUNDUP((DS249)*VLOOKUP(DS$8,'프로파일 단가 DB'!$A$2:$H$107,7,FALSE)+(DS249*($U$3/100))*VLOOKUP(DS$8,'프로파일 단가 DB'!$A$2:$H$107,7,FALSE),2)</f>
        <v>0</v>
      </c>
      <c r="DT253" s="352"/>
      <c r="DU253" s="351">
        <f>ROUNDUP((DU249/1000)*VLOOKUP(DU$8,'프로파일 단가 DB'!$A$2:$H$107,7,FALSE)+(DU249/1000*($U$3/100))*VLOOKUP(DU$8,'프로파일 단가 DB'!$A$2:$H$107,7,FALSE),2)</f>
        <v>0</v>
      </c>
      <c r="DV253" s="352"/>
      <c r="DW253" s="351">
        <f>ROUNDUP((DW249)*VLOOKUP(DW$8,'프로파일 단가 DB'!$A$2:$H$107,7,FALSE)+(DW249*($U$3/100))*VLOOKUP(DW$8,'프로파일 단가 DB'!$A$2:$H$107,7,FALSE),2)</f>
        <v>0</v>
      </c>
      <c r="DX253" s="352"/>
      <c r="DY253" s="351">
        <f>ROUNDUP((DY249)*VLOOKUP(DY$8,'프로파일 단가 DB'!$A$2:$H$107,7,FALSE)+(DY249*($U$3/100))*VLOOKUP(DY$8,'프로파일 단가 DB'!$A$2:$H$107,7,FALSE),2)</f>
        <v>0</v>
      </c>
      <c r="DZ253" s="352"/>
      <c r="EA253" s="351">
        <f>ROUNDUP((EA249)*VLOOKUP(EA$8,'프로파일 단가 DB'!$A$2:$H$107,7,FALSE)+(EA249*($U$3/100))*VLOOKUP(EA$8,'프로파일 단가 DB'!$A$2:$H$107,7,FALSE),2)</f>
        <v>0</v>
      </c>
      <c r="EB253" s="352"/>
      <c r="EC253" s="351">
        <f>ROUNDUP((EC249/1000)*VLOOKUP(EC$8,'프로파일 단가 DB'!$A$2:$H$107,7,FALSE)+(EC249/1000*($U$3/100))*VLOOKUP(EC$8,'프로파일 단가 DB'!$A$2:$H$107,7,FALSE),2)</f>
        <v>0</v>
      </c>
      <c r="ED253" s="352"/>
      <c r="EE253" s="351">
        <f>ROUNDUP((EE249/1000)*VLOOKUP(EE$8,'프로파일 단가 DB'!$A$2:$H$107,7,FALSE)+(EE249/1000*($U$3/100))*VLOOKUP(EE$8,'프로파일 단가 DB'!$A$2:$H$107,7,FALSE),2)</f>
        <v>0</v>
      </c>
      <c r="EF253" s="352"/>
      <c r="EG253" s="351">
        <f>ROUNDUP((EG249/1000)*VLOOKUP(EG$8,'프로파일 단가 DB'!$A$2:$H$107,7,FALSE)+(EG249/1000*($U$3/100))*VLOOKUP(EG$8,'프로파일 단가 DB'!$A$2:$H$107,7,FALSE),2)</f>
        <v>0</v>
      </c>
      <c r="EH253" s="352"/>
      <c r="EI253" s="351">
        <f>ROUNDUP((EI249/1000)*VLOOKUP(EI$8,'프로파일 단가 DB'!$A$2:$H$107,7,FALSE)+(EI249/1000*($U$3/100))*VLOOKUP(EI$8,'프로파일 단가 DB'!$A$2:$H$107,7,FALSE),2)</f>
        <v>0</v>
      </c>
      <c r="EJ253" s="352"/>
      <c r="EK253" s="351">
        <f>ROUNDUP((EK249/1000)*VLOOKUP(EK$8,'프로파일 단가 DB'!$A$2:$H$107,7,FALSE)+(EK249/1000*($U$3/100))*VLOOKUP(EK$8,'프로파일 단가 DB'!$A$2:$H$107,7,FALSE),2)</f>
        <v>0</v>
      </c>
      <c r="EL253" s="352"/>
      <c r="EM253" s="351">
        <f>ROUNDUP((EM249/1000)*VLOOKUP(EM$8,'프로파일 단가 DB'!$A$2:$H$107,7,FALSE)+(EM249/1000*($U$3/100))*VLOOKUP(EM$8,'프로파일 단가 DB'!$A$2:$H$107,7,FALSE),2)</f>
        <v>0</v>
      </c>
      <c r="EN253" s="352"/>
      <c r="EO253" s="351">
        <f>ROUNDUP((EO249/1000)*VLOOKUP(EO$8,'프로파일 단가 DB'!$A$2:$H$107,7,FALSE)+(EO249/1000*($U$3/100))*VLOOKUP(EO$8,'프로파일 단가 DB'!$A$2:$H$107,7,FALSE),2)</f>
        <v>0</v>
      </c>
      <c r="EP253" s="352"/>
      <c r="EQ253" s="351">
        <f>ROUNDUP((EQ249/1000)*VLOOKUP(EQ$8,'프로파일 단가 DB'!$A$2:$H$107,7,FALSE)+(EQ249/1000*($U$3/100))*VLOOKUP(EQ$8,'프로파일 단가 DB'!$A$2:$H$107,7,FALSE),2)</f>
        <v>0</v>
      </c>
      <c r="ER253" s="352"/>
      <c r="ES253" s="351">
        <f>ROUNDUP((ES249/1000)*VLOOKUP(ES$8,'프로파일 단가 DB'!$A$2:$H$107,7,FALSE)+(ES249/1000*($U$3/100))*VLOOKUP(ES$8,'프로파일 단가 DB'!$A$2:$H$107,7,FALSE),2)</f>
        <v>0</v>
      </c>
      <c r="ET253" s="352"/>
      <c r="EU253" s="351">
        <f>ROUNDUP((EU249/1000)*VLOOKUP(EU$8,'프로파일 단가 DB'!$A$2:$H$107,7,FALSE)+(EU249/1000*($U$3/100))*VLOOKUP(EU$8,'프로파일 단가 DB'!$A$2:$H$107,7,FALSE),2)</f>
        <v>0</v>
      </c>
      <c r="EV253" s="352"/>
      <c r="EW253" s="351">
        <f>ROUNDUP((EW249/1000)*VLOOKUP(EW$8,'프로파일 단가 DB'!$A$2:$H$107,7,FALSE)+(EW249/1000*($U$3/100))*VLOOKUP(EW$8,'프로파일 단가 DB'!$A$2:$H$107,7,FALSE),2)</f>
        <v>0</v>
      </c>
      <c r="EX253" s="352"/>
      <c r="EY253" s="351">
        <f>ROUNDUP((EY249)*VLOOKUP(EY$8,'프로파일 단가 DB'!$A$2:$H$107,7,FALSE)+(EY249*($U$3/100))*VLOOKUP(EY$8,'프로파일 단가 DB'!$A$2:$H$107,7,FALSE),2)</f>
        <v>0</v>
      </c>
      <c r="EZ253" s="352"/>
      <c r="FA253" s="351">
        <f>ROUNDUP((FA249)*VLOOKUP(FA$8,'프로파일 단가 DB'!$A$2:$H$107,7,FALSE)+(FA249*($U$3/100))*VLOOKUP(FA$8,'프로파일 단가 DB'!$A$2:$H$107,7,FALSE),2)</f>
        <v>0</v>
      </c>
      <c r="FB253" s="352"/>
      <c r="FC253" s="351">
        <f>ROUNDUP((FC249)*VLOOKUP(FC$8,'프로파일 단가 DB'!$A$2:$H$107,7,FALSE)+(FC249*($U$3/100))*VLOOKUP(FC$8,'프로파일 단가 DB'!$A$2:$H$107,7,FALSE),2)</f>
        <v>0</v>
      </c>
      <c r="FD253" s="352"/>
      <c r="FE253" s="351">
        <f>ROUNDUP((FE249)*VLOOKUP(FE$8,'프로파일 단가 DB'!$A$2:$H$107,7,FALSE)+(FE249/1000*($U$3/100))*VLOOKUP(FE$8,'프로파일 단가 DB'!$A$2:$H$107,7,FALSE),2)</f>
        <v>0</v>
      </c>
      <c r="FF253" s="352"/>
      <c r="FG253" s="351">
        <f>ROUNDUP((FG249)*VLOOKUP(FG$8,'프로파일 단가 DB'!$A$2:$H$107,7,FALSE)+(FG249/1000*($U$3/100))*VLOOKUP(FG$8,'프로파일 단가 DB'!$A$2:$H$107,7,FALSE),2)</f>
        <v>0</v>
      </c>
      <c r="FH253" s="352"/>
      <c r="FI253" s="351">
        <f>ROUNDUP((FI249)*VLOOKUP(FI$8,'프로파일 단가 DB'!$A$2:$H$107,7,FALSE)+(FI249*($U$3/100))*VLOOKUP(FI$8,'프로파일 단가 DB'!$A$2:$H$107,7,FALSE),2)</f>
        <v>0</v>
      </c>
      <c r="FJ253" s="352"/>
      <c r="FK253" s="351">
        <f>ROUNDUP((FK249)*VLOOKUP(FK$8,'프로파일 단가 DB'!$A$2:$H$107,7,FALSE)+(FK249*($U$3/100))*VLOOKUP(FK$8,'프로파일 단가 DB'!$A$2:$H$107,7,FALSE),2)</f>
        <v>0</v>
      </c>
      <c r="FL253" s="352"/>
      <c r="FM253" s="351">
        <f>ROUNDUP((FM249)*VLOOKUP(FM$8,'프로파일 단가 DB'!$A$2:$H$107,7,FALSE)+(FM249*($U$3/100))*VLOOKUP(FM$8,'프로파일 단가 DB'!$A$2:$H$107,7,FALSE),2)</f>
        <v>0</v>
      </c>
      <c r="FN253" s="352"/>
      <c r="FO253" s="351">
        <f>ROUNDUP((FO249)*VLOOKUP(FO$8,'프로파일 단가 DB'!$A$2:$H$107,7,FALSE)+(FO249*($U$3/100))*VLOOKUP(FO$8,'프로파일 단가 DB'!$A$2:$H$107,7,FALSE),2)</f>
        <v>0</v>
      </c>
      <c r="FP253" s="352"/>
      <c r="FQ253" s="351">
        <f>ROUNDUP((FQ249)*VLOOKUP(FQ$8,'프로파일 단가 DB'!$A$2:$H$107,7,FALSE)+(FQ249*($U$3/100))*VLOOKUP(FQ$8,'프로파일 단가 DB'!$A$2:$H$107,7,FALSE),2)</f>
        <v>0</v>
      </c>
      <c r="FR253" s="352"/>
      <c r="FS253" s="351">
        <f>ROUNDUP((FS249)*VLOOKUP(FS$8,'프로파일 단가 DB'!$A$2:$H$107,7,FALSE)+(FS249*($U$3/100))*VLOOKUP(FS$8,'프로파일 단가 DB'!$A$2:$H$107,7,FALSE),2)</f>
        <v>0</v>
      </c>
      <c r="FT253" s="352"/>
      <c r="FU253" s="351">
        <f>ROUNDUP((FU249)*VLOOKUP(FU$8,'프로파일 단가 DB'!$A$2:$H$107,7,FALSE)+(FU249*($U$3/100))*VLOOKUP(FU$8,'프로파일 단가 DB'!$A$2:$H$107,7,FALSE),2)</f>
        <v>0</v>
      </c>
      <c r="FV253" s="352"/>
      <c r="FW253" s="351">
        <f>ROUNDUP((FW249)*VLOOKUP(FW$8,'프로파일 단가 DB'!$A$2:$H$107,7,FALSE)+(FW249*($U$3/100))*VLOOKUP(FW$8,'프로파일 단가 DB'!$A$2:$H$107,7,FALSE),2)</f>
        <v>0</v>
      </c>
      <c r="FX253" s="352"/>
      <c r="FY253" s="351">
        <f>ROUNDUP((FY249)*VLOOKUP(FY$8,'프로파일 단가 DB'!$A$2:$H$107,7,FALSE)+(FY249*($U$3/100))*VLOOKUP(FY$8,'프로파일 단가 DB'!$A$2:$H$107,7,FALSE),2)</f>
        <v>0</v>
      </c>
      <c r="FZ253" s="352"/>
      <c r="GA253" s="351">
        <f>ROUNDUP((GA249)*VLOOKUP(GA$8,'프로파일 단가 DB'!$A$2:$H$107,7,FALSE)+(GA249*($U$3/100))*VLOOKUP(GA$8,'프로파일 단가 DB'!$A$2:$H$107,7,FALSE),2)</f>
        <v>0</v>
      </c>
      <c r="GB253" s="352"/>
      <c r="GC253" s="351">
        <f>ROUNDUP((GC249)*VLOOKUP(GC$8,'프로파일 단가 DB'!$A$2:$H$107,7,FALSE)+(GC249*($U$3/100))*VLOOKUP(GC$8,'프로파일 단가 DB'!$A$2:$H$107,7,FALSE),2)</f>
        <v>0</v>
      </c>
      <c r="GD253" s="352"/>
      <c r="GE253" s="351">
        <f>ROUNDUP((GE249)*VLOOKUP(GE$8,'프로파일 단가 DB'!$A$2:$H$107,7,FALSE)+(GE249*($U$3/100))*VLOOKUP(GE$8,'프로파일 단가 DB'!$A$2:$H$107,7,FALSE),2)</f>
        <v>0</v>
      </c>
      <c r="GF253" s="352"/>
      <c r="GG253" s="351">
        <f>ROUNDUP((GG249)*VLOOKUP(GG$8,'프로파일 단가 DB'!$A$2:$H$107,7,FALSE)+(GG249*($U$3/100))*VLOOKUP(GG$8,'프로파일 단가 DB'!$A$2:$H$107,7,FALSE),2)</f>
        <v>0</v>
      </c>
      <c r="GH253" s="352"/>
      <c r="GI253" s="351">
        <f>ROUNDUP((GI249)*VLOOKUP(GI$8,'프로파일 단가 DB'!$A$2:$H$107,7,FALSE)+(GI249*($U$3/100))*VLOOKUP(GI$8,'프로파일 단가 DB'!$A$2:$H$107,7,FALSE),2)</f>
        <v>0</v>
      </c>
      <c r="GJ253" s="352"/>
      <c r="GK253" s="351">
        <f>ROUNDUP((GK249)*VLOOKUP(GK$8,'프로파일 단가 DB'!$A$2:$H$107,7,FALSE)+(GK249*($U$3/100))*VLOOKUP(GK$8,'프로파일 단가 DB'!$A$2:$H$107,7,FALSE),2)</f>
        <v>0</v>
      </c>
      <c r="GL253" s="352"/>
      <c r="GM253" s="351">
        <f>ROUNDUP((GM249)*VLOOKUP(GM$8,'프로파일 단가 DB'!$A$2:$H$107,7,FALSE)+(GM249*($U$3/100))*VLOOKUP(GM$8,'프로파일 단가 DB'!$A$2:$H$107,7,FALSE),2)</f>
        <v>0</v>
      </c>
      <c r="GN253" s="352"/>
      <c r="GO253" s="351">
        <f>ROUNDUP((GO249)*VLOOKUP(GO$8,'프로파일 단가 DB'!$A$2:$H$107,7,FALSE)+(GO249*($U$3/100))*VLOOKUP(GO$8,'프로파일 단가 DB'!$A$2:$H$107,7,FALSE),2)</f>
        <v>0</v>
      </c>
      <c r="GP253" s="352"/>
      <c r="GQ253" s="351">
        <f>ROUNDUP((GQ249)*VLOOKUP(GQ$8,'프로파일 단가 DB'!$A$2:$H$107,7,FALSE)+(GQ249*($U$3/100))*VLOOKUP(GQ$8,'프로파일 단가 DB'!$A$2:$H$107,7,FALSE),2)</f>
        <v>0</v>
      </c>
      <c r="GR253" s="352"/>
    </row>
    <row r="254" spans="1:200" ht="16.5" customHeight="1" x14ac:dyDescent="0.3">
      <c r="A254" s="402"/>
      <c r="B254" s="405"/>
      <c r="C254" s="397"/>
      <c r="D254" s="398"/>
      <c r="E254" s="353"/>
      <c r="F254" s="354"/>
      <c r="G254" s="353"/>
      <c r="H254" s="354"/>
      <c r="I254" s="353"/>
      <c r="J254" s="354"/>
      <c r="K254" s="353"/>
      <c r="L254" s="354"/>
      <c r="M254" s="353"/>
      <c r="N254" s="354"/>
      <c r="O254" s="353"/>
      <c r="P254" s="354"/>
      <c r="Q254" s="353"/>
      <c r="R254" s="354"/>
      <c r="S254" s="353"/>
      <c r="T254" s="354"/>
      <c r="U254" s="353"/>
      <c r="V254" s="354"/>
      <c r="W254" s="353"/>
      <c r="X254" s="354"/>
      <c r="Y254" s="353"/>
      <c r="Z254" s="354"/>
      <c r="AA254" s="353"/>
      <c r="AB254" s="354"/>
      <c r="AC254" s="353"/>
      <c r="AD254" s="354"/>
      <c r="AE254" s="353"/>
      <c r="AF254" s="354"/>
      <c r="AG254" s="353"/>
      <c r="AH254" s="354"/>
      <c r="AI254" s="353"/>
      <c r="AJ254" s="354"/>
      <c r="AK254" s="353"/>
      <c r="AL254" s="354"/>
      <c r="AM254" s="353"/>
      <c r="AN254" s="354"/>
      <c r="AO254" s="353"/>
      <c r="AP254" s="354"/>
      <c r="AQ254" s="353"/>
      <c r="AR254" s="354"/>
      <c r="AS254" s="353"/>
      <c r="AT254" s="354"/>
      <c r="AU254" s="353"/>
      <c r="AV254" s="354"/>
      <c r="AW254" s="353"/>
      <c r="AX254" s="354"/>
      <c r="AY254" s="353"/>
      <c r="AZ254" s="354"/>
      <c r="BA254" s="353"/>
      <c r="BB254" s="354"/>
      <c r="BC254" s="353"/>
      <c r="BD254" s="354"/>
      <c r="BE254" s="353"/>
      <c r="BF254" s="354"/>
      <c r="BG254" s="353"/>
      <c r="BH254" s="354"/>
      <c r="BI254" s="353"/>
      <c r="BJ254" s="354"/>
      <c r="BK254" s="353"/>
      <c r="BL254" s="354"/>
      <c r="BM254" s="353"/>
      <c r="BN254" s="354"/>
      <c r="BO254" s="353"/>
      <c r="BP254" s="354"/>
      <c r="BQ254" s="353"/>
      <c r="BR254" s="354"/>
      <c r="BS254" s="353"/>
      <c r="BT254" s="354"/>
      <c r="BU254" s="353"/>
      <c r="BV254" s="354"/>
      <c r="BW254" s="353"/>
      <c r="BX254" s="354"/>
      <c r="BY254" s="353"/>
      <c r="BZ254" s="354"/>
      <c r="CA254" s="353"/>
      <c r="CB254" s="354"/>
      <c r="CC254" s="353"/>
      <c r="CD254" s="354"/>
      <c r="CE254" s="391"/>
      <c r="CF254" s="392"/>
      <c r="CG254" s="391"/>
      <c r="CH254" s="392"/>
      <c r="CI254" s="391"/>
      <c r="CJ254" s="392"/>
      <c r="CK254" s="391"/>
      <c r="CL254" s="392"/>
      <c r="CM254" s="391"/>
      <c r="CN254" s="392"/>
      <c r="CO254" s="391"/>
      <c r="CP254" s="392"/>
      <c r="CQ254" s="391"/>
      <c r="CR254" s="392"/>
      <c r="CS254" s="391"/>
      <c r="CT254" s="392"/>
      <c r="CU254" s="353"/>
      <c r="CV254" s="354"/>
      <c r="CW254" s="353"/>
      <c r="CX254" s="354"/>
      <c r="CY254" s="353"/>
      <c r="CZ254" s="354"/>
      <c r="DA254" s="353"/>
      <c r="DB254" s="354"/>
      <c r="DC254" s="353"/>
      <c r="DD254" s="354"/>
      <c r="DE254" s="353"/>
      <c r="DF254" s="354"/>
      <c r="DG254" s="353"/>
      <c r="DH254" s="354"/>
      <c r="DI254" s="353"/>
      <c r="DJ254" s="354"/>
      <c r="DK254" s="353"/>
      <c r="DL254" s="354"/>
      <c r="DM254" s="353"/>
      <c r="DN254" s="354"/>
      <c r="DO254" s="353"/>
      <c r="DP254" s="354"/>
      <c r="DQ254" s="353"/>
      <c r="DR254" s="354"/>
      <c r="DS254" s="353"/>
      <c r="DT254" s="354"/>
      <c r="DU254" s="353"/>
      <c r="DV254" s="354"/>
      <c r="DW254" s="353"/>
      <c r="DX254" s="354"/>
      <c r="DY254" s="353"/>
      <c r="DZ254" s="354"/>
      <c r="EA254" s="353"/>
      <c r="EB254" s="354"/>
      <c r="EC254" s="353"/>
      <c r="ED254" s="354"/>
      <c r="EE254" s="353"/>
      <c r="EF254" s="354"/>
      <c r="EG254" s="353"/>
      <c r="EH254" s="354"/>
      <c r="EI254" s="353"/>
      <c r="EJ254" s="354"/>
      <c r="EK254" s="353"/>
      <c r="EL254" s="354"/>
      <c r="EM254" s="353"/>
      <c r="EN254" s="354"/>
      <c r="EO254" s="353"/>
      <c r="EP254" s="354"/>
      <c r="EQ254" s="353"/>
      <c r="ER254" s="354"/>
      <c r="ES254" s="353"/>
      <c r="ET254" s="354"/>
      <c r="EU254" s="353"/>
      <c r="EV254" s="354"/>
      <c r="EW254" s="353"/>
      <c r="EX254" s="354"/>
      <c r="EY254" s="353"/>
      <c r="EZ254" s="354"/>
      <c r="FA254" s="353"/>
      <c r="FB254" s="354"/>
      <c r="FC254" s="353"/>
      <c r="FD254" s="354"/>
      <c r="FE254" s="353"/>
      <c r="FF254" s="354"/>
      <c r="FG254" s="353"/>
      <c r="FH254" s="354"/>
      <c r="FI254" s="353"/>
      <c r="FJ254" s="354"/>
      <c r="FK254" s="353"/>
      <c r="FL254" s="354"/>
      <c r="FM254" s="353"/>
      <c r="FN254" s="354"/>
      <c r="FO254" s="353"/>
      <c r="FP254" s="354"/>
      <c r="FQ254" s="353"/>
      <c r="FR254" s="354"/>
      <c r="FS254" s="353"/>
      <c r="FT254" s="354"/>
      <c r="FU254" s="353"/>
      <c r="FV254" s="354"/>
      <c r="FW254" s="353"/>
      <c r="FX254" s="354"/>
      <c r="FY254" s="353"/>
      <c r="FZ254" s="354"/>
      <c r="GA254" s="353"/>
      <c r="GB254" s="354"/>
      <c r="GC254" s="353"/>
      <c r="GD254" s="354"/>
      <c r="GE254" s="353"/>
      <c r="GF254" s="354"/>
      <c r="GG254" s="353"/>
      <c r="GH254" s="354"/>
      <c r="GI254" s="353"/>
      <c r="GJ254" s="354"/>
      <c r="GK254" s="353"/>
      <c r="GL254" s="354"/>
      <c r="GM254" s="353"/>
      <c r="GN254" s="354"/>
      <c r="GO254" s="353"/>
      <c r="GP254" s="354"/>
      <c r="GQ254" s="353"/>
      <c r="GR254" s="354"/>
    </row>
    <row r="255" spans="1:200" ht="16.5" customHeight="1" x14ac:dyDescent="0.3">
      <c r="A255" s="402"/>
      <c r="B255" s="405"/>
      <c r="C255" s="397"/>
      <c r="D255" s="398"/>
      <c r="E255" s="353"/>
      <c r="F255" s="354"/>
      <c r="G255" s="353"/>
      <c r="H255" s="354"/>
      <c r="I255" s="353"/>
      <c r="J255" s="354"/>
      <c r="K255" s="353"/>
      <c r="L255" s="354"/>
      <c r="M255" s="353"/>
      <c r="N255" s="354"/>
      <c r="O255" s="353"/>
      <c r="P255" s="354"/>
      <c r="Q255" s="353"/>
      <c r="R255" s="354"/>
      <c r="S255" s="353"/>
      <c r="T255" s="354"/>
      <c r="U255" s="353"/>
      <c r="V255" s="354"/>
      <c r="W255" s="353"/>
      <c r="X255" s="354"/>
      <c r="Y255" s="353"/>
      <c r="Z255" s="354"/>
      <c r="AA255" s="353"/>
      <c r="AB255" s="354"/>
      <c r="AC255" s="353"/>
      <c r="AD255" s="354"/>
      <c r="AE255" s="353"/>
      <c r="AF255" s="354"/>
      <c r="AG255" s="353"/>
      <c r="AH255" s="354"/>
      <c r="AI255" s="353"/>
      <c r="AJ255" s="354"/>
      <c r="AK255" s="353"/>
      <c r="AL255" s="354"/>
      <c r="AM255" s="353"/>
      <c r="AN255" s="354"/>
      <c r="AO255" s="353"/>
      <c r="AP255" s="354"/>
      <c r="AQ255" s="353"/>
      <c r="AR255" s="354"/>
      <c r="AS255" s="353"/>
      <c r="AT255" s="354"/>
      <c r="AU255" s="353"/>
      <c r="AV255" s="354"/>
      <c r="AW255" s="353"/>
      <c r="AX255" s="354"/>
      <c r="AY255" s="353"/>
      <c r="AZ255" s="354"/>
      <c r="BA255" s="353"/>
      <c r="BB255" s="354"/>
      <c r="BC255" s="353"/>
      <c r="BD255" s="354"/>
      <c r="BE255" s="353"/>
      <c r="BF255" s="354"/>
      <c r="BG255" s="353"/>
      <c r="BH255" s="354"/>
      <c r="BI255" s="353"/>
      <c r="BJ255" s="354"/>
      <c r="BK255" s="353"/>
      <c r="BL255" s="354"/>
      <c r="BM255" s="353"/>
      <c r="BN255" s="354"/>
      <c r="BO255" s="353"/>
      <c r="BP255" s="354"/>
      <c r="BQ255" s="353"/>
      <c r="BR255" s="354"/>
      <c r="BS255" s="353"/>
      <c r="BT255" s="354"/>
      <c r="BU255" s="353"/>
      <c r="BV255" s="354"/>
      <c r="BW255" s="353"/>
      <c r="BX255" s="354"/>
      <c r="BY255" s="353"/>
      <c r="BZ255" s="354"/>
      <c r="CA255" s="353"/>
      <c r="CB255" s="354"/>
      <c r="CC255" s="353"/>
      <c r="CD255" s="354"/>
      <c r="CE255" s="391"/>
      <c r="CF255" s="392"/>
      <c r="CG255" s="391"/>
      <c r="CH255" s="392"/>
      <c r="CI255" s="391"/>
      <c r="CJ255" s="392"/>
      <c r="CK255" s="391"/>
      <c r="CL255" s="392"/>
      <c r="CM255" s="391"/>
      <c r="CN255" s="392"/>
      <c r="CO255" s="391"/>
      <c r="CP255" s="392"/>
      <c r="CQ255" s="391"/>
      <c r="CR255" s="392"/>
      <c r="CS255" s="391"/>
      <c r="CT255" s="392"/>
      <c r="CU255" s="353"/>
      <c r="CV255" s="354"/>
      <c r="CW255" s="353"/>
      <c r="CX255" s="354"/>
      <c r="CY255" s="353"/>
      <c r="CZ255" s="354"/>
      <c r="DA255" s="353"/>
      <c r="DB255" s="354"/>
      <c r="DC255" s="353"/>
      <c r="DD255" s="354"/>
      <c r="DE255" s="353"/>
      <c r="DF255" s="354"/>
      <c r="DG255" s="353"/>
      <c r="DH255" s="354"/>
      <c r="DI255" s="353"/>
      <c r="DJ255" s="354"/>
      <c r="DK255" s="353"/>
      <c r="DL255" s="354"/>
      <c r="DM255" s="353"/>
      <c r="DN255" s="354"/>
      <c r="DO255" s="353"/>
      <c r="DP255" s="354"/>
      <c r="DQ255" s="353"/>
      <c r="DR255" s="354"/>
      <c r="DS255" s="353"/>
      <c r="DT255" s="354"/>
      <c r="DU255" s="353"/>
      <c r="DV255" s="354"/>
      <c r="DW255" s="353"/>
      <c r="DX255" s="354"/>
      <c r="DY255" s="353"/>
      <c r="DZ255" s="354"/>
      <c r="EA255" s="353"/>
      <c r="EB255" s="354"/>
      <c r="EC255" s="353"/>
      <c r="ED255" s="354"/>
      <c r="EE255" s="353"/>
      <c r="EF255" s="354"/>
      <c r="EG255" s="353"/>
      <c r="EH255" s="354"/>
      <c r="EI255" s="353"/>
      <c r="EJ255" s="354"/>
      <c r="EK255" s="353"/>
      <c r="EL255" s="354"/>
      <c r="EM255" s="353"/>
      <c r="EN255" s="354"/>
      <c r="EO255" s="353"/>
      <c r="EP255" s="354"/>
      <c r="EQ255" s="353"/>
      <c r="ER255" s="354"/>
      <c r="ES255" s="353"/>
      <c r="ET255" s="354"/>
      <c r="EU255" s="353"/>
      <c r="EV255" s="354"/>
      <c r="EW255" s="353"/>
      <c r="EX255" s="354"/>
      <c r="EY255" s="353"/>
      <c r="EZ255" s="354"/>
      <c r="FA255" s="353"/>
      <c r="FB255" s="354"/>
      <c r="FC255" s="353"/>
      <c r="FD255" s="354"/>
      <c r="FE255" s="353"/>
      <c r="FF255" s="354"/>
      <c r="FG255" s="353"/>
      <c r="FH255" s="354"/>
      <c r="FI255" s="353"/>
      <c r="FJ255" s="354"/>
      <c r="FK255" s="353"/>
      <c r="FL255" s="354"/>
      <c r="FM255" s="353"/>
      <c r="FN255" s="354"/>
      <c r="FO255" s="353"/>
      <c r="FP255" s="354"/>
      <c r="FQ255" s="353"/>
      <c r="FR255" s="354"/>
      <c r="FS255" s="353"/>
      <c r="FT255" s="354"/>
      <c r="FU255" s="353"/>
      <c r="FV255" s="354"/>
      <c r="FW255" s="353"/>
      <c r="FX255" s="354"/>
      <c r="FY255" s="353"/>
      <c r="FZ255" s="354"/>
      <c r="GA255" s="353"/>
      <c r="GB255" s="354"/>
      <c r="GC255" s="353"/>
      <c r="GD255" s="354"/>
      <c r="GE255" s="353"/>
      <c r="GF255" s="354"/>
      <c r="GG255" s="353"/>
      <c r="GH255" s="354"/>
      <c r="GI255" s="353"/>
      <c r="GJ255" s="354"/>
      <c r="GK255" s="353"/>
      <c r="GL255" s="354"/>
      <c r="GM255" s="353"/>
      <c r="GN255" s="354"/>
      <c r="GO255" s="353"/>
      <c r="GP255" s="354"/>
      <c r="GQ255" s="353"/>
      <c r="GR255" s="354"/>
    </row>
    <row r="256" spans="1:200" ht="17.100000000000001" customHeight="1" thickBot="1" x14ac:dyDescent="0.35">
      <c r="A256" s="403"/>
      <c r="B256" s="406"/>
      <c r="C256" s="399"/>
      <c r="D256" s="400"/>
      <c r="E256" s="355"/>
      <c r="F256" s="356"/>
      <c r="G256" s="355"/>
      <c r="H256" s="356"/>
      <c r="I256" s="355"/>
      <c r="J256" s="356"/>
      <c r="K256" s="355"/>
      <c r="L256" s="356"/>
      <c r="M256" s="355"/>
      <c r="N256" s="356"/>
      <c r="O256" s="355"/>
      <c r="P256" s="356"/>
      <c r="Q256" s="355"/>
      <c r="R256" s="356"/>
      <c r="S256" s="355"/>
      <c r="T256" s="356"/>
      <c r="U256" s="355"/>
      <c r="V256" s="356"/>
      <c r="W256" s="355"/>
      <c r="X256" s="356"/>
      <c r="Y256" s="355"/>
      <c r="Z256" s="356"/>
      <c r="AA256" s="355"/>
      <c r="AB256" s="356"/>
      <c r="AC256" s="355"/>
      <c r="AD256" s="356"/>
      <c r="AE256" s="355"/>
      <c r="AF256" s="356"/>
      <c r="AG256" s="355"/>
      <c r="AH256" s="356"/>
      <c r="AI256" s="355"/>
      <c r="AJ256" s="356"/>
      <c r="AK256" s="355"/>
      <c r="AL256" s="356"/>
      <c r="AM256" s="355"/>
      <c r="AN256" s="356"/>
      <c r="AO256" s="355"/>
      <c r="AP256" s="356"/>
      <c r="AQ256" s="355"/>
      <c r="AR256" s="356"/>
      <c r="AS256" s="355"/>
      <c r="AT256" s="356"/>
      <c r="AU256" s="355"/>
      <c r="AV256" s="356"/>
      <c r="AW256" s="355"/>
      <c r="AX256" s="356"/>
      <c r="AY256" s="355"/>
      <c r="AZ256" s="356"/>
      <c r="BA256" s="355"/>
      <c r="BB256" s="356"/>
      <c r="BC256" s="355"/>
      <c r="BD256" s="356"/>
      <c r="BE256" s="355"/>
      <c r="BF256" s="356"/>
      <c r="BG256" s="355"/>
      <c r="BH256" s="356"/>
      <c r="BI256" s="355"/>
      <c r="BJ256" s="356"/>
      <c r="BK256" s="355"/>
      <c r="BL256" s="356"/>
      <c r="BM256" s="355"/>
      <c r="BN256" s="356"/>
      <c r="BO256" s="355"/>
      <c r="BP256" s="356"/>
      <c r="BQ256" s="355"/>
      <c r="BR256" s="356"/>
      <c r="BS256" s="355"/>
      <c r="BT256" s="356"/>
      <c r="BU256" s="355"/>
      <c r="BV256" s="356"/>
      <c r="BW256" s="355"/>
      <c r="BX256" s="356"/>
      <c r="BY256" s="355"/>
      <c r="BZ256" s="356"/>
      <c r="CA256" s="355"/>
      <c r="CB256" s="356"/>
      <c r="CC256" s="355"/>
      <c r="CD256" s="356"/>
      <c r="CE256" s="393"/>
      <c r="CF256" s="394"/>
      <c r="CG256" s="393"/>
      <c r="CH256" s="394"/>
      <c r="CI256" s="393"/>
      <c r="CJ256" s="394"/>
      <c r="CK256" s="393"/>
      <c r="CL256" s="394"/>
      <c r="CM256" s="393"/>
      <c r="CN256" s="394"/>
      <c r="CO256" s="393"/>
      <c r="CP256" s="394"/>
      <c r="CQ256" s="393"/>
      <c r="CR256" s="394"/>
      <c r="CS256" s="393"/>
      <c r="CT256" s="394"/>
      <c r="CU256" s="355"/>
      <c r="CV256" s="356"/>
      <c r="CW256" s="355"/>
      <c r="CX256" s="356"/>
      <c r="CY256" s="355"/>
      <c r="CZ256" s="356"/>
      <c r="DA256" s="355"/>
      <c r="DB256" s="356"/>
      <c r="DC256" s="355"/>
      <c r="DD256" s="356"/>
      <c r="DE256" s="355"/>
      <c r="DF256" s="356"/>
      <c r="DG256" s="355"/>
      <c r="DH256" s="356"/>
      <c r="DI256" s="355"/>
      <c r="DJ256" s="356"/>
      <c r="DK256" s="355"/>
      <c r="DL256" s="356"/>
      <c r="DM256" s="355"/>
      <c r="DN256" s="356"/>
      <c r="DO256" s="355"/>
      <c r="DP256" s="356"/>
      <c r="DQ256" s="355"/>
      <c r="DR256" s="356"/>
      <c r="DS256" s="355"/>
      <c r="DT256" s="356"/>
      <c r="DU256" s="355"/>
      <c r="DV256" s="356"/>
      <c r="DW256" s="355"/>
      <c r="DX256" s="356"/>
      <c r="DY256" s="355"/>
      <c r="DZ256" s="356"/>
      <c r="EA256" s="355"/>
      <c r="EB256" s="356"/>
      <c r="EC256" s="355"/>
      <c r="ED256" s="356"/>
      <c r="EE256" s="355"/>
      <c r="EF256" s="356"/>
      <c r="EG256" s="355"/>
      <c r="EH256" s="356"/>
      <c r="EI256" s="355"/>
      <c r="EJ256" s="356"/>
      <c r="EK256" s="355"/>
      <c r="EL256" s="356"/>
      <c r="EM256" s="355"/>
      <c r="EN256" s="356"/>
      <c r="EO256" s="355"/>
      <c r="EP256" s="356"/>
      <c r="EQ256" s="355"/>
      <c r="ER256" s="356"/>
      <c r="ES256" s="355"/>
      <c r="ET256" s="356"/>
      <c r="EU256" s="355"/>
      <c r="EV256" s="356"/>
      <c r="EW256" s="355"/>
      <c r="EX256" s="356"/>
      <c r="EY256" s="355"/>
      <c r="EZ256" s="356"/>
      <c r="FA256" s="355"/>
      <c r="FB256" s="356"/>
      <c r="FC256" s="355"/>
      <c r="FD256" s="356"/>
      <c r="FE256" s="355"/>
      <c r="FF256" s="356"/>
      <c r="FG256" s="355"/>
      <c r="FH256" s="356"/>
      <c r="FI256" s="355"/>
      <c r="FJ256" s="356"/>
      <c r="FK256" s="355"/>
      <c r="FL256" s="356"/>
      <c r="FM256" s="355"/>
      <c r="FN256" s="356"/>
      <c r="FO256" s="355"/>
      <c r="FP256" s="356"/>
      <c r="FQ256" s="355"/>
      <c r="FR256" s="356"/>
      <c r="FS256" s="355"/>
      <c r="FT256" s="356"/>
      <c r="FU256" s="355"/>
      <c r="FV256" s="356"/>
      <c r="FW256" s="355"/>
      <c r="FX256" s="356"/>
      <c r="FY256" s="355"/>
      <c r="FZ256" s="356"/>
      <c r="GA256" s="355"/>
      <c r="GB256" s="356"/>
      <c r="GC256" s="355"/>
      <c r="GD256" s="356"/>
      <c r="GE256" s="355"/>
      <c r="GF256" s="356"/>
      <c r="GG256" s="355"/>
      <c r="GH256" s="356"/>
      <c r="GI256" s="355"/>
      <c r="GJ256" s="356"/>
      <c r="GK256" s="355"/>
      <c r="GL256" s="356"/>
      <c r="GM256" s="355"/>
      <c r="GN256" s="356"/>
      <c r="GO256" s="355"/>
      <c r="GP256" s="356"/>
      <c r="GQ256" s="355"/>
      <c r="GR256" s="356"/>
    </row>
    <row r="257" spans="1:200" ht="17.100000000000001" customHeight="1" x14ac:dyDescent="0.3">
      <c r="A257" s="401">
        <f>IF(입력!A257="","",입력!A257)</f>
        <v>32</v>
      </c>
      <c r="B257" s="404">
        <f>SUM(E261:GR264)</f>
        <v>0</v>
      </c>
      <c r="C257" s="407" t="s">
        <v>22</v>
      </c>
      <c r="D257" s="408"/>
      <c r="E257" s="357">
        <f>IF(OR(입력!B257="60mm단열",입력!B257="60mm방화"),IF(입력!B259="OD",IF(AND(입력!H257="W",입력!H261="W"),((입력!D257-(입력!D257-입력!J257))*2)+((입력!D257-(입력!D257-입력!J261))*2)+((입력!D257-입력!J257-입력!J261)*2)+((입력!F257)*6),0),0)+IF(입력!B259="OD",IF(AND(입력!H257="H",입력!H261="H"),((입력!F257-(입력!F257-입력!J257))*2)+((입력!F257-(입력!F257-입력!J261))*2)+((입력!F257-입력!J257-입력!J261)*2)+((입력!D257)*6),0),0)+IF(입력!B259="OD",IF(입력!H257="W",((입력!D257-(입력!D257-입력!J257))*2)+((입력!D257-입력!J257)*2)+((입력!F257)*4),IF(입력!H257="H",((입력!F257-(입력!F257-입력!J257))*2)+((입력!F257-입력!J257)*2)+((입력!D257)*4),0)),0)+IF(OR(입력!B259="PJ",입력!B259="T/T",입력!B259="T/O",입력!B259="T/S",입력!B259="FIX",입력!B257="ID",AND(입력!B259="OD",NOT(입력!H257="W"),NOT(입력!H257="H"))),((입력!D257)+(입력!F257))*2,0),0)</f>
        <v>0</v>
      </c>
      <c r="F257" s="358"/>
      <c r="G257" s="375">
        <f>IF(OR(입력!B257="60mm단열",입력!B257="60mm방화"),(IF(OR(입력!B259="T/T",입력!B259="T/O",입력!B259="T/S"),(IF(입력!H257="W",입력!J257-34-19+12,입력!D257-34-34+12)+IF(입력!H257="H",입력!J257-34-19+12,입력!F257-34-34+12))*2,0))+(IF(OR(입력!B259="T/T",입력!B259="T/O",입력!B259="T/S"),(IF(입력!H261="W",입력!J261-34-19+12+입력!F257-34-34+12,0)+IF(입력!H261="H",입력!J261-34-19+12+입력!D257-34-34+12,0))*2,0)),0)</f>
        <v>0</v>
      </c>
      <c r="H257" s="376"/>
      <c r="I257" s="357">
        <f>IF(OR(입력!B257="60mm단열",입력!B257="60mm방화"),IF(OR(입력!B259="T/T",입력!B259="T/O",입력!B259="T/S",입력!B259="FIX",입력!B259="PJ"),IF(입력!H257="W",입력!F257-34-34+10,IF(입력!H257="H",입력!D257-34-34+10,0)),0)*IF(OR(입력!H261="W",입력!H261="H"),2,1),0)</f>
        <v>0</v>
      </c>
      <c r="J257" s="358"/>
      <c r="K257" s="357">
        <f>IF(OR(입력!B257="60mm단열",입력!B257="60mm방화"),IF(입력!B259="OD",(IF(입력!H257="W",입력!D257-(입력!D257-입력!J257)-34-34+12,입력!D257-34-34+12)+IF(입력!H257="H",입력!F257-(입력!F257-입력!J257)-34-34+12,입력!F257-34-34+12))*2,0),0)</f>
        <v>0</v>
      </c>
      <c r="L257" s="358"/>
      <c r="M257" s="357">
        <f>IF(OR(입력!B257="60mm단열",입력!B257="60mm방화"),IF(입력!B259="PJ",(IF(입력!H257="W",입력!D257-(입력!D257-입력!J257)-34-34+12,입력!D257-34-34+12)+IF(입력!H257="H",입력!F257-(입력!F257-입력!J257)-34-34+12,입력!F257-34-34+12))*2,0),0)</f>
        <v>0</v>
      </c>
      <c r="N257" s="358"/>
      <c r="O257" s="357">
        <f>IF(OR(입력!B257="60mm단열",입력!B257="60mm방화"),IF(입력!B259="페러럴",(IF(입력!H257="W",입력!D257-(입력!D257-입력!J257)-34-34+12,입력!D257-34-34+12)+IF(입력!H257="H",입력!F257-(입력!F257-입력!J257)-34-34+12,입력!F257-34-34+12))*2,0),0)</f>
        <v>0</v>
      </c>
      <c r="P257" s="358"/>
      <c r="Q257" s="357">
        <f>IF(OR(입력!B257="60mm단열",입력!B257="60mm방화"),IF(입력!B261="24T",(IF(입력!B259="FIX",IF(AND(입력!H257="W",입력!H261="W"),((입력!D257-(입력!D257-입력!J257)-34-19)*2)+((입력!D257-(입력!D257-입력!J261)-34-19)*2)+((입력!D257-입력!J257-입력!J260-19-19)*2)+((입력!F257-34-34)*6),IF(AND(입력!H257="H",입력!H261="H"),((입력!F257-(입력!F257-입력!J257)-34-19)*2)+((입력!F257-(입력!F257-입력!J261)-34-19)*2)+((입력!F257-입력!J257-입력!J261-19-19)*2)+((입력!D257-34-34)*6),IF(입력!H257="W",((입력!D257-(입력!D257-입력!J257)-34-19)*2)+((입력!D257-입력!J257-34-19)*2)+((입력!F257-34-34)*4),IF(입력!H257="H",((입력!F257-(입력!F257-입력!J257)-34-19)*2)+((입력!F257-입력!J257-34-19)*2)+((입력!D257-34-34)*4),(((입력!D257-34-34)+(입력!F257-34-34))*2))))),0)+IF(OR(입력!B259="T/T",입력!B259="T/O",입력!B259="PJ",입력!B259="T/S"),IF(AND(입력!H257="W",입력!H261="W"),(((입력!D257-입력!J257-입력!J261-19-19)+(입력!F257-34-34))*2),IF(입력!H257="W",(((입력!D257-입력!J257-34-19)+(입력!F257-34-34))*2),IF(AND(입력!H257="H",입력!H261="H"),(((입력!F257-입력!J257-입력!J261-19-19)+(입력!D257-34-34))*2),IF(입력!H257="H",(((입력!F257-입력!J257-34-19)+(입력!D257-34-34))*2),0)))),0)+IF(입력!B257="OD",IF(AND(입력!H257="W",입력!H257="W"),(((입력!D257-입력!J257-입력!J261-34-34)+(입력!F257-34-34))*2),IF(입력!H257="W",(((입력!D257-입력!J257-34-34)+(입력!F257-34-34))*2),IF(AND(입력!H257="H",입력!H261="H"),(((입력!F257-입력!J257-입력!J261-34-34)+(입력!D257-34-34))*2),IF(입력!H257="H",(((입력!F257-입력!J257-34-34)+(입력!D257-34-34))*2),0)))),0)),0),0)</f>
        <v>0</v>
      </c>
      <c r="R257" s="358"/>
      <c r="S257" s="357">
        <f>IF(OR(입력!B257="60mm단열",입력!B257="60mm방화"),IF(입력!B261="24T",(IF(OR(입력!B259="T/T",입력!B259="T/O",입력!B259="T/S"),(IF(입력!H257="W",입력!D257-(입력!D257-입력!J257)-34-19+12-53-53,입력!D257-34-34+12-53-53)+IF(입력!H257="H",입력!F257-(입력!F257-입력!J257)-34-19+12-53-53,입력!F257-34-34+12-53-53))*2,0)+IF(입력!B259="OD",(IF(입력!H257="W",입력!D257-(입력!D257-입력!J257)-34-34+12-53-53,입력!D257-34-34+12-53-53)+IF(입력!H257="H",입력!F257-(입력!F257-입력!J257)-34-34+12-53-53,입력!F257-34-34+12-53-53))*2,0)+IF(입력!B259="PJ",(IF(입력!H257="W",입력!D257-(입력!D257-입력!J257)-34-19+12-53-53,입력!D257-34-34+12-53-53)+IF(입력!H257="H",입력!F257-(입력!F257-입력!J257)-34-19+12-53-53,입력!F257-34-34+12-53-53))*2,0)+IF(OR(입력!B259="T/T",입력!B259="T/O",입력!B259="T/S"),(IF(입력!H261="W",입력!D257-(입력!D257-입력!J261)-34-19+12-53-53,0)+IF(입력!H261="H",입력!F257-(입력!F257-입력!J261)-34-19+12-53-53,0))*2,0)+IF(입력!B257="OD",(IF(입력!H261="W",입력!D257-(입력!D257-입력!J261)-34-34+12-53-53,0)+IF(입력!H261="H",입력!F257-(입력!F257-입력!J261)-34-34+12-53-53,0))*2,0)+IF(입력!B259="PJ",(IF(입력!H261="W",입력!D257-(입력!D257-입력!J261)-34-19+12-53-53,0)+IF(입력!H261="H",입력!F257-(입력!F257-입력!J261)-34-19+12-53-53,0))*2,0)),0),0)</f>
        <v>0</v>
      </c>
      <c r="T257" s="358"/>
      <c r="U257" s="357">
        <f>IF(OR(입력!B257="60mm단열",입력!B257="60mm방화"),IF(입력!B261="39T",(IF(입력!B259="FIX",IF(AND(입력!H257="W",입력!H261="W"),((입력!D257-(입력!D257-입력!J257)-34-19)*2)+((입력!D257-(입력!D257-입력!J261)-34-19)*2)+((입력!D257-입력!J257-입력!J260-19-19)*2)+((입력!F257-34-34)*6),IF(AND(입력!H257="H",입력!H261="H"),((입력!F257-(입력!F257-입력!J257)-34-19)*2)+((입력!F257-(입력!F257-입력!J261)-34-19)*2)+((입력!F257-입력!J257-입력!J261-19-19)*2)+((입력!D257-34-34)*6),IF(입력!H257="W",((입력!D257-(입력!D257-입력!J257)-34-19)*2)+((입력!D257-입력!J257-34-19)*2)+((입력!F257-34-34)*4),IF(입력!H257="H",((입력!F257-(입력!F257-입력!J257)-34-19)*2)+((입력!F257-입력!J257-34-19)*2)+((입력!D257-34-34)*4),(((입력!D257-34-34)+(입력!F257-34-34))*2))))),0)+IF(OR(입력!B259="T/T",입력!B259="T/O",입력!B259="PJ",입력!B259="T/S"),IF(AND(입력!H257="W",입력!H261="W"),(((입력!D257-입력!J257-입력!J261-19-19)+(입력!F257-34-34))*2),IF(입력!H257="W",(((입력!D257-입력!J257-34-19)+(입력!F257-34-34))*2),IF(AND(입력!H257="H",입력!H261="H"),(((입력!F257-입력!J257-입력!J261-19-19)+(입력!D257-34-34))*2),IF(입력!H257="H",(((입력!F257-입력!J257-34-19)+(입력!D257-34-34))*2),0)))),0)+IF(입력!B259="OD",IF(AND(입력!H257="W",입력!H257="W"),(((입력!D257-입력!J257-입력!J261-34-34)+(입력!F257-34-34))*2),IF(입력!H257="W",(((입력!D257-입력!J257-34-34)+(입력!F257-34-34))*2),IF(AND(입력!H257="H",입력!H261="H"),(((입력!F257-입력!J257-입력!J261-34-34)+(입력!D257-34-34))*2),IF(입력!H257="H",(((입력!F257-입력!J257-34-34)+(입력!D257-34-34))*2),0)))),0)),0),0)</f>
        <v>0</v>
      </c>
      <c r="V257" s="358"/>
      <c r="W257" s="357">
        <f>IF(OR(입력!B257="60mm단열",입력!B257="60mm방화"),IF(입력!B261="39T",(IF(OR(입력!B259="T/T",입력!B259="T/O",입력!B259="T/S"),(IF(입력!H257="W",입력!D257-(입력!D257-입력!J257)-34-19+12-53-53,입력!D257-34-34+12-53-53)+IF(입력!H257="H",입력!F257-(입력!F257-입력!J257)-34-19+12-53-53,입력!F257-34-34+12-53-53))*2,0)+IF(입력!B259="OD",(IF(입력!H257="W",입력!D257-(입력!D257-입력!J257)-34-34+12-53-53,입력!D257-34-34+12-53-53)+IF(입력!H257="H",입력!F257-(입력!F257-입력!J257)-34-34+12-53-53,입력!F257-34-34+12-53-53))*2,0)+IF(입력!B259="PJ",(IF(입력!H257="W",입력!D257-(입력!D257-입력!J257)-34-19+12-53-53,입력!D257-34-34+12-53-53)+IF(입력!H257="H",입력!F257-(입력!F257-입력!J257)-34-19+12-53-53,입력!F257-34-34+12-53-53))*2,0)+IF(OR(입력!B259="T/T",입력!B259="T/O",입력!B259="T/S"),(IF(입력!H261="W",입력!D257-(입력!D257-입력!J261)-34-19+12-53-53,0)+IF(입력!H261="H",입력!F257-(입력!F257-입력!J261)-34-19+12-53-53,0))*2,0)+IF(입력!B257="OD",(IF(입력!H261="W",입력!D257-(입력!D257-입력!J261)-34-34+12-53-53,0)+IF(입력!H261="H",입력!F257-(입력!F257-입력!J261)-34-34+12-53-53,0))*2,0)+IF(입력!B257="ID",(IF(입력!H261="W",입력!D257-(입력!D257-입력!J261)-34-19+12-53-53,0)+IF(입력!H261="H",입력!F257-(입력!F257-입력!J261)-34-19+12-53-53,0))*2,0)),0),0)</f>
        <v>0</v>
      </c>
      <c r="X257" s="358"/>
      <c r="Y257" s="357">
        <f>IF(OR(입력!B257="60mm단열",입력!B257="60mm방화"),(4),0)</f>
        <v>0</v>
      </c>
      <c r="Z257" s="358"/>
      <c r="AA257" s="357">
        <f>IF(OR(입력!B257="60mm단열",입력!B257="60mm방화"),(4),0)</f>
        <v>0</v>
      </c>
      <c r="AB257" s="358"/>
      <c r="AC257" s="375">
        <f>IF(OR(입력!B257="60mm단열",입력!B257="60mm방화"),IF(OR(입력!B259="T/T",입력!B259="T/O",입력!B259="T/S",입력!B259="PJ"),IF(OR(입력!H261="w",입력!H261="h"),8,4),0),0)</f>
        <v>0</v>
      </c>
      <c r="AD257" s="376"/>
      <c r="AE257" s="375">
        <f>IF(OR(입력!B257="60mm단열",입력!B257="60mm방화"),IF(OR(입력!B259="T/T",입력!B259="T/O",입력!B259="T/S",입력!B259="PJ"),IF(OR(입력!H261="w",입력!H261="h"),8,4),0),0)</f>
        <v>0</v>
      </c>
      <c r="AF257" s="376"/>
      <c r="AG257" s="375">
        <f>IF(OR(입력!B257="60mm단열",입력!B257="60mm방화"),IF(OR(입력!B259="T/T",입력!B259="T/O",입력!B259="T/S",입력!B259="FIX",입력!B259="PJ"),IF(입력!H257="W",4,IF(입력!H257="H",4,0)),0)*IF(OR(입력!H260="W",입력!H260="H"),2,1),0)</f>
        <v>0</v>
      </c>
      <c r="AH257" s="376"/>
      <c r="AI257" s="375">
        <f>IF(OR(입력!B257="60mm단열",입력!B257="60mm방화"),IF(OR(입력!B259="T/T",입력!B259="T/O",입력!B259="T/S",입력!B259="FIX",입력!B259="PJ"),IF(입력!H257="W",4,IF(입력!H257="H",4,0)),0)*IF(OR(입력!H260="W",입력!H260="H"),2,1),0)</f>
        <v>0</v>
      </c>
      <c r="AJ257" s="376"/>
      <c r="AK257" s="375">
        <f>IF(OR(입력!B257="60mm단열",입력!B257="60mm방화"),IF(OR(입력!B259="T/T",입력!B259="T/O",입력!B259="T/S",입력!B259="FIX",입력!B259="PJ"),IF(입력!H257="W",4,IF(입력!H257="H",4,0)),0)*IF(OR(입력!H260="W",입력!H260="H"),2,1),0)</f>
        <v>0</v>
      </c>
      <c r="AL257" s="376"/>
      <c r="AM257" s="357">
        <f>IF(OR(입력!B257="60mm단열",입력!B257="60mm방화"),(32),0)</f>
        <v>0</v>
      </c>
      <c r="AN257" s="358"/>
      <c r="AO257" s="357">
        <f>IF((입력!B257="60mm단열"),(Q257+S257+U257+W257)/1000,0)</f>
        <v>0</v>
      </c>
      <c r="AP257" s="358"/>
      <c r="AQ257" s="357">
        <f>IF((입력!B257="60mm단열"),(Q257+S257+U257+W257)/1000,0)</f>
        <v>0</v>
      </c>
      <c r="AR257" s="358"/>
      <c r="AS257" s="357">
        <f>IF((입력!B257="60mm단열"),(G257+M257+K257+O257))/1000</f>
        <v>0</v>
      </c>
      <c r="AT257" s="358"/>
      <c r="AU257" s="357">
        <f>IF((입력!B257="60mm단열"),(4),0)</f>
        <v>0</v>
      </c>
      <c r="AV257" s="358"/>
      <c r="AW257" s="357">
        <f>IF((입력!B257="60mm단열"),(G257*2)/1000,0)</f>
        <v>0</v>
      </c>
      <c r="AX257" s="358"/>
      <c r="AY257" s="357">
        <f>IF((입력!B257="60mm방화"),(Q257+S257+U257+W257)/1000,0)</f>
        <v>0</v>
      </c>
      <c r="AZ257" s="358"/>
      <c r="BA257" s="357">
        <f>IF((입력!B257="60mm방화"),(Q257+S257+U257+W257)/1000,0)</f>
        <v>0</v>
      </c>
      <c r="BB257" s="358"/>
      <c r="BC257" s="357">
        <f>IF((입력!B257="60mm방화"),(G257+K257+M257+O257)/1000,0)</f>
        <v>0</v>
      </c>
      <c r="BD257" s="358"/>
      <c r="BE257" s="357">
        <f>IF((입력!B257="60mm방화"),(4),0)</f>
        <v>0</v>
      </c>
      <c r="BF257" s="358"/>
      <c r="BG257" s="357">
        <f>IF((입력!B257="60mm방화"),((G257+K257+M257+O257)/1000),0)</f>
        <v>0</v>
      </c>
      <c r="BH257" s="358"/>
      <c r="BI257" s="357">
        <f>IF((입력!B257="60mm방화"),((E257/1000)),0)</f>
        <v>0</v>
      </c>
      <c r="BJ257" s="358"/>
      <c r="BK257" s="357">
        <f>IF((입력!B257="60mm방화"),IF(입력!B261="24T",Q257/1000,U257/1000),0)</f>
        <v>0</v>
      </c>
      <c r="BL257" s="358"/>
      <c r="BM257" s="357">
        <f>IF((입력!B257="60mm방화"),IF(입력!B261="24T",S257/1000,W257/1000),0)</f>
        <v>0</v>
      </c>
      <c r="BN257" s="358"/>
      <c r="BO257" s="357">
        <f>IF(OR(입력!B257="60mm단열",입력!B257="60mm방화"),(IF(OR(입력!B259="T/T",입력!B259="T/O",입력!B259="T/S",입력!B259="PJ"),(IF(입력!H257="W",입력!D257-(입력!D257-입력!J257)-432,입력!D257-432)+IF(입력!H257="H",입력!F257-((((입력!F257-입력!J257)/2)-246)*2),(((입력!F257/2)-246)*2))),0))+(IF(OR(입력!B259="T/T",입력!B259="T/O",입력!B259="T/S"),(IF(입력!H261="W",입력!D257-(입력!D261-입력!J261)-432,0)+IF(입력!H261="H",입력!F261-((((입력!F261-입력!J261)/2)-246)*2),0)),0)),0)</f>
        <v>0</v>
      </c>
      <c r="BP257" s="358"/>
      <c r="BQ257" s="357">
        <f>IF(OR(입력!B257="85mm단열",입력!B257="85mm방화"),IF(입력!B259="OD",IF(AND(입력!H257="W",입력!H261="W"),((입력!D257-(입력!D257-입력!J257))*2)+((입력!D257-(입력!D257-입력!J261))*2)+((입력!D257-입력!J257-입력!J261)*2)+((입력!F257)*6),0),0)+IF(입력!B259="OD",IF(AND(입력!H257="H",입력!H261="H"),((입력!BJ257-(입력!F257-입력!J257))*2)+((입력!F257-(입력!F257-입력!J261))*2)+((입력!F257-입력!BN257-입력!J261)*2)+((입력!D257)*6),0),0)+IF(입력!B259="OD",IF(입력!H257="W",((입력!D257-(입력!D257-입력!J257))*2)+((입력!D257-입력!J257)*2)+((입력!F257)*4),IF(입력!H257="H",((입력!F257-(입력!F257-입력!J257))*2)+((입력!F257-입력!J257)*2)+((입력!D257)*4),0)),0)+IF(OR(입력!B259="T/T",입력!B259="T/O",입력!B259="T/S",입력!B259="FIX",입력!B257="ID",AND(입력!B259="OD",NOT(입력!H257="W"),NOT(입력!H257="H"))),((입력!D257)+(입력!F257))*2,0),0)</f>
        <v>0</v>
      </c>
      <c r="BR257" s="358"/>
      <c r="BS257" s="357">
        <f>IF(OR(입력!B257="85mm단열",입력!B257="85mm방화"),(IF(OR(입력!B259="T/T",입력!B259="T/O",입력!B259="T/S"),(IF(입력!H257="W",입력!D257-(입력!D257-입력!J257)-38-19+12,입력!D257-38-38+12)+IF(입력!H257="H",입력!F257-(입력!F257-입력!J257)-38-19+12,입력!F257-38-38+12))*2,0))+(IF(OR(입력!B259="T/T",입력!B259="T/O",입력!B259="T/S"),(IF(입력!H261="W",입력!D257-(입력!D261-입력!J261)-38-19+12,0)+IF(입력!H261="H",입력!F261-(입력!F261-입력!J261)-38-19+12,0))*2,0)),0)</f>
        <v>0</v>
      </c>
      <c r="BT257" s="358"/>
      <c r="BU257" s="357">
        <f>IF(OR(입력!B257="85mm단열",입력!B257="85mm방화"),IF(OR(입력!B259="T/T",입력!B259="T/O",입력!B259="T/S",입력!B259="FIX",입력!B259="ID"),IF(입력!H257="W",입력!F257-38-38+10,IF(입력!H257="H",입력!D257-38-38+10,0)),0)*IF(OR(입력!H261="W",입력!H260="H"),2,1),0)</f>
        <v>0</v>
      </c>
      <c r="BV257" s="358"/>
      <c r="BW257" s="357">
        <f>IF(OR(입력!B257="85mm단열",입력!B257="85mm방화"),IF(입력!B261="48T",(IF(입력!B259="FIX",IF(AND(입력!H257="W",입력!H261="W"),((입력!D257-(입력!D257-입력!J257)-38-19)*2)+((입력!D257-(입력!D257-입력!J261)-38-19)*2)+((입력!D257-입력!J257-입력!J260-19-19)*2)+((입력!F257-38-38)*6),IF(AND(입력!H257="H",입력!H261="H"),((입력!F257-(입력!F257-입력!J257)-38-19)*2)+((입력!F257-(입력!F257-입력!J261)-38-19)*2)+((입력!F257-입력!J257-입력!J261-19-19)*2)+((입력!D257-38-38)*6),IF(입력!H257="W",((입력!D257-(입력!D257-입력!J257)-38-19)*2)+((입력!D257-입력!J257-38-19)*2)+((입력!F257-38-38)*4),IF(입력!H257="H",((입력!F257-(입력!F257-입력!J257)-38-19)*2)+((입력!F257-입력!J257-38-19)*2)+((입력!D257-38-38)*4),(((입력!D257-38-38)+(입력!F257-38-38))*2))))),0)+IF(OR(입력!B259="T/T",입력!B259="T/O",입력!B259="ID",입력!B259="T/S"),IF(AND(입력!H257="W",입력!H261="W"),(((입력!D257-입력!J257-입력!J261-19-19)+(입력!F257-38-38))*2),IF(입력!H257="W",(((입력!D257-입력!J257-38-19)+(입력!F257-38-38))*2),IF(AND(입력!H257="H",입력!H261="H"),(((입력!F257-입력!J257-입력!J261-19-19)+(입력!D257-38-38))*2),IF(입력!H257="H",(((입력!F257-입력!J257-38-19)+(입력!D257-38-38))*2),0)))),0)+IF(입력!B257="OD",IF(AND(입력!H257="W",입력!H257="W"),(((입력!D257-입력!J257-입력!J261-38-38)+(입력!F257-38-38))*2),IF(입력!H257="W",(((입력!D257-입력!J257-38-38)+(입력!F257-38-38))*2),IF(AND(입력!H257="H",입력!H261="H"),(((입력!F257-입력!J257-입력!J261-38-38)+(입력!D257-38-38))*2),IF(입력!H257="H",(((입력!F257-입력!J257-38-38)+(입력!D257-38-38))*2),0)))),0)),0),0)</f>
        <v>0</v>
      </c>
      <c r="BX257" s="358"/>
      <c r="BY257" s="357">
        <f>IF(OR(입력!B257="85mm단열",입력!B257="85mm방화"),IF(입력!B261="48T",(IF(OR(입력!B259="T/T",입력!B259="T/O",입력!B259="T/S"),(IF(입력!H257="W",입력!D257-(입력!D257-입력!J257)-38-19+12-56-56,입력!D257-38-38+12-56-56)+IF(입력!H257="H",입력!F257-(입력!F257-입력!J257)-38-19+12-56-56,입력!F257-38-38+12-56-56))*2,0)+IF(입력!B259="OD",(IF(입력!H257="W",입력!D257-(입력!D257-입력!J257)-38-38+12-56-56,입력!D257-38-38+12-56-56)+IF(입력!H257="H",입력!F257-(입력!F257-입력!J257)-38-38+12-56-56,입력!F257-38-38+12-56-56))*2,0)+IF(입력!B259="ID",(IF(입력!H257="W",입력!D257-(입력!D257-입력!J257)-38-19+12-56-56,입력!D257-38-38+12-56-56)+IF(입력!H257="H",입력!F257-(입력!F257-입력!J257)-38-19+12-56-56,입력!F257-38-38+12-56-56))*2,0)+IF(OR(입력!B259="T/T",입력!B259="T/O",입력!B259="T/S"),(IF(입력!H261="W",입력!D257-(입력!D257-입력!J261)-38-19+12-56-56,0)+IF(입력!H261="H",입력!F257-(입력!F257-입력!J261)-38-19+12-56-56,0))*2,0)+IF(입력!B257="OD",(IF(입력!H261="W",입력!D257-(입력!D257-입력!J261)-38-38+12-56-56,0)+IF(입력!H261="H",입력!F257-(입력!F257-입력!J261)-38-38+12-56-56,0))*2,0)+IF(입력!B257="ID",(IF(입력!H261="W",입력!D257-(입력!D257-입력!J261)-38-19+12-56-56,0)+IF(입력!H261="H",입력!F257-(입력!F257-입력!J261)-38-19+12-56-56,0))*2,0)),0),0)</f>
        <v>0</v>
      </c>
      <c r="BZ257" s="358"/>
      <c r="CA257" s="357">
        <f>IF(OR(입력!B257="85mm단열",입력!B257="85mm방화"),IF(입력!B261="51T",(IF(입력!B259="FIX",IF(AND(입력!H257="W",입력!H261="W"),((입력!D257-(입력!D257-입력!J257)-38-19)*2)+((입력!D257-(입력!D257-입력!J261)-38-19)*2)+((입력!D257-입력!J257-입력!J260-19-19)*2)+((입력!F257-38-38)*6),IF(AND(입력!H257="H",입력!H261="H"),((입력!F257-(입력!F257-입력!J257)-38-19)*2)+((입력!F257-(입력!F257-입력!J261)-38-19)*2)+((입력!F257-입력!J257-입력!J261-19-19)*2)+((입력!D257-38-38)*6),IF(입력!H257="W",((입력!D257-(입력!D257-입력!J257)-38-19)*2)+((입력!D257-입력!J257-38-19)*2)+((입력!F257-38-38)*4),IF(입력!H257="H",((입력!F257-(입력!F257-입력!J257)-38-19)*2)+((입력!F257-입력!J257-38-19)*2)+((입력!D257-38-38)*4),(((입력!D257-38-38)+(입력!F257-38-38))*2))))),0)+IF(OR(입력!B259="T/T",입력!B259="T/O",입력!B259="ID",입력!B259="T/S"),IF(AND(입력!H257="W",입력!H261="W"),(((입력!D257-입력!J257-입력!J261-19-19)+(입력!F257-38-38))*2),IF(입력!H257="W",(((입력!D257-입력!J257-38-19)+(입력!F257-38-38))*2),IF(AND(입력!H257="H",입력!H261="H"),(((입력!F257-입력!J257-입력!J261-19-19)+(입력!D257-38-38))*2),IF(입력!H257="H",(((입력!F257-입력!J257-38-19)+(입력!D257-38-38))*2),0)))),0)+IF(입력!B257="OD",IF(AND(입력!H257="W",입력!H257="W"),(((입력!D257-입력!J257-입력!J261-38-38)+(입력!F257-38-38))*2),IF(입력!H257="W",(((입력!D257-입력!J257-38-38)+(입력!F257-38-38))*2),IF(AND(입력!H257="H",입력!H261="H"),(((입력!F257-입력!J257-입력!J261-38-38)+(입력!D257-38-38))*2),IF(입력!H257="H",(((입력!F257-입력!J257-38-38)+(입력!D257-38-38))*2),0)))),0)),0),0)</f>
        <v>0</v>
      </c>
      <c r="CB257" s="358"/>
      <c r="CC257" s="357">
        <f>IF(OR(입력!B257="85mm단열",입력!B257="85mm방화"),IF(입력!B261="51T",(IF(OR(입력!B259="T/T",입력!B259="T/O",입력!B259="T/S"),(IF(입력!H257="W",입력!D257-(입력!D257-입력!J257)-38-19+12-56-56,입력!D257-38-38+12-56-56)+IF(입력!H257="H",입력!F257-(입력!F257-입력!J257)-38-19+12-56-56,입력!F257-38-38+12-56-56))*2,0)+IF(입력!B259="OD",(IF(입력!H257="W",입력!D257-(입력!D257-입력!J257)-38-38+12-56-56,입력!D257-38-38+12-56-56)+IF(입력!H257="H",입력!F257-(입력!F257-입력!J257)-38-38+12-56-56,입력!F257-38-38+12-56-56))*2,0)+IF(입력!B259="ID",(IF(입력!H257="W",입력!D257-(입력!D257-입력!J257)-38-19+12-56-56,입력!D257-38-38+12-56-56)+IF(입력!H257="H",입력!F257-(입력!F257-입력!J257)-38-19+12-56-56,입력!F257-38-38+12-56-56))*2,0)+IF(OR(입력!B259="T/T",입력!B259="T/O",입력!B259="T/S"),(IF(입력!H261="W",입력!D257-(입력!D257-입력!J261)-38-19+12-56-56,0)+IF(입력!H261="H",입력!F257-(입력!F257-입력!J261)-38-19+12-56-56,0))*2,0)+IF(입력!B257="OD",(IF(입력!H261="W",입력!D257-(입력!D257-입력!J261)-38-38+12-56-56,0)+IF(입력!H261="H",입력!F257-(입력!F257-입력!J261)-38-38+12-56-56,0))*2,0)+IF(입력!B257="ID",(IF(입력!H261="W",입력!D257-(입력!D257-입력!J261)-38-19+12-56-56,0)+IF(입력!H261="H",입력!F257-(입력!F257-입력!J261)-38-19+12-56-56,0))*2,0)),0),0)</f>
        <v>0</v>
      </c>
      <c r="CD257" s="358"/>
      <c r="CE257" s="357">
        <f>IF(OR(입력!B257="85mm단열",입력!B257="85mm방화"),(4),0)</f>
        <v>0</v>
      </c>
      <c r="CF257" s="358"/>
      <c r="CG257" s="357">
        <f>IF(OR(입력!B257="85mm단열",입력!B257="85mm방화"),(4),0)</f>
        <v>0</v>
      </c>
      <c r="CH257" s="358"/>
      <c r="CI257" s="381">
        <f>IF(OR(입력!B257="85mm단열",입력!B257="85mm방화"),IF(OR(입력!B259="T/T",입력!B259="T/O",입력!B259="T/S"),IF(OR(입력!H261="w",입력!H261="h"),8,4),0),0)</f>
        <v>0</v>
      </c>
      <c r="CJ257" s="382"/>
      <c r="CK257" s="375">
        <f>IF(OR(입력!B257="85mm단열",입력!B257="85mm방화"),IF(OR(입력!B259="T/T",입력!B259="T/O",입력!B259="T/S"),IF(OR(입력!H261="w",입력!H261="h"),8,4),0),0)</f>
        <v>0</v>
      </c>
      <c r="CL257" s="376"/>
      <c r="CM257" s="375">
        <f>IF(OR(입력!B257="85mm단열",입력!B257="85mm방화"),IF(OR(입력!B259="T/T",입력!B259="T/O",입력!B259="T/S",입력!B259="FIX",입력!B259="ID"),IF(입력!H257="W",2,IF(입력!H257="H",2,0)),0)*IF(OR(입력!H260="W",입력!H260="H"),2,1),0)</f>
        <v>0</v>
      </c>
      <c r="CN257" s="376"/>
      <c r="CO257" s="375">
        <f>IF(OR(입력!B257="85mm단열",입력!B257="85mm방화"),IF(OR(입력!B259="T/T",입력!B259="T/O",입력!B259="T/S",입력!B259="FIX",입력!B259="ID"),IF(입력!H257="W",2,IF(입력!H257="H",2,0)),0)*IF(OR(입력!H260="W",입력!H260="H"),2,1),0)</f>
        <v>0</v>
      </c>
      <c r="CP257" s="376"/>
      <c r="CQ257" s="375">
        <f>IF(OR(입력!B257="85mm단열",입력!B257="85mm방화"),IF(OR(입력!B259="T/T",입력!B259="T/O",입력!B259="T/S",입력!B259="FIX",입력!B259="ID"),IF(입력!H257="W",2,IF(입력!H257="H",2,0)),0)*IF(OR(입력!H260="W",입력!H260="H"),2,1),0)</f>
        <v>0</v>
      </c>
      <c r="CR257" s="376"/>
      <c r="CS257" s="357">
        <f>IF(OR(입력!B257="85mm단열",입력!B257="85mm방화"),(32),0)</f>
        <v>0</v>
      </c>
      <c r="CT257" s="358"/>
      <c r="CU257" s="369">
        <f>IF((입력!B257="85mm단열"),((CA257+CC257+BW257+BY257)/1000),0)</f>
        <v>0</v>
      </c>
      <c r="CV257" s="370"/>
      <c r="CW257" s="369">
        <f>IF((입력!B257="85mm단열"),((CA257+CC257+BW257+BY257)/1000),0)</f>
        <v>0</v>
      </c>
      <c r="CX257" s="370"/>
      <c r="CY257" s="369">
        <f>IF((입력!B257="85mm단열"),((BS257/1000)),0)</f>
        <v>0</v>
      </c>
      <c r="CZ257" s="370"/>
      <c r="DA257" s="357">
        <f>IF((입력!B257="85mm단열"),(4),0)</f>
        <v>0</v>
      </c>
      <c r="DB257" s="358"/>
      <c r="DC257" s="369">
        <f>IF((입력!B257="85mm단열"),(BS257*2)/1000,0)</f>
        <v>0</v>
      </c>
      <c r="DD257" s="370"/>
      <c r="DE257" s="357">
        <f>IF((입력!B257="85mm방화"),((CA257+CC257+BW257+BY257)/1000),0)</f>
        <v>0</v>
      </c>
      <c r="DF257" s="358"/>
      <c r="DG257" s="357">
        <f>IF((입력!B257="85mm방화"),((CA257+CC257+BW257+BY257)/1000),0)</f>
        <v>0</v>
      </c>
      <c r="DH257" s="358"/>
      <c r="DI257" s="357">
        <f>IF((입력!B257="85mm방화"),((BS257/1000)),0)</f>
        <v>0</v>
      </c>
      <c r="DJ257" s="358"/>
      <c r="DK257" s="357">
        <f>IF((입력!B257="85mm방화"),(4),0)</f>
        <v>0</v>
      </c>
      <c r="DL257" s="358"/>
      <c r="DM257" s="357">
        <f>IF((입력!B257="85mm방화"),(BS257*2)/1000,0)</f>
        <v>0</v>
      </c>
      <c r="DN257" s="358"/>
      <c r="DO257" s="357">
        <f>IF((입력!B257="85mm방화"),((BQ257/1000)),0)</f>
        <v>0</v>
      </c>
      <c r="DP257" s="358"/>
      <c r="DQ257" s="357">
        <f>IF((입력!B257="85mm방화"),((BW257/1000)),0)</f>
        <v>0</v>
      </c>
      <c r="DR257" s="358"/>
      <c r="DS257" s="357">
        <f>IF((입력!B257="85mm방화"),((BY257/1000)),0)</f>
        <v>0</v>
      </c>
      <c r="DT257" s="358"/>
      <c r="DU257" s="357">
        <f>IF(OR(입력!B257="85mm단열",입력!B257="85mm방화"),(IF(OR(입력!B259="T/T",입력!B259="T/O",입력!B259="T/S"),(IF(입력!H257="W",입력!D257-(입력!D257-입력!J257)-432,입력!D257-432)+IF(입력!H257="H",입력!F257-((((입력!F257-입력!J257)/2)-246)*2),(((입력!F257/2)-246)*2))),0))+(IF(OR(입력!B259="T/T",입력!B259="T/O",입력!B259="T/S"),(IF(입력!H261="W",입력!D257-(입력!D261-입력!J261)-432,0)+IF(입력!H261="H",입력!F261-((((입력!F261-입력!J261)/2)-246)*2),0)),0)),0)</f>
        <v>0</v>
      </c>
      <c r="DV257" s="358"/>
      <c r="DW257" s="357">
        <f>IF(OR(입력!B257="85mm단열",입력!B257="85mm방화",입력!B257="60mm단열",입력!B257="60mm방화"),IF(OR(입력!B259="T/T",입력!B259="T/O",입력!B259="T/S",입력!B259="FIX"),IF(OR(입력!H257="w",입력!H257="h"),4,2),0),0)</f>
        <v>0</v>
      </c>
      <c r="DX257" s="358"/>
      <c r="DY257" s="357">
        <f>IF(OR(입력!B257="85mm단열",입력!B257="85mm방화",입력!B257="60mm단열",입력!B257="60mm방화"),IF(OR(입력!B259="T/T",입력!B259="T/O",입력!B259="T/S"),1,0),0)</f>
        <v>0</v>
      </c>
      <c r="DZ257" s="358"/>
      <c r="EA257" s="357">
        <f>IF(OR(입력!B257="85mm단열",입력!B257="85mm방화",입력!B257="60mm단열",입력!B257="60mm방화"),IF(OR(입력!B259="T/T",입력!B259="T/O",입력!B259="T/S"),1,0),0)</f>
        <v>0</v>
      </c>
      <c r="EB257" s="358"/>
      <c r="EC257" s="357">
        <f>IF(OR(입력!B257="145mm단열",입력!B257="145mm방화"),IF(입력!B259="ES",((입력!D257)+(입력!F257))*2,0),0)</f>
        <v>0</v>
      </c>
      <c r="ED257" s="358"/>
      <c r="EE257" s="357">
        <f>IF(OR(입력!B257="145mm단열",입력!B257="145mm방화"),IF(입력!B259="ES",(((입력!D257-(입력!D257-입력!J257)+6)+(입력!F257-52-57))*2),0)+IF(입력!B259="ES",IF(입력!H261="W",(((입력!D257-(입력!D257-입력!J261)+6)+(입력!F257-52-57))*2),0),0),0)</f>
        <v>0</v>
      </c>
      <c r="EF257" s="358"/>
      <c r="EG257" s="357">
        <f>IF(OR(입력!B257="145mm단열",입력!B257="145mm방화"),IF(입력!B259="ES",입력!F257-36-36+10,0)*IF(입력!H261="W",2,1),0)</f>
        <v>0</v>
      </c>
      <c r="EH257" s="358"/>
      <c r="EI257" s="357">
        <f>IF(OR(입력!B257="145mm단열",입력!B257="145mm방화"),IF(입력!B259="ES",입력!D257-36-36,0),0)</f>
        <v>0</v>
      </c>
      <c r="EJ257" s="358"/>
      <c r="EK257" s="357">
        <f>IF(OR(입력!B257="145mm단열",입력!B257="145mm방화"),IF(입력!B259="ES",입력!F257-36-36,0)+IF(AND(입력!B259="ES",입력!H261="W"),입력!F257-36-36,0),0)</f>
        <v>0</v>
      </c>
      <c r="EL257" s="358"/>
      <c r="EM257" s="357">
        <f>IF(OR(입력!B257="145mm단열",입력!B257="145mm방화"),IF(입력!B259="ES",입력!D257-36-36,0),0)</f>
        <v>0</v>
      </c>
      <c r="EN257" s="358"/>
      <c r="EO257" s="357">
        <f>IF(OR(입력!B257="145mm단열",입력!B257="145mm방화"),IF(입력!B259="ES",입력!D257-36-36,0),0)</f>
        <v>0</v>
      </c>
      <c r="EP257" s="358"/>
      <c r="EQ257" s="357">
        <f>IF(OR(입력!B257="145mm단열",입력!B257="145mm방화"),IF(입력!B259="ES",입력!F257-36-36,0)+IF(AND(입력!B259="ES",입력!H261="W"),입력!F257-36-36,0),0)</f>
        <v>0</v>
      </c>
      <c r="ER257" s="358"/>
      <c r="ES257" s="357">
        <f>IF(OR(입력!B257="145mm단열",입력!B257="145mm방화"),IF(입력!B261="39T",IF(입력!B259="ES",((입력!D257-(입력!D257-입력!J257)+6-73-73)+(입력!F257-36-36-73-73))*2,0)+IF(AND(입력!B257="ES",입력!H260="W"),((입력!D257-(입력!D257-입력!J260)+6-73-73)+(입력!F257-36-36-73-73))*2,0)+IF(AND(입력!B257="ES",입력!H257="W",입력!H260="W"),((입력!D257-입력!J257-입력!J260-19-19)+(입력!F257-36-36))*2,IF(AND(입력!B257="ES",입력!H257="W",NOT(입력!H260="W")),((입력!D257-입력!J257-36-19)+(입력!F257-36-36))*2,0)),0),0)</f>
        <v>0</v>
      </c>
      <c r="ET257" s="358"/>
      <c r="EU257" s="357">
        <f>IF(OR(입력!B257="145mm단열",입력!B257="145mm방화"),IF(입력!B261="24T",IF(입력!B259="ES",((입력!D257-(입력!D257-입력!J257)+6-73-73)+(입력!F257-36-36-73-73))*2,0)+IF(AND(입력!B257="ES",입력!H260="W"),((입력!D257-(입력!D257-입력!J260)+6-73-73)+(입력!F257-36-36-73-73))*2,0)+IF(AND(입력!B257="ES",입력!H257="W",입력!H260="W"),((입력!D257-입력!J257-입력!J260-19-19)+(입력!F257-36-36))*2,IF(AND(입력!B257="ES",입력!H257="W",NOT(입력!H260="W")),((입력!D257-입력!J257-36-19)+(입력!F257-36-36))*2,0)),0),0)</f>
        <v>0</v>
      </c>
      <c r="EV257" s="358"/>
      <c r="EW257" s="357">
        <f>IF(OR(입력!B257="145mm단열",입력!B257="145mm방화"),IF(입력!B259="ES",(입력!D257-(입력!D257-입력!J257)-40-21+입력!F257-36-36)*2,0)+IF(AND(입력!B259="ES",입력!H261="W"),(입력!D257-(입력!D257-입력!J260)-36-19+입력!F257-36-36)*2,0),0)</f>
        <v>0</v>
      </c>
      <c r="EX257" s="358"/>
      <c r="EY257" s="357">
        <f>IF(OR(입력!B257="145mm단열",입력!B257="145mm방화"),(4),0)</f>
        <v>0</v>
      </c>
      <c r="EZ257" s="358"/>
      <c r="FA257" s="357">
        <f>IF(OR(입력!B257="145mm단열",입력!B257="145mm방화"),(4),0)</f>
        <v>0</v>
      </c>
      <c r="FB257" s="358"/>
      <c r="FC257" s="381">
        <f>IF(OR(입력!B257="145mm단열",입력!B257="145mm방화"),IF(OR(입력!B259="ES"),IF(OR(입력!H257="W",입력!H261="h"),4,8),0),0)</f>
        <v>0</v>
      </c>
      <c r="FD257" s="382"/>
      <c r="FE257" s="375">
        <f>IF(OR(입력!B257="145mm단열",입력!B257="145mm방화"),IF(OR(입력!B259="ES"),IF(OR(입력!H257="W",입력!H261="h"),4,8),0),0)</f>
        <v>0</v>
      </c>
      <c r="FF257" s="376"/>
      <c r="FG257" s="375">
        <f>IF(OR(입력!B257="145mm단열",입력!B257="145mm방화"),IF(OR(입력!B259="ES"),IF(입력!H257="W",2,IF(입력!H257="H",2,0)),0)*IF(OR(입력!H260="W",입력!H260="H"),2,1),0)</f>
        <v>0</v>
      </c>
      <c r="FH257" s="376"/>
      <c r="FI257" s="375">
        <f>IF(OR(입력!B257="145mm단열",입력!B257="145mm방화"),IF(OR(입력!B259="ES"),IF(입력!H257="W",2,IF(입력!H257="H",2,0)),0)*IF(OR(입력!H260="W",입력!H260="H"),2,1),0)</f>
        <v>0</v>
      </c>
      <c r="FJ257" s="376"/>
      <c r="FK257" s="375">
        <f>IF(OR(입력!B257="145mm단열",입력!B257="145mm방화"),IF(OR(입력!B259="ES"),IF(입력!H257="W",2,IF(입력!H257="H",2,0)),0)*IF(OR(입력!H260="W",입력!H260="H"),2,1),0)</f>
        <v>0</v>
      </c>
      <c r="FL257" s="376"/>
      <c r="FM257" s="357">
        <f>IF(OR(입력!B257="145mm단열",입력!B257="145mm방화"),(32),0)</f>
        <v>0</v>
      </c>
      <c r="FN257" s="358"/>
      <c r="FO257" s="369">
        <f>IF((입력!B257="145mm단열"),((EU257+EW257+EQ257+ES257)/1000),0)</f>
        <v>0</v>
      </c>
      <c r="FP257" s="370"/>
      <c r="FQ257" s="369">
        <f>IF((입력!B257="145mm단열"),((EU257+EW257+EQ257+ES257)/1000),0)</f>
        <v>0</v>
      </c>
      <c r="FR257" s="370"/>
      <c r="FS257" s="369">
        <f>IF((입력!B257="145mm단열"),((EM257/1000)),0)</f>
        <v>0</v>
      </c>
      <c r="FT257" s="370"/>
      <c r="FU257" s="357">
        <f>IF((입력!B257="145mm단열"),(4),0)</f>
        <v>0</v>
      </c>
      <c r="FV257" s="358"/>
      <c r="FW257" s="369">
        <f>IF((입력!B257="145mm단열"),(EM257*2)/1000,0)</f>
        <v>0</v>
      </c>
      <c r="FX257" s="370"/>
      <c r="FY257" s="357">
        <f>IF((입력!B257="145mm방화"),((EU257+EW257+EQ257+ES257)/1000),0)</f>
        <v>0</v>
      </c>
      <c r="FZ257" s="358"/>
      <c r="GA257" s="357">
        <f>IF((입력!B257="145mm방화"),((EU257+EW257+EQ257+ES257)/1000),0)</f>
        <v>0</v>
      </c>
      <c r="GB257" s="358"/>
      <c r="GC257" s="357">
        <f>IF((입력!B257="145mm방화"),((EM257/1000)),0)</f>
        <v>0</v>
      </c>
      <c r="GD257" s="358"/>
      <c r="GE257" s="357">
        <f>IF((입력!B257="145mm방화"),(4),0)</f>
        <v>0</v>
      </c>
      <c r="GF257" s="358"/>
      <c r="GG257" s="357">
        <f>IF((입력!B257="145mm방화"),(EM257*2)/1000,0)</f>
        <v>0</v>
      </c>
      <c r="GH257" s="358"/>
      <c r="GI257" s="357">
        <f>IF((입력!B257="145mm방화"),((EK257/1000)),0)</f>
        <v>0</v>
      </c>
      <c r="GJ257" s="358"/>
      <c r="GK257" s="357">
        <f>IF((입력!B257="145mm방화"),((EQ257/1000)),0)</f>
        <v>0</v>
      </c>
      <c r="GL257" s="358"/>
      <c r="GM257" s="357">
        <f>IF((입력!B257="145mm방화"),((ES257/1000)),0)</f>
        <v>0</v>
      </c>
      <c r="GN257" s="358"/>
      <c r="GO257" s="357">
        <f>IF(OR(입력!B257="145mm단열",입력!B257="145mm방화"),(1),0)</f>
        <v>0</v>
      </c>
      <c r="GP257" s="358"/>
      <c r="GQ257" s="357">
        <f>IF(OR(입력!B257="145mm단열",입력!B257="145mm방화"),(1),0)</f>
        <v>0</v>
      </c>
      <c r="GR257" s="358"/>
    </row>
    <row r="258" spans="1:200" ht="17.100000000000001" customHeight="1" x14ac:dyDescent="0.3">
      <c r="A258" s="402"/>
      <c r="B258" s="405"/>
      <c r="C258" s="397"/>
      <c r="D258" s="398"/>
      <c r="E258" s="359"/>
      <c r="F258" s="360"/>
      <c r="G258" s="377"/>
      <c r="H258" s="378"/>
      <c r="I258" s="359"/>
      <c r="J258" s="360"/>
      <c r="K258" s="359"/>
      <c r="L258" s="360"/>
      <c r="M258" s="359"/>
      <c r="N258" s="360"/>
      <c r="O258" s="359"/>
      <c r="P258" s="360"/>
      <c r="Q258" s="359"/>
      <c r="R258" s="360"/>
      <c r="S258" s="359"/>
      <c r="T258" s="360"/>
      <c r="U258" s="359"/>
      <c r="V258" s="360"/>
      <c r="W258" s="359"/>
      <c r="X258" s="360"/>
      <c r="Y258" s="359"/>
      <c r="Z258" s="360"/>
      <c r="AA258" s="359"/>
      <c r="AB258" s="360"/>
      <c r="AC258" s="377"/>
      <c r="AD258" s="378"/>
      <c r="AE258" s="377"/>
      <c r="AF258" s="378"/>
      <c r="AG258" s="377"/>
      <c r="AH258" s="378"/>
      <c r="AI258" s="377"/>
      <c r="AJ258" s="378"/>
      <c r="AK258" s="377"/>
      <c r="AL258" s="378"/>
      <c r="AM258" s="359"/>
      <c r="AN258" s="360"/>
      <c r="AO258" s="359"/>
      <c r="AP258" s="360"/>
      <c r="AQ258" s="359"/>
      <c r="AR258" s="360"/>
      <c r="AS258" s="359"/>
      <c r="AT258" s="360"/>
      <c r="AU258" s="359"/>
      <c r="AV258" s="360"/>
      <c r="AW258" s="359"/>
      <c r="AX258" s="360"/>
      <c r="AY258" s="359"/>
      <c r="AZ258" s="360"/>
      <c r="BA258" s="359"/>
      <c r="BB258" s="360"/>
      <c r="BC258" s="359"/>
      <c r="BD258" s="360"/>
      <c r="BE258" s="359"/>
      <c r="BF258" s="360"/>
      <c r="BG258" s="359"/>
      <c r="BH258" s="360"/>
      <c r="BI258" s="359"/>
      <c r="BJ258" s="360"/>
      <c r="BK258" s="359"/>
      <c r="BL258" s="360"/>
      <c r="BM258" s="359"/>
      <c r="BN258" s="360"/>
      <c r="BO258" s="359"/>
      <c r="BP258" s="360"/>
      <c r="BQ258" s="359"/>
      <c r="BR258" s="360"/>
      <c r="BS258" s="359"/>
      <c r="BT258" s="360"/>
      <c r="BU258" s="359"/>
      <c r="BV258" s="360"/>
      <c r="BW258" s="359"/>
      <c r="BX258" s="360"/>
      <c r="BY258" s="359"/>
      <c r="BZ258" s="360"/>
      <c r="CA258" s="359"/>
      <c r="CB258" s="360"/>
      <c r="CC258" s="359"/>
      <c r="CD258" s="360"/>
      <c r="CE258" s="359"/>
      <c r="CF258" s="360"/>
      <c r="CG258" s="359"/>
      <c r="CH258" s="360"/>
      <c r="CI258" s="383"/>
      <c r="CJ258" s="384"/>
      <c r="CK258" s="377"/>
      <c r="CL258" s="378"/>
      <c r="CM258" s="377"/>
      <c r="CN258" s="378"/>
      <c r="CO258" s="377"/>
      <c r="CP258" s="378"/>
      <c r="CQ258" s="377"/>
      <c r="CR258" s="378"/>
      <c r="CS258" s="359"/>
      <c r="CT258" s="360"/>
      <c r="CU258" s="371"/>
      <c r="CV258" s="372"/>
      <c r="CW258" s="371"/>
      <c r="CX258" s="372"/>
      <c r="CY258" s="371"/>
      <c r="CZ258" s="372"/>
      <c r="DA258" s="359"/>
      <c r="DB258" s="360"/>
      <c r="DC258" s="371"/>
      <c r="DD258" s="372"/>
      <c r="DE258" s="359"/>
      <c r="DF258" s="360"/>
      <c r="DG258" s="359"/>
      <c r="DH258" s="360"/>
      <c r="DI258" s="359"/>
      <c r="DJ258" s="360"/>
      <c r="DK258" s="359"/>
      <c r="DL258" s="360"/>
      <c r="DM258" s="359"/>
      <c r="DN258" s="360"/>
      <c r="DO258" s="359"/>
      <c r="DP258" s="360"/>
      <c r="DQ258" s="359"/>
      <c r="DR258" s="360"/>
      <c r="DS258" s="359"/>
      <c r="DT258" s="360"/>
      <c r="DU258" s="359"/>
      <c r="DV258" s="360"/>
      <c r="DW258" s="359"/>
      <c r="DX258" s="360"/>
      <c r="DY258" s="359"/>
      <c r="DZ258" s="360"/>
      <c r="EA258" s="359"/>
      <c r="EB258" s="360"/>
      <c r="EC258" s="359"/>
      <c r="ED258" s="360"/>
      <c r="EE258" s="359"/>
      <c r="EF258" s="360"/>
      <c r="EG258" s="359"/>
      <c r="EH258" s="360"/>
      <c r="EI258" s="359"/>
      <c r="EJ258" s="360"/>
      <c r="EK258" s="359"/>
      <c r="EL258" s="360"/>
      <c r="EM258" s="359"/>
      <c r="EN258" s="360"/>
      <c r="EO258" s="359"/>
      <c r="EP258" s="360"/>
      <c r="EQ258" s="359"/>
      <c r="ER258" s="360"/>
      <c r="ES258" s="359"/>
      <c r="ET258" s="360"/>
      <c r="EU258" s="359"/>
      <c r="EV258" s="360"/>
      <c r="EW258" s="359"/>
      <c r="EX258" s="360"/>
      <c r="EY258" s="359"/>
      <c r="EZ258" s="360"/>
      <c r="FA258" s="359"/>
      <c r="FB258" s="360"/>
      <c r="FC258" s="383"/>
      <c r="FD258" s="384"/>
      <c r="FE258" s="377"/>
      <c r="FF258" s="378"/>
      <c r="FG258" s="377"/>
      <c r="FH258" s="378"/>
      <c r="FI258" s="377"/>
      <c r="FJ258" s="378"/>
      <c r="FK258" s="377"/>
      <c r="FL258" s="378"/>
      <c r="FM258" s="359"/>
      <c r="FN258" s="360"/>
      <c r="FO258" s="371"/>
      <c r="FP258" s="372"/>
      <c r="FQ258" s="371"/>
      <c r="FR258" s="372"/>
      <c r="FS258" s="371"/>
      <c r="FT258" s="372"/>
      <c r="FU258" s="359"/>
      <c r="FV258" s="360"/>
      <c r="FW258" s="371"/>
      <c r="FX258" s="372"/>
      <c r="FY258" s="359"/>
      <c r="FZ258" s="360"/>
      <c r="GA258" s="359"/>
      <c r="GB258" s="360"/>
      <c r="GC258" s="359"/>
      <c r="GD258" s="360"/>
      <c r="GE258" s="359"/>
      <c r="GF258" s="360"/>
      <c r="GG258" s="359"/>
      <c r="GH258" s="360"/>
      <c r="GI258" s="359"/>
      <c r="GJ258" s="360"/>
      <c r="GK258" s="359"/>
      <c r="GL258" s="360"/>
      <c r="GM258" s="359"/>
      <c r="GN258" s="360"/>
      <c r="GO258" s="359"/>
      <c r="GP258" s="360"/>
      <c r="GQ258" s="359"/>
      <c r="GR258" s="360"/>
    </row>
    <row r="259" spans="1:200" ht="17.100000000000001" customHeight="1" x14ac:dyDescent="0.3">
      <c r="A259" s="402"/>
      <c r="B259" s="405"/>
      <c r="C259" s="397"/>
      <c r="D259" s="398"/>
      <c r="E259" s="359"/>
      <c r="F259" s="360"/>
      <c r="G259" s="377"/>
      <c r="H259" s="378"/>
      <c r="I259" s="359"/>
      <c r="J259" s="360"/>
      <c r="K259" s="359"/>
      <c r="L259" s="360"/>
      <c r="M259" s="359"/>
      <c r="N259" s="360"/>
      <c r="O259" s="359"/>
      <c r="P259" s="360"/>
      <c r="Q259" s="359"/>
      <c r="R259" s="360"/>
      <c r="S259" s="359"/>
      <c r="T259" s="360"/>
      <c r="U259" s="359"/>
      <c r="V259" s="360"/>
      <c r="W259" s="359"/>
      <c r="X259" s="360"/>
      <c r="Y259" s="359"/>
      <c r="Z259" s="360"/>
      <c r="AA259" s="359"/>
      <c r="AB259" s="360"/>
      <c r="AC259" s="377"/>
      <c r="AD259" s="378"/>
      <c r="AE259" s="377"/>
      <c r="AF259" s="378"/>
      <c r="AG259" s="377"/>
      <c r="AH259" s="378"/>
      <c r="AI259" s="377"/>
      <c r="AJ259" s="378"/>
      <c r="AK259" s="377"/>
      <c r="AL259" s="378"/>
      <c r="AM259" s="359"/>
      <c r="AN259" s="360"/>
      <c r="AO259" s="359"/>
      <c r="AP259" s="360"/>
      <c r="AQ259" s="359"/>
      <c r="AR259" s="360"/>
      <c r="AS259" s="359"/>
      <c r="AT259" s="360"/>
      <c r="AU259" s="359"/>
      <c r="AV259" s="360"/>
      <c r="AW259" s="359"/>
      <c r="AX259" s="360"/>
      <c r="AY259" s="359"/>
      <c r="AZ259" s="360"/>
      <c r="BA259" s="359"/>
      <c r="BB259" s="360"/>
      <c r="BC259" s="359"/>
      <c r="BD259" s="360"/>
      <c r="BE259" s="359"/>
      <c r="BF259" s="360"/>
      <c r="BG259" s="359"/>
      <c r="BH259" s="360"/>
      <c r="BI259" s="359"/>
      <c r="BJ259" s="360"/>
      <c r="BK259" s="359"/>
      <c r="BL259" s="360"/>
      <c r="BM259" s="359"/>
      <c r="BN259" s="360"/>
      <c r="BO259" s="359"/>
      <c r="BP259" s="360"/>
      <c r="BQ259" s="359"/>
      <c r="BR259" s="360"/>
      <c r="BS259" s="359"/>
      <c r="BT259" s="360"/>
      <c r="BU259" s="359"/>
      <c r="BV259" s="360"/>
      <c r="BW259" s="359"/>
      <c r="BX259" s="360"/>
      <c r="BY259" s="359"/>
      <c r="BZ259" s="360"/>
      <c r="CA259" s="359"/>
      <c r="CB259" s="360"/>
      <c r="CC259" s="359"/>
      <c r="CD259" s="360"/>
      <c r="CE259" s="359"/>
      <c r="CF259" s="360"/>
      <c r="CG259" s="359"/>
      <c r="CH259" s="360"/>
      <c r="CI259" s="383"/>
      <c r="CJ259" s="384"/>
      <c r="CK259" s="377"/>
      <c r="CL259" s="378"/>
      <c r="CM259" s="377"/>
      <c r="CN259" s="378"/>
      <c r="CO259" s="377"/>
      <c r="CP259" s="378"/>
      <c r="CQ259" s="377"/>
      <c r="CR259" s="378"/>
      <c r="CS259" s="359"/>
      <c r="CT259" s="360"/>
      <c r="CU259" s="371"/>
      <c r="CV259" s="372"/>
      <c r="CW259" s="371"/>
      <c r="CX259" s="372"/>
      <c r="CY259" s="371"/>
      <c r="CZ259" s="372"/>
      <c r="DA259" s="359"/>
      <c r="DB259" s="360"/>
      <c r="DC259" s="371"/>
      <c r="DD259" s="372"/>
      <c r="DE259" s="359"/>
      <c r="DF259" s="360"/>
      <c r="DG259" s="359"/>
      <c r="DH259" s="360"/>
      <c r="DI259" s="359"/>
      <c r="DJ259" s="360"/>
      <c r="DK259" s="359"/>
      <c r="DL259" s="360"/>
      <c r="DM259" s="359"/>
      <c r="DN259" s="360"/>
      <c r="DO259" s="359"/>
      <c r="DP259" s="360"/>
      <c r="DQ259" s="359"/>
      <c r="DR259" s="360"/>
      <c r="DS259" s="359"/>
      <c r="DT259" s="360"/>
      <c r="DU259" s="359"/>
      <c r="DV259" s="360"/>
      <c r="DW259" s="359"/>
      <c r="DX259" s="360"/>
      <c r="DY259" s="359"/>
      <c r="DZ259" s="360"/>
      <c r="EA259" s="359"/>
      <c r="EB259" s="360"/>
      <c r="EC259" s="359"/>
      <c r="ED259" s="360"/>
      <c r="EE259" s="359"/>
      <c r="EF259" s="360"/>
      <c r="EG259" s="359"/>
      <c r="EH259" s="360"/>
      <c r="EI259" s="359"/>
      <c r="EJ259" s="360"/>
      <c r="EK259" s="359"/>
      <c r="EL259" s="360"/>
      <c r="EM259" s="359"/>
      <c r="EN259" s="360"/>
      <c r="EO259" s="359"/>
      <c r="EP259" s="360"/>
      <c r="EQ259" s="359"/>
      <c r="ER259" s="360"/>
      <c r="ES259" s="359"/>
      <c r="ET259" s="360"/>
      <c r="EU259" s="359"/>
      <c r="EV259" s="360"/>
      <c r="EW259" s="359"/>
      <c r="EX259" s="360"/>
      <c r="EY259" s="359"/>
      <c r="EZ259" s="360"/>
      <c r="FA259" s="359"/>
      <c r="FB259" s="360"/>
      <c r="FC259" s="383"/>
      <c r="FD259" s="384"/>
      <c r="FE259" s="377"/>
      <c r="FF259" s="378"/>
      <c r="FG259" s="377"/>
      <c r="FH259" s="378"/>
      <c r="FI259" s="377"/>
      <c r="FJ259" s="378"/>
      <c r="FK259" s="377"/>
      <c r="FL259" s="378"/>
      <c r="FM259" s="359"/>
      <c r="FN259" s="360"/>
      <c r="FO259" s="371"/>
      <c r="FP259" s="372"/>
      <c r="FQ259" s="371"/>
      <c r="FR259" s="372"/>
      <c r="FS259" s="371"/>
      <c r="FT259" s="372"/>
      <c r="FU259" s="359"/>
      <c r="FV259" s="360"/>
      <c r="FW259" s="371"/>
      <c r="FX259" s="372"/>
      <c r="FY259" s="359"/>
      <c r="FZ259" s="360"/>
      <c r="GA259" s="359"/>
      <c r="GB259" s="360"/>
      <c r="GC259" s="359"/>
      <c r="GD259" s="360"/>
      <c r="GE259" s="359"/>
      <c r="GF259" s="360"/>
      <c r="GG259" s="359"/>
      <c r="GH259" s="360"/>
      <c r="GI259" s="359"/>
      <c r="GJ259" s="360"/>
      <c r="GK259" s="359"/>
      <c r="GL259" s="360"/>
      <c r="GM259" s="359"/>
      <c r="GN259" s="360"/>
      <c r="GO259" s="359"/>
      <c r="GP259" s="360"/>
      <c r="GQ259" s="359"/>
      <c r="GR259" s="360"/>
    </row>
    <row r="260" spans="1:200" ht="17.100000000000001" customHeight="1" x14ac:dyDescent="0.3">
      <c r="A260" s="402"/>
      <c r="B260" s="405"/>
      <c r="C260" s="409"/>
      <c r="D260" s="410"/>
      <c r="E260" s="361"/>
      <c r="F260" s="362"/>
      <c r="G260" s="379"/>
      <c r="H260" s="380"/>
      <c r="I260" s="361"/>
      <c r="J260" s="362"/>
      <c r="K260" s="361"/>
      <c r="L260" s="362"/>
      <c r="M260" s="361"/>
      <c r="N260" s="362"/>
      <c r="O260" s="361"/>
      <c r="P260" s="362"/>
      <c r="Q260" s="361"/>
      <c r="R260" s="362"/>
      <c r="S260" s="361"/>
      <c r="T260" s="362"/>
      <c r="U260" s="361"/>
      <c r="V260" s="362"/>
      <c r="W260" s="361"/>
      <c r="X260" s="362"/>
      <c r="Y260" s="361"/>
      <c r="Z260" s="362"/>
      <c r="AA260" s="361"/>
      <c r="AB260" s="362"/>
      <c r="AC260" s="379"/>
      <c r="AD260" s="380"/>
      <c r="AE260" s="379"/>
      <c r="AF260" s="380"/>
      <c r="AG260" s="379"/>
      <c r="AH260" s="380"/>
      <c r="AI260" s="379"/>
      <c r="AJ260" s="380"/>
      <c r="AK260" s="379"/>
      <c r="AL260" s="380"/>
      <c r="AM260" s="361"/>
      <c r="AN260" s="362"/>
      <c r="AO260" s="361"/>
      <c r="AP260" s="362"/>
      <c r="AQ260" s="361"/>
      <c r="AR260" s="362"/>
      <c r="AS260" s="361"/>
      <c r="AT260" s="362"/>
      <c r="AU260" s="361"/>
      <c r="AV260" s="362"/>
      <c r="AW260" s="361"/>
      <c r="AX260" s="362"/>
      <c r="AY260" s="361"/>
      <c r="AZ260" s="362"/>
      <c r="BA260" s="361"/>
      <c r="BB260" s="362"/>
      <c r="BC260" s="361"/>
      <c r="BD260" s="362"/>
      <c r="BE260" s="361"/>
      <c r="BF260" s="362"/>
      <c r="BG260" s="361"/>
      <c r="BH260" s="362"/>
      <c r="BI260" s="361"/>
      <c r="BJ260" s="362"/>
      <c r="BK260" s="361"/>
      <c r="BL260" s="362"/>
      <c r="BM260" s="361"/>
      <c r="BN260" s="362"/>
      <c r="BO260" s="361"/>
      <c r="BP260" s="362"/>
      <c r="BQ260" s="361"/>
      <c r="BR260" s="362"/>
      <c r="BS260" s="361"/>
      <c r="BT260" s="362"/>
      <c r="BU260" s="361"/>
      <c r="BV260" s="362"/>
      <c r="BW260" s="361"/>
      <c r="BX260" s="362"/>
      <c r="BY260" s="361"/>
      <c r="BZ260" s="362"/>
      <c r="CA260" s="361"/>
      <c r="CB260" s="362"/>
      <c r="CC260" s="361"/>
      <c r="CD260" s="362"/>
      <c r="CE260" s="361"/>
      <c r="CF260" s="362"/>
      <c r="CG260" s="361"/>
      <c r="CH260" s="362"/>
      <c r="CI260" s="385"/>
      <c r="CJ260" s="386"/>
      <c r="CK260" s="379"/>
      <c r="CL260" s="380"/>
      <c r="CM260" s="379"/>
      <c r="CN260" s="380"/>
      <c r="CO260" s="379"/>
      <c r="CP260" s="380"/>
      <c r="CQ260" s="379"/>
      <c r="CR260" s="380"/>
      <c r="CS260" s="361"/>
      <c r="CT260" s="362"/>
      <c r="CU260" s="373"/>
      <c r="CV260" s="374"/>
      <c r="CW260" s="373"/>
      <c r="CX260" s="374"/>
      <c r="CY260" s="373"/>
      <c r="CZ260" s="374"/>
      <c r="DA260" s="361"/>
      <c r="DB260" s="362"/>
      <c r="DC260" s="373"/>
      <c r="DD260" s="374"/>
      <c r="DE260" s="361"/>
      <c r="DF260" s="362"/>
      <c r="DG260" s="361"/>
      <c r="DH260" s="362"/>
      <c r="DI260" s="361"/>
      <c r="DJ260" s="362"/>
      <c r="DK260" s="361"/>
      <c r="DL260" s="362"/>
      <c r="DM260" s="361"/>
      <c r="DN260" s="362"/>
      <c r="DO260" s="361"/>
      <c r="DP260" s="362"/>
      <c r="DQ260" s="361"/>
      <c r="DR260" s="362"/>
      <c r="DS260" s="361"/>
      <c r="DT260" s="362"/>
      <c r="DU260" s="361"/>
      <c r="DV260" s="362"/>
      <c r="DW260" s="361"/>
      <c r="DX260" s="362"/>
      <c r="DY260" s="361"/>
      <c r="DZ260" s="362"/>
      <c r="EA260" s="361"/>
      <c r="EB260" s="362"/>
      <c r="EC260" s="361"/>
      <c r="ED260" s="362"/>
      <c r="EE260" s="361"/>
      <c r="EF260" s="362"/>
      <c r="EG260" s="361"/>
      <c r="EH260" s="362"/>
      <c r="EI260" s="361"/>
      <c r="EJ260" s="362"/>
      <c r="EK260" s="361"/>
      <c r="EL260" s="362"/>
      <c r="EM260" s="361"/>
      <c r="EN260" s="362"/>
      <c r="EO260" s="361"/>
      <c r="EP260" s="362"/>
      <c r="EQ260" s="361"/>
      <c r="ER260" s="362"/>
      <c r="ES260" s="361"/>
      <c r="ET260" s="362"/>
      <c r="EU260" s="361"/>
      <c r="EV260" s="362"/>
      <c r="EW260" s="361"/>
      <c r="EX260" s="362"/>
      <c r="EY260" s="361"/>
      <c r="EZ260" s="362"/>
      <c r="FA260" s="361"/>
      <c r="FB260" s="362"/>
      <c r="FC260" s="385"/>
      <c r="FD260" s="386"/>
      <c r="FE260" s="379"/>
      <c r="FF260" s="380"/>
      <c r="FG260" s="379"/>
      <c r="FH260" s="380"/>
      <c r="FI260" s="379"/>
      <c r="FJ260" s="380"/>
      <c r="FK260" s="379"/>
      <c r="FL260" s="380"/>
      <c r="FM260" s="361"/>
      <c r="FN260" s="362"/>
      <c r="FO260" s="373"/>
      <c r="FP260" s="374"/>
      <c r="FQ260" s="373"/>
      <c r="FR260" s="374"/>
      <c r="FS260" s="373"/>
      <c r="FT260" s="374"/>
      <c r="FU260" s="361"/>
      <c r="FV260" s="362"/>
      <c r="FW260" s="373"/>
      <c r="FX260" s="374"/>
      <c r="FY260" s="361"/>
      <c r="FZ260" s="362"/>
      <c r="GA260" s="361"/>
      <c r="GB260" s="362"/>
      <c r="GC260" s="361"/>
      <c r="GD260" s="362"/>
      <c r="GE260" s="361"/>
      <c r="GF260" s="362"/>
      <c r="GG260" s="361"/>
      <c r="GH260" s="362"/>
      <c r="GI260" s="361"/>
      <c r="GJ260" s="362"/>
      <c r="GK260" s="361"/>
      <c r="GL260" s="362"/>
      <c r="GM260" s="361"/>
      <c r="GN260" s="362"/>
      <c r="GO260" s="361"/>
      <c r="GP260" s="362"/>
      <c r="GQ260" s="361"/>
      <c r="GR260" s="362"/>
    </row>
    <row r="261" spans="1:200" ht="16.5" customHeight="1" x14ac:dyDescent="0.3">
      <c r="A261" s="402"/>
      <c r="B261" s="405"/>
      <c r="C261" s="395" t="s">
        <v>20</v>
      </c>
      <c r="D261" s="396"/>
      <c r="E261" s="351">
        <f>ROUNDUP((E257/1000)*VLOOKUP(E$8,'프로파일 단가 DB'!$A$2:$H$107,7,FALSE)+(E257/1000*($U$3/100))*VLOOKUP(E$8,'프로파일 단가 DB'!$A$2:$H$107,7,FALSE),2)</f>
        <v>0</v>
      </c>
      <c r="F261" s="352"/>
      <c r="G261" s="351">
        <f>ROUNDUP((G257/1000)*VLOOKUP(G$8,'프로파일 단가 DB'!$A$2:$H$107,7,FALSE)+(G257/1000*($U$3/100))*VLOOKUP(G$8,'프로파일 단가 DB'!$A$2:$H$107,7,FALSE),2)</f>
        <v>0</v>
      </c>
      <c r="H261" s="352"/>
      <c r="I261" s="351">
        <f>ROUNDUP((I257/1000)*VLOOKUP(I$8,'프로파일 단가 DB'!$A$2:$H$107,7,FALSE)+(I257/1000*($U$3/100))*VLOOKUP(I$8,'프로파일 단가 DB'!$A$2:$H$107,7,FALSE),2)</f>
        <v>0</v>
      </c>
      <c r="J261" s="352"/>
      <c r="K261" s="351">
        <f>ROUNDUP((K257/1000)*VLOOKUP(K$8,'프로파일 단가 DB'!$A$2:$H$107,7,FALSE)+(K257/1000*($U$3/100))*VLOOKUP(K$8,'프로파일 단가 DB'!$A$2:$H$107,7,FALSE),2)</f>
        <v>0</v>
      </c>
      <c r="L261" s="352"/>
      <c r="M261" s="351">
        <f>ROUNDUP((M257/1000)*VLOOKUP(M$8,'프로파일 단가 DB'!$A$2:$H$107,7,FALSE)+(M257/1000*($U$3/100))*VLOOKUP(M$8,'프로파일 단가 DB'!$A$2:$H$107,7,FALSE),2)</f>
        <v>0</v>
      </c>
      <c r="N261" s="352"/>
      <c r="O261" s="351">
        <f>ROUNDUP((O257/1000)*VLOOKUP(O$8,'프로파일 단가 DB'!$A$2:$H$107,7,FALSE)+(O257/1000*($U$3/100))*VLOOKUP(O$8,'프로파일 단가 DB'!$A$2:$H$107,7,FALSE),2)</f>
        <v>0</v>
      </c>
      <c r="P261" s="352"/>
      <c r="Q261" s="351">
        <f>ROUNDUP((Q257/1000)*VLOOKUP(Q$8,'프로파일 단가 DB'!$A$2:$H$107,7,FALSE)+(Q257/1000*($U$3/100))*VLOOKUP(Q$8,'프로파일 단가 DB'!$A$2:$H$107,7,FALSE),2)</f>
        <v>0</v>
      </c>
      <c r="R261" s="352"/>
      <c r="S261" s="351">
        <f>ROUNDUP((S257/1000)*VLOOKUP(S$8,'프로파일 단가 DB'!$A$2:$H$107,7,FALSE)+(S257/1000*($U$3/100))*VLOOKUP(S$8,'프로파일 단가 DB'!$A$2:$H$107,7,FALSE),2)</f>
        <v>0</v>
      </c>
      <c r="T261" s="352"/>
      <c r="U261" s="351">
        <f>ROUNDUP((U257/1000)*VLOOKUP(U$8,'프로파일 단가 DB'!$A$2:$H$107,7,FALSE)+(U257/1000*($U$3/100))*VLOOKUP(U$8,'프로파일 단가 DB'!$A$2:$H$107,7,FALSE),2)</f>
        <v>0</v>
      </c>
      <c r="V261" s="352"/>
      <c r="W261" s="351">
        <f>ROUNDUP((W257/1000)*VLOOKUP(W$8,'프로파일 단가 DB'!$A$2:$H$107,7,FALSE)+(W257/1000*($U$3/100))*VLOOKUP(W$8,'프로파일 단가 DB'!$A$2:$H$107,7,FALSE),2)</f>
        <v>0</v>
      </c>
      <c r="X261" s="352"/>
      <c r="Y261" s="351">
        <f>ROUNDUP((Y257)*VLOOKUP(Y$8,'프로파일 단가 DB'!$A$2:$H$107,7,FALSE)+(Y257*($U$3/100))*VLOOKUP(Y$8,'프로파일 단가 DB'!$A$2:$H$107,7,FALSE),2)</f>
        <v>0</v>
      </c>
      <c r="Z261" s="352"/>
      <c r="AA261" s="351">
        <f>ROUNDUP((AA257)*VLOOKUP(AA$8,'프로파일 단가 DB'!$A$2:$H$107,7,FALSE)+(AA257*($U$3/100))*VLOOKUP(AA$8,'프로파일 단가 DB'!$A$2:$H$107,7,FALSE),2)</f>
        <v>0</v>
      </c>
      <c r="AB261" s="352"/>
      <c r="AC261" s="351">
        <f>ROUNDUP((AC257)*VLOOKUP(AC$8,'프로파일 단가 DB'!$A$2:$H$107,7,FALSE)+(AC257*($U$3/100))*VLOOKUP(AC$8,'프로파일 단가 DB'!$A$2:$H$107,7,FALSE),2)</f>
        <v>0</v>
      </c>
      <c r="AD261" s="352"/>
      <c r="AE261" s="351">
        <f>ROUNDUP((AE257)*VLOOKUP(AE$8,'프로파일 단가 DB'!$A$2:$H$107,7,FALSE)+(AE257*($U$3/100))*VLOOKUP(AE$8,'프로파일 단가 DB'!$A$2:$H$107,7,FALSE),2)</f>
        <v>0</v>
      </c>
      <c r="AF261" s="352"/>
      <c r="AG261" s="351">
        <f>ROUNDUP((AG257)*VLOOKUP(AG$8,'프로파일 단가 DB'!$A$2:$H$107,7,FALSE)+(AG257*($U$3/100))*VLOOKUP(AG$8,'프로파일 단가 DB'!$A$2:$H$107,7,FALSE),2)</f>
        <v>0</v>
      </c>
      <c r="AH261" s="352"/>
      <c r="AI261" s="351">
        <f>ROUNDUP((AI257)*VLOOKUP(AI$8,'프로파일 단가 DB'!$A$2:$H$107,7,FALSE)+(AI257*($U$3/100))*VLOOKUP(AI$8,'프로파일 단가 DB'!$A$2:$H$107,7,FALSE),2)</f>
        <v>0</v>
      </c>
      <c r="AJ261" s="352"/>
      <c r="AK261" s="351">
        <f>ROUNDUP((AK257)*VLOOKUP(AK$8,'프로파일 단가 DB'!$A$2:$H$107,7,FALSE)+(AK257*($U$3/100))*VLOOKUP(AK$8,'프로파일 단가 DB'!$A$2:$H$107,7,FALSE),2)</f>
        <v>0</v>
      </c>
      <c r="AL261" s="352"/>
      <c r="AM261" s="351">
        <f>ROUNDUP((AM257)*VLOOKUP(AM$8,'프로파일 단가 DB'!$A$2:$H$107,7,FALSE)+(AM257*($U$3/100))*VLOOKUP(AM$8,'프로파일 단가 DB'!$A$2:$H$107,7,FALSE),2)</f>
        <v>0</v>
      </c>
      <c r="AN261" s="352"/>
      <c r="AO261" s="351">
        <f>ROUNDUP((AO257)*VLOOKUP(AO$8,'프로파일 단가 DB'!$A$2:$H$107,7,FALSE)+(AO257*($U$3/100))*VLOOKUP(AO$8,'프로파일 단가 DB'!$A$2:$H$107,7,FALSE),2)</f>
        <v>0</v>
      </c>
      <c r="AP261" s="352"/>
      <c r="AQ261" s="351">
        <f>ROUNDUP((AQ257)*VLOOKUP(AQ$8,'프로파일 단가 DB'!$A$2:$H$107,7,FALSE)+(AQ257*($U$3/100))*VLOOKUP(AQ$8,'프로파일 단가 DB'!$A$2:$H$107,7,FALSE),2)</f>
        <v>0</v>
      </c>
      <c r="AR261" s="352"/>
      <c r="AS261" s="351">
        <f>ROUNDUP((AS257)*VLOOKUP(AS$8,'프로파일 단가 DB'!$A$2:$H$107,7,FALSE)+(AS257*($U$3/100))*VLOOKUP(AS$8,'프로파일 단가 DB'!$A$2:$H$107,7,FALSE),2)</f>
        <v>0</v>
      </c>
      <c r="AT261" s="352"/>
      <c r="AU261" s="351">
        <f>ROUNDUP((AU257)*VLOOKUP(AU$8,'프로파일 단가 DB'!$A$2:$H$107,7,FALSE)+(AU257*($U$3/100))*VLOOKUP(AU$8,'프로파일 단가 DB'!$A$2:$H$107,7,FALSE),2)</f>
        <v>0</v>
      </c>
      <c r="AV261" s="352"/>
      <c r="AW261" s="351">
        <f>ROUNDUP((AW257)*VLOOKUP(AW$8,'프로파일 단가 DB'!$A$2:$H$107,7,FALSE)+(AW257*($U$3/100))*VLOOKUP(AW$8,'프로파일 단가 DB'!$A$2:$H$107,7,FALSE),2)</f>
        <v>0</v>
      </c>
      <c r="AX261" s="352"/>
      <c r="AY261" s="351">
        <f>ROUNDUP((AY257)*VLOOKUP(AY$8,'프로파일 단가 DB'!$A$2:$H$107,7,FALSE)+(AY257*($U$3/100))*VLOOKUP(AY$8,'프로파일 단가 DB'!$A$2:$H$107,7,FALSE),2)</f>
        <v>0</v>
      </c>
      <c r="AZ261" s="352"/>
      <c r="BA261" s="351">
        <f>ROUNDUP((BA257)*VLOOKUP(BA$8,'프로파일 단가 DB'!$A$2:$H$107,7,FALSE)+(BA257*($U$3/100))*VLOOKUP(BA$8,'프로파일 단가 DB'!$A$2:$H$107,7,FALSE),2)</f>
        <v>0</v>
      </c>
      <c r="BB261" s="352"/>
      <c r="BC261" s="351">
        <f>ROUNDUP((BC257)*VLOOKUP(BC$8,'프로파일 단가 DB'!$A$2:$H$107,7,FALSE)+(BC257*($U$3/100))*VLOOKUP(BC$8,'프로파일 단가 DB'!$A$2:$H$107,7,FALSE),2)</f>
        <v>0</v>
      </c>
      <c r="BD261" s="352"/>
      <c r="BE261" s="351">
        <f>ROUNDUP((BE257)*VLOOKUP(BE$8,'프로파일 단가 DB'!$A$2:$H$107,7,FALSE)+(BE257*($U$3/100))*VLOOKUP(BE$8,'프로파일 단가 DB'!$A$2:$H$107,7,FALSE),2)</f>
        <v>0</v>
      </c>
      <c r="BF261" s="352"/>
      <c r="BG261" s="351">
        <f>ROUNDUP((BG257)*VLOOKUP(BG$8,'프로파일 단가 DB'!$A$2:$H$107,7,FALSE)+(BG257*($U$3/100))*VLOOKUP(BG$8,'프로파일 단가 DB'!$A$2:$H$107,7,FALSE),2)</f>
        <v>0</v>
      </c>
      <c r="BH261" s="352"/>
      <c r="BI261" s="351">
        <f>ROUNDUP((BI257)*VLOOKUP(BI$8,'프로파일 단가 DB'!$A$2:$H$107,7,FALSE)+(BI257*($U$3/100))*VLOOKUP(BI$8,'프로파일 단가 DB'!$A$2:$H$107,7,FALSE),2)</f>
        <v>0</v>
      </c>
      <c r="BJ261" s="352"/>
      <c r="BK261" s="351">
        <f>ROUNDUP((BK257)*VLOOKUP(BK$8,'프로파일 단가 DB'!$A$2:$H$107,7,FALSE)+(BK257*($U$3/100))*VLOOKUP(BK$8,'프로파일 단가 DB'!$A$2:$H$107,7,FALSE),2)</f>
        <v>0</v>
      </c>
      <c r="BL261" s="352"/>
      <c r="BM261" s="351">
        <f>ROUNDUP((BM257)*VLOOKUP(BM$8,'프로파일 단가 DB'!$A$2:$H$107,7,FALSE)+(BM257*($U$3/100))*VLOOKUP(BM$8,'프로파일 단가 DB'!$A$2:$H$107,7,FALSE),2)</f>
        <v>0</v>
      </c>
      <c r="BN261" s="352"/>
      <c r="BO261" s="351">
        <f>ROUNDUP((BO257/1000)*VLOOKUP(BO$8,'프로파일 단가 DB'!$A$2:$H$107,7,FALSE)+(BO257/1000*($U$3/100))*VLOOKUP(BO$8,'프로파일 단가 DB'!$A$2:$H$107,7,FALSE),2)</f>
        <v>0</v>
      </c>
      <c r="BP261" s="352"/>
      <c r="BQ261" s="351">
        <f>ROUNDUP((BQ257/1000)*VLOOKUP(BQ$8,'프로파일 단가 DB'!$A$2:$H$107,7,FALSE)+(BQ257/1000*($U$3/100))*VLOOKUP(BQ$8,'프로파일 단가 DB'!$A$2:$H$107,7,FALSE),2)</f>
        <v>0</v>
      </c>
      <c r="BR261" s="352"/>
      <c r="BS261" s="351">
        <f>ROUNDUP((BS257/1000)*VLOOKUP(BS$8,'프로파일 단가 DB'!$A$2:$H$107,7,FALSE)+(BS257/1000*($U$3/100))*VLOOKUP(BS$8,'프로파일 단가 DB'!$A$2:$H$107,7,FALSE),2)</f>
        <v>0</v>
      </c>
      <c r="BT261" s="352"/>
      <c r="BU261" s="351">
        <f>ROUNDUP((BU257/1000)*VLOOKUP(BU$8,'프로파일 단가 DB'!$A$2:$H$107,7,FALSE)+(BU257/1000*($U$3/100))*VLOOKUP(BU$8,'프로파일 단가 DB'!$A$2:$H$107,7,FALSE),2)</f>
        <v>0</v>
      </c>
      <c r="BV261" s="352"/>
      <c r="BW261" s="351">
        <f>ROUNDUP((BW257/1000)*VLOOKUP(BW$8,'프로파일 단가 DB'!$A$2:$H$107,7,FALSE)+(BW257/1000*($U$3/100))*VLOOKUP(BW$8,'프로파일 단가 DB'!$A$2:$H$107,7,FALSE),2)</f>
        <v>0</v>
      </c>
      <c r="BX261" s="352"/>
      <c r="BY261" s="351">
        <f>ROUNDUP((BY257/1000)*VLOOKUP(BY$8,'프로파일 단가 DB'!$A$2:$H$107,7,FALSE)+(BY257/1000*($U$3/100))*VLOOKUP(BY$8,'프로파일 단가 DB'!$A$2:$H$107,7,FALSE),2)</f>
        <v>0</v>
      </c>
      <c r="BZ261" s="352"/>
      <c r="CA261" s="351">
        <f>ROUNDUP((CA257/1000)*VLOOKUP(CA$8,'프로파일 단가 DB'!$A$2:$H$107,7,FALSE)+(CA257/1000*($U$3/100))*VLOOKUP(CA$8,'프로파일 단가 DB'!$A$2:$H$107,7,FALSE),2)</f>
        <v>0</v>
      </c>
      <c r="CB261" s="352"/>
      <c r="CC261" s="351">
        <f>ROUNDUP((CC257/1000)*VLOOKUP(CC$8,'프로파일 단가 DB'!$A$2:$H$107,7,FALSE)+(CC257/1000*($U$3/100))*VLOOKUP(CC$8,'프로파일 단가 DB'!$A$2:$H$107,7,FALSE),2)</f>
        <v>0</v>
      </c>
      <c r="CD261" s="352"/>
      <c r="CE261" s="389">
        <f>ROUNDUP((CE257)*VLOOKUP(CE$8,'프로파일 단가 DB'!$A$2:$H$107,7,FALSE)+(CE257*($U$3/100))*VLOOKUP(CE$8,'프로파일 단가 DB'!$A$2:$H$107,7,FALSE),2)</f>
        <v>0</v>
      </c>
      <c r="CF261" s="390"/>
      <c r="CG261" s="389">
        <f>ROUNDUP((CG257)*VLOOKUP(CG$8,'프로파일 단가 DB'!$A$2:$H$107,7,FALSE)+(CG257*($U$3/100))*VLOOKUP(CG$8,'프로파일 단가 DB'!$A$2:$H$107,7,FALSE),2)</f>
        <v>0</v>
      </c>
      <c r="CH261" s="390"/>
      <c r="CI261" s="389">
        <f>ROUNDUP((CI257)*VLOOKUP(CI$8,'프로파일 단가 DB'!$A$2:$H$107,7,FALSE)+(CI257*($U$3/100))*VLOOKUP(CI$8,'프로파일 단가 DB'!$A$2:$H$107,7,FALSE),2)</f>
        <v>0</v>
      </c>
      <c r="CJ261" s="390"/>
      <c r="CK261" s="389">
        <f>ROUNDUP((CK257)*VLOOKUP(CK$8,'프로파일 단가 DB'!$A$2:$H$107,7,FALSE)+(CK257*($U$3/100))*VLOOKUP(CK$8,'프로파일 단가 DB'!$A$2:$H$107,7,FALSE),2)</f>
        <v>0</v>
      </c>
      <c r="CL261" s="390"/>
      <c r="CM261" s="389">
        <f>ROUNDUP((CM257)*VLOOKUP(CM$8,'프로파일 단가 DB'!$A$2:$H$107,7,FALSE)+(CM257*($U$3/100))*VLOOKUP(CM$8,'프로파일 단가 DB'!$A$2:$H$107,7,FALSE),2)</f>
        <v>0</v>
      </c>
      <c r="CN261" s="390"/>
      <c r="CO261" s="389">
        <f>ROUNDUP((CO257)*VLOOKUP(CO$8,'프로파일 단가 DB'!$A$2:$H$107,7,FALSE)+(CO257*($U$3/100))*VLOOKUP(CO$8,'프로파일 단가 DB'!$A$2:$H$107,7,FALSE),2)</f>
        <v>0</v>
      </c>
      <c r="CP261" s="390"/>
      <c r="CQ261" s="389">
        <f>ROUNDUP((CQ257)*VLOOKUP(CQ$8,'프로파일 단가 DB'!$A$2:$H$107,7,FALSE)+(CQ257*($U$3/100))*VLOOKUP(CQ$8,'프로파일 단가 DB'!$A$2:$H$107,7,FALSE),2)</f>
        <v>0</v>
      </c>
      <c r="CR261" s="390"/>
      <c r="CS261" s="389">
        <f>ROUNDUP((CS257)*VLOOKUP(CS$8,'프로파일 단가 DB'!$A$2:$H$107,7,FALSE)+(CS257*($U$3/100))*VLOOKUP(CS$8,'프로파일 단가 DB'!$A$2:$H$107,7,FALSE),2)</f>
        <v>0</v>
      </c>
      <c r="CT261" s="390"/>
      <c r="CU261" s="351">
        <f>ROUNDUP((CU257)*VLOOKUP(CU$8,'프로파일 단가 DB'!$A$2:$H$107,7,FALSE)+(CU257*($U$3/100))*VLOOKUP(CU$8,'프로파일 단가 DB'!$A$2:$H$107,7,FALSE),2)</f>
        <v>0</v>
      </c>
      <c r="CV261" s="352"/>
      <c r="CW261" s="351">
        <f>ROUNDUP((CW257)*VLOOKUP(CW$8,'프로파일 단가 DB'!$A$2:$H$107,7,FALSE)+(CW257*($U$3/100))*VLOOKUP(CW$8,'프로파일 단가 DB'!$A$2:$H$107,7,FALSE),2)</f>
        <v>0</v>
      </c>
      <c r="CX261" s="352"/>
      <c r="CY261" s="351">
        <f>ROUNDUP((CY257)*VLOOKUP(CY$8,'프로파일 단가 DB'!$A$2:$H$107,7,FALSE)+(CY257*($U$3/100))*VLOOKUP(CY$8,'프로파일 단가 DB'!$A$2:$H$107,7,FALSE),2)</f>
        <v>0</v>
      </c>
      <c r="CZ261" s="352"/>
      <c r="DA261" s="351">
        <f>ROUNDUP((DA257)*VLOOKUP(DA$8,'프로파일 단가 DB'!$A$2:$H$107,7,FALSE)+(DA257*($U$3/100))*VLOOKUP(DA$8,'프로파일 단가 DB'!$A$2:$H$107,7,FALSE),2)</f>
        <v>0</v>
      </c>
      <c r="DB261" s="352"/>
      <c r="DC261" s="351">
        <f>ROUNDUP((DC257)*VLOOKUP(DC$8,'프로파일 단가 DB'!$A$2:$H$107,7,FALSE)+(DC257*($U$3/100))*VLOOKUP(DC$8,'프로파일 단가 DB'!$A$2:$H$107,7,FALSE),2)</f>
        <v>0</v>
      </c>
      <c r="DD261" s="352"/>
      <c r="DE261" s="351">
        <f>ROUNDUP((DE257)*VLOOKUP(DE$8,'프로파일 단가 DB'!$A$2:$H$107,7,FALSE)+(DE257*($U$3/100))*VLOOKUP(DE$8,'프로파일 단가 DB'!$A$2:$H$107,7,FALSE),2)</f>
        <v>0</v>
      </c>
      <c r="DF261" s="352"/>
      <c r="DG261" s="351">
        <f>ROUNDUP((DG257)*VLOOKUP(DG$8,'프로파일 단가 DB'!$A$2:$H$107,7,FALSE)+(DG257*($U$3/100))*VLOOKUP(DG$8,'프로파일 단가 DB'!$A$2:$H$107,7,FALSE),2)</f>
        <v>0</v>
      </c>
      <c r="DH261" s="352"/>
      <c r="DI261" s="351">
        <f>ROUNDUP((DI257)*VLOOKUP(DI$8,'프로파일 단가 DB'!$A$2:$H$107,7,FALSE)+(DI257*($U$3/100))*VLOOKUP(DI$8,'프로파일 단가 DB'!$A$2:$H$107,7,FALSE),2)</f>
        <v>0</v>
      </c>
      <c r="DJ261" s="352"/>
      <c r="DK261" s="351">
        <f>ROUNDUP((DK257)*VLOOKUP(DK$8,'프로파일 단가 DB'!$A$2:$H$107,7,FALSE)+(DK257*($U$3/100))*VLOOKUP(DK$8,'프로파일 단가 DB'!$A$2:$H$107,7,FALSE),2)</f>
        <v>0</v>
      </c>
      <c r="DL261" s="352"/>
      <c r="DM261" s="351">
        <f>ROUNDUP((DM257)*VLOOKUP(DM$8,'프로파일 단가 DB'!$A$2:$H$107,7,FALSE)+(DM257*($U$3/100))*VLOOKUP(DM$8,'프로파일 단가 DB'!$A$2:$H$107,7,FALSE),2)</f>
        <v>0</v>
      </c>
      <c r="DN261" s="352"/>
      <c r="DO261" s="351">
        <f>ROUNDUP((DO257)*VLOOKUP(DO$8,'프로파일 단가 DB'!$A$2:$H$107,7,FALSE)+(DO257*($U$3/100))*VLOOKUP(DO$8,'프로파일 단가 DB'!$A$2:$H$107,7,FALSE),2)</f>
        <v>0</v>
      </c>
      <c r="DP261" s="352"/>
      <c r="DQ261" s="351">
        <f>ROUNDUP((DQ257)*VLOOKUP(DQ$8,'프로파일 단가 DB'!$A$2:$H$107,7,FALSE)+(DQ257*($U$3/100))*VLOOKUP(DQ$8,'프로파일 단가 DB'!$A$2:$H$107,7,FALSE),2)</f>
        <v>0</v>
      </c>
      <c r="DR261" s="352"/>
      <c r="DS261" s="351">
        <f>ROUNDUP((DS257)*VLOOKUP(DS$8,'프로파일 단가 DB'!$A$2:$H$107,7,FALSE)+(DS257*($U$3/100))*VLOOKUP(DS$8,'프로파일 단가 DB'!$A$2:$H$107,7,FALSE),2)</f>
        <v>0</v>
      </c>
      <c r="DT261" s="352"/>
      <c r="DU261" s="351">
        <f>ROUNDUP((DU257/1000)*VLOOKUP(DU$8,'프로파일 단가 DB'!$A$2:$H$107,7,FALSE)+(DU257/1000*($U$3/100))*VLOOKUP(DU$8,'프로파일 단가 DB'!$A$2:$H$107,7,FALSE),2)</f>
        <v>0</v>
      </c>
      <c r="DV261" s="352"/>
      <c r="DW261" s="351">
        <f>ROUNDUP((DW257)*VLOOKUP(DW$8,'프로파일 단가 DB'!$A$2:$H$107,7,FALSE)+(DW257*($U$3/100))*VLOOKUP(DW$8,'프로파일 단가 DB'!$A$2:$H$107,7,FALSE),2)</f>
        <v>0</v>
      </c>
      <c r="DX261" s="352"/>
      <c r="DY261" s="351">
        <f>ROUNDUP((DY257)*VLOOKUP(DY$8,'프로파일 단가 DB'!$A$2:$H$107,7,FALSE)+(DY257*($U$3/100))*VLOOKUP(DY$8,'프로파일 단가 DB'!$A$2:$H$107,7,FALSE),2)</f>
        <v>0</v>
      </c>
      <c r="DZ261" s="352"/>
      <c r="EA261" s="351">
        <f>ROUNDUP((EA257)*VLOOKUP(EA$8,'프로파일 단가 DB'!$A$2:$H$107,7,FALSE)+(EA257*($U$3/100))*VLOOKUP(EA$8,'프로파일 단가 DB'!$A$2:$H$107,7,FALSE),2)</f>
        <v>0</v>
      </c>
      <c r="EB261" s="352"/>
      <c r="EC261" s="351">
        <f>ROUNDUP((EC257/1000)*VLOOKUP(EC$8,'프로파일 단가 DB'!$A$2:$H$107,7,FALSE)+(EC257/1000*($U$3/100))*VLOOKUP(EC$8,'프로파일 단가 DB'!$A$2:$H$107,7,FALSE),2)</f>
        <v>0</v>
      </c>
      <c r="ED261" s="352"/>
      <c r="EE261" s="351">
        <f>ROUNDUP((EE257/1000)*VLOOKUP(EE$8,'프로파일 단가 DB'!$A$2:$H$107,7,FALSE)+(EE257/1000*($U$3/100))*VLOOKUP(EE$8,'프로파일 단가 DB'!$A$2:$H$107,7,FALSE),2)</f>
        <v>0</v>
      </c>
      <c r="EF261" s="352"/>
      <c r="EG261" s="351">
        <f>ROUNDUP((EG257/1000)*VLOOKUP(EG$8,'프로파일 단가 DB'!$A$2:$H$107,7,FALSE)+(EG257/1000*($U$3/100))*VLOOKUP(EG$8,'프로파일 단가 DB'!$A$2:$H$107,7,FALSE),2)</f>
        <v>0</v>
      </c>
      <c r="EH261" s="352"/>
      <c r="EI261" s="351">
        <f>ROUNDUP((EI257/1000)*VLOOKUP(EI$8,'프로파일 단가 DB'!$A$2:$H$107,7,FALSE)+(EI257/1000*($U$3/100))*VLOOKUP(EI$8,'프로파일 단가 DB'!$A$2:$H$107,7,FALSE),2)</f>
        <v>0</v>
      </c>
      <c r="EJ261" s="352"/>
      <c r="EK261" s="351">
        <f>ROUNDUP((EK257/1000)*VLOOKUP(EK$8,'프로파일 단가 DB'!$A$2:$H$107,7,FALSE)+(EK257/1000*($U$3/100))*VLOOKUP(EK$8,'프로파일 단가 DB'!$A$2:$H$107,7,FALSE),2)</f>
        <v>0</v>
      </c>
      <c r="EL261" s="352"/>
      <c r="EM261" s="351">
        <f>ROUNDUP((EM257/1000)*VLOOKUP(EM$8,'프로파일 단가 DB'!$A$2:$H$107,7,FALSE)+(EM257/1000*($U$3/100))*VLOOKUP(EM$8,'프로파일 단가 DB'!$A$2:$H$107,7,FALSE),2)</f>
        <v>0</v>
      </c>
      <c r="EN261" s="352"/>
      <c r="EO261" s="351">
        <f>ROUNDUP((EO257/1000)*VLOOKUP(EO$8,'프로파일 단가 DB'!$A$2:$H$107,7,FALSE)+(EO257/1000*($U$3/100))*VLOOKUP(EO$8,'프로파일 단가 DB'!$A$2:$H$107,7,FALSE),2)</f>
        <v>0</v>
      </c>
      <c r="EP261" s="352"/>
      <c r="EQ261" s="351">
        <f>ROUNDUP((EQ257/1000)*VLOOKUP(EQ$8,'프로파일 단가 DB'!$A$2:$H$107,7,FALSE)+(EQ257/1000*($U$3/100))*VLOOKUP(EQ$8,'프로파일 단가 DB'!$A$2:$H$107,7,FALSE),2)</f>
        <v>0</v>
      </c>
      <c r="ER261" s="352"/>
      <c r="ES261" s="351">
        <f>ROUNDUP((ES257/1000)*VLOOKUP(ES$8,'프로파일 단가 DB'!$A$2:$H$107,7,FALSE)+(ES257/1000*($U$3/100))*VLOOKUP(ES$8,'프로파일 단가 DB'!$A$2:$H$107,7,FALSE),2)</f>
        <v>0</v>
      </c>
      <c r="ET261" s="352"/>
      <c r="EU261" s="351">
        <f>ROUNDUP((EU257/1000)*VLOOKUP(EU$8,'프로파일 단가 DB'!$A$2:$H$107,7,FALSE)+(EU257/1000*($U$3/100))*VLOOKUP(EU$8,'프로파일 단가 DB'!$A$2:$H$107,7,FALSE),2)</f>
        <v>0</v>
      </c>
      <c r="EV261" s="352"/>
      <c r="EW261" s="351">
        <f>ROUNDUP((EW257/1000)*VLOOKUP(EW$8,'프로파일 단가 DB'!$A$2:$H$107,7,FALSE)+(EW257/1000*($U$3/100))*VLOOKUP(EW$8,'프로파일 단가 DB'!$A$2:$H$107,7,FALSE),2)</f>
        <v>0</v>
      </c>
      <c r="EX261" s="352"/>
      <c r="EY261" s="351">
        <f>ROUNDUP((EY257)*VLOOKUP(EY$8,'프로파일 단가 DB'!$A$2:$H$107,7,FALSE)+(EY257*($U$3/100))*VLOOKUP(EY$8,'프로파일 단가 DB'!$A$2:$H$107,7,FALSE),2)</f>
        <v>0</v>
      </c>
      <c r="EZ261" s="352"/>
      <c r="FA261" s="351">
        <f>ROUNDUP((FA257)*VLOOKUP(FA$8,'프로파일 단가 DB'!$A$2:$H$107,7,FALSE)+(FA257*($U$3/100))*VLOOKUP(FA$8,'프로파일 단가 DB'!$A$2:$H$107,7,FALSE),2)</f>
        <v>0</v>
      </c>
      <c r="FB261" s="352"/>
      <c r="FC261" s="351">
        <f>ROUNDUP((FC257)*VLOOKUP(FC$8,'프로파일 단가 DB'!$A$2:$H$107,7,FALSE)+(FC257*($U$3/100))*VLOOKUP(FC$8,'프로파일 단가 DB'!$A$2:$H$107,7,FALSE),2)</f>
        <v>0</v>
      </c>
      <c r="FD261" s="352"/>
      <c r="FE261" s="351">
        <f>ROUNDUP((FE257)*VLOOKUP(FE$8,'프로파일 단가 DB'!$A$2:$H$107,7,FALSE)+(FE257/1000*($U$3/100))*VLOOKUP(FE$8,'프로파일 단가 DB'!$A$2:$H$107,7,FALSE),2)</f>
        <v>0</v>
      </c>
      <c r="FF261" s="352"/>
      <c r="FG261" s="351">
        <f>ROUNDUP((FG257)*VLOOKUP(FG$8,'프로파일 단가 DB'!$A$2:$H$107,7,FALSE)+(FG257/1000*($U$3/100))*VLOOKUP(FG$8,'프로파일 단가 DB'!$A$2:$H$107,7,FALSE),2)</f>
        <v>0</v>
      </c>
      <c r="FH261" s="352"/>
      <c r="FI261" s="351">
        <f>ROUNDUP((FI257)*VLOOKUP(FI$8,'프로파일 단가 DB'!$A$2:$H$107,7,FALSE)+(FI257*($U$3/100))*VLOOKUP(FI$8,'프로파일 단가 DB'!$A$2:$H$107,7,FALSE),2)</f>
        <v>0</v>
      </c>
      <c r="FJ261" s="352"/>
      <c r="FK261" s="351">
        <f>ROUNDUP((FK257)*VLOOKUP(FK$8,'프로파일 단가 DB'!$A$2:$H$107,7,FALSE)+(FK257*($U$3/100))*VLOOKUP(FK$8,'프로파일 단가 DB'!$A$2:$H$107,7,FALSE),2)</f>
        <v>0</v>
      </c>
      <c r="FL261" s="352"/>
      <c r="FM261" s="351">
        <f>ROUNDUP((FM257)*VLOOKUP(FM$8,'프로파일 단가 DB'!$A$2:$H$107,7,FALSE)+(FM257*($U$3/100))*VLOOKUP(FM$8,'프로파일 단가 DB'!$A$2:$H$107,7,FALSE),2)</f>
        <v>0</v>
      </c>
      <c r="FN261" s="352"/>
      <c r="FO261" s="351">
        <f>ROUNDUP((FO257)*VLOOKUP(FO$8,'프로파일 단가 DB'!$A$2:$H$107,7,FALSE)+(FO257*($U$3/100))*VLOOKUP(FO$8,'프로파일 단가 DB'!$A$2:$H$107,7,FALSE),2)</f>
        <v>0</v>
      </c>
      <c r="FP261" s="352"/>
      <c r="FQ261" s="351">
        <f>ROUNDUP((FQ257)*VLOOKUP(FQ$8,'프로파일 단가 DB'!$A$2:$H$107,7,FALSE)+(FQ257*($U$3/100))*VLOOKUP(FQ$8,'프로파일 단가 DB'!$A$2:$H$107,7,FALSE),2)</f>
        <v>0</v>
      </c>
      <c r="FR261" s="352"/>
      <c r="FS261" s="351">
        <f>ROUNDUP((FS257)*VLOOKUP(FS$8,'프로파일 단가 DB'!$A$2:$H$107,7,FALSE)+(FS257*($U$3/100))*VLOOKUP(FS$8,'프로파일 단가 DB'!$A$2:$H$107,7,FALSE),2)</f>
        <v>0</v>
      </c>
      <c r="FT261" s="352"/>
      <c r="FU261" s="351">
        <f>ROUNDUP((FU257)*VLOOKUP(FU$8,'프로파일 단가 DB'!$A$2:$H$107,7,FALSE)+(FU257*($U$3/100))*VLOOKUP(FU$8,'프로파일 단가 DB'!$A$2:$H$107,7,FALSE),2)</f>
        <v>0</v>
      </c>
      <c r="FV261" s="352"/>
      <c r="FW261" s="351">
        <f>ROUNDUP((FW257)*VLOOKUP(FW$8,'프로파일 단가 DB'!$A$2:$H$107,7,FALSE)+(FW257*($U$3/100))*VLOOKUP(FW$8,'프로파일 단가 DB'!$A$2:$H$107,7,FALSE),2)</f>
        <v>0</v>
      </c>
      <c r="FX261" s="352"/>
      <c r="FY261" s="351">
        <f>ROUNDUP((FY257)*VLOOKUP(FY$8,'프로파일 단가 DB'!$A$2:$H$107,7,FALSE)+(FY257*($U$3/100))*VLOOKUP(FY$8,'프로파일 단가 DB'!$A$2:$H$107,7,FALSE),2)</f>
        <v>0</v>
      </c>
      <c r="FZ261" s="352"/>
      <c r="GA261" s="351">
        <f>ROUNDUP((GA257)*VLOOKUP(GA$8,'프로파일 단가 DB'!$A$2:$H$107,7,FALSE)+(GA257*($U$3/100))*VLOOKUP(GA$8,'프로파일 단가 DB'!$A$2:$H$107,7,FALSE),2)</f>
        <v>0</v>
      </c>
      <c r="GB261" s="352"/>
      <c r="GC261" s="351">
        <f>ROUNDUP((GC257)*VLOOKUP(GC$8,'프로파일 단가 DB'!$A$2:$H$107,7,FALSE)+(GC257*($U$3/100))*VLOOKUP(GC$8,'프로파일 단가 DB'!$A$2:$H$107,7,FALSE),2)</f>
        <v>0</v>
      </c>
      <c r="GD261" s="352"/>
      <c r="GE261" s="351">
        <f>ROUNDUP((GE257)*VLOOKUP(GE$8,'프로파일 단가 DB'!$A$2:$H$107,7,FALSE)+(GE257*($U$3/100))*VLOOKUP(GE$8,'프로파일 단가 DB'!$A$2:$H$107,7,FALSE),2)</f>
        <v>0</v>
      </c>
      <c r="GF261" s="352"/>
      <c r="GG261" s="351">
        <f>ROUNDUP((GG257)*VLOOKUP(GG$8,'프로파일 단가 DB'!$A$2:$H$107,7,FALSE)+(GG257*($U$3/100))*VLOOKUP(GG$8,'프로파일 단가 DB'!$A$2:$H$107,7,FALSE),2)</f>
        <v>0</v>
      </c>
      <c r="GH261" s="352"/>
      <c r="GI261" s="351">
        <f>ROUNDUP((GI257)*VLOOKUP(GI$8,'프로파일 단가 DB'!$A$2:$H$107,7,FALSE)+(GI257*($U$3/100))*VLOOKUP(GI$8,'프로파일 단가 DB'!$A$2:$H$107,7,FALSE),2)</f>
        <v>0</v>
      </c>
      <c r="GJ261" s="352"/>
      <c r="GK261" s="351">
        <f>ROUNDUP((GK257)*VLOOKUP(GK$8,'프로파일 단가 DB'!$A$2:$H$107,7,FALSE)+(GK257*($U$3/100))*VLOOKUP(GK$8,'프로파일 단가 DB'!$A$2:$H$107,7,FALSE),2)</f>
        <v>0</v>
      </c>
      <c r="GL261" s="352"/>
      <c r="GM261" s="351">
        <f>ROUNDUP((GM257)*VLOOKUP(GM$8,'프로파일 단가 DB'!$A$2:$H$107,7,FALSE)+(GM257*($U$3/100))*VLOOKUP(GM$8,'프로파일 단가 DB'!$A$2:$H$107,7,FALSE),2)</f>
        <v>0</v>
      </c>
      <c r="GN261" s="352"/>
      <c r="GO261" s="351">
        <f>ROUNDUP((GO257)*VLOOKUP(GO$8,'프로파일 단가 DB'!$A$2:$H$107,7,FALSE)+(GO257*($U$3/100))*VLOOKUP(GO$8,'프로파일 단가 DB'!$A$2:$H$107,7,FALSE),2)</f>
        <v>0</v>
      </c>
      <c r="GP261" s="352"/>
      <c r="GQ261" s="351">
        <f>ROUNDUP((GQ257)*VLOOKUP(GQ$8,'프로파일 단가 DB'!$A$2:$H$107,7,FALSE)+(GQ257*($U$3/100))*VLOOKUP(GQ$8,'프로파일 단가 DB'!$A$2:$H$107,7,FALSE),2)</f>
        <v>0</v>
      </c>
      <c r="GR261" s="352"/>
    </row>
    <row r="262" spans="1:200" ht="16.5" customHeight="1" x14ac:dyDescent="0.3">
      <c r="A262" s="402"/>
      <c r="B262" s="405"/>
      <c r="C262" s="397"/>
      <c r="D262" s="398"/>
      <c r="E262" s="353"/>
      <c r="F262" s="354"/>
      <c r="G262" s="353"/>
      <c r="H262" s="354"/>
      <c r="I262" s="353"/>
      <c r="J262" s="354"/>
      <c r="K262" s="353"/>
      <c r="L262" s="354"/>
      <c r="M262" s="353"/>
      <c r="N262" s="354"/>
      <c r="O262" s="353"/>
      <c r="P262" s="354"/>
      <c r="Q262" s="353"/>
      <c r="R262" s="354"/>
      <c r="S262" s="353"/>
      <c r="T262" s="354"/>
      <c r="U262" s="353"/>
      <c r="V262" s="354"/>
      <c r="W262" s="353"/>
      <c r="X262" s="354"/>
      <c r="Y262" s="353"/>
      <c r="Z262" s="354"/>
      <c r="AA262" s="353"/>
      <c r="AB262" s="354"/>
      <c r="AC262" s="353"/>
      <c r="AD262" s="354"/>
      <c r="AE262" s="353"/>
      <c r="AF262" s="354"/>
      <c r="AG262" s="353"/>
      <c r="AH262" s="354"/>
      <c r="AI262" s="353"/>
      <c r="AJ262" s="354"/>
      <c r="AK262" s="353"/>
      <c r="AL262" s="354"/>
      <c r="AM262" s="353"/>
      <c r="AN262" s="354"/>
      <c r="AO262" s="353"/>
      <c r="AP262" s="354"/>
      <c r="AQ262" s="353"/>
      <c r="AR262" s="354"/>
      <c r="AS262" s="353"/>
      <c r="AT262" s="354"/>
      <c r="AU262" s="353"/>
      <c r="AV262" s="354"/>
      <c r="AW262" s="353"/>
      <c r="AX262" s="354"/>
      <c r="AY262" s="353"/>
      <c r="AZ262" s="354"/>
      <c r="BA262" s="353"/>
      <c r="BB262" s="354"/>
      <c r="BC262" s="353"/>
      <c r="BD262" s="354"/>
      <c r="BE262" s="353"/>
      <c r="BF262" s="354"/>
      <c r="BG262" s="353"/>
      <c r="BH262" s="354"/>
      <c r="BI262" s="353"/>
      <c r="BJ262" s="354"/>
      <c r="BK262" s="353"/>
      <c r="BL262" s="354"/>
      <c r="BM262" s="353"/>
      <c r="BN262" s="354"/>
      <c r="BO262" s="353"/>
      <c r="BP262" s="354"/>
      <c r="BQ262" s="353"/>
      <c r="BR262" s="354"/>
      <c r="BS262" s="353"/>
      <c r="BT262" s="354"/>
      <c r="BU262" s="353"/>
      <c r="BV262" s="354"/>
      <c r="BW262" s="353"/>
      <c r="BX262" s="354"/>
      <c r="BY262" s="353"/>
      <c r="BZ262" s="354"/>
      <c r="CA262" s="353"/>
      <c r="CB262" s="354"/>
      <c r="CC262" s="353"/>
      <c r="CD262" s="354"/>
      <c r="CE262" s="391"/>
      <c r="CF262" s="392"/>
      <c r="CG262" s="391"/>
      <c r="CH262" s="392"/>
      <c r="CI262" s="391"/>
      <c r="CJ262" s="392"/>
      <c r="CK262" s="391"/>
      <c r="CL262" s="392"/>
      <c r="CM262" s="391"/>
      <c r="CN262" s="392"/>
      <c r="CO262" s="391"/>
      <c r="CP262" s="392"/>
      <c r="CQ262" s="391"/>
      <c r="CR262" s="392"/>
      <c r="CS262" s="391"/>
      <c r="CT262" s="392"/>
      <c r="CU262" s="353"/>
      <c r="CV262" s="354"/>
      <c r="CW262" s="353"/>
      <c r="CX262" s="354"/>
      <c r="CY262" s="353"/>
      <c r="CZ262" s="354"/>
      <c r="DA262" s="353"/>
      <c r="DB262" s="354"/>
      <c r="DC262" s="353"/>
      <c r="DD262" s="354"/>
      <c r="DE262" s="353"/>
      <c r="DF262" s="354"/>
      <c r="DG262" s="353"/>
      <c r="DH262" s="354"/>
      <c r="DI262" s="353"/>
      <c r="DJ262" s="354"/>
      <c r="DK262" s="353"/>
      <c r="DL262" s="354"/>
      <c r="DM262" s="353"/>
      <c r="DN262" s="354"/>
      <c r="DO262" s="353"/>
      <c r="DP262" s="354"/>
      <c r="DQ262" s="353"/>
      <c r="DR262" s="354"/>
      <c r="DS262" s="353"/>
      <c r="DT262" s="354"/>
      <c r="DU262" s="353"/>
      <c r="DV262" s="354"/>
      <c r="DW262" s="353"/>
      <c r="DX262" s="354"/>
      <c r="DY262" s="353"/>
      <c r="DZ262" s="354"/>
      <c r="EA262" s="353"/>
      <c r="EB262" s="354"/>
      <c r="EC262" s="353"/>
      <c r="ED262" s="354"/>
      <c r="EE262" s="353"/>
      <c r="EF262" s="354"/>
      <c r="EG262" s="353"/>
      <c r="EH262" s="354"/>
      <c r="EI262" s="353"/>
      <c r="EJ262" s="354"/>
      <c r="EK262" s="353"/>
      <c r="EL262" s="354"/>
      <c r="EM262" s="353"/>
      <c r="EN262" s="354"/>
      <c r="EO262" s="353"/>
      <c r="EP262" s="354"/>
      <c r="EQ262" s="353"/>
      <c r="ER262" s="354"/>
      <c r="ES262" s="353"/>
      <c r="ET262" s="354"/>
      <c r="EU262" s="353"/>
      <c r="EV262" s="354"/>
      <c r="EW262" s="353"/>
      <c r="EX262" s="354"/>
      <c r="EY262" s="353"/>
      <c r="EZ262" s="354"/>
      <c r="FA262" s="353"/>
      <c r="FB262" s="354"/>
      <c r="FC262" s="353"/>
      <c r="FD262" s="354"/>
      <c r="FE262" s="353"/>
      <c r="FF262" s="354"/>
      <c r="FG262" s="353"/>
      <c r="FH262" s="354"/>
      <c r="FI262" s="353"/>
      <c r="FJ262" s="354"/>
      <c r="FK262" s="353"/>
      <c r="FL262" s="354"/>
      <c r="FM262" s="353"/>
      <c r="FN262" s="354"/>
      <c r="FO262" s="353"/>
      <c r="FP262" s="354"/>
      <c r="FQ262" s="353"/>
      <c r="FR262" s="354"/>
      <c r="FS262" s="353"/>
      <c r="FT262" s="354"/>
      <c r="FU262" s="353"/>
      <c r="FV262" s="354"/>
      <c r="FW262" s="353"/>
      <c r="FX262" s="354"/>
      <c r="FY262" s="353"/>
      <c r="FZ262" s="354"/>
      <c r="GA262" s="353"/>
      <c r="GB262" s="354"/>
      <c r="GC262" s="353"/>
      <c r="GD262" s="354"/>
      <c r="GE262" s="353"/>
      <c r="GF262" s="354"/>
      <c r="GG262" s="353"/>
      <c r="GH262" s="354"/>
      <c r="GI262" s="353"/>
      <c r="GJ262" s="354"/>
      <c r="GK262" s="353"/>
      <c r="GL262" s="354"/>
      <c r="GM262" s="353"/>
      <c r="GN262" s="354"/>
      <c r="GO262" s="353"/>
      <c r="GP262" s="354"/>
      <c r="GQ262" s="353"/>
      <c r="GR262" s="354"/>
    </row>
    <row r="263" spans="1:200" ht="16.5" customHeight="1" x14ac:dyDescent="0.3">
      <c r="A263" s="402"/>
      <c r="B263" s="405"/>
      <c r="C263" s="397"/>
      <c r="D263" s="398"/>
      <c r="E263" s="353"/>
      <c r="F263" s="354"/>
      <c r="G263" s="353"/>
      <c r="H263" s="354"/>
      <c r="I263" s="353"/>
      <c r="J263" s="354"/>
      <c r="K263" s="353"/>
      <c r="L263" s="354"/>
      <c r="M263" s="353"/>
      <c r="N263" s="354"/>
      <c r="O263" s="353"/>
      <c r="P263" s="354"/>
      <c r="Q263" s="353"/>
      <c r="R263" s="354"/>
      <c r="S263" s="353"/>
      <c r="T263" s="354"/>
      <c r="U263" s="353"/>
      <c r="V263" s="354"/>
      <c r="W263" s="353"/>
      <c r="X263" s="354"/>
      <c r="Y263" s="353"/>
      <c r="Z263" s="354"/>
      <c r="AA263" s="353"/>
      <c r="AB263" s="354"/>
      <c r="AC263" s="353"/>
      <c r="AD263" s="354"/>
      <c r="AE263" s="353"/>
      <c r="AF263" s="354"/>
      <c r="AG263" s="353"/>
      <c r="AH263" s="354"/>
      <c r="AI263" s="353"/>
      <c r="AJ263" s="354"/>
      <c r="AK263" s="353"/>
      <c r="AL263" s="354"/>
      <c r="AM263" s="353"/>
      <c r="AN263" s="354"/>
      <c r="AO263" s="353"/>
      <c r="AP263" s="354"/>
      <c r="AQ263" s="353"/>
      <c r="AR263" s="354"/>
      <c r="AS263" s="353"/>
      <c r="AT263" s="354"/>
      <c r="AU263" s="353"/>
      <c r="AV263" s="354"/>
      <c r="AW263" s="353"/>
      <c r="AX263" s="354"/>
      <c r="AY263" s="353"/>
      <c r="AZ263" s="354"/>
      <c r="BA263" s="353"/>
      <c r="BB263" s="354"/>
      <c r="BC263" s="353"/>
      <c r="BD263" s="354"/>
      <c r="BE263" s="353"/>
      <c r="BF263" s="354"/>
      <c r="BG263" s="353"/>
      <c r="BH263" s="354"/>
      <c r="BI263" s="353"/>
      <c r="BJ263" s="354"/>
      <c r="BK263" s="353"/>
      <c r="BL263" s="354"/>
      <c r="BM263" s="353"/>
      <c r="BN263" s="354"/>
      <c r="BO263" s="353"/>
      <c r="BP263" s="354"/>
      <c r="BQ263" s="353"/>
      <c r="BR263" s="354"/>
      <c r="BS263" s="353"/>
      <c r="BT263" s="354"/>
      <c r="BU263" s="353"/>
      <c r="BV263" s="354"/>
      <c r="BW263" s="353"/>
      <c r="BX263" s="354"/>
      <c r="BY263" s="353"/>
      <c r="BZ263" s="354"/>
      <c r="CA263" s="353"/>
      <c r="CB263" s="354"/>
      <c r="CC263" s="353"/>
      <c r="CD263" s="354"/>
      <c r="CE263" s="391"/>
      <c r="CF263" s="392"/>
      <c r="CG263" s="391"/>
      <c r="CH263" s="392"/>
      <c r="CI263" s="391"/>
      <c r="CJ263" s="392"/>
      <c r="CK263" s="391"/>
      <c r="CL263" s="392"/>
      <c r="CM263" s="391"/>
      <c r="CN263" s="392"/>
      <c r="CO263" s="391"/>
      <c r="CP263" s="392"/>
      <c r="CQ263" s="391"/>
      <c r="CR263" s="392"/>
      <c r="CS263" s="391"/>
      <c r="CT263" s="392"/>
      <c r="CU263" s="353"/>
      <c r="CV263" s="354"/>
      <c r="CW263" s="353"/>
      <c r="CX263" s="354"/>
      <c r="CY263" s="353"/>
      <c r="CZ263" s="354"/>
      <c r="DA263" s="353"/>
      <c r="DB263" s="354"/>
      <c r="DC263" s="353"/>
      <c r="DD263" s="354"/>
      <c r="DE263" s="353"/>
      <c r="DF263" s="354"/>
      <c r="DG263" s="353"/>
      <c r="DH263" s="354"/>
      <c r="DI263" s="353"/>
      <c r="DJ263" s="354"/>
      <c r="DK263" s="353"/>
      <c r="DL263" s="354"/>
      <c r="DM263" s="353"/>
      <c r="DN263" s="354"/>
      <c r="DO263" s="353"/>
      <c r="DP263" s="354"/>
      <c r="DQ263" s="353"/>
      <c r="DR263" s="354"/>
      <c r="DS263" s="353"/>
      <c r="DT263" s="354"/>
      <c r="DU263" s="353"/>
      <c r="DV263" s="354"/>
      <c r="DW263" s="353"/>
      <c r="DX263" s="354"/>
      <c r="DY263" s="353"/>
      <c r="DZ263" s="354"/>
      <c r="EA263" s="353"/>
      <c r="EB263" s="354"/>
      <c r="EC263" s="353"/>
      <c r="ED263" s="354"/>
      <c r="EE263" s="353"/>
      <c r="EF263" s="354"/>
      <c r="EG263" s="353"/>
      <c r="EH263" s="354"/>
      <c r="EI263" s="353"/>
      <c r="EJ263" s="354"/>
      <c r="EK263" s="353"/>
      <c r="EL263" s="354"/>
      <c r="EM263" s="353"/>
      <c r="EN263" s="354"/>
      <c r="EO263" s="353"/>
      <c r="EP263" s="354"/>
      <c r="EQ263" s="353"/>
      <c r="ER263" s="354"/>
      <c r="ES263" s="353"/>
      <c r="ET263" s="354"/>
      <c r="EU263" s="353"/>
      <c r="EV263" s="354"/>
      <c r="EW263" s="353"/>
      <c r="EX263" s="354"/>
      <c r="EY263" s="353"/>
      <c r="EZ263" s="354"/>
      <c r="FA263" s="353"/>
      <c r="FB263" s="354"/>
      <c r="FC263" s="353"/>
      <c r="FD263" s="354"/>
      <c r="FE263" s="353"/>
      <c r="FF263" s="354"/>
      <c r="FG263" s="353"/>
      <c r="FH263" s="354"/>
      <c r="FI263" s="353"/>
      <c r="FJ263" s="354"/>
      <c r="FK263" s="353"/>
      <c r="FL263" s="354"/>
      <c r="FM263" s="353"/>
      <c r="FN263" s="354"/>
      <c r="FO263" s="353"/>
      <c r="FP263" s="354"/>
      <c r="FQ263" s="353"/>
      <c r="FR263" s="354"/>
      <c r="FS263" s="353"/>
      <c r="FT263" s="354"/>
      <c r="FU263" s="353"/>
      <c r="FV263" s="354"/>
      <c r="FW263" s="353"/>
      <c r="FX263" s="354"/>
      <c r="FY263" s="353"/>
      <c r="FZ263" s="354"/>
      <c r="GA263" s="353"/>
      <c r="GB263" s="354"/>
      <c r="GC263" s="353"/>
      <c r="GD263" s="354"/>
      <c r="GE263" s="353"/>
      <c r="GF263" s="354"/>
      <c r="GG263" s="353"/>
      <c r="GH263" s="354"/>
      <c r="GI263" s="353"/>
      <c r="GJ263" s="354"/>
      <c r="GK263" s="353"/>
      <c r="GL263" s="354"/>
      <c r="GM263" s="353"/>
      <c r="GN263" s="354"/>
      <c r="GO263" s="353"/>
      <c r="GP263" s="354"/>
      <c r="GQ263" s="353"/>
      <c r="GR263" s="354"/>
    </row>
    <row r="264" spans="1:200" ht="17.100000000000001" customHeight="1" thickBot="1" x14ac:dyDescent="0.35">
      <c r="A264" s="403"/>
      <c r="B264" s="406"/>
      <c r="C264" s="399"/>
      <c r="D264" s="400"/>
      <c r="E264" s="355"/>
      <c r="F264" s="356"/>
      <c r="G264" s="355"/>
      <c r="H264" s="356"/>
      <c r="I264" s="355"/>
      <c r="J264" s="356"/>
      <c r="K264" s="355"/>
      <c r="L264" s="356"/>
      <c r="M264" s="355"/>
      <c r="N264" s="356"/>
      <c r="O264" s="355"/>
      <c r="P264" s="356"/>
      <c r="Q264" s="355"/>
      <c r="R264" s="356"/>
      <c r="S264" s="355"/>
      <c r="T264" s="356"/>
      <c r="U264" s="355"/>
      <c r="V264" s="356"/>
      <c r="W264" s="355"/>
      <c r="X264" s="356"/>
      <c r="Y264" s="355"/>
      <c r="Z264" s="356"/>
      <c r="AA264" s="355"/>
      <c r="AB264" s="356"/>
      <c r="AC264" s="355"/>
      <c r="AD264" s="356"/>
      <c r="AE264" s="355"/>
      <c r="AF264" s="356"/>
      <c r="AG264" s="355"/>
      <c r="AH264" s="356"/>
      <c r="AI264" s="355"/>
      <c r="AJ264" s="356"/>
      <c r="AK264" s="355"/>
      <c r="AL264" s="356"/>
      <c r="AM264" s="355"/>
      <c r="AN264" s="356"/>
      <c r="AO264" s="355"/>
      <c r="AP264" s="356"/>
      <c r="AQ264" s="355"/>
      <c r="AR264" s="356"/>
      <c r="AS264" s="355"/>
      <c r="AT264" s="356"/>
      <c r="AU264" s="355"/>
      <c r="AV264" s="356"/>
      <c r="AW264" s="355"/>
      <c r="AX264" s="356"/>
      <c r="AY264" s="355"/>
      <c r="AZ264" s="356"/>
      <c r="BA264" s="355"/>
      <c r="BB264" s="356"/>
      <c r="BC264" s="355"/>
      <c r="BD264" s="356"/>
      <c r="BE264" s="355"/>
      <c r="BF264" s="356"/>
      <c r="BG264" s="355"/>
      <c r="BH264" s="356"/>
      <c r="BI264" s="355"/>
      <c r="BJ264" s="356"/>
      <c r="BK264" s="355"/>
      <c r="BL264" s="356"/>
      <c r="BM264" s="355"/>
      <c r="BN264" s="356"/>
      <c r="BO264" s="355"/>
      <c r="BP264" s="356"/>
      <c r="BQ264" s="355"/>
      <c r="BR264" s="356"/>
      <c r="BS264" s="355"/>
      <c r="BT264" s="356"/>
      <c r="BU264" s="355"/>
      <c r="BV264" s="356"/>
      <c r="BW264" s="355"/>
      <c r="BX264" s="356"/>
      <c r="BY264" s="355"/>
      <c r="BZ264" s="356"/>
      <c r="CA264" s="355"/>
      <c r="CB264" s="356"/>
      <c r="CC264" s="355"/>
      <c r="CD264" s="356"/>
      <c r="CE264" s="393"/>
      <c r="CF264" s="394"/>
      <c r="CG264" s="393"/>
      <c r="CH264" s="394"/>
      <c r="CI264" s="393"/>
      <c r="CJ264" s="394"/>
      <c r="CK264" s="393"/>
      <c r="CL264" s="394"/>
      <c r="CM264" s="393"/>
      <c r="CN264" s="394"/>
      <c r="CO264" s="393"/>
      <c r="CP264" s="394"/>
      <c r="CQ264" s="393"/>
      <c r="CR264" s="394"/>
      <c r="CS264" s="393"/>
      <c r="CT264" s="394"/>
      <c r="CU264" s="355"/>
      <c r="CV264" s="356"/>
      <c r="CW264" s="355"/>
      <c r="CX264" s="356"/>
      <c r="CY264" s="355"/>
      <c r="CZ264" s="356"/>
      <c r="DA264" s="355"/>
      <c r="DB264" s="356"/>
      <c r="DC264" s="355"/>
      <c r="DD264" s="356"/>
      <c r="DE264" s="355"/>
      <c r="DF264" s="356"/>
      <c r="DG264" s="355"/>
      <c r="DH264" s="356"/>
      <c r="DI264" s="355"/>
      <c r="DJ264" s="356"/>
      <c r="DK264" s="355"/>
      <c r="DL264" s="356"/>
      <c r="DM264" s="355"/>
      <c r="DN264" s="356"/>
      <c r="DO264" s="355"/>
      <c r="DP264" s="356"/>
      <c r="DQ264" s="355"/>
      <c r="DR264" s="356"/>
      <c r="DS264" s="355"/>
      <c r="DT264" s="356"/>
      <c r="DU264" s="355"/>
      <c r="DV264" s="356"/>
      <c r="DW264" s="355"/>
      <c r="DX264" s="356"/>
      <c r="DY264" s="355"/>
      <c r="DZ264" s="356"/>
      <c r="EA264" s="355"/>
      <c r="EB264" s="356"/>
      <c r="EC264" s="355"/>
      <c r="ED264" s="356"/>
      <c r="EE264" s="355"/>
      <c r="EF264" s="356"/>
      <c r="EG264" s="355"/>
      <c r="EH264" s="356"/>
      <c r="EI264" s="355"/>
      <c r="EJ264" s="356"/>
      <c r="EK264" s="355"/>
      <c r="EL264" s="356"/>
      <c r="EM264" s="355"/>
      <c r="EN264" s="356"/>
      <c r="EO264" s="355"/>
      <c r="EP264" s="356"/>
      <c r="EQ264" s="355"/>
      <c r="ER264" s="356"/>
      <c r="ES264" s="355"/>
      <c r="ET264" s="356"/>
      <c r="EU264" s="355"/>
      <c r="EV264" s="356"/>
      <c r="EW264" s="355"/>
      <c r="EX264" s="356"/>
      <c r="EY264" s="355"/>
      <c r="EZ264" s="356"/>
      <c r="FA264" s="355"/>
      <c r="FB264" s="356"/>
      <c r="FC264" s="355"/>
      <c r="FD264" s="356"/>
      <c r="FE264" s="355"/>
      <c r="FF264" s="356"/>
      <c r="FG264" s="355"/>
      <c r="FH264" s="356"/>
      <c r="FI264" s="355"/>
      <c r="FJ264" s="356"/>
      <c r="FK264" s="355"/>
      <c r="FL264" s="356"/>
      <c r="FM264" s="355"/>
      <c r="FN264" s="356"/>
      <c r="FO264" s="355"/>
      <c r="FP264" s="356"/>
      <c r="FQ264" s="355"/>
      <c r="FR264" s="356"/>
      <c r="FS264" s="355"/>
      <c r="FT264" s="356"/>
      <c r="FU264" s="355"/>
      <c r="FV264" s="356"/>
      <c r="FW264" s="355"/>
      <c r="FX264" s="356"/>
      <c r="FY264" s="355"/>
      <c r="FZ264" s="356"/>
      <c r="GA264" s="355"/>
      <c r="GB264" s="356"/>
      <c r="GC264" s="355"/>
      <c r="GD264" s="356"/>
      <c r="GE264" s="355"/>
      <c r="GF264" s="356"/>
      <c r="GG264" s="355"/>
      <c r="GH264" s="356"/>
      <c r="GI264" s="355"/>
      <c r="GJ264" s="356"/>
      <c r="GK264" s="355"/>
      <c r="GL264" s="356"/>
      <c r="GM264" s="355"/>
      <c r="GN264" s="356"/>
      <c r="GO264" s="355"/>
      <c r="GP264" s="356"/>
      <c r="GQ264" s="355"/>
      <c r="GR264" s="356"/>
    </row>
    <row r="265" spans="1:200" ht="15.75" customHeight="1" x14ac:dyDescent="0.3">
      <c r="A265" s="401">
        <f>IF(입력!A265="","",입력!A265)</f>
        <v>33</v>
      </c>
      <c r="B265" s="404">
        <f>SUM(E269:GR272)</f>
        <v>0</v>
      </c>
      <c r="C265" s="407" t="s">
        <v>22</v>
      </c>
      <c r="D265" s="408"/>
      <c r="E265" s="357">
        <f>IF(OR(입력!B265="60mm단열",입력!B265="60mm방화"),IF(입력!B267="OD",IF(AND(입력!H265="W",입력!H269="W"),((입력!D265-(입력!D265-입력!J265))*2)+((입력!D265-(입력!D265-입력!J269))*2)+((입력!D265-입력!J265-입력!J269)*2)+((입력!F265)*6),0),0)+IF(입력!B267="OD",IF(AND(입력!H265="H",입력!H269="H"),((입력!F265-(입력!F265-입력!J265))*2)+((입력!F265-(입력!F265-입력!J269))*2)+((입력!F265-입력!J265-입력!J269)*2)+((입력!D265)*6),0),0)+IF(입력!B267="OD",IF(입력!H265="W",((입력!D265-(입력!D265-입력!J265))*2)+((입력!D265-입력!J265)*2)+((입력!F265)*4),IF(입력!H265="H",((입력!F265-(입력!F265-입력!J265))*2)+((입력!F265-입력!J265)*2)+((입력!D265)*4),0)),0)+IF(OR(입력!B267="PJ",입력!B267="T/T",입력!B267="T/O",입력!B267="T/S",입력!B267="FIX",입력!B265="ID",AND(입력!B267="OD",NOT(입력!H265="W"),NOT(입력!H265="H"))),((입력!D265)+(입력!F265))*2,0),0)</f>
        <v>0</v>
      </c>
      <c r="F265" s="358"/>
      <c r="G265" s="375">
        <f>IF(OR(입력!B265="60mm단열",입력!B265="60mm방화"),(IF(OR(입력!B267="T/T",입력!B267="T/O",입력!B267="T/S"),(IF(입력!H265="W",입력!J265-34-19+12,입력!D265-34-34+12)+IF(입력!H265="H",입력!J265-34-19+12,입력!F265-34-34+12))*2,0))+(IF(OR(입력!B267="T/T",입력!B267="T/O",입력!B267="T/S"),(IF(입력!H269="W",입력!J269-34-19+12+입력!F265-34-34+12,0)+IF(입력!H269="H",입력!J269-34-19+12+입력!D265-34-34+12,0))*2,0)),0)</f>
        <v>0</v>
      </c>
      <c r="H265" s="376"/>
      <c r="I265" s="357">
        <f>IF(OR(입력!B265="60mm단열",입력!B265="60mm방화"),IF(OR(입력!B267="T/T",입력!B267="T/O",입력!B267="T/S",입력!B267="FIX",입력!B267="PJ"),IF(입력!H265="W",입력!F265-34-34+10,IF(입력!H265="H",입력!D265-34-34+10,0)),0)*IF(OR(입력!H269="W",입력!H269="H"),2,1),0)</f>
        <v>0</v>
      </c>
      <c r="J265" s="358"/>
      <c r="K265" s="357">
        <f>IF(OR(입력!B265="60mm단열",입력!B265="60mm방화"),IF(입력!B267="OD",(IF(입력!H265="W",입력!D265-(입력!D265-입력!J265)-34-34+12,입력!D265-34-34+12)+IF(입력!H265="H",입력!F265-(입력!F265-입력!J265)-34-34+12,입력!F265-34-34+12))*2,0),0)</f>
        <v>0</v>
      </c>
      <c r="L265" s="358"/>
      <c r="M265" s="357">
        <f>IF(OR(입력!B265="60mm단열",입력!B265="60mm방화"),IF(입력!B267="PJ",(IF(입력!H265="W",입력!D265-(입력!D265-입력!J265)-34-34+12,입력!D265-34-34+12)+IF(입력!H265="H",입력!F265-(입력!F265-입력!J265)-34-34+12,입력!F265-34-34+12))*2,0),0)</f>
        <v>0</v>
      </c>
      <c r="N265" s="358"/>
      <c r="O265" s="357">
        <f>IF(OR(입력!B265="60mm단열",입력!B265="60mm방화"),IF(입력!B267="페러럴",(IF(입력!H265="W",입력!D265-(입력!D265-입력!J265)-34-34+12,입력!D265-34-34+12)+IF(입력!H265="H",입력!F265-(입력!F265-입력!J265)-34-34+12,입력!F265-34-34+12))*2,0),0)</f>
        <v>0</v>
      </c>
      <c r="P265" s="358"/>
      <c r="Q265" s="357">
        <f>IF(OR(입력!B265="60mm단열",입력!B265="60mm방화"),IF(입력!B269="24T",(IF(입력!B267="FIX",IF(AND(입력!H265="W",입력!H269="W"),((입력!D265-(입력!D265-입력!J265)-34-19)*2)+((입력!D265-(입력!D265-입력!J269)-34-19)*2)+((입력!D265-입력!J265-입력!J268-19-19)*2)+((입력!F265-34-34)*6),IF(AND(입력!H265="H",입력!H269="H"),((입력!F265-(입력!F265-입력!J265)-34-19)*2)+((입력!F265-(입력!F265-입력!J269)-34-19)*2)+((입력!F265-입력!J265-입력!J269-19-19)*2)+((입력!D265-34-34)*6),IF(입력!H265="W",((입력!D265-(입력!D265-입력!J265)-34-19)*2)+((입력!D265-입력!J265-34-19)*2)+((입력!F265-34-34)*4),IF(입력!H265="H",((입력!F265-(입력!F265-입력!J265)-34-19)*2)+((입력!F265-입력!J265-34-19)*2)+((입력!D265-34-34)*4),(((입력!D265-34-34)+(입력!F265-34-34))*2))))),0)+IF(OR(입력!B267="T/T",입력!B267="T/O",입력!B267="PJ",입력!B267="T/S"),IF(AND(입력!H265="W",입력!H269="W"),(((입력!D265-입력!J265-입력!J269-19-19)+(입력!F265-34-34))*2),IF(입력!H265="W",(((입력!D265-입력!J265-34-19)+(입력!F265-34-34))*2),IF(AND(입력!H265="H",입력!H269="H"),(((입력!F265-입력!J265-입력!J269-19-19)+(입력!D265-34-34))*2),IF(입력!H265="H",(((입력!F265-입력!J265-34-19)+(입력!D265-34-34))*2),0)))),0)+IF(입력!B265="OD",IF(AND(입력!H265="W",입력!H265="W"),(((입력!D265-입력!J265-입력!J269-34-34)+(입력!F265-34-34))*2),IF(입력!H265="W",(((입력!D265-입력!J265-34-34)+(입력!F265-34-34))*2),IF(AND(입력!H265="H",입력!H269="H"),(((입력!F265-입력!J265-입력!J269-34-34)+(입력!D265-34-34))*2),IF(입력!H265="H",(((입력!F265-입력!J265-34-34)+(입력!D265-34-34))*2),0)))),0)),0),0)</f>
        <v>0</v>
      </c>
      <c r="R265" s="358"/>
      <c r="S265" s="357">
        <f>IF(OR(입력!B265="60mm단열",입력!B265="60mm방화"),IF(입력!B269="24T",(IF(OR(입력!B267="T/T",입력!B267="T/O",입력!B267="T/S"),(IF(입력!H265="W",입력!D265-(입력!D265-입력!J265)-34-19+12-53-53,입력!D265-34-34+12-53-53)+IF(입력!H265="H",입력!F265-(입력!F265-입력!J265)-34-19+12-53-53,입력!F265-34-34+12-53-53))*2,0)+IF(입력!B267="OD",(IF(입력!H265="W",입력!D265-(입력!D265-입력!J265)-34-34+12-53-53,입력!D265-34-34+12-53-53)+IF(입력!H265="H",입력!F265-(입력!F265-입력!J265)-34-34+12-53-53,입력!F265-34-34+12-53-53))*2,0)+IF(입력!B267="PJ",(IF(입력!H265="W",입력!D265-(입력!D265-입력!J265)-34-19+12-53-53,입력!D265-34-34+12-53-53)+IF(입력!H265="H",입력!F265-(입력!F265-입력!J265)-34-19+12-53-53,입력!F265-34-34+12-53-53))*2,0)+IF(OR(입력!B267="T/T",입력!B267="T/O",입력!B267="T/S"),(IF(입력!H269="W",입력!D265-(입력!D265-입력!J269)-34-19+12-53-53,0)+IF(입력!H269="H",입력!F265-(입력!F265-입력!J269)-34-19+12-53-53,0))*2,0)+IF(입력!B265="OD",(IF(입력!H269="W",입력!D265-(입력!D265-입력!J269)-34-34+12-53-53,0)+IF(입력!H269="H",입력!F265-(입력!F265-입력!J269)-34-34+12-53-53,0))*2,0)+IF(입력!B267="PJ",(IF(입력!H269="W",입력!D265-(입력!D265-입력!J269)-34-19+12-53-53,0)+IF(입력!H269="H",입력!F265-(입력!F265-입력!J269)-34-19+12-53-53,0))*2,0)),0),0)</f>
        <v>0</v>
      </c>
      <c r="T265" s="358"/>
      <c r="U265" s="357">
        <f>IF(OR(입력!B265="60mm단열",입력!B265="60mm방화"),IF(입력!B269="39T",(IF(입력!B267="FIX",IF(AND(입력!H265="W",입력!H269="W"),((입력!D265-(입력!D265-입력!J265)-34-19)*2)+((입력!D265-(입력!D265-입력!J269)-34-19)*2)+((입력!D265-입력!J265-입력!J268-19-19)*2)+((입력!F265-34-34)*6),IF(AND(입력!H265="H",입력!H269="H"),((입력!F265-(입력!F265-입력!J265)-34-19)*2)+((입력!F265-(입력!F265-입력!J269)-34-19)*2)+((입력!F265-입력!J265-입력!J269-19-19)*2)+((입력!D265-34-34)*6),IF(입력!H265="W",((입력!D265-(입력!D265-입력!J265)-34-19)*2)+((입력!D265-입력!J265-34-19)*2)+((입력!F265-34-34)*4),IF(입력!H265="H",((입력!F265-(입력!F265-입력!J265)-34-19)*2)+((입력!F265-입력!J265-34-19)*2)+((입력!D265-34-34)*4),(((입력!D265-34-34)+(입력!F265-34-34))*2))))),0)+IF(OR(입력!B267="T/T",입력!B267="T/O",입력!B267="PJ",입력!B267="T/S"),IF(AND(입력!H265="W",입력!H269="W"),(((입력!D265-입력!J265-입력!J269-19-19)+(입력!F265-34-34))*2),IF(입력!H265="W",(((입력!D265-입력!J265-34-19)+(입력!F265-34-34))*2),IF(AND(입력!H265="H",입력!H269="H"),(((입력!F265-입력!J265-입력!J269-19-19)+(입력!D265-34-34))*2),IF(입력!H265="H",(((입력!F265-입력!J265-34-19)+(입력!D265-34-34))*2),0)))),0)+IF(입력!B267="OD",IF(AND(입력!H265="W",입력!H265="W"),(((입력!D265-입력!J265-입력!J269-34-34)+(입력!F265-34-34))*2),IF(입력!H265="W",(((입력!D265-입력!J265-34-34)+(입력!F265-34-34))*2),IF(AND(입력!H265="H",입력!H269="H"),(((입력!F265-입력!J265-입력!J269-34-34)+(입력!D265-34-34))*2),IF(입력!H265="H",(((입력!F265-입력!J265-34-34)+(입력!D265-34-34))*2),0)))),0)),0),0)</f>
        <v>0</v>
      </c>
      <c r="V265" s="358"/>
      <c r="W265" s="357">
        <f>IF(OR(입력!B265="60mm단열",입력!B265="60mm방화"),IF(입력!B269="39T",(IF(OR(입력!B267="T/T",입력!B267="T/O",입력!B267="T/S"),(IF(입력!H265="W",입력!D265-(입력!D265-입력!J265)-34-19+12-53-53,입력!D265-34-34+12-53-53)+IF(입력!H265="H",입력!F265-(입력!F265-입력!J265)-34-19+12-53-53,입력!F265-34-34+12-53-53))*2,0)+IF(입력!B267="OD",(IF(입력!H265="W",입력!D265-(입력!D265-입력!J265)-34-34+12-53-53,입력!D265-34-34+12-53-53)+IF(입력!H265="H",입력!F265-(입력!F265-입력!J265)-34-34+12-53-53,입력!F265-34-34+12-53-53))*2,0)+IF(입력!B267="PJ",(IF(입력!H265="W",입력!D265-(입력!D265-입력!J265)-34-19+12-53-53,입력!D265-34-34+12-53-53)+IF(입력!H265="H",입력!F265-(입력!F265-입력!J265)-34-19+12-53-53,입력!F265-34-34+12-53-53))*2,0)+IF(OR(입력!B267="T/T",입력!B267="T/O",입력!B267="T/S"),(IF(입력!H269="W",입력!D265-(입력!D265-입력!J269)-34-19+12-53-53,0)+IF(입력!H269="H",입력!F265-(입력!F265-입력!J269)-34-19+12-53-53,0))*2,0)+IF(입력!B265="OD",(IF(입력!H269="W",입력!D265-(입력!D265-입력!J269)-34-34+12-53-53,0)+IF(입력!H269="H",입력!F265-(입력!F265-입력!J269)-34-34+12-53-53,0))*2,0)+IF(입력!B265="ID",(IF(입력!H269="W",입력!D265-(입력!D265-입력!J269)-34-19+12-53-53,0)+IF(입력!H269="H",입력!F265-(입력!F265-입력!J269)-34-19+12-53-53,0))*2,0)),0),0)</f>
        <v>0</v>
      </c>
      <c r="X265" s="358"/>
      <c r="Y265" s="357">
        <f>IF(OR(입력!B265="60mm단열",입력!B265="60mm방화"),(4),0)</f>
        <v>0</v>
      </c>
      <c r="Z265" s="358"/>
      <c r="AA265" s="357">
        <f>IF(OR(입력!B265="60mm단열",입력!B265="60mm방화"),(4),0)</f>
        <v>0</v>
      </c>
      <c r="AB265" s="358"/>
      <c r="AC265" s="375">
        <f>IF(OR(입력!B265="60mm단열",입력!B265="60mm방화"),IF(OR(입력!B267="T/T",입력!B267="T/O",입력!B267="T/S",입력!B267="PJ"),IF(OR(입력!H269="w",입력!H269="h"),8,4),0),0)</f>
        <v>0</v>
      </c>
      <c r="AD265" s="376"/>
      <c r="AE265" s="375">
        <f>IF(OR(입력!B265="60mm단열",입력!B265="60mm방화"),IF(OR(입력!B267="T/T",입력!B267="T/O",입력!B267="T/S",입력!B267="PJ"),IF(OR(입력!H269="w",입력!H269="h"),8,4),0),0)</f>
        <v>0</v>
      </c>
      <c r="AF265" s="376"/>
      <c r="AG265" s="375">
        <f>IF(OR(입력!B265="60mm단열",입력!B265="60mm방화"),IF(OR(입력!B267="T/T",입력!B267="T/O",입력!B267="T/S",입력!B267="FIX",입력!B267="PJ"),IF(입력!H265="W",4,IF(입력!H265="H",4,0)),0)*IF(OR(입력!H268="W",입력!H268="H"),2,1),0)</f>
        <v>0</v>
      </c>
      <c r="AH265" s="376"/>
      <c r="AI265" s="375">
        <f>IF(OR(입력!B265="60mm단열",입력!B265="60mm방화"),IF(OR(입력!B267="T/T",입력!B267="T/O",입력!B267="T/S",입력!B267="FIX",입력!B267="PJ"),IF(입력!H265="W",4,IF(입력!H265="H",4,0)),0)*IF(OR(입력!H268="W",입력!H268="H"),2,1),0)</f>
        <v>0</v>
      </c>
      <c r="AJ265" s="376"/>
      <c r="AK265" s="375">
        <f>IF(OR(입력!B265="60mm단열",입력!B265="60mm방화"),IF(OR(입력!B267="T/T",입력!B267="T/O",입력!B267="T/S",입력!B267="FIX",입력!B267="PJ"),IF(입력!H265="W",4,IF(입력!H265="H",4,0)),0)*IF(OR(입력!H268="W",입력!H268="H"),2,1),0)</f>
        <v>0</v>
      </c>
      <c r="AL265" s="376"/>
      <c r="AM265" s="357">
        <f>IF(OR(입력!B265="60mm단열",입력!B265="60mm방화"),(32),0)</f>
        <v>0</v>
      </c>
      <c r="AN265" s="358"/>
      <c r="AO265" s="357">
        <f>IF((입력!B265="60mm단열"),(Q265+S265+U265+W265)/1000,0)</f>
        <v>0</v>
      </c>
      <c r="AP265" s="358"/>
      <c r="AQ265" s="357">
        <f>IF((입력!B265="60mm단열"),(Q265+S265+U265+W265)/1000,0)</f>
        <v>0</v>
      </c>
      <c r="AR265" s="358"/>
      <c r="AS265" s="357">
        <f>IF((입력!B265="60mm단열"),(G265+M265+K265+O265))/1000</f>
        <v>0</v>
      </c>
      <c r="AT265" s="358"/>
      <c r="AU265" s="357">
        <f>IF((입력!B265="60mm단열"),(4),0)</f>
        <v>0</v>
      </c>
      <c r="AV265" s="358"/>
      <c r="AW265" s="357">
        <f>IF((입력!B265="60mm단열"),(G265*2)/1000,0)</f>
        <v>0</v>
      </c>
      <c r="AX265" s="358"/>
      <c r="AY265" s="357">
        <f>IF((입력!B265="60mm방화"),(Q265+S265+U265+W265)/1000,0)</f>
        <v>0</v>
      </c>
      <c r="AZ265" s="358"/>
      <c r="BA265" s="357">
        <f>IF((입력!B265="60mm방화"),(Q265+S265+U265+W265)/1000,0)</f>
        <v>0</v>
      </c>
      <c r="BB265" s="358"/>
      <c r="BC265" s="357">
        <f>IF((입력!B265="60mm방화"),(G265+K265+M265+O265)/1000,0)</f>
        <v>0</v>
      </c>
      <c r="BD265" s="358"/>
      <c r="BE265" s="357">
        <f>IF((입력!B265="60mm방화"),(4),0)</f>
        <v>0</v>
      </c>
      <c r="BF265" s="358"/>
      <c r="BG265" s="357">
        <f>IF((입력!B265="60mm방화"),((G265+K265+M265+O265)/1000),0)</f>
        <v>0</v>
      </c>
      <c r="BH265" s="358"/>
      <c r="BI265" s="357">
        <f>IF((입력!B265="60mm방화"),((E265/1000)),0)</f>
        <v>0</v>
      </c>
      <c r="BJ265" s="358"/>
      <c r="BK265" s="357">
        <f>IF((입력!B265="60mm방화"),IF(입력!B269="24T",Q265/1000,U265/1000),0)</f>
        <v>0</v>
      </c>
      <c r="BL265" s="358"/>
      <c r="BM265" s="357">
        <f>IF((입력!B265="60mm방화"),IF(입력!B269="24T",S265/1000,W265/1000),0)</f>
        <v>0</v>
      </c>
      <c r="BN265" s="358"/>
      <c r="BO265" s="357">
        <f>IF(OR(입력!B265="60mm단열",입력!B265="60mm방화"),(IF(OR(입력!B267="T/T",입력!B267="T/O",입력!B267="T/S",입력!B267="PJ"),(IF(입력!H265="W",입력!D265-(입력!D265-입력!J265)-432,입력!D265-432)+IF(입력!H265="H",입력!F265-((((입력!F265-입력!J265)/2)-246)*2),(((입력!F265/2)-246)*2))),0))+(IF(OR(입력!B267="T/T",입력!B267="T/O",입력!B267="T/S"),(IF(입력!H269="W",입력!D265-(입력!D269-입력!J269)-432,0)+IF(입력!H269="H",입력!F269-((((입력!F269-입력!J269)/2)-246)*2),0)),0)),0)</f>
        <v>0</v>
      </c>
      <c r="BP265" s="358"/>
      <c r="BQ265" s="357">
        <f>IF(OR(입력!B265="85mm단열",입력!B265="85mm방화"),IF(입력!B267="OD",IF(AND(입력!H265="W",입력!H269="W"),((입력!D265-(입력!D265-입력!J265))*2)+((입력!D265-(입력!D265-입력!J269))*2)+((입력!D265-입력!J265-입력!J269)*2)+((입력!F265)*6),0),0)+IF(입력!B267="OD",IF(AND(입력!H265="H",입력!H269="H"),((입력!BJ265-(입력!F265-입력!J265))*2)+((입력!F265-(입력!F265-입력!J269))*2)+((입력!F265-입력!BN265-입력!J269)*2)+((입력!D265)*6),0),0)+IF(입력!B267="OD",IF(입력!H265="W",((입력!D265-(입력!D265-입력!J265))*2)+((입력!D265-입력!J265)*2)+((입력!F265)*4),IF(입력!H265="H",((입력!F265-(입력!F265-입력!J265))*2)+((입력!F265-입력!J265)*2)+((입력!D265)*4),0)),0)+IF(OR(입력!B267="T/T",입력!B267="T/O",입력!B267="T/S",입력!B267="FIX",입력!B265="ID",AND(입력!B267="OD",NOT(입력!H265="W"),NOT(입력!H265="H"))),((입력!D265)+(입력!F265))*2,0),0)</f>
        <v>0</v>
      </c>
      <c r="BR265" s="358"/>
      <c r="BS265" s="357">
        <f>IF(OR(입력!B265="85mm단열",입력!B265="85mm방화"),(IF(OR(입력!B267="T/T",입력!B267="T/O",입력!B267="T/S"),(IF(입력!H265="W",입력!D265-(입력!D265-입력!J265)-38-19+12,입력!D265-38-38+12)+IF(입력!H265="H",입력!F265-(입력!F265-입력!J265)-38-19+12,입력!F265-38-38+12))*2,0))+(IF(OR(입력!B267="T/T",입력!B267="T/O",입력!B267="T/S"),(IF(입력!H269="W",입력!D265-(입력!D269-입력!J269)-38-19+12,0)+IF(입력!H269="H",입력!F269-(입력!F269-입력!J269)-38-19+12,0))*2,0)),0)</f>
        <v>0</v>
      </c>
      <c r="BT265" s="358"/>
      <c r="BU265" s="357">
        <f>IF(OR(입력!B265="85mm단열",입력!B265="85mm방화"),IF(OR(입력!B267="T/T",입력!B267="T/O",입력!B267="T/S",입력!B267="FIX",입력!B267="ID"),IF(입력!H265="W",입력!F265-38-38+10,IF(입력!H265="H",입력!D265-38-38+10,0)),0)*IF(OR(입력!H269="W",입력!H268="H"),2,1),0)</f>
        <v>0</v>
      </c>
      <c r="BV265" s="358"/>
      <c r="BW265" s="357">
        <f>IF(OR(입력!B265="85mm단열",입력!B265="85mm방화"),IF(입력!B269="48T",(IF(입력!B267="FIX",IF(AND(입력!H265="W",입력!H269="W"),((입력!D265-(입력!D265-입력!J265)-38-19)*2)+((입력!D265-(입력!D265-입력!J269)-38-19)*2)+((입력!D265-입력!J265-입력!J268-19-19)*2)+((입력!F265-38-38)*6),IF(AND(입력!H265="H",입력!H269="H"),((입력!F265-(입력!F265-입력!J265)-38-19)*2)+((입력!F265-(입력!F265-입력!J269)-38-19)*2)+((입력!F265-입력!J265-입력!J269-19-19)*2)+((입력!D265-38-38)*6),IF(입력!H265="W",((입력!D265-(입력!D265-입력!J265)-38-19)*2)+((입력!D265-입력!J265-38-19)*2)+((입력!F265-38-38)*4),IF(입력!H265="H",((입력!F265-(입력!F265-입력!J265)-38-19)*2)+((입력!F265-입력!J265-38-19)*2)+((입력!D265-38-38)*4),(((입력!D265-38-38)+(입력!F265-38-38))*2))))),0)+IF(OR(입력!B267="T/T",입력!B267="T/O",입력!B267="ID",입력!B267="T/S"),IF(AND(입력!H265="W",입력!H269="W"),(((입력!D265-입력!J265-입력!J269-19-19)+(입력!F265-38-38))*2),IF(입력!H265="W",(((입력!D265-입력!J265-38-19)+(입력!F265-38-38))*2),IF(AND(입력!H265="H",입력!H269="H"),(((입력!F265-입력!J265-입력!J269-19-19)+(입력!D265-38-38))*2),IF(입력!H265="H",(((입력!F265-입력!J265-38-19)+(입력!D265-38-38))*2),0)))),0)+IF(입력!B265="OD",IF(AND(입력!H265="W",입력!H265="W"),(((입력!D265-입력!J265-입력!J269-38-38)+(입력!F265-38-38))*2),IF(입력!H265="W",(((입력!D265-입력!J265-38-38)+(입력!F265-38-38))*2),IF(AND(입력!H265="H",입력!H269="H"),(((입력!F265-입력!J265-입력!J269-38-38)+(입력!D265-38-38))*2),IF(입력!H265="H",(((입력!F265-입력!J265-38-38)+(입력!D265-38-38))*2),0)))),0)),0),0)</f>
        <v>0</v>
      </c>
      <c r="BX265" s="358"/>
      <c r="BY265" s="357">
        <f>IF(OR(입력!B265="85mm단열",입력!B265="85mm방화"),IF(입력!B269="48T",(IF(OR(입력!B267="T/T",입력!B267="T/O",입력!B267="T/S"),(IF(입력!H265="W",입력!D265-(입력!D265-입력!J265)-38-19+12-56-56,입력!D265-38-38+12-56-56)+IF(입력!H265="H",입력!F265-(입력!F265-입력!J265)-38-19+12-56-56,입력!F265-38-38+12-56-56))*2,0)+IF(입력!B267="OD",(IF(입력!H265="W",입력!D265-(입력!D265-입력!J265)-38-38+12-56-56,입력!D265-38-38+12-56-56)+IF(입력!H265="H",입력!F265-(입력!F265-입력!J265)-38-38+12-56-56,입력!F265-38-38+12-56-56))*2,0)+IF(입력!B267="ID",(IF(입력!H265="W",입력!D265-(입력!D265-입력!J265)-38-19+12-56-56,입력!D265-38-38+12-56-56)+IF(입력!H265="H",입력!F265-(입력!F265-입력!J265)-38-19+12-56-56,입력!F265-38-38+12-56-56))*2,0)+IF(OR(입력!B267="T/T",입력!B267="T/O",입력!B267="T/S"),(IF(입력!H269="W",입력!D265-(입력!D265-입력!J269)-38-19+12-56-56,0)+IF(입력!H269="H",입력!F265-(입력!F265-입력!J269)-38-19+12-56-56,0))*2,0)+IF(입력!B265="OD",(IF(입력!H269="W",입력!D265-(입력!D265-입력!J269)-38-38+12-56-56,0)+IF(입력!H269="H",입력!F265-(입력!F265-입력!J269)-38-38+12-56-56,0))*2,0)+IF(입력!B265="ID",(IF(입력!H269="W",입력!D265-(입력!D265-입력!J269)-38-19+12-56-56,0)+IF(입력!H269="H",입력!F265-(입력!F265-입력!J269)-38-19+12-56-56,0))*2,0)),0),0)</f>
        <v>0</v>
      </c>
      <c r="BZ265" s="358"/>
      <c r="CA265" s="357">
        <f>IF(OR(입력!B265="85mm단열",입력!B265="85mm방화"),IF(입력!B269="51T",(IF(입력!B267="FIX",IF(AND(입력!H265="W",입력!H269="W"),((입력!D265-(입력!D265-입력!J265)-38-19)*2)+((입력!D265-(입력!D265-입력!J269)-38-19)*2)+((입력!D265-입력!J265-입력!J268-19-19)*2)+((입력!F265-38-38)*6),IF(AND(입력!H265="H",입력!H269="H"),((입력!F265-(입력!F265-입력!J265)-38-19)*2)+((입력!F265-(입력!F265-입력!J269)-38-19)*2)+((입력!F265-입력!J265-입력!J269-19-19)*2)+((입력!D265-38-38)*6),IF(입력!H265="W",((입력!D265-(입력!D265-입력!J265)-38-19)*2)+((입력!D265-입력!J265-38-19)*2)+((입력!F265-38-38)*4),IF(입력!H265="H",((입력!F265-(입력!F265-입력!J265)-38-19)*2)+((입력!F265-입력!J265-38-19)*2)+((입력!D265-38-38)*4),(((입력!D265-38-38)+(입력!F265-38-38))*2))))),0)+IF(OR(입력!B267="T/T",입력!B267="T/O",입력!B267="ID",입력!B267="T/S"),IF(AND(입력!H265="W",입력!H269="W"),(((입력!D265-입력!J265-입력!J269-19-19)+(입력!F265-38-38))*2),IF(입력!H265="W",(((입력!D265-입력!J265-38-19)+(입력!F265-38-38))*2),IF(AND(입력!H265="H",입력!H269="H"),(((입력!F265-입력!J265-입력!J269-19-19)+(입력!D265-38-38))*2),IF(입력!H265="H",(((입력!F265-입력!J265-38-19)+(입력!D265-38-38))*2),0)))),0)+IF(입력!B265="OD",IF(AND(입력!H265="W",입력!H265="W"),(((입력!D265-입력!J265-입력!J269-38-38)+(입력!F265-38-38))*2),IF(입력!H265="W",(((입력!D265-입력!J265-38-38)+(입력!F265-38-38))*2),IF(AND(입력!H265="H",입력!H269="H"),(((입력!F265-입력!J265-입력!J269-38-38)+(입력!D265-38-38))*2),IF(입력!H265="H",(((입력!F265-입력!J265-38-38)+(입력!D265-38-38))*2),0)))),0)),0),0)</f>
        <v>0</v>
      </c>
      <c r="CB265" s="358"/>
      <c r="CC265" s="357">
        <f>IF(OR(입력!B265="85mm단열",입력!B265="85mm방화"),IF(입력!B269="51T",(IF(OR(입력!B267="T/T",입력!B267="T/O",입력!B267="T/S"),(IF(입력!H265="W",입력!D265-(입력!D265-입력!J265)-38-19+12-56-56,입력!D265-38-38+12-56-56)+IF(입력!H265="H",입력!F265-(입력!F265-입력!J265)-38-19+12-56-56,입력!F265-38-38+12-56-56))*2,0)+IF(입력!B267="OD",(IF(입력!H265="W",입력!D265-(입력!D265-입력!J265)-38-38+12-56-56,입력!D265-38-38+12-56-56)+IF(입력!H265="H",입력!F265-(입력!F265-입력!J265)-38-38+12-56-56,입력!F265-38-38+12-56-56))*2,0)+IF(입력!B267="ID",(IF(입력!H265="W",입력!D265-(입력!D265-입력!J265)-38-19+12-56-56,입력!D265-38-38+12-56-56)+IF(입력!H265="H",입력!F265-(입력!F265-입력!J265)-38-19+12-56-56,입력!F265-38-38+12-56-56))*2,0)+IF(OR(입력!B267="T/T",입력!B267="T/O",입력!B267="T/S"),(IF(입력!H269="W",입력!D265-(입력!D265-입력!J269)-38-19+12-56-56,0)+IF(입력!H269="H",입력!F265-(입력!F265-입력!J269)-38-19+12-56-56,0))*2,0)+IF(입력!B265="OD",(IF(입력!H269="W",입력!D265-(입력!D265-입력!J269)-38-38+12-56-56,0)+IF(입력!H269="H",입력!F265-(입력!F265-입력!J269)-38-38+12-56-56,0))*2,0)+IF(입력!B265="ID",(IF(입력!H269="W",입력!D265-(입력!D265-입력!J269)-38-19+12-56-56,0)+IF(입력!H269="H",입력!F265-(입력!F265-입력!J269)-38-19+12-56-56,0))*2,0)),0),0)</f>
        <v>0</v>
      </c>
      <c r="CD265" s="358"/>
      <c r="CE265" s="357">
        <f>IF(OR(입력!B265="85mm단열",입력!B265="85mm방화"),(4),0)</f>
        <v>0</v>
      </c>
      <c r="CF265" s="358"/>
      <c r="CG265" s="357">
        <f>IF(OR(입력!B265="85mm단열",입력!B265="85mm방화"),(4),0)</f>
        <v>0</v>
      </c>
      <c r="CH265" s="358"/>
      <c r="CI265" s="381">
        <f>IF(OR(입력!B265="85mm단열",입력!B265="85mm방화"),IF(OR(입력!B267="T/T",입력!B267="T/O",입력!B267="T/S"),IF(OR(입력!H269="w",입력!H269="h"),8,4),0),0)</f>
        <v>0</v>
      </c>
      <c r="CJ265" s="382"/>
      <c r="CK265" s="375">
        <f>IF(OR(입력!B265="85mm단열",입력!B265="85mm방화"),IF(OR(입력!B267="T/T",입력!B267="T/O",입력!B267="T/S"),IF(OR(입력!H269="w",입력!H269="h"),8,4),0),0)</f>
        <v>0</v>
      </c>
      <c r="CL265" s="376"/>
      <c r="CM265" s="375">
        <f>IF(OR(입력!B265="85mm단열",입력!B265="85mm방화"),IF(OR(입력!B267="T/T",입력!B267="T/O",입력!B267="T/S",입력!B267="FIX",입력!B267="ID"),IF(입력!H265="W",2,IF(입력!H265="H",2,0)),0)*IF(OR(입력!H268="W",입력!H268="H"),2,1),0)</f>
        <v>0</v>
      </c>
      <c r="CN265" s="376"/>
      <c r="CO265" s="375">
        <f>IF(OR(입력!B265="85mm단열",입력!B265="85mm방화"),IF(OR(입력!B267="T/T",입력!B267="T/O",입력!B267="T/S",입력!B267="FIX",입력!B267="ID"),IF(입력!H265="W",2,IF(입력!H265="H",2,0)),0)*IF(OR(입력!H268="W",입력!H268="H"),2,1),0)</f>
        <v>0</v>
      </c>
      <c r="CP265" s="376"/>
      <c r="CQ265" s="375">
        <f>IF(OR(입력!B265="85mm단열",입력!B265="85mm방화"),IF(OR(입력!B267="T/T",입력!B267="T/O",입력!B267="T/S",입력!B267="FIX",입력!B267="ID"),IF(입력!H265="W",2,IF(입력!H265="H",2,0)),0)*IF(OR(입력!H268="W",입력!H268="H"),2,1),0)</f>
        <v>0</v>
      </c>
      <c r="CR265" s="376"/>
      <c r="CS265" s="357">
        <f>IF(OR(입력!B265="85mm단열",입력!B265="85mm방화"),(32),0)</f>
        <v>0</v>
      </c>
      <c r="CT265" s="358"/>
      <c r="CU265" s="369">
        <f>IF((입력!B265="85mm단열"),((CA265+CC265+BW265+BY265)/1000),0)</f>
        <v>0</v>
      </c>
      <c r="CV265" s="370"/>
      <c r="CW265" s="369">
        <f>IF((입력!B265="85mm단열"),((CA265+CC265+BW265+BY265)/1000),0)</f>
        <v>0</v>
      </c>
      <c r="CX265" s="370"/>
      <c r="CY265" s="369">
        <f>IF((입력!B265="85mm단열"),((BS265/1000)),0)</f>
        <v>0</v>
      </c>
      <c r="CZ265" s="370"/>
      <c r="DA265" s="357">
        <f>IF((입력!B265="85mm단열"),(4),0)</f>
        <v>0</v>
      </c>
      <c r="DB265" s="358"/>
      <c r="DC265" s="369">
        <f>IF((입력!B265="85mm단열"),(BS265*2)/1000,0)</f>
        <v>0</v>
      </c>
      <c r="DD265" s="370"/>
      <c r="DE265" s="357">
        <f>IF((입력!B265="85mm방화"),((CA265+CC265+BW265+BY265)/1000),0)</f>
        <v>0</v>
      </c>
      <c r="DF265" s="358"/>
      <c r="DG265" s="357">
        <f>IF((입력!B265="85mm방화"),((CA265+CC265+BW265+BY265)/1000),0)</f>
        <v>0</v>
      </c>
      <c r="DH265" s="358"/>
      <c r="DI265" s="357">
        <f>IF((입력!B265="85mm방화"),((BS265/1000)),0)</f>
        <v>0</v>
      </c>
      <c r="DJ265" s="358"/>
      <c r="DK265" s="357">
        <f>IF((입력!B265="85mm방화"),(4),0)</f>
        <v>0</v>
      </c>
      <c r="DL265" s="358"/>
      <c r="DM265" s="357">
        <f>IF((입력!B265="85mm방화"),(BS265*2)/1000,0)</f>
        <v>0</v>
      </c>
      <c r="DN265" s="358"/>
      <c r="DO265" s="357">
        <f>IF((입력!B265="85mm방화"),((BQ265/1000)),0)</f>
        <v>0</v>
      </c>
      <c r="DP265" s="358"/>
      <c r="DQ265" s="357">
        <f>IF((입력!B265="85mm방화"),((BW265/1000)),0)</f>
        <v>0</v>
      </c>
      <c r="DR265" s="358"/>
      <c r="DS265" s="357">
        <f>IF((입력!B265="85mm방화"),((BY265/1000)),0)</f>
        <v>0</v>
      </c>
      <c r="DT265" s="358"/>
      <c r="DU265" s="357">
        <f>IF(OR(입력!B265="85mm단열",입력!B265="85mm방화"),(IF(OR(입력!B267="T/T",입력!B267="T/O",입력!B267="T/S"),(IF(입력!H265="W",입력!D265-(입력!D265-입력!J265)-432,입력!D265-432)+IF(입력!H265="H",입력!F265-((((입력!F265-입력!J265)/2)-246)*2),(((입력!F265/2)-246)*2))),0))+(IF(OR(입력!B267="T/T",입력!B267="T/O",입력!B267="T/S"),(IF(입력!H269="W",입력!D265-(입력!D269-입력!J269)-432,0)+IF(입력!H269="H",입력!F269-((((입력!F269-입력!J269)/2)-246)*2),0)),0)),0)</f>
        <v>0</v>
      </c>
      <c r="DV265" s="358"/>
      <c r="DW265" s="357">
        <f>IF(OR(입력!B265="85mm단열",입력!B265="85mm방화",입력!B265="60mm단열",입력!B265="60mm방화"),IF(OR(입력!B267="T/T",입력!B267="T/O",입력!B267="T/S",입력!B267="FIX"),IF(OR(입력!H265="w",입력!H265="h"),4,2),0),0)</f>
        <v>0</v>
      </c>
      <c r="DX265" s="358"/>
      <c r="DY265" s="357">
        <f>IF(OR(입력!B265="85mm단열",입력!B265="85mm방화",입력!B265="60mm단열",입력!B265="60mm방화"),IF(OR(입력!B267="T/T",입력!B267="T/O",입력!B267="T/S"),1,0),0)</f>
        <v>0</v>
      </c>
      <c r="DZ265" s="358"/>
      <c r="EA265" s="357">
        <f>IF(OR(입력!B265="85mm단열",입력!B265="85mm방화",입력!B265="60mm단열",입력!B265="60mm방화"),IF(OR(입력!B267="T/T",입력!B267="T/O",입력!B267="T/S"),1,0),0)</f>
        <v>0</v>
      </c>
      <c r="EB265" s="358"/>
      <c r="EC265" s="357">
        <f>IF(OR(입력!B265="145mm단열",입력!B265="145mm방화"),IF(입력!B267="ES",((입력!D265)+(입력!F265))*2,0),0)</f>
        <v>0</v>
      </c>
      <c r="ED265" s="358"/>
      <c r="EE265" s="357">
        <f>IF(OR(입력!B265="145mm단열",입력!B265="145mm방화"),IF(입력!B267="ES",(((입력!D265-(입력!D265-입력!J265)+6)+(입력!F265-52-57))*2),0)+IF(입력!B267="ES",IF(입력!H269="W",(((입력!D265-(입력!D265-입력!J269)+6)+(입력!F265-52-57))*2),0),0),0)</f>
        <v>0</v>
      </c>
      <c r="EF265" s="358"/>
      <c r="EG265" s="357">
        <f>IF(OR(입력!B265="145mm단열",입력!B265="145mm방화"),IF(입력!B267="ES",입력!F265-36-36+10,0)*IF(입력!H269="W",2,1),0)</f>
        <v>0</v>
      </c>
      <c r="EH265" s="358"/>
      <c r="EI265" s="357">
        <f>IF(OR(입력!B265="145mm단열",입력!B265="145mm방화"),IF(입력!B267="ES",입력!D265-36-36,0),0)</f>
        <v>0</v>
      </c>
      <c r="EJ265" s="358"/>
      <c r="EK265" s="357">
        <f>IF(OR(입력!B265="145mm단열",입력!B265="145mm방화"),IF(입력!B267="ES",입력!F265-36-36,0)+IF(AND(입력!B267="ES",입력!H269="W"),입력!F265-36-36,0),0)</f>
        <v>0</v>
      </c>
      <c r="EL265" s="358"/>
      <c r="EM265" s="357">
        <f>IF(OR(입력!B265="145mm단열",입력!B265="145mm방화"),IF(입력!B267="ES",입력!D265-36-36,0),0)</f>
        <v>0</v>
      </c>
      <c r="EN265" s="358"/>
      <c r="EO265" s="357">
        <f>IF(OR(입력!B265="145mm단열",입력!B265="145mm방화"),IF(입력!B267="ES",입력!D265-36-36,0),0)</f>
        <v>0</v>
      </c>
      <c r="EP265" s="358"/>
      <c r="EQ265" s="357">
        <f>IF(OR(입력!B265="145mm단열",입력!B265="145mm방화"),IF(입력!B267="ES",입력!F265-36-36,0)+IF(AND(입력!B267="ES",입력!H269="W"),입력!F265-36-36,0),0)</f>
        <v>0</v>
      </c>
      <c r="ER265" s="358"/>
      <c r="ES265" s="357">
        <f>IF(OR(입력!B265="145mm단열",입력!B265="145mm방화"),IF(입력!B269="39T",IF(입력!B267="ES",((입력!D265-(입력!D265-입력!J265)+6-73-73)+(입력!F265-36-36-73-73))*2,0)+IF(AND(입력!B265="ES",입력!H268="W"),((입력!D265-(입력!D265-입력!J268)+6-73-73)+(입력!F265-36-36-73-73))*2,0)+IF(AND(입력!B265="ES",입력!H265="W",입력!H268="W"),((입력!D265-입력!J265-입력!J268-19-19)+(입력!F265-36-36))*2,IF(AND(입력!B265="ES",입력!H265="W",NOT(입력!H268="W")),((입력!D265-입력!J265-36-19)+(입력!F265-36-36))*2,0)),0),0)</f>
        <v>0</v>
      </c>
      <c r="ET265" s="358"/>
      <c r="EU265" s="357">
        <f>IF(OR(입력!B265="145mm단열",입력!B265="145mm방화"),IF(입력!B269="24T",IF(입력!B267="ES",((입력!D265-(입력!D265-입력!J265)+6-73-73)+(입력!F265-36-36-73-73))*2,0)+IF(AND(입력!B265="ES",입력!H268="W"),((입력!D265-(입력!D265-입력!J268)+6-73-73)+(입력!F265-36-36-73-73))*2,0)+IF(AND(입력!B265="ES",입력!H265="W",입력!H268="W"),((입력!D265-입력!J265-입력!J268-19-19)+(입력!F265-36-36))*2,IF(AND(입력!B265="ES",입력!H265="W",NOT(입력!H268="W")),((입력!D265-입력!J265-36-19)+(입력!F265-36-36))*2,0)),0),0)</f>
        <v>0</v>
      </c>
      <c r="EV265" s="358"/>
      <c r="EW265" s="357">
        <f>IF(OR(입력!B265="145mm단열",입력!B265="145mm방화"),IF(입력!B267="ES",(입력!D265-(입력!D265-입력!J265)-40-21+입력!F265-36-36)*2,0)+IF(AND(입력!B267="ES",입력!H269="W"),(입력!D265-(입력!D265-입력!J268)-36-19+입력!F265-36-36)*2,0),0)</f>
        <v>0</v>
      </c>
      <c r="EX265" s="358"/>
      <c r="EY265" s="357">
        <f>IF(OR(입력!B265="145mm단열",입력!B265="145mm방화"),(4),0)</f>
        <v>0</v>
      </c>
      <c r="EZ265" s="358"/>
      <c r="FA265" s="357">
        <f>IF(OR(입력!B265="145mm단열",입력!B265="145mm방화"),(4),0)</f>
        <v>0</v>
      </c>
      <c r="FB265" s="358"/>
      <c r="FC265" s="381">
        <f>IF(OR(입력!B265="145mm단열",입력!B265="145mm방화"),IF(OR(입력!B267="ES"),IF(OR(입력!H265="W",입력!H269="h"),4,8),0),0)</f>
        <v>0</v>
      </c>
      <c r="FD265" s="382"/>
      <c r="FE265" s="375">
        <f>IF(OR(입력!B265="145mm단열",입력!B265="145mm방화"),IF(OR(입력!B267="ES"),IF(OR(입력!H265="W",입력!H269="h"),4,8),0),0)</f>
        <v>0</v>
      </c>
      <c r="FF265" s="376"/>
      <c r="FG265" s="375">
        <f>IF(OR(입력!B265="145mm단열",입력!B265="145mm방화"),IF(OR(입력!B267="ES"),IF(입력!H265="W",2,IF(입력!H265="H",2,0)),0)*IF(OR(입력!H268="W",입력!H268="H"),2,1),0)</f>
        <v>0</v>
      </c>
      <c r="FH265" s="376"/>
      <c r="FI265" s="375">
        <f>IF(OR(입력!B265="145mm단열",입력!B265="145mm방화"),IF(OR(입력!B267="ES"),IF(입력!H265="W",2,IF(입력!H265="H",2,0)),0)*IF(OR(입력!H268="W",입력!H268="H"),2,1),0)</f>
        <v>0</v>
      </c>
      <c r="FJ265" s="376"/>
      <c r="FK265" s="375">
        <f>IF(OR(입력!B265="145mm단열",입력!B265="145mm방화"),IF(OR(입력!B267="ES"),IF(입력!H265="W",2,IF(입력!H265="H",2,0)),0)*IF(OR(입력!H268="W",입력!H268="H"),2,1),0)</f>
        <v>0</v>
      </c>
      <c r="FL265" s="376"/>
      <c r="FM265" s="357">
        <f>IF(OR(입력!B265="145mm단열",입력!B265="145mm방화"),(32),0)</f>
        <v>0</v>
      </c>
      <c r="FN265" s="358"/>
      <c r="FO265" s="369">
        <f>IF((입력!B265="145mm단열"),((EU265+EW265+EQ265+ES265)/1000),0)</f>
        <v>0</v>
      </c>
      <c r="FP265" s="370"/>
      <c r="FQ265" s="369">
        <f>IF((입력!B265="145mm단열"),((EU265+EW265+EQ265+ES265)/1000),0)</f>
        <v>0</v>
      </c>
      <c r="FR265" s="370"/>
      <c r="FS265" s="369">
        <f>IF((입력!B265="145mm단열"),((EM265/1000)),0)</f>
        <v>0</v>
      </c>
      <c r="FT265" s="370"/>
      <c r="FU265" s="357">
        <f>IF((입력!B265="145mm단열"),(4),0)</f>
        <v>0</v>
      </c>
      <c r="FV265" s="358"/>
      <c r="FW265" s="369">
        <f>IF((입력!B265="145mm단열"),(EM265*2)/1000,0)</f>
        <v>0</v>
      </c>
      <c r="FX265" s="370"/>
      <c r="FY265" s="357">
        <f>IF((입력!B265="145mm방화"),((EU265+EW265+EQ265+ES265)/1000),0)</f>
        <v>0</v>
      </c>
      <c r="FZ265" s="358"/>
      <c r="GA265" s="357">
        <f>IF((입력!B265="145mm방화"),((EU265+EW265+EQ265+ES265)/1000),0)</f>
        <v>0</v>
      </c>
      <c r="GB265" s="358"/>
      <c r="GC265" s="357">
        <f>IF((입력!B265="145mm방화"),((EM265/1000)),0)</f>
        <v>0</v>
      </c>
      <c r="GD265" s="358"/>
      <c r="GE265" s="357">
        <f>IF((입력!B265="145mm방화"),(4),0)</f>
        <v>0</v>
      </c>
      <c r="GF265" s="358"/>
      <c r="GG265" s="357">
        <f>IF((입력!B265="145mm방화"),(EM265*2)/1000,0)</f>
        <v>0</v>
      </c>
      <c r="GH265" s="358"/>
      <c r="GI265" s="357">
        <f>IF((입력!B265="145mm방화"),((EK265/1000)),0)</f>
        <v>0</v>
      </c>
      <c r="GJ265" s="358"/>
      <c r="GK265" s="357">
        <f>IF((입력!B265="145mm방화"),((EQ265/1000)),0)</f>
        <v>0</v>
      </c>
      <c r="GL265" s="358"/>
      <c r="GM265" s="357">
        <f>IF((입력!B265="145mm방화"),((ES265/1000)),0)</f>
        <v>0</v>
      </c>
      <c r="GN265" s="358"/>
      <c r="GO265" s="357">
        <f>IF(OR(입력!B265="145mm단열",입력!B265="145mm방화"),(1),0)</f>
        <v>0</v>
      </c>
      <c r="GP265" s="358"/>
      <c r="GQ265" s="357">
        <f>IF(OR(입력!B265="145mm단열",입력!B265="145mm방화"),(1),0)</f>
        <v>0</v>
      </c>
      <c r="GR265" s="358"/>
    </row>
    <row r="266" spans="1:200" ht="17.100000000000001" customHeight="1" x14ac:dyDescent="0.3">
      <c r="A266" s="402"/>
      <c r="B266" s="405"/>
      <c r="C266" s="397"/>
      <c r="D266" s="398"/>
      <c r="E266" s="359"/>
      <c r="F266" s="360"/>
      <c r="G266" s="377"/>
      <c r="H266" s="378"/>
      <c r="I266" s="359"/>
      <c r="J266" s="360"/>
      <c r="K266" s="359"/>
      <c r="L266" s="360"/>
      <c r="M266" s="359"/>
      <c r="N266" s="360"/>
      <c r="O266" s="359"/>
      <c r="P266" s="360"/>
      <c r="Q266" s="359"/>
      <c r="R266" s="360"/>
      <c r="S266" s="359"/>
      <c r="T266" s="360"/>
      <c r="U266" s="359"/>
      <c r="V266" s="360"/>
      <c r="W266" s="359"/>
      <c r="X266" s="360"/>
      <c r="Y266" s="359"/>
      <c r="Z266" s="360"/>
      <c r="AA266" s="359"/>
      <c r="AB266" s="360"/>
      <c r="AC266" s="377"/>
      <c r="AD266" s="378"/>
      <c r="AE266" s="377"/>
      <c r="AF266" s="378"/>
      <c r="AG266" s="377"/>
      <c r="AH266" s="378"/>
      <c r="AI266" s="377"/>
      <c r="AJ266" s="378"/>
      <c r="AK266" s="377"/>
      <c r="AL266" s="378"/>
      <c r="AM266" s="359"/>
      <c r="AN266" s="360"/>
      <c r="AO266" s="359"/>
      <c r="AP266" s="360"/>
      <c r="AQ266" s="359"/>
      <c r="AR266" s="360"/>
      <c r="AS266" s="359"/>
      <c r="AT266" s="360"/>
      <c r="AU266" s="359"/>
      <c r="AV266" s="360"/>
      <c r="AW266" s="359"/>
      <c r="AX266" s="360"/>
      <c r="AY266" s="359"/>
      <c r="AZ266" s="360"/>
      <c r="BA266" s="359"/>
      <c r="BB266" s="360"/>
      <c r="BC266" s="359"/>
      <c r="BD266" s="360"/>
      <c r="BE266" s="359"/>
      <c r="BF266" s="360"/>
      <c r="BG266" s="359"/>
      <c r="BH266" s="360"/>
      <c r="BI266" s="359"/>
      <c r="BJ266" s="360"/>
      <c r="BK266" s="359"/>
      <c r="BL266" s="360"/>
      <c r="BM266" s="359"/>
      <c r="BN266" s="360"/>
      <c r="BO266" s="359"/>
      <c r="BP266" s="360"/>
      <c r="BQ266" s="359"/>
      <c r="BR266" s="360"/>
      <c r="BS266" s="359"/>
      <c r="BT266" s="360"/>
      <c r="BU266" s="359"/>
      <c r="BV266" s="360"/>
      <c r="BW266" s="359"/>
      <c r="BX266" s="360"/>
      <c r="BY266" s="359"/>
      <c r="BZ266" s="360"/>
      <c r="CA266" s="359"/>
      <c r="CB266" s="360"/>
      <c r="CC266" s="359"/>
      <c r="CD266" s="360"/>
      <c r="CE266" s="359"/>
      <c r="CF266" s="360"/>
      <c r="CG266" s="359"/>
      <c r="CH266" s="360"/>
      <c r="CI266" s="383"/>
      <c r="CJ266" s="384"/>
      <c r="CK266" s="377"/>
      <c r="CL266" s="378"/>
      <c r="CM266" s="377"/>
      <c r="CN266" s="378"/>
      <c r="CO266" s="377"/>
      <c r="CP266" s="378"/>
      <c r="CQ266" s="377"/>
      <c r="CR266" s="378"/>
      <c r="CS266" s="359"/>
      <c r="CT266" s="360"/>
      <c r="CU266" s="371"/>
      <c r="CV266" s="372"/>
      <c r="CW266" s="371"/>
      <c r="CX266" s="372"/>
      <c r="CY266" s="371"/>
      <c r="CZ266" s="372"/>
      <c r="DA266" s="359"/>
      <c r="DB266" s="360"/>
      <c r="DC266" s="371"/>
      <c r="DD266" s="372"/>
      <c r="DE266" s="359"/>
      <c r="DF266" s="360"/>
      <c r="DG266" s="359"/>
      <c r="DH266" s="360"/>
      <c r="DI266" s="359"/>
      <c r="DJ266" s="360"/>
      <c r="DK266" s="359"/>
      <c r="DL266" s="360"/>
      <c r="DM266" s="359"/>
      <c r="DN266" s="360"/>
      <c r="DO266" s="359"/>
      <c r="DP266" s="360"/>
      <c r="DQ266" s="359"/>
      <c r="DR266" s="360"/>
      <c r="DS266" s="359"/>
      <c r="DT266" s="360"/>
      <c r="DU266" s="359"/>
      <c r="DV266" s="360"/>
      <c r="DW266" s="359"/>
      <c r="DX266" s="360"/>
      <c r="DY266" s="359"/>
      <c r="DZ266" s="360"/>
      <c r="EA266" s="359"/>
      <c r="EB266" s="360"/>
      <c r="EC266" s="359"/>
      <c r="ED266" s="360"/>
      <c r="EE266" s="359"/>
      <c r="EF266" s="360"/>
      <c r="EG266" s="359"/>
      <c r="EH266" s="360"/>
      <c r="EI266" s="359"/>
      <c r="EJ266" s="360"/>
      <c r="EK266" s="359"/>
      <c r="EL266" s="360"/>
      <c r="EM266" s="359"/>
      <c r="EN266" s="360"/>
      <c r="EO266" s="359"/>
      <c r="EP266" s="360"/>
      <c r="EQ266" s="359"/>
      <c r="ER266" s="360"/>
      <c r="ES266" s="359"/>
      <c r="ET266" s="360"/>
      <c r="EU266" s="359"/>
      <c r="EV266" s="360"/>
      <c r="EW266" s="359"/>
      <c r="EX266" s="360"/>
      <c r="EY266" s="359"/>
      <c r="EZ266" s="360"/>
      <c r="FA266" s="359"/>
      <c r="FB266" s="360"/>
      <c r="FC266" s="383"/>
      <c r="FD266" s="384"/>
      <c r="FE266" s="377"/>
      <c r="FF266" s="378"/>
      <c r="FG266" s="377"/>
      <c r="FH266" s="378"/>
      <c r="FI266" s="377"/>
      <c r="FJ266" s="378"/>
      <c r="FK266" s="377"/>
      <c r="FL266" s="378"/>
      <c r="FM266" s="359"/>
      <c r="FN266" s="360"/>
      <c r="FO266" s="371"/>
      <c r="FP266" s="372"/>
      <c r="FQ266" s="371"/>
      <c r="FR266" s="372"/>
      <c r="FS266" s="371"/>
      <c r="FT266" s="372"/>
      <c r="FU266" s="359"/>
      <c r="FV266" s="360"/>
      <c r="FW266" s="371"/>
      <c r="FX266" s="372"/>
      <c r="FY266" s="359"/>
      <c r="FZ266" s="360"/>
      <c r="GA266" s="359"/>
      <c r="GB266" s="360"/>
      <c r="GC266" s="359"/>
      <c r="GD266" s="360"/>
      <c r="GE266" s="359"/>
      <c r="GF266" s="360"/>
      <c r="GG266" s="359"/>
      <c r="GH266" s="360"/>
      <c r="GI266" s="359"/>
      <c r="GJ266" s="360"/>
      <c r="GK266" s="359"/>
      <c r="GL266" s="360"/>
      <c r="GM266" s="359"/>
      <c r="GN266" s="360"/>
      <c r="GO266" s="359"/>
      <c r="GP266" s="360"/>
      <c r="GQ266" s="359"/>
      <c r="GR266" s="360"/>
    </row>
    <row r="267" spans="1:200" ht="16.5" customHeight="1" x14ac:dyDescent="0.3">
      <c r="A267" s="402"/>
      <c r="B267" s="405"/>
      <c r="C267" s="397"/>
      <c r="D267" s="398"/>
      <c r="E267" s="359"/>
      <c r="F267" s="360"/>
      <c r="G267" s="377"/>
      <c r="H267" s="378"/>
      <c r="I267" s="359"/>
      <c r="J267" s="360"/>
      <c r="K267" s="359"/>
      <c r="L267" s="360"/>
      <c r="M267" s="359"/>
      <c r="N267" s="360"/>
      <c r="O267" s="359"/>
      <c r="P267" s="360"/>
      <c r="Q267" s="359"/>
      <c r="R267" s="360"/>
      <c r="S267" s="359"/>
      <c r="T267" s="360"/>
      <c r="U267" s="359"/>
      <c r="V267" s="360"/>
      <c r="W267" s="359"/>
      <c r="X267" s="360"/>
      <c r="Y267" s="359"/>
      <c r="Z267" s="360"/>
      <c r="AA267" s="359"/>
      <c r="AB267" s="360"/>
      <c r="AC267" s="377"/>
      <c r="AD267" s="378"/>
      <c r="AE267" s="377"/>
      <c r="AF267" s="378"/>
      <c r="AG267" s="377"/>
      <c r="AH267" s="378"/>
      <c r="AI267" s="377"/>
      <c r="AJ267" s="378"/>
      <c r="AK267" s="377"/>
      <c r="AL267" s="378"/>
      <c r="AM267" s="359"/>
      <c r="AN267" s="360"/>
      <c r="AO267" s="359"/>
      <c r="AP267" s="360"/>
      <c r="AQ267" s="359"/>
      <c r="AR267" s="360"/>
      <c r="AS267" s="359"/>
      <c r="AT267" s="360"/>
      <c r="AU267" s="359"/>
      <c r="AV267" s="360"/>
      <c r="AW267" s="359"/>
      <c r="AX267" s="360"/>
      <c r="AY267" s="359"/>
      <c r="AZ267" s="360"/>
      <c r="BA267" s="359"/>
      <c r="BB267" s="360"/>
      <c r="BC267" s="359"/>
      <c r="BD267" s="360"/>
      <c r="BE267" s="359"/>
      <c r="BF267" s="360"/>
      <c r="BG267" s="359"/>
      <c r="BH267" s="360"/>
      <c r="BI267" s="359"/>
      <c r="BJ267" s="360"/>
      <c r="BK267" s="359"/>
      <c r="BL267" s="360"/>
      <c r="BM267" s="359"/>
      <c r="BN267" s="360"/>
      <c r="BO267" s="359"/>
      <c r="BP267" s="360"/>
      <c r="BQ267" s="359"/>
      <c r="BR267" s="360"/>
      <c r="BS267" s="359"/>
      <c r="BT267" s="360"/>
      <c r="BU267" s="359"/>
      <c r="BV267" s="360"/>
      <c r="BW267" s="359"/>
      <c r="BX267" s="360"/>
      <c r="BY267" s="359"/>
      <c r="BZ267" s="360"/>
      <c r="CA267" s="359"/>
      <c r="CB267" s="360"/>
      <c r="CC267" s="359"/>
      <c r="CD267" s="360"/>
      <c r="CE267" s="359"/>
      <c r="CF267" s="360"/>
      <c r="CG267" s="359"/>
      <c r="CH267" s="360"/>
      <c r="CI267" s="383"/>
      <c r="CJ267" s="384"/>
      <c r="CK267" s="377"/>
      <c r="CL267" s="378"/>
      <c r="CM267" s="377"/>
      <c r="CN267" s="378"/>
      <c r="CO267" s="377"/>
      <c r="CP267" s="378"/>
      <c r="CQ267" s="377"/>
      <c r="CR267" s="378"/>
      <c r="CS267" s="359"/>
      <c r="CT267" s="360"/>
      <c r="CU267" s="371"/>
      <c r="CV267" s="372"/>
      <c r="CW267" s="371"/>
      <c r="CX267" s="372"/>
      <c r="CY267" s="371"/>
      <c r="CZ267" s="372"/>
      <c r="DA267" s="359"/>
      <c r="DB267" s="360"/>
      <c r="DC267" s="371"/>
      <c r="DD267" s="372"/>
      <c r="DE267" s="359"/>
      <c r="DF267" s="360"/>
      <c r="DG267" s="359"/>
      <c r="DH267" s="360"/>
      <c r="DI267" s="359"/>
      <c r="DJ267" s="360"/>
      <c r="DK267" s="359"/>
      <c r="DL267" s="360"/>
      <c r="DM267" s="359"/>
      <c r="DN267" s="360"/>
      <c r="DO267" s="359"/>
      <c r="DP267" s="360"/>
      <c r="DQ267" s="359"/>
      <c r="DR267" s="360"/>
      <c r="DS267" s="359"/>
      <c r="DT267" s="360"/>
      <c r="DU267" s="359"/>
      <c r="DV267" s="360"/>
      <c r="DW267" s="359"/>
      <c r="DX267" s="360"/>
      <c r="DY267" s="359"/>
      <c r="DZ267" s="360"/>
      <c r="EA267" s="359"/>
      <c r="EB267" s="360"/>
      <c r="EC267" s="359"/>
      <c r="ED267" s="360"/>
      <c r="EE267" s="359"/>
      <c r="EF267" s="360"/>
      <c r="EG267" s="359"/>
      <c r="EH267" s="360"/>
      <c r="EI267" s="359"/>
      <c r="EJ267" s="360"/>
      <c r="EK267" s="359"/>
      <c r="EL267" s="360"/>
      <c r="EM267" s="359"/>
      <c r="EN267" s="360"/>
      <c r="EO267" s="359"/>
      <c r="EP267" s="360"/>
      <c r="EQ267" s="359"/>
      <c r="ER267" s="360"/>
      <c r="ES267" s="359"/>
      <c r="ET267" s="360"/>
      <c r="EU267" s="359"/>
      <c r="EV267" s="360"/>
      <c r="EW267" s="359"/>
      <c r="EX267" s="360"/>
      <c r="EY267" s="359"/>
      <c r="EZ267" s="360"/>
      <c r="FA267" s="359"/>
      <c r="FB267" s="360"/>
      <c r="FC267" s="383"/>
      <c r="FD267" s="384"/>
      <c r="FE267" s="377"/>
      <c r="FF267" s="378"/>
      <c r="FG267" s="377"/>
      <c r="FH267" s="378"/>
      <c r="FI267" s="377"/>
      <c r="FJ267" s="378"/>
      <c r="FK267" s="377"/>
      <c r="FL267" s="378"/>
      <c r="FM267" s="359"/>
      <c r="FN267" s="360"/>
      <c r="FO267" s="371"/>
      <c r="FP267" s="372"/>
      <c r="FQ267" s="371"/>
      <c r="FR267" s="372"/>
      <c r="FS267" s="371"/>
      <c r="FT267" s="372"/>
      <c r="FU267" s="359"/>
      <c r="FV267" s="360"/>
      <c r="FW267" s="371"/>
      <c r="FX267" s="372"/>
      <c r="FY267" s="359"/>
      <c r="FZ267" s="360"/>
      <c r="GA267" s="359"/>
      <c r="GB267" s="360"/>
      <c r="GC267" s="359"/>
      <c r="GD267" s="360"/>
      <c r="GE267" s="359"/>
      <c r="GF267" s="360"/>
      <c r="GG267" s="359"/>
      <c r="GH267" s="360"/>
      <c r="GI267" s="359"/>
      <c r="GJ267" s="360"/>
      <c r="GK267" s="359"/>
      <c r="GL267" s="360"/>
      <c r="GM267" s="359"/>
      <c r="GN267" s="360"/>
      <c r="GO267" s="359"/>
      <c r="GP267" s="360"/>
      <c r="GQ267" s="359"/>
      <c r="GR267" s="360"/>
    </row>
    <row r="268" spans="1:200" ht="16.5" customHeight="1" x14ac:dyDescent="0.3">
      <c r="A268" s="402"/>
      <c r="B268" s="405"/>
      <c r="C268" s="409"/>
      <c r="D268" s="410"/>
      <c r="E268" s="361"/>
      <c r="F268" s="362"/>
      <c r="G268" s="379"/>
      <c r="H268" s="380"/>
      <c r="I268" s="361"/>
      <c r="J268" s="362"/>
      <c r="K268" s="361"/>
      <c r="L268" s="362"/>
      <c r="M268" s="361"/>
      <c r="N268" s="362"/>
      <c r="O268" s="361"/>
      <c r="P268" s="362"/>
      <c r="Q268" s="361"/>
      <c r="R268" s="362"/>
      <c r="S268" s="361"/>
      <c r="T268" s="362"/>
      <c r="U268" s="361"/>
      <c r="V268" s="362"/>
      <c r="W268" s="361"/>
      <c r="X268" s="362"/>
      <c r="Y268" s="361"/>
      <c r="Z268" s="362"/>
      <c r="AA268" s="361"/>
      <c r="AB268" s="362"/>
      <c r="AC268" s="379"/>
      <c r="AD268" s="380"/>
      <c r="AE268" s="379"/>
      <c r="AF268" s="380"/>
      <c r="AG268" s="379"/>
      <c r="AH268" s="380"/>
      <c r="AI268" s="379"/>
      <c r="AJ268" s="380"/>
      <c r="AK268" s="379"/>
      <c r="AL268" s="380"/>
      <c r="AM268" s="361"/>
      <c r="AN268" s="362"/>
      <c r="AO268" s="361"/>
      <c r="AP268" s="362"/>
      <c r="AQ268" s="361"/>
      <c r="AR268" s="362"/>
      <c r="AS268" s="361"/>
      <c r="AT268" s="362"/>
      <c r="AU268" s="361"/>
      <c r="AV268" s="362"/>
      <c r="AW268" s="361"/>
      <c r="AX268" s="362"/>
      <c r="AY268" s="361"/>
      <c r="AZ268" s="362"/>
      <c r="BA268" s="361"/>
      <c r="BB268" s="362"/>
      <c r="BC268" s="361"/>
      <c r="BD268" s="362"/>
      <c r="BE268" s="361"/>
      <c r="BF268" s="362"/>
      <c r="BG268" s="361"/>
      <c r="BH268" s="362"/>
      <c r="BI268" s="361"/>
      <c r="BJ268" s="362"/>
      <c r="BK268" s="361"/>
      <c r="BL268" s="362"/>
      <c r="BM268" s="361"/>
      <c r="BN268" s="362"/>
      <c r="BO268" s="361"/>
      <c r="BP268" s="362"/>
      <c r="BQ268" s="361"/>
      <c r="BR268" s="362"/>
      <c r="BS268" s="361"/>
      <c r="BT268" s="362"/>
      <c r="BU268" s="361"/>
      <c r="BV268" s="362"/>
      <c r="BW268" s="361"/>
      <c r="BX268" s="362"/>
      <c r="BY268" s="361"/>
      <c r="BZ268" s="362"/>
      <c r="CA268" s="361"/>
      <c r="CB268" s="362"/>
      <c r="CC268" s="361"/>
      <c r="CD268" s="362"/>
      <c r="CE268" s="361"/>
      <c r="CF268" s="362"/>
      <c r="CG268" s="361"/>
      <c r="CH268" s="362"/>
      <c r="CI268" s="385"/>
      <c r="CJ268" s="386"/>
      <c r="CK268" s="379"/>
      <c r="CL268" s="380"/>
      <c r="CM268" s="379"/>
      <c r="CN268" s="380"/>
      <c r="CO268" s="379"/>
      <c r="CP268" s="380"/>
      <c r="CQ268" s="379"/>
      <c r="CR268" s="380"/>
      <c r="CS268" s="361"/>
      <c r="CT268" s="362"/>
      <c r="CU268" s="373"/>
      <c r="CV268" s="374"/>
      <c r="CW268" s="373"/>
      <c r="CX268" s="374"/>
      <c r="CY268" s="373"/>
      <c r="CZ268" s="374"/>
      <c r="DA268" s="361"/>
      <c r="DB268" s="362"/>
      <c r="DC268" s="373"/>
      <c r="DD268" s="374"/>
      <c r="DE268" s="361"/>
      <c r="DF268" s="362"/>
      <c r="DG268" s="361"/>
      <c r="DH268" s="362"/>
      <c r="DI268" s="361"/>
      <c r="DJ268" s="362"/>
      <c r="DK268" s="361"/>
      <c r="DL268" s="362"/>
      <c r="DM268" s="361"/>
      <c r="DN268" s="362"/>
      <c r="DO268" s="361"/>
      <c r="DP268" s="362"/>
      <c r="DQ268" s="361"/>
      <c r="DR268" s="362"/>
      <c r="DS268" s="361"/>
      <c r="DT268" s="362"/>
      <c r="DU268" s="361"/>
      <c r="DV268" s="362"/>
      <c r="DW268" s="361"/>
      <c r="DX268" s="362"/>
      <c r="DY268" s="361"/>
      <c r="DZ268" s="362"/>
      <c r="EA268" s="361"/>
      <c r="EB268" s="362"/>
      <c r="EC268" s="361"/>
      <c r="ED268" s="362"/>
      <c r="EE268" s="361"/>
      <c r="EF268" s="362"/>
      <c r="EG268" s="361"/>
      <c r="EH268" s="362"/>
      <c r="EI268" s="361"/>
      <c r="EJ268" s="362"/>
      <c r="EK268" s="361"/>
      <c r="EL268" s="362"/>
      <c r="EM268" s="361"/>
      <c r="EN268" s="362"/>
      <c r="EO268" s="361"/>
      <c r="EP268" s="362"/>
      <c r="EQ268" s="361"/>
      <c r="ER268" s="362"/>
      <c r="ES268" s="361"/>
      <c r="ET268" s="362"/>
      <c r="EU268" s="361"/>
      <c r="EV268" s="362"/>
      <c r="EW268" s="361"/>
      <c r="EX268" s="362"/>
      <c r="EY268" s="361"/>
      <c r="EZ268" s="362"/>
      <c r="FA268" s="361"/>
      <c r="FB268" s="362"/>
      <c r="FC268" s="385"/>
      <c r="FD268" s="386"/>
      <c r="FE268" s="379"/>
      <c r="FF268" s="380"/>
      <c r="FG268" s="379"/>
      <c r="FH268" s="380"/>
      <c r="FI268" s="379"/>
      <c r="FJ268" s="380"/>
      <c r="FK268" s="379"/>
      <c r="FL268" s="380"/>
      <c r="FM268" s="361"/>
      <c r="FN268" s="362"/>
      <c r="FO268" s="373"/>
      <c r="FP268" s="374"/>
      <c r="FQ268" s="373"/>
      <c r="FR268" s="374"/>
      <c r="FS268" s="373"/>
      <c r="FT268" s="374"/>
      <c r="FU268" s="361"/>
      <c r="FV268" s="362"/>
      <c r="FW268" s="373"/>
      <c r="FX268" s="374"/>
      <c r="FY268" s="361"/>
      <c r="FZ268" s="362"/>
      <c r="GA268" s="361"/>
      <c r="GB268" s="362"/>
      <c r="GC268" s="361"/>
      <c r="GD268" s="362"/>
      <c r="GE268" s="361"/>
      <c r="GF268" s="362"/>
      <c r="GG268" s="361"/>
      <c r="GH268" s="362"/>
      <c r="GI268" s="361"/>
      <c r="GJ268" s="362"/>
      <c r="GK268" s="361"/>
      <c r="GL268" s="362"/>
      <c r="GM268" s="361"/>
      <c r="GN268" s="362"/>
      <c r="GO268" s="361"/>
      <c r="GP268" s="362"/>
      <c r="GQ268" s="361"/>
      <c r="GR268" s="362"/>
    </row>
    <row r="269" spans="1:200" ht="16.5" customHeight="1" x14ac:dyDescent="0.3">
      <c r="A269" s="402"/>
      <c r="B269" s="405"/>
      <c r="C269" s="395" t="s">
        <v>20</v>
      </c>
      <c r="D269" s="396"/>
      <c r="E269" s="351">
        <f>ROUNDUP((E265/1000)*VLOOKUP(E$8,'프로파일 단가 DB'!$A$2:$H$107,7,FALSE)+(E265/1000*($U$3/100))*VLOOKUP(E$8,'프로파일 단가 DB'!$A$2:$H$107,7,FALSE),2)</f>
        <v>0</v>
      </c>
      <c r="F269" s="352"/>
      <c r="G269" s="351">
        <f>ROUNDUP((G265/1000)*VLOOKUP(G$8,'프로파일 단가 DB'!$A$2:$H$107,7,FALSE)+(G265/1000*($U$3/100))*VLOOKUP(G$8,'프로파일 단가 DB'!$A$2:$H$107,7,FALSE),2)</f>
        <v>0</v>
      </c>
      <c r="H269" s="352"/>
      <c r="I269" s="351">
        <f>ROUNDUP((I265/1000)*VLOOKUP(I$8,'프로파일 단가 DB'!$A$2:$H$107,7,FALSE)+(I265/1000*($U$3/100))*VLOOKUP(I$8,'프로파일 단가 DB'!$A$2:$H$107,7,FALSE),2)</f>
        <v>0</v>
      </c>
      <c r="J269" s="352"/>
      <c r="K269" s="351">
        <f>ROUNDUP((K265/1000)*VLOOKUP(K$8,'프로파일 단가 DB'!$A$2:$H$107,7,FALSE)+(K265/1000*($U$3/100))*VLOOKUP(K$8,'프로파일 단가 DB'!$A$2:$H$107,7,FALSE),2)</f>
        <v>0</v>
      </c>
      <c r="L269" s="352"/>
      <c r="M269" s="351">
        <f>ROUNDUP((M265/1000)*VLOOKUP(M$8,'프로파일 단가 DB'!$A$2:$H$107,7,FALSE)+(M265/1000*($U$3/100))*VLOOKUP(M$8,'프로파일 단가 DB'!$A$2:$H$107,7,FALSE),2)</f>
        <v>0</v>
      </c>
      <c r="N269" s="352"/>
      <c r="O269" s="351">
        <f>ROUNDUP((O265/1000)*VLOOKUP(O$8,'프로파일 단가 DB'!$A$2:$H$107,7,FALSE)+(O265/1000*($U$3/100))*VLOOKUP(O$8,'프로파일 단가 DB'!$A$2:$H$107,7,FALSE),2)</f>
        <v>0</v>
      </c>
      <c r="P269" s="352"/>
      <c r="Q269" s="351">
        <f>ROUNDUP((Q265/1000)*VLOOKUP(Q$8,'프로파일 단가 DB'!$A$2:$H$107,7,FALSE)+(Q265/1000*($U$3/100))*VLOOKUP(Q$8,'프로파일 단가 DB'!$A$2:$H$107,7,FALSE),2)</f>
        <v>0</v>
      </c>
      <c r="R269" s="352"/>
      <c r="S269" s="351">
        <f>ROUNDUP((S265/1000)*VLOOKUP(S$8,'프로파일 단가 DB'!$A$2:$H$107,7,FALSE)+(S265/1000*($U$3/100))*VLOOKUP(S$8,'프로파일 단가 DB'!$A$2:$H$107,7,FALSE),2)</f>
        <v>0</v>
      </c>
      <c r="T269" s="352"/>
      <c r="U269" s="351">
        <f>ROUNDUP((U265/1000)*VLOOKUP(U$8,'프로파일 단가 DB'!$A$2:$H$107,7,FALSE)+(U265/1000*($U$3/100))*VLOOKUP(U$8,'프로파일 단가 DB'!$A$2:$H$107,7,FALSE),2)</f>
        <v>0</v>
      </c>
      <c r="V269" s="352"/>
      <c r="W269" s="351">
        <f>ROUNDUP((W265/1000)*VLOOKUP(W$8,'프로파일 단가 DB'!$A$2:$H$107,7,FALSE)+(W265/1000*($U$3/100))*VLOOKUP(W$8,'프로파일 단가 DB'!$A$2:$H$107,7,FALSE),2)</f>
        <v>0</v>
      </c>
      <c r="X269" s="352"/>
      <c r="Y269" s="351">
        <f>ROUNDUP((Y265)*VLOOKUP(Y$8,'프로파일 단가 DB'!$A$2:$H$107,7,FALSE)+(Y265*($U$3/100))*VLOOKUP(Y$8,'프로파일 단가 DB'!$A$2:$H$107,7,FALSE),2)</f>
        <v>0</v>
      </c>
      <c r="Z269" s="352"/>
      <c r="AA269" s="351">
        <f>ROUNDUP((AA265)*VLOOKUP(AA$8,'프로파일 단가 DB'!$A$2:$H$107,7,FALSE)+(AA265*($U$3/100))*VLOOKUP(AA$8,'프로파일 단가 DB'!$A$2:$H$107,7,FALSE),2)</f>
        <v>0</v>
      </c>
      <c r="AB269" s="352"/>
      <c r="AC269" s="351">
        <f>ROUNDUP((AC265)*VLOOKUP(AC$8,'프로파일 단가 DB'!$A$2:$H$107,7,FALSE)+(AC265*($U$3/100))*VLOOKUP(AC$8,'프로파일 단가 DB'!$A$2:$H$107,7,FALSE),2)</f>
        <v>0</v>
      </c>
      <c r="AD269" s="352"/>
      <c r="AE269" s="351">
        <f>ROUNDUP((AE265)*VLOOKUP(AE$8,'프로파일 단가 DB'!$A$2:$H$107,7,FALSE)+(AE265*($U$3/100))*VLOOKUP(AE$8,'프로파일 단가 DB'!$A$2:$H$107,7,FALSE),2)</f>
        <v>0</v>
      </c>
      <c r="AF269" s="352"/>
      <c r="AG269" s="351">
        <f>ROUNDUP((AG265)*VLOOKUP(AG$8,'프로파일 단가 DB'!$A$2:$H$107,7,FALSE)+(AG265*($U$3/100))*VLOOKUP(AG$8,'프로파일 단가 DB'!$A$2:$H$107,7,FALSE),2)</f>
        <v>0</v>
      </c>
      <c r="AH269" s="352"/>
      <c r="AI269" s="351">
        <f>ROUNDUP((AI265)*VLOOKUP(AI$8,'프로파일 단가 DB'!$A$2:$H$107,7,FALSE)+(AI265*($U$3/100))*VLOOKUP(AI$8,'프로파일 단가 DB'!$A$2:$H$107,7,FALSE),2)</f>
        <v>0</v>
      </c>
      <c r="AJ269" s="352"/>
      <c r="AK269" s="351">
        <f>ROUNDUP((AK265)*VLOOKUP(AK$8,'프로파일 단가 DB'!$A$2:$H$107,7,FALSE)+(AK265*($U$3/100))*VLOOKUP(AK$8,'프로파일 단가 DB'!$A$2:$H$107,7,FALSE),2)</f>
        <v>0</v>
      </c>
      <c r="AL269" s="352"/>
      <c r="AM269" s="351">
        <f>ROUNDUP((AM265)*VLOOKUP(AM$8,'프로파일 단가 DB'!$A$2:$H$107,7,FALSE)+(AM265*($U$3/100))*VLOOKUP(AM$8,'프로파일 단가 DB'!$A$2:$H$107,7,FALSE),2)</f>
        <v>0</v>
      </c>
      <c r="AN269" s="352"/>
      <c r="AO269" s="351">
        <f>ROUNDUP((AO265)*VLOOKUP(AO$8,'프로파일 단가 DB'!$A$2:$H$107,7,FALSE)+(AO265*($U$3/100))*VLOOKUP(AO$8,'프로파일 단가 DB'!$A$2:$H$107,7,FALSE),2)</f>
        <v>0</v>
      </c>
      <c r="AP269" s="352"/>
      <c r="AQ269" s="351">
        <f>ROUNDUP((AQ265)*VLOOKUP(AQ$8,'프로파일 단가 DB'!$A$2:$H$107,7,FALSE)+(AQ265*($U$3/100))*VLOOKUP(AQ$8,'프로파일 단가 DB'!$A$2:$H$107,7,FALSE),2)</f>
        <v>0</v>
      </c>
      <c r="AR269" s="352"/>
      <c r="AS269" s="351">
        <f>ROUNDUP((AS265)*VLOOKUP(AS$8,'프로파일 단가 DB'!$A$2:$H$107,7,FALSE)+(AS265*($U$3/100))*VLOOKUP(AS$8,'프로파일 단가 DB'!$A$2:$H$107,7,FALSE),2)</f>
        <v>0</v>
      </c>
      <c r="AT269" s="352"/>
      <c r="AU269" s="351">
        <f>ROUNDUP((AU265)*VLOOKUP(AU$8,'프로파일 단가 DB'!$A$2:$H$107,7,FALSE)+(AU265*($U$3/100))*VLOOKUP(AU$8,'프로파일 단가 DB'!$A$2:$H$107,7,FALSE),2)</f>
        <v>0</v>
      </c>
      <c r="AV269" s="352"/>
      <c r="AW269" s="351">
        <f>ROUNDUP((AW265)*VLOOKUP(AW$8,'프로파일 단가 DB'!$A$2:$H$107,7,FALSE)+(AW265*($U$3/100))*VLOOKUP(AW$8,'프로파일 단가 DB'!$A$2:$H$107,7,FALSE),2)</f>
        <v>0</v>
      </c>
      <c r="AX269" s="352"/>
      <c r="AY269" s="351">
        <f>ROUNDUP((AY265)*VLOOKUP(AY$8,'프로파일 단가 DB'!$A$2:$H$107,7,FALSE)+(AY265*($U$3/100))*VLOOKUP(AY$8,'프로파일 단가 DB'!$A$2:$H$107,7,FALSE),2)</f>
        <v>0</v>
      </c>
      <c r="AZ269" s="352"/>
      <c r="BA269" s="351">
        <f>ROUNDUP((BA265)*VLOOKUP(BA$8,'프로파일 단가 DB'!$A$2:$H$107,7,FALSE)+(BA265*($U$3/100))*VLOOKUP(BA$8,'프로파일 단가 DB'!$A$2:$H$107,7,FALSE),2)</f>
        <v>0</v>
      </c>
      <c r="BB269" s="352"/>
      <c r="BC269" s="351">
        <f>ROUNDUP((BC265)*VLOOKUP(BC$8,'프로파일 단가 DB'!$A$2:$H$107,7,FALSE)+(BC265*($U$3/100))*VLOOKUP(BC$8,'프로파일 단가 DB'!$A$2:$H$107,7,FALSE),2)</f>
        <v>0</v>
      </c>
      <c r="BD269" s="352"/>
      <c r="BE269" s="351">
        <f>ROUNDUP((BE265)*VLOOKUP(BE$8,'프로파일 단가 DB'!$A$2:$H$107,7,FALSE)+(BE265*($U$3/100))*VLOOKUP(BE$8,'프로파일 단가 DB'!$A$2:$H$107,7,FALSE),2)</f>
        <v>0</v>
      </c>
      <c r="BF269" s="352"/>
      <c r="BG269" s="351">
        <f>ROUNDUP((BG265)*VLOOKUP(BG$8,'프로파일 단가 DB'!$A$2:$H$107,7,FALSE)+(BG265*($U$3/100))*VLOOKUP(BG$8,'프로파일 단가 DB'!$A$2:$H$107,7,FALSE),2)</f>
        <v>0</v>
      </c>
      <c r="BH269" s="352"/>
      <c r="BI269" s="351">
        <f>ROUNDUP((BI265)*VLOOKUP(BI$8,'프로파일 단가 DB'!$A$2:$H$107,7,FALSE)+(BI265*($U$3/100))*VLOOKUP(BI$8,'프로파일 단가 DB'!$A$2:$H$107,7,FALSE),2)</f>
        <v>0</v>
      </c>
      <c r="BJ269" s="352"/>
      <c r="BK269" s="351">
        <f>ROUNDUP((BK265)*VLOOKUP(BK$8,'프로파일 단가 DB'!$A$2:$H$107,7,FALSE)+(BK265*($U$3/100))*VLOOKUP(BK$8,'프로파일 단가 DB'!$A$2:$H$107,7,FALSE),2)</f>
        <v>0</v>
      </c>
      <c r="BL269" s="352"/>
      <c r="BM269" s="351">
        <f>ROUNDUP((BM265)*VLOOKUP(BM$8,'프로파일 단가 DB'!$A$2:$H$107,7,FALSE)+(BM265*($U$3/100))*VLOOKUP(BM$8,'프로파일 단가 DB'!$A$2:$H$107,7,FALSE),2)</f>
        <v>0</v>
      </c>
      <c r="BN269" s="352"/>
      <c r="BO269" s="351">
        <f>ROUNDUP((BO265/1000)*VLOOKUP(BO$8,'프로파일 단가 DB'!$A$2:$H$107,7,FALSE)+(BO265/1000*($U$3/100))*VLOOKUP(BO$8,'프로파일 단가 DB'!$A$2:$H$107,7,FALSE),2)</f>
        <v>0</v>
      </c>
      <c r="BP269" s="352"/>
      <c r="BQ269" s="351">
        <f>ROUNDUP((BQ265/1000)*VLOOKUP(BQ$8,'프로파일 단가 DB'!$A$2:$H$107,7,FALSE)+(BQ265/1000*($U$3/100))*VLOOKUP(BQ$8,'프로파일 단가 DB'!$A$2:$H$107,7,FALSE),2)</f>
        <v>0</v>
      </c>
      <c r="BR269" s="352"/>
      <c r="BS269" s="351">
        <f>ROUNDUP((BS265/1000)*VLOOKUP(BS$8,'프로파일 단가 DB'!$A$2:$H$107,7,FALSE)+(BS265/1000*($U$3/100))*VLOOKUP(BS$8,'프로파일 단가 DB'!$A$2:$H$107,7,FALSE),2)</f>
        <v>0</v>
      </c>
      <c r="BT269" s="352"/>
      <c r="BU269" s="351">
        <f>ROUNDUP((BU265/1000)*VLOOKUP(BU$8,'프로파일 단가 DB'!$A$2:$H$107,7,FALSE)+(BU265/1000*($U$3/100))*VLOOKUP(BU$8,'프로파일 단가 DB'!$A$2:$H$107,7,FALSE),2)</f>
        <v>0</v>
      </c>
      <c r="BV269" s="352"/>
      <c r="BW269" s="351">
        <f>ROUNDUP((BW265/1000)*VLOOKUP(BW$8,'프로파일 단가 DB'!$A$2:$H$107,7,FALSE)+(BW265/1000*($U$3/100))*VLOOKUP(BW$8,'프로파일 단가 DB'!$A$2:$H$107,7,FALSE),2)</f>
        <v>0</v>
      </c>
      <c r="BX269" s="352"/>
      <c r="BY269" s="351">
        <f>ROUNDUP((BY265/1000)*VLOOKUP(BY$8,'프로파일 단가 DB'!$A$2:$H$107,7,FALSE)+(BY265/1000*($U$3/100))*VLOOKUP(BY$8,'프로파일 단가 DB'!$A$2:$H$107,7,FALSE),2)</f>
        <v>0</v>
      </c>
      <c r="BZ269" s="352"/>
      <c r="CA269" s="351">
        <f>ROUNDUP((CA265/1000)*VLOOKUP(CA$8,'프로파일 단가 DB'!$A$2:$H$107,7,FALSE)+(CA265/1000*($U$3/100))*VLOOKUP(CA$8,'프로파일 단가 DB'!$A$2:$H$107,7,FALSE),2)</f>
        <v>0</v>
      </c>
      <c r="CB269" s="352"/>
      <c r="CC269" s="351">
        <f>ROUNDUP((CC265/1000)*VLOOKUP(CC$8,'프로파일 단가 DB'!$A$2:$H$107,7,FALSE)+(CC265/1000*($U$3/100))*VLOOKUP(CC$8,'프로파일 단가 DB'!$A$2:$H$107,7,FALSE),2)</f>
        <v>0</v>
      </c>
      <c r="CD269" s="352"/>
      <c r="CE269" s="389">
        <f>ROUNDUP((CE265)*VLOOKUP(CE$8,'프로파일 단가 DB'!$A$2:$H$107,7,FALSE)+(CE265*($U$3/100))*VLOOKUP(CE$8,'프로파일 단가 DB'!$A$2:$H$107,7,FALSE),2)</f>
        <v>0</v>
      </c>
      <c r="CF269" s="390"/>
      <c r="CG269" s="389">
        <f>ROUNDUP((CG265)*VLOOKUP(CG$8,'프로파일 단가 DB'!$A$2:$H$107,7,FALSE)+(CG265*($U$3/100))*VLOOKUP(CG$8,'프로파일 단가 DB'!$A$2:$H$107,7,FALSE),2)</f>
        <v>0</v>
      </c>
      <c r="CH269" s="390"/>
      <c r="CI269" s="389">
        <f>ROUNDUP((CI265)*VLOOKUP(CI$8,'프로파일 단가 DB'!$A$2:$H$107,7,FALSE)+(CI265*($U$3/100))*VLOOKUP(CI$8,'프로파일 단가 DB'!$A$2:$H$107,7,FALSE),2)</f>
        <v>0</v>
      </c>
      <c r="CJ269" s="390"/>
      <c r="CK269" s="389">
        <f>ROUNDUP((CK265)*VLOOKUP(CK$8,'프로파일 단가 DB'!$A$2:$H$107,7,FALSE)+(CK265*($U$3/100))*VLOOKUP(CK$8,'프로파일 단가 DB'!$A$2:$H$107,7,FALSE),2)</f>
        <v>0</v>
      </c>
      <c r="CL269" s="390"/>
      <c r="CM269" s="389">
        <f>ROUNDUP((CM265)*VLOOKUP(CM$8,'프로파일 단가 DB'!$A$2:$H$107,7,FALSE)+(CM265*($U$3/100))*VLOOKUP(CM$8,'프로파일 단가 DB'!$A$2:$H$107,7,FALSE),2)</f>
        <v>0</v>
      </c>
      <c r="CN269" s="390"/>
      <c r="CO269" s="389">
        <f>ROUNDUP((CO265)*VLOOKUP(CO$8,'프로파일 단가 DB'!$A$2:$H$107,7,FALSE)+(CO265*($U$3/100))*VLOOKUP(CO$8,'프로파일 단가 DB'!$A$2:$H$107,7,FALSE),2)</f>
        <v>0</v>
      </c>
      <c r="CP269" s="390"/>
      <c r="CQ269" s="389">
        <f>ROUNDUP((CQ265)*VLOOKUP(CQ$8,'프로파일 단가 DB'!$A$2:$H$107,7,FALSE)+(CQ265*($U$3/100))*VLOOKUP(CQ$8,'프로파일 단가 DB'!$A$2:$H$107,7,FALSE),2)</f>
        <v>0</v>
      </c>
      <c r="CR269" s="390"/>
      <c r="CS269" s="389">
        <f>ROUNDUP((CS265)*VLOOKUP(CS$8,'프로파일 단가 DB'!$A$2:$H$107,7,FALSE)+(CS265*($U$3/100))*VLOOKUP(CS$8,'프로파일 단가 DB'!$A$2:$H$107,7,FALSE),2)</f>
        <v>0</v>
      </c>
      <c r="CT269" s="390"/>
      <c r="CU269" s="351">
        <f>ROUNDUP((CU265)*VLOOKUP(CU$8,'프로파일 단가 DB'!$A$2:$H$107,7,FALSE)+(CU265*($U$3/100))*VLOOKUP(CU$8,'프로파일 단가 DB'!$A$2:$H$107,7,FALSE),2)</f>
        <v>0</v>
      </c>
      <c r="CV269" s="352"/>
      <c r="CW269" s="351">
        <f>ROUNDUP((CW265)*VLOOKUP(CW$8,'프로파일 단가 DB'!$A$2:$H$107,7,FALSE)+(CW265*($U$3/100))*VLOOKUP(CW$8,'프로파일 단가 DB'!$A$2:$H$107,7,FALSE),2)</f>
        <v>0</v>
      </c>
      <c r="CX269" s="352"/>
      <c r="CY269" s="351">
        <f>ROUNDUP((CY265)*VLOOKUP(CY$8,'프로파일 단가 DB'!$A$2:$H$107,7,FALSE)+(CY265*($U$3/100))*VLOOKUP(CY$8,'프로파일 단가 DB'!$A$2:$H$107,7,FALSE),2)</f>
        <v>0</v>
      </c>
      <c r="CZ269" s="352"/>
      <c r="DA269" s="351">
        <f>ROUNDUP((DA265)*VLOOKUP(DA$8,'프로파일 단가 DB'!$A$2:$H$107,7,FALSE)+(DA265*($U$3/100))*VLOOKUP(DA$8,'프로파일 단가 DB'!$A$2:$H$107,7,FALSE),2)</f>
        <v>0</v>
      </c>
      <c r="DB269" s="352"/>
      <c r="DC269" s="351">
        <f>ROUNDUP((DC265)*VLOOKUP(DC$8,'프로파일 단가 DB'!$A$2:$H$107,7,FALSE)+(DC265*($U$3/100))*VLOOKUP(DC$8,'프로파일 단가 DB'!$A$2:$H$107,7,FALSE),2)</f>
        <v>0</v>
      </c>
      <c r="DD269" s="352"/>
      <c r="DE269" s="351">
        <f>ROUNDUP((DE265)*VLOOKUP(DE$8,'프로파일 단가 DB'!$A$2:$H$107,7,FALSE)+(DE265*($U$3/100))*VLOOKUP(DE$8,'프로파일 단가 DB'!$A$2:$H$107,7,FALSE),2)</f>
        <v>0</v>
      </c>
      <c r="DF269" s="352"/>
      <c r="DG269" s="351">
        <f>ROUNDUP((DG265)*VLOOKUP(DG$8,'프로파일 단가 DB'!$A$2:$H$107,7,FALSE)+(DG265*($U$3/100))*VLOOKUP(DG$8,'프로파일 단가 DB'!$A$2:$H$107,7,FALSE),2)</f>
        <v>0</v>
      </c>
      <c r="DH269" s="352"/>
      <c r="DI269" s="351">
        <f>ROUNDUP((DI265)*VLOOKUP(DI$8,'프로파일 단가 DB'!$A$2:$H$107,7,FALSE)+(DI265*($U$3/100))*VLOOKUP(DI$8,'프로파일 단가 DB'!$A$2:$H$107,7,FALSE),2)</f>
        <v>0</v>
      </c>
      <c r="DJ269" s="352"/>
      <c r="DK269" s="351">
        <f>ROUNDUP((DK265)*VLOOKUP(DK$8,'프로파일 단가 DB'!$A$2:$H$107,7,FALSE)+(DK265*($U$3/100))*VLOOKUP(DK$8,'프로파일 단가 DB'!$A$2:$H$107,7,FALSE),2)</f>
        <v>0</v>
      </c>
      <c r="DL269" s="352"/>
      <c r="DM269" s="351">
        <f>ROUNDUP((DM265)*VLOOKUP(DM$8,'프로파일 단가 DB'!$A$2:$H$107,7,FALSE)+(DM265*($U$3/100))*VLOOKUP(DM$8,'프로파일 단가 DB'!$A$2:$H$107,7,FALSE),2)</f>
        <v>0</v>
      </c>
      <c r="DN269" s="352"/>
      <c r="DO269" s="351">
        <f>ROUNDUP((DO265)*VLOOKUP(DO$8,'프로파일 단가 DB'!$A$2:$H$107,7,FALSE)+(DO265*($U$3/100))*VLOOKUP(DO$8,'프로파일 단가 DB'!$A$2:$H$107,7,FALSE),2)</f>
        <v>0</v>
      </c>
      <c r="DP269" s="352"/>
      <c r="DQ269" s="351">
        <f>ROUNDUP((DQ265)*VLOOKUP(DQ$8,'프로파일 단가 DB'!$A$2:$H$107,7,FALSE)+(DQ265*($U$3/100))*VLOOKUP(DQ$8,'프로파일 단가 DB'!$A$2:$H$107,7,FALSE),2)</f>
        <v>0</v>
      </c>
      <c r="DR269" s="352"/>
      <c r="DS269" s="351">
        <f>ROUNDUP((DS265)*VLOOKUP(DS$8,'프로파일 단가 DB'!$A$2:$H$107,7,FALSE)+(DS265*($U$3/100))*VLOOKUP(DS$8,'프로파일 단가 DB'!$A$2:$H$107,7,FALSE),2)</f>
        <v>0</v>
      </c>
      <c r="DT269" s="352"/>
      <c r="DU269" s="351">
        <f>ROUNDUP((DU265/1000)*VLOOKUP(DU$8,'프로파일 단가 DB'!$A$2:$H$107,7,FALSE)+(DU265/1000*($U$3/100))*VLOOKUP(DU$8,'프로파일 단가 DB'!$A$2:$H$107,7,FALSE),2)</f>
        <v>0</v>
      </c>
      <c r="DV269" s="352"/>
      <c r="DW269" s="351">
        <f>ROUNDUP((DW265)*VLOOKUP(DW$8,'프로파일 단가 DB'!$A$2:$H$107,7,FALSE)+(DW265*($U$3/100))*VLOOKUP(DW$8,'프로파일 단가 DB'!$A$2:$H$107,7,FALSE),2)</f>
        <v>0</v>
      </c>
      <c r="DX269" s="352"/>
      <c r="DY269" s="351">
        <f>ROUNDUP((DY265)*VLOOKUP(DY$8,'프로파일 단가 DB'!$A$2:$H$107,7,FALSE)+(DY265*($U$3/100))*VLOOKUP(DY$8,'프로파일 단가 DB'!$A$2:$H$107,7,FALSE),2)</f>
        <v>0</v>
      </c>
      <c r="DZ269" s="352"/>
      <c r="EA269" s="351">
        <f>ROUNDUP((EA265)*VLOOKUP(EA$8,'프로파일 단가 DB'!$A$2:$H$107,7,FALSE)+(EA265*($U$3/100))*VLOOKUP(EA$8,'프로파일 단가 DB'!$A$2:$H$107,7,FALSE),2)</f>
        <v>0</v>
      </c>
      <c r="EB269" s="352"/>
      <c r="EC269" s="351">
        <f>ROUNDUP((EC265/1000)*VLOOKUP(EC$8,'프로파일 단가 DB'!$A$2:$H$107,7,FALSE)+(EC265/1000*($U$3/100))*VLOOKUP(EC$8,'프로파일 단가 DB'!$A$2:$H$107,7,FALSE),2)</f>
        <v>0</v>
      </c>
      <c r="ED269" s="352"/>
      <c r="EE269" s="351">
        <f>ROUNDUP((EE265/1000)*VLOOKUP(EE$8,'프로파일 단가 DB'!$A$2:$H$107,7,FALSE)+(EE265/1000*($U$3/100))*VLOOKUP(EE$8,'프로파일 단가 DB'!$A$2:$H$107,7,FALSE),2)</f>
        <v>0</v>
      </c>
      <c r="EF269" s="352"/>
      <c r="EG269" s="351">
        <f>ROUNDUP((EG265/1000)*VLOOKUP(EG$8,'프로파일 단가 DB'!$A$2:$H$107,7,FALSE)+(EG265/1000*($U$3/100))*VLOOKUP(EG$8,'프로파일 단가 DB'!$A$2:$H$107,7,FALSE),2)</f>
        <v>0</v>
      </c>
      <c r="EH269" s="352"/>
      <c r="EI269" s="351">
        <f>ROUNDUP((EI265/1000)*VLOOKUP(EI$8,'프로파일 단가 DB'!$A$2:$H$107,7,FALSE)+(EI265/1000*($U$3/100))*VLOOKUP(EI$8,'프로파일 단가 DB'!$A$2:$H$107,7,FALSE),2)</f>
        <v>0</v>
      </c>
      <c r="EJ269" s="352"/>
      <c r="EK269" s="351">
        <f>ROUNDUP((EK265/1000)*VLOOKUP(EK$8,'프로파일 단가 DB'!$A$2:$H$107,7,FALSE)+(EK265/1000*($U$3/100))*VLOOKUP(EK$8,'프로파일 단가 DB'!$A$2:$H$107,7,FALSE),2)</f>
        <v>0</v>
      </c>
      <c r="EL269" s="352"/>
      <c r="EM269" s="351">
        <f>ROUNDUP((EM265/1000)*VLOOKUP(EM$8,'프로파일 단가 DB'!$A$2:$H$107,7,FALSE)+(EM265/1000*($U$3/100))*VLOOKUP(EM$8,'프로파일 단가 DB'!$A$2:$H$107,7,FALSE),2)</f>
        <v>0</v>
      </c>
      <c r="EN269" s="352"/>
      <c r="EO269" s="351">
        <f>ROUNDUP((EO265/1000)*VLOOKUP(EO$8,'프로파일 단가 DB'!$A$2:$H$107,7,FALSE)+(EO265/1000*($U$3/100))*VLOOKUP(EO$8,'프로파일 단가 DB'!$A$2:$H$107,7,FALSE),2)</f>
        <v>0</v>
      </c>
      <c r="EP269" s="352"/>
      <c r="EQ269" s="351">
        <f>ROUNDUP((EQ265/1000)*VLOOKUP(EQ$8,'프로파일 단가 DB'!$A$2:$H$107,7,FALSE)+(EQ265/1000*($U$3/100))*VLOOKUP(EQ$8,'프로파일 단가 DB'!$A$2:$H$107,7,FALSE),2)</f>
        <v>0</v>
      </c>
      <c r="ER269" s="352"/>
      <c r="ES269" s="351">
        <f>ROUNDUP((ES265/1000)*VLOOKUP(ES$8,'프로파일 단가 DB'!$A$2:$H$107,7,FALSE)+(ES265/1000*($U$3/100))*VLOOKUP(ES$8,'프로파일 단가 DB'!$A$2:$H$107,7,FALSE),2)</f>
        <v>0</v>
      </c>
      <c r="ET269" s="352"/>
      <c r="EU269" s="351">
        <f>ROUNDUP((EU265/1000)*VLOOKUP(EU$8,'프로파일 단가 DB'!$A$2:$H$107,7,FALSE)+(EU265/1000*($U$3/100))*VLOOKUP(EU$8,'프로파일 단가 DB'!$A$2:$H$107,7,FALSE),2)</f>
        <v>0</v>
      </c>
      <c r="EV269" s="352"/>
      <c r="EW269" s="351">
        <f>ROUNDUP((EW265/1000)*VLOOKUP(EW$8,'프로파일 단가 DB'!$A$2:$H$107,7,FALSE)+(EW265/1000*($U$3/100))*VLOOKUP(EW$8,'프로파일 단가 DB'!$A$2:$H$107,7,FALSE),2)</f>
        <v>0</v>
      </c>
      <c r="EX269" s="352"/>
      <c r="EY269" s="351">
        <f>ROUNDUP((EY265)*VLOOKUP(EY$8,'프로파일 단가 DB'!$A$2:$H$107,7,FALSE)+(EY265*($U$3/100))*VLOOKUP(EY$8,'프로파일 단가 DB'!$A$2:$H$107,7,FALSE),2)</f>
        <v>0</v>
      </c>
      <c r="EZ269" s="352"/>
      <c r="FA269" s="351">
        <f>ROUNDUP((FA265)*VLOOKUP(FA$8,'프로파일 단가 DB'!$A$2:$H$107,7,FALSE)+(FA265*($U$3/100))*VLOOKUP(FA$8,'프로파일 단가 DB'!$A$2:$H$107,7,FALSE),2)</f>
        <v>0</v>
      </c>
      <c r="FB269" s="352"/>
      <c r="FC269" s="351">
        <f>ROUNDUP((FC265)*VLOOKUP(FC$8,'프로파일 단가 DB'!$A$2:$H$107,7,FALSE)+(FC265*($U$3/100))*VLOOKUP(FC$8,'프로파일 단가 DB'!$A$2:$H$107,7,FALSE),2)</f>
        <v>0</v>
      </c>
      <c r="FD269" s="352"/>
      <c r="FE269" s="351">
        <f>ROUNDUP((FE265)*VLOOKUP(FE$8,'프로파일 단가 DB'!$A$2:$H$107,7,FALSE)+(FE265/1000*($U$3/100))*VLOOKUP(FE$8,'프로파일 단가 DB'!$A$2:$H$107,7,FALSE),2)</f>
        <v>0</v>
      </c>
      <c r="FF269" s="352"/>
      <c r="FG269" s="351">
        <f>ROUNDUP((FG265)*VLOOKUP(FG$8,'프로파일 단가 DB'!$A$2:$H$107,7,FALSE)+(FG265/1000*($U$3/100))*VLOOKUP(FG$8,'프로파일 단가 DB'!$A$2:$H$107,7,FALSE),2)</f>
        <v>0</v>
      </c>
      <c r="FH269" s="352"/>
      <c r="FI269" s="351">
        <f>ROUNDUP((FI265)*VLOOKUP(FI$8,'프로파일 단가 DB'!$A$2:$H$107,7,FALSE)+(FI265*($U$3/100))*VLOOKUP(FI$8,'프로파일 단가 DB'!$A$2:$H$107,7,FALSE),2)</f>
        <v>0</v>
      </c>
      <c r="FJ269" s="352"/>
      <c r="FK269" s="351">
        <f>ROUNDUP((FK265)*VLOOKUP(FK$8,'프로파일 단가 DB'!$A$2:$H$107,7,FALSE)+(FK265*($U$3/100))*VLOOKUP(FK$8,'프로파일 단가 DB'!$A$2:$H$107,7,FALSE),2)</f>
        <v>0</v>
      </c>
      <c r="FL269" s="352"/>
      <c r="FM269" s="351">
        <f>ROUNDUP((FM265)*VLOOKUP(FM$8,'프로파일 단가 DB'!$A$2:$H$107,7,FALSE)+(FM265*($U$3/100))*VLOOKUP(FM$8,'프로파일 단가 DB'!$A$2:$H$107,7,FALSE),2)</f>
        <v>0</v>
      </c>
      <c r="FN269" s="352"/>
      <c r="FO269" s="351">
        <f>ROUNDUP((FO265)*VLOOKUP(FO$8,'프로파일 단가 DB'!$A$2:$H$107,7,FALSE)+(FO265*($U$3/100))*VLOOKUP(FO$8,'프로파일 단가 DB'!$A$2:$H$107,7,FALSE),2)</f>
        <v>0</v>
      </c>
      <c r="FP269" s="352"/>
      <c r="FQ269" s="351">
        <f>ROUNDUP((FQ265)*VLOOKUP(FQ$8,'프로파일 단가 DB'!$A$2:$H$107,7,FALSE)+(FQ265*($U$3/100))*VLOOKUP(FQ$8,'프로파일 단가 DB'!$A$2:$H$107,7,FALSE),2)</f>
        <v>0</v>
      </c>
      <c r="FR269" s="352"/>
      <c r="FS269" s="351">
        <f>ROUNDUP((FS265)*VLOOKUP(FS$8,'프로파일 단가 DB'!$A$2:$H$107,7,FALSE)+(FS265*($U$3/100))*VLOOKUP(FS$8,'프로파일 단가 DB'!$A$2:$H$107,7,FALSE),2)</f>
        <v>0</v>
      </c>
      <c r="FT269" s="352"/>
      <c r="FU269" s="351">
        <f>ROUNDUP((FU265)*VLOOKUP(FU$8,'프로파일 단가 DB'!$A$2:$H$107,7,FALSE)+(FU265*($U$3/100))*VLOOKUP(FU$8,'프로파일 단가 DB'!$A$2:$H$107,7,FALSE),2)</f>
        <v>0</v>
      </c>
      <c r="FV269" s="352"/>
      <c r="FW269" s="351">
        <f>ROUNDUP((FW265)*VLOOKUP(FW$8,'프로파일 단가 DB'!$A$2:$H$107,7,FALSE)+(FW265*($U$3/100))*VLOOKUP(FW$8,'프로파일 단가 DB'!$A$2:$H$107,7,FALSE),2)</f>
        <v>0</v>
      </c>
      <c r="FX269" s="352"/>
      <c r="FY269" s="351">
        <f>ROUNDUP((FY265)*VLOOKUP(FY$8,'프로파일 단가 DB'!$A$2:$H$107,7,FALSE)+(FY265*($U$3/100))*VLOOKUP(FY$8,'프로파일 단가 DB'!$A$2:$H$107,7,FALSE),2)</f>
        <v>0</v>
      </c>
      <c r="FZ269" s="352"/>
      <c r="GA269" s="351">
        <f>ROUNDUP((GA265)*VLOOKUP(GA$8,'프로파일 단가 DB'!$A$2:$H$107,7,FALSE)+(GA265*($U$3/100))*VLOOKUP(GA$8,'프로파일 단가 DB'!$A$2:$H$107,7,FALSE),2)</f>
        <v>0</v>
      </c>
      <c r="GB269" s="352"/>
      <c r="GC269" s="351">
        <f>ROUNDUP((GC265)*VLOOKUP(GC$8,'프로파일 단가 DB'!$A$2:$H$107,7,FALSE)+(GC265*($U$3/100))*VLOOKUP(GC$8,'프로파일 단가 DB'!$A$2:$H$107,7,FALSE),2)</f>
        <v>0</v>
      </c>
      <c r="GD269" s="352"/>
      <c r="GE269" s="351">
        <f>ROUNDUP((GE265)*VLOOKUP(GE$8,'프로파일 단가 DB'!$A$2:$H$107,7,FALSE)+(GE265*($U$3/100))*VLOOKUP(GE$8,'프로파일 단가 DB'!$A$2:$H$107,7,FALSE),2)</f>
        <v>0</v>
      </c>
      <c r="GF269" s="352"/>
      <c r="GG269" s="351">
        <f>ROUNDUP((GG265)*VLOOKUP(GG$8,'프로파일 단가 DB'!$A$2:$H$107,7,FALSE)+(GG265*($U$3/100))*VLOOKUP(GG$8,'프로파일 단가 DB'!$A$2:$H$107,7,FALSE),2)</f>
        <v>0</v>
      </c>
      <c r="GH269" s="352"/>
      <c r="GI269" s="351">
        <f>ROUNDUP((GI265)*VLOOKUP(GI$8,'프로파일 단가 DB'!$A$2:$H$107,7,FALSE)+(GI265*($U$3/100))*VLOOKUP(GI$8,'프로파일 단가 DB'!$A$2:$H$107,7,FALSE),2)</f>
        <v>0</v>
      </c>
      <c r="GJ269" s="352"/>
      <c r="GK269" s="351">
        <f>ROUNDUP((GK265)*VLOOKUP(GK$8,'프로파일 단가 DB'!$A$2:$H$107,7,FALSE)+(GK265*($U$3/100))*VLOOKUP(GK$8,'프로파일 단가 DB'!$A$2:$H$107,7,FALSE),2)</f>
        <v>0</v>
      </c>
      <c r="GL269" s="352"/>
      <c r="GM269" s="351">
        <f>ROUNDUP((GM265)*VLOOKUP(GM$8,'프로파일 단가 DB'!$A$2:$H$107,7,FALSE)+(GM265*($U$3/100))*VLOOKUP(GM$8,'프로파일 단가 DB'!$A$2:$H$107,7,FALSE),2)</f>
        <v>0</v>
      </c>
      <c r="GN269" s="352"/>
      <c r="GO269" s="351">
        <f>ROUNDUP((GO265)*VLOOKUP(GO$8,'프로파일 단가 DB'!$A$2:$H$107,7,FALSE)+(GO265*($U$3/100))*VLOOKUP(GO$8,'프로파일 단가 DB'!$A$2:$H$107,7,FALSE),2)</f>
        <v>0</v>
      </c>
      <c r="GP269" s="352"/>
      <c r="GQ269" s="351">
        <f>ROUNDUP((GQ265)*VLOOKUP(GQ$8,'프로파일 단가 DB'!$A$2:$H$107,7,FALSE)+(GQ265*($U$3/100))*VLOOKUP(GQ$8,'프로파일 단가 DB'!$A$2:$H$107,7,FALSE),2)</f>
        <v>0</v>
      </c>
      <c r="GR269" s="352"/>
    </row>
    <row r="270" spans="1:200" ht="16.5" customHeight="1" x14ac:dyDescent="0.3">
      <c r="A270" s="402"/>
      <c r="B270" s="405"/>
      <c r="C270" s="397"/>
      <c r="D270" s="398"/>
      <c r="E270" s="353"/>
      <c r="F270" s="354"/>
      <c r="G270" s="353"/>
      <c r="H270" s="354"/>
      <c r="I270" s="353"/>
      <c r="J270" s="354"/>
      <c r="K270" s="353"/>
      <c r="L270" s="354"/>
      <c r="M270" s="353"/>
      <c r="N270" s="354"/>
      <c r="O270" s="353"/>
      <c r="P270" s="354"/>
      <c r="Q270" s="353"/>
      <c r="R270" s="354"/>
      <c r="S270" s="353"/>
      <c r="T270" s="354"/>
      <c r="U270" s="353"/>
      <c r="V270" s="354"/>
      <c r="W270" s="353"/>
      <c r="X270" s="354"/>
      <c r="Y270" s="353"/>
      <c r="Z270" s="354"/>
      <c r="AA270" s="353"/>
      <c r="AB270" s="354"/>
      <c r="AC270" s="353"/>
      <c r="AD270" s="354"/>
      <c r="AE270" s="353"/>
      <c r="AF270" s="354"/>
      <c r="AG270" s="353"/>
      <c r="AH270" s="354"/>
      <c r="AI270" s="353"/>
      <c r="AJ270" s="354"/>
      <c r="AK270" s="353"/>
      <c r="AL270" s="354"/>
      <c r="AM270" s="353"/>
      <c r="AN270" s="354"/>
      <c r="AO270" s="353"/>
      <c r="AP270" s="354"/>
      <c r="AQ270" s="353"/>
      <c r="AR270" s="354"/>
      <c r="AS270" s="353"/>
      <c r="AT270" s="354"/>
      <c r="AU270" s="353"/>
      <c r="AV270" s="354"/>
      <c r="AW270" s="353"/>
      <c r="AX270" s="354"/>
      <c r="AY270" s="353"/>
      <c r="AZ270" s="354"/>
      <c r="BA270" s="353"/>
      <c r="BB270" s="354"/>
      <c r="BC270" s="353"/>
      <c r="BD270" s="354"/>
      <c r="BE270" s="353"/>
      <c r="BF270" s="354"/>
      <c r="BG270" s="353"/>
      <c r="BH270" s="354"/>
      <c r="BI270" s="353"/>
      <c r="BJ270" s="354"/>
      <c r="BK270" s="353"/>
      <c r="BL270" s="354"/>
      <c r="BM270" s="353"/>
      <c r="BN270" s="354"/>
      <c r="BO270" s="353"/>
      <c r="BP270" s="354"/>
      <c r="BQ270" s="353"/>
      <c r="BR270" s="354"/>
      <c r="BS270" s="353"/>
      <c r="BT270" s="354"/>
      <c r="BU270" s="353"/>
      <c r="BV270" s="354"/>
      <c r="BW270" s="353"/>
      <c r="BX270" s="354"/>
      <c r="BY270" s="353"/>
      <c r="BZ270" s="354"/>
      <c r="CA270" s="353"/>
      <c r="CB270" s="354"/>
      <c r="CC270" s="353"/>
      <c r="CD270" s="354"/>
      <c r="CE270" s="391"/>
      <c r="CF270" s="392"/>
      <c r="CG270" s="391"/>
      <c r="CH270" s="392"/>
      <c r="CI270" s="391"/>
      <c r="CJ270" s="392"/>
      <c r="CK270" s="391"/>
      <c r="CL270" s="392"/>
      <c r="CM270" s="391"/>
      <c r="CN270" s="392"/>
      <c r="CO270" s="391"/>
      <c r="CP270" s="392"/>
      <c r="CQ270" s="391"/>
      <c r="CR270" s="392"/>
      <c r="CS270" s="391"/>
      <c r="CT270" s="392"/>
      <c r="CU270" s="353"/>
      <c r="CV270" s="354"/>
      <c r="CW270" s="353"/>
      <c r="CX270" s="354"/>
      <c r="CY270" s="353"/>
      <c r="CZ270" s="354"/>
      <c r="DA270" s="353"/>
      <c r="DB270" s="354"/>
      <c r="DC270" s="353"/>
      <c r="DD270" s="354"/>
      <c r="DE270" s="353"/>
      <c r="DF270" s="354"/>
      <c r="DG270" s="353"/>
      <c r="DH270" s="354"/>
      <c r="DI270" s="353"/>
      <c r="DJ270" s="354"/>
      <c r="DK270" s="353"/>
      <c r="DL270" s="354"/>
      <c r="DM270" s="353"/>
      <c r="DN270" s="354"/>
      <c r="DO270" s="353"/>
      <c r="DP270" s="354"/>
      <c r="DQ270" s="353"/>
      <c r="DR270" s="354"/>
      <c r="DS270" s="353"/>
      <c r="DT270" s="354"/>
      <c r="DU270" s="353"/>
      <c r="DV270" s="354"/>
      <c r="DW270" s="353"/>
      <c r="DX270" s="354"/>
      <c r="DY270" s="353"/>
      <c r="DZ270" s="354"/>
      <c r="EA270" s="353"/>
      <c r="EB270" s="354"/>
      <c r="EC270" s="353"/>
      <c r="ED270" s="354"/>
      <c r="EE270" s="353"/>
      <c r="EF270" s="354"/>
      <c r="EG270" s="353"/>
      <c r="EH270" s="354"/>
      <c r="EI270" s="353"/>
      <c r="EJ270" s="354"/>
      <c r="EK270" s="353"/>
      <c r="EL270" s="354"/>
      <c r="EM270" s="353"/>
      <c r="EN270" s="354"/>
      <c r="EO270" s="353"/>
      <c r="EP270" s="354"/>
      <c r="EQ270" s="353"/>
      <c r="ER270" s="354"/>
      <c r="ES270" s="353"/>
      <c r="ET270" s="354"/>
      <c r="EU270" s="353"/>
      <c r="EV270" s="354"/>
      <c r="EW270" s="353"/>
      <c r="EX270" s="354"/>
      <c r="EY270" s="353"/>
      <c r="EZ270" s="354"/>
      <c r="FA270" s="353"/>
      <c r="FB270" s="354"/>
      <c r="FC270" s="353"/>
      <c r="FD270" s="354"/>
      <c r="FE270" s="353"/>
      <c r="FF270" s="354"/>
      <c r="FG270" s="353"/>
      <c r="FH270" s="354"/>
      <c r="FI270" s="353"/>
      <c r="FJ270" s="354"/>
      <c r="FK270" s="353"/>
      <c r="FL270" s="354"/>
      <c r="FM270" s="353"/>
      <c r="FN270" s="354"/>
      <c r="FO270" s="353"/>
      <c r="FP270" s="354"/>
      <c r="FQ270" s="353"/>
      <c r="FR270" s="354"/>
      <c r="FS270" s="353"/>
      <c r="FT270" s="354"/>
      <c r="FU270" s="353"/>
      <c r="FV270" s="354"/>
      <c r="FW270" s="353"/>
      <c r="FX270" s="354"/>
      <c r="FY270" s="353"/>
      <c r="FZ270" s="354"/>
      <c r="GA270" s="353"/>
      <c r="GB270" s="354"/>
      <c r="GC270" s="353"/>
      <c r="GD270" s="354"/>
      <c r="GE270" s="353"/>
      <c r="GF270" s="354"/>
      <c r="GG270" s="353"/>
      <c r="GH270" s="354"/>
      <c r="GI270" s="353"/>
      <c r="GJ270" s="354"/>
      <c r="GK270" s="353"/>
      <c r="GL270" s="354"/>
      <c r="GM270" s="353"/>
      <c r="GN270" s="354"/>
      <c r="GO270" s="353"/>
      <c r="GP270" s="354"/>
      <c r="GQ270" s="353"/>
      <c r="GR270" s="354"/>
    </row>
    <row r="271" spans="1:200" ht="16.5" customHeight="1" x14ac:dyDescent="0.3">
      <c r="A271" s="402"/>
      <c r="B271" s="405"/>
      <c r="C271" s="397"/>
      <c r="D271" s="398"/>
      <c r="E271" s="353"/>
      <c r="F271" s="354"/>
      <c r="G271" s="353"/>
      <c r="H271" s="354"/>
      <c r="I271" s="353"/>
      <c r="J271" s="354"/>
      <c r="K271" s="353"/>
      <c r="L271" s="354"/>
      <c r="M271" s="353"/>
      <c r="N271" s="354"/>
      <c r="O271" s="353"/>
      <c r="P271" s="354"/>
      <c r="Q271" s="353"/>
      <c r="R271" s="354"/>
      <c r="S271" s="353"/>
      <c r="T271" s="354"/>
      <c r="U271" s="353"/>
      <c r="V271" s="354"/>
      <c r="W271" s="353"/>
      <c r="X271" s="354"/>
      <c r="Y271" s="353"/>
      <c r="Z271" s="354"/>
      <c r="AA271" s="353"/>
      <c r="AB271" s="354"/>
      <c r="AC271" s="353"/>
      <c r="AD271" s="354"/>
      <c r="AE271" s="353"/>
      <c r="AF271" s="354"/>
      <c r="AG271" s="353"/>
      <c r="AH271" s="354"/>
      <c r="AI271" s="353"/>
      <c r="AJ271" s="354"/>
      <c r="AK271" s="353"/>
      <c r="AL271" s="354"/>
      <c r="AM271" s="353"/>
      <c r="AN271" s="354"/>
      <c r="AO271" s="353"/>
      <c r="AP271" s="354"/>
      <c r="AQ271" s="353"/>
      <c r="AR271" s="354"/>
      <c r="AS271" s="353"/>
      <c r="AT271" s="354"/>
      <c r="AU271" s="353"/>
      <c r="AV271" s="354"/>
      <c r="AW271" s="353"/>
      <c r="AX271" s="354"/>
      <c r="AY271" s="353"/>
      <c r="AZ271" s="354"/>
      <c r="BA271" s="353"/>
      <c r="BB271" s="354"/>
      <c r="BC271" s="353"/>
      <c r="BD271" s="354"/>
      <c r="BE271" s="353"/>
      <c r="BF271" s="354"/>
      <c r="BG271" s="353"/>
      <c r="BH271" s="354"/>
      <c r="BI271" s="353"/>
      <c r="BJ271" s="354"/>
      <c r="BK271" s="353"/>
      <c r="BL271" s="354"/>
      <c r="BM271" s="353"/>
      <c r="BN271" s="354"/>
      <c r="BO271" s="353"/>
      <c r="BP271" s="354"/>
      <c r="BQ271" s="353"/>
      <c r="BR271" s="354"/>
      <c r="BS271" s="353"/>
      <c r="BT271" s="354"/>
      <c r="BU271" s="353"/>
      <c r="BV271" s="354"/>
      <c r="BW271" s="353"/>
      <c r="BX271" s="354"/>
      <c r="BY271" s="353"/>
      <c r="BZ271" s="354"/>
      <c r="CA271" s="353"/>
      <c r="CB271" s="354"/>
      <c r="CC271" s="353"/>
      <c r="CD271" s="354"/>
      <c r="CE271" s="391"/>
      <c r="CF271" s="392"/>
      <c r="CG271" s="391"/>
      <c r="CH271" s="392"/>
      <c r="CI271" s="391"/>
      <c r="CJ271" s="392"/>
      <c r="CK271" s="391"/>
      <c r="CL271" s="392"/>
      <c r="CM271" s="391"/>
      <c r="CN271" s="392"/>
      <c r="CO271" s="391"/>
      <c r="CP271" s="392"/>
      <c r="CQ271" s="391"/>
      <c r="CR271" s="392"/>
      <c r="CS271" s="391"/>
      <c r="CT271" s="392"/>
      <c r="CU271" s="353"/>
      <c r="CV271" s="354"/>
      <c r="CW271" s="353"/>
      <c r="CX271" s="354"/>
      <c r="CY271" s="353"/>
      <c r="CZ271" s="354"/>
      <c r="DA271" s="353"/>
      <c r="DB271" s="354"/>
      <c r="DC271" s="353"/>
      <c r="DD271" s="354"/>
      <c r="DE271" s="353"/>
      <c r="DF271" s="354"/>
      <c r="DG271" s="353"/>
      <c r="DH271" s="354"/>
      <c r="DI271" s="353"/>
      <c r="DJ271" s="354"/>
      <c r="DK271" s="353"/>
      <c r="DL271" s="354"/>
      <c r="DM271" s="353"/>
      <c r="DN271" s="354"/>
      <c r="DO271" s="353"/>
      <c r="DP271" s="354"/>
      <c r="DQ271" s="353"/>
      <c r="DR271" s="354"/>
      <c r="DS271" s="353"/>
      <c r="DT271" s="354"/>
      <c r="DU271" s="353"/>
      <c r="DV271" s="354"/>
      <c r="DW271" s="353"/>
      <c r="DX271" s="354"/>
      <c r="DY271" s="353"/>
      <c r="DZ271" s="354"/>
      <c r="EA271" s="353"/>
      <c r="EB271" s="354"/>
      <c r="EC271" s="353"/>
      <c r="ED271" s="354"/>
      <c r="EE271" s="353"/>
      <c r="EF271" s="354"/>
      <c r="EG271" s="353"/>
      <c r="EH271" s="354"/>
      <c r="EI271" s="353"/>
      <c r="EJ271" s="354"/>
      <c r="EK271" s="353"/>
      <c r="EL271" s="354"/>
      <c r="EM271" s="353"/>
      <c r="EN271" s="354"/>
      <c r="EO271" s="353"/>
      <c r="EP271" s="354"/>
      <c r="EQ271" s="353"/>
      <c r="ER271" s="354"/>
      <c r="ES271" s="353"/>
      <c r="ET271" s="354"/>
      <c r="EU271" s="353"/>
      <c r="EV271" s="354"/>
      <c r="EW271" s="353"/>
      <c r="EX271" s="354"/>
      <c r="EY271" s="353"/>
      <c r="EZ271" s="354"/>
      <c r="FA271" s="353"/>
      <c r="FB271" s="354"/>
      <c r="FC271" s="353"/>
      <c r="FD271" s="354"/>
      <c r="FE271" s="353"/>
      <c r="FF271" s="354"/>
      <c r="FG271" s="353"/>
      <c r="FH271" s="354"/>
      <c r="FI271" s="353"/>
      <c r="FJ271" s="354"/>
      <c r="FK271" s="353"/>
      <c r="FL271" s="354"/>
      <c r="FM271" s="353"/>
      <c r="FN271" s="354"/>
      <c r="FO271" s="353"/>
      <c r="FP271" s="354"/>
      <c r="FQ271" s="353"/>
      <c r="FR271" s="354"/>
      <c r="FS271" s="353"/>
      <c r="FT271" s="354"/>
      <c r="FU271" s="353"/>
      <c r="FV271" s="354"/>
      <c r="FW271" s="353"/>
      <c r="FX271" s="354"/>
      <c r="FY271" s="353"/>
      <c r="FZ271" s="354"/>
      <c r="GA271" s="353"/>
      <c r="GB271" s="354"/>
      <c r="GC271" s="353"/>
      <c r="GD271" s="354"/>
      <c r="GE271" s="353"/>
      <c r="GF271" s="354"/>
      <c r="GG271" s="353"/>
      <c r="GH271" s="354"/>
      <c r="GI271" s="353"/>
      <c r="GJ271" s="354"/>
      <c r="GK271" s="353"/>
      <c r="GL271" s="354"/>
      <c r="GM271" s="353"/>
      <c r="GN271" s="354"/>
      <c r="GO271" s="353"/>
      <c r="GP271" s="354"/>
      <c r="GQ271" s="353"/>
      <c r="GR271" s="354"/>
    </row>
    <row r="272" spans="1:200" ht="17.100000000000001" customHeight="1" thickBot="1" x14ac:dyDescent="0.35">
      <c r="A272" s="403"/>
      <c r="B272" s="406"/>
      <c r="C272" s="399"/>
      <c r="D272" s="400"/>
      <c r="E272" s="355"/>
      <c r="F272" s="356"/>
      <c r="G272" s="355"/>
      <c r="H272" s="356"/>
      <c r="I272" s="355"/>
      <c r="J272" s="356"/>
      <c r="K272" s="355"/>
      <c r="L272" s="356"/>
      <c r="M272" s="355"/>
      <c r="N272" s="356"/>
      <c r="O272" s="355"/>
      <c r="P272" s="356"/>
      <c r="Q272" s="355"/>
      <c r="R272" s="356"/>
      <c r="S272" s="355"/>
      <c r="T272" s="356"/>
      <c r="U272" s="355"/>
      <c r="V272" s="356"/>
      <c r="W272" s="355"/>
      <c r="X272" s="356"/>
      <c r="Y272" s="355"/>
      <c r="Z272" s="356"/>
      <c r="AA272" s="355"/>
      <c r="AB272" s="356"/>
      <c r="AC272" s="355"/>
      <c r="AD272" s="356"/>
      <c r="AE272" s="355"/>
      <c r="AF272" s="356"/>
      <c r="AG272" s="355"/>
      <c r="AH272" s="356"/>
      <c r="AI272" s="355"/>
      <c r="AJ272" s="356"/>
      <c r="AK272" s="355"/>
      <c r="AL272" s="356"/>
      <c r="AM272" s="355"/>
      <c r="AN272" s="356"/>
      <c r="AO272" s="355"/>
      <c r="AP272" s="356"/>
      <c r="AQ272" s="355"/>
      <c r="AR272" s="356"/>
      <c r="AS272" s="355"/>
      <c r="AT272" s="356"/>
      <c r="AU272" s="355"/>
      <c r="AV272" s="356"/>
      <c r="AW272" s="355"/>
      <c r="AX272" s="356"/>
      <c r="AY272" s="355"/>
      <c r="AZ272" s="356"/>
      <c r="BA272" s="355"/>
      <c r="BB272" s="356"/>
      <c r="BC272" s="355"/>
      <c r="BD272" s="356"/>
      <c r="BE272" s="355"/>
      <c r="BF272" s="356"/>
      <c r="BG272" s="355"/>
      <c r="BH272" s="356"/>
      <c r="BI272" s="355"/>
      <c r="BJ272" s="356"/>
      <c r="BK272" s="355"/>
      <c r="BL272" s="356"/>
      <c r="BM272" s="355"/>
      <c r="BN272" s="356"/>
      <c r="BO272" s="355"/>
      <c r="BP272" s="356"/>
      <c r="BQ272" s="355"/>
      <c r="BR272" s="356"/>
      <c r="BS272" s="355"/>
      <c r="BT272" s="356"/>
      <c r="BU272" s="355"/>
      <c r="BV272" s="356"/>
      <c r="BW272" s="355"/>
      <c r="BX272" s="356"/>
      <c r="BY272" s="355"/>
      <c r="BZ272" s="356"/>
      <c r="CA272" s="355"/>
      <c r="CB272" s="356"/>
      <c r="CC272" s="355"/>
      <c r="CD272" s="356"/>
      <c r="CE272" s="393"/>
      <c r="CF272" s="394"/>
      <c r="CG272" s="393"/>
      <c r="CH272" s="394"/>
      <c r="CI272" s="393"/>
      <c r="CJ272" s="394"/>
      <c r="CK272" s="393"/>
      <c r="CL272" s="394"/>
      <c r="CM272" s="393"/>
      <c r="CN272" s="394"/>
      <c r="CO272" s="393"/>
      <c r="CP272" s="394"/>
      <c r="CQ272" s="393"/>
      <c r="CR272" s="394"/>
      <c r="CS272" s="393"/>
      <c r="CT272" s="394"/>
      <c r="CU272" s="355"/>
      <c r="CV272" s="356"/>
      <c r="CW272" s="355"/>
      <c r="CX272" s="356"/>
      <c r="CY272" s="355"/>
      <c r="CZ272" s="356"/>
      <c r="DA272" s="355"/>
      <c r="DB272" s="356"/>
      <c r="DC272" s="355"/>
      <c r="DD272" s="356"/>
      <c r="DE272" s="355"/>
      <c r="DF272" s="356"/>
      <c r="DG272" s="355"/>
      <c r="DH272" s="356"/>
      <c r="DI272" s="355"/>
      <c r="DJ272" s="356"/>
      <c r="DK272" s="355"/>
      <c r="DL272" s="356"/>
      <c r="DM272" s="355"/>
      <c r="DN272" s="356"/>
      <c r="DO272" s="355"/>
      <c r="DP272" s="356"/>
      <c r="DQ272" s="355"/>
      <c r="DR272" s="356"/>
      <c r="DS272" s="355"/>
      <c r="DT272" s="356"/>
      <c r="DU272" s="355"/>
      <c r="DV272" s="356"/>
      <c r="DW272" s="355"/>
      <c r="DX272" s="356"/>
      <c r="DY272" s="355"/>
      <c r="DZ272" s="356"/>
      <c r="EA272" s="355"/>
      <c r="EB272" s="356"/>
      <c r="EC272" s="355"/>
      <c r="ED272" s="356"/>
      <c r="EE272" s="355"/>
      <c r="EF272" s="356"/>
      <c r="EG272" s="355"/>
      <c r="EH272" s="356"/>
      <c r="EI272" s="355"/>
      <c r="EJ272" s="356"/>
      <c r="EK272" s="355"/>
      <c r="EL272" s="356"/>
      <c r="EM272" s="355"/>
      <c r="EN272" s="356"/>
      <c r="EO272" s="355"/>
      <c r="EP272" s="356"/>
      <c r="EQ272" s="355"/>
      <c r="ER272" s="356"/>
      <c r="ES272" s="355"/>
      <c r="ET272" s="356"/>
      <c r="EU272" s="355"/>
      <c r="EV272" s="356"/>
      <c r="EW272" s="355"/>
      <c r="EX272" s="356"/>
      <c r="EY272" s="355"/>
      <c r="EZ272" s="356"/>
      <c r="FA272" s="355"/>
      <c r="FB272" s="356"/>
      <c r="FC272" s="355"/>
      <c r="FD272" s="356"/>
      <c r="FE272" s="355"/>
      <c r="FF272" s="356"/>
      <c r="FG272" s="355"/>
      <c r="FH272" s="356"/>
      <c r="FI272" s="355"/>
      <c r="FJ272" s="356"/>
      <c r="FK272" s="355"/>
      <c r="FL272" s="356"/>
      <c r="FM272" s="355"/>
      <c r="FN272" s="356"/>
      <c r="FO272" s="355"/>
      <c r="FP272" s="356"/>
      <c r="FQ272" s="355"/>
      <c r="FR272" s="356"/>
      <c r="FS272" s="355"/>
      <c r="FT272" s="356"/>
      <c r="FU272" s="355"/>
      <c r="FV272" s="356"/>
      <c r="FW272" s="355"/>
      <c r="FX272" s="356"/>
      <c r="FY272" s="355"/>
      <c r="FZ272" s="356"/>
      <c r="GA272" s="355"/>
      <c r="GB272" s="356"/>
      <c r="GC272" s="355"/>
      <c r="GD272" s="356"/>
      <c r="GE272" s="355"/>
      <c r="GF272" s="356"/>
      <c r="GG272" s="355"/>
      <c r="GH272" s="356"/>
      <c r="GI272" s="355"/>
      <c r="GJ272" s="356"/>
      <c r="GK272" s="355"/>
      <c r="GL272" s="356"/>
      <c r="GM272" s="355"/>
      <c r="GN272" s="356"/>
      <c r="GO272" s="355"/>
      <c r="GP272" s="356"/>
      <c r="GQ272" s="355"/>
      <c r="GR272" s="356"/>
    </row>
    <row r="273" spans="1:200" ht="17.100000000000001" customHeight="1" x14ac:dyDescent="0.3">
      <c r="A273" s="401">
        <f>IF(입력!A273="","",입력!A273)</f>
        <v>34</v>
      </c>
      <c r="B273" s="404">
        <f>SUM(E277:GR280)</f>
        <v>0</v>
      </c>
      <c r="C273" s="407" t="s">
        <v>22</v>
      </c>
      <c r="D273" s="408"/>
      <c r="E273" s="357">
        <f>IF(OR(입력!B273="60mm단열",입력!B273="60mm방화"),IF(입력!B275="OD",IF(AND(입력!H273="W",입력!H277="W"),((입력!D273-(입력!D273-입력!J273))*2)+((입력!D273-(입력!D273-입력!J277))*2)+((입력!D273-입력!J273-입력!J277)*2)+((입력!F273)*6),0),0)+IF(입력!B275="OD",IF(AND(입력!H273="H",입력!H277="H"),((입력!F273-(입력!F273-입력!J273))*2)+((입력!F273-(입력!F273-입력!J277))*2)+((입력!F273-입력!J273-입력!J277)*2)+((입력!D273)*6),0),0)+IF(입력!B275="OD",IF(입력!H273="W",((입력!D273-(입력!D273-입력!J273))*2)+((입력!D273-입력!J273)*2)+((입력!F273)*4),IF(입력!H273="H",((입력!F273-(입력!F273-입력!J273))*2)+((입력!F273-입력!J273)*2)+((입력!D273)*4),0)),0)+IF(OR(입력!B275="PJ",입력!B275="T/T",입력!B275="T/O",입력!B275="T/S",입력!B275="FIX",입력!B273="ID",AND(입력!B275="OD",NOT(입력!H273="W"),NOT(입력!H273="H"))),((입력!D273)+(입력!F273))*2,0),0)</f>
        <v>0</v>
      </c>
      <c r="F273" s="358"/>
      <c r="G273" s="375">
        <f>IF(OR(입력!B273="60mm단열",입력!B273="60mm방화"),(IF(OR(입력!B275="T/T",입력!B275="T/O",입력!B275="T/S"),(IF(입력!H273="W",입력!J273-34-19+12,입력!D273-34-34+12)+IF(입력!H273="H",입력!J273-34-19+12,입력!F273-34-34+12))*2,0))+(IF(OR(입력!B275="T/T",입력!B275="T/O",입력!B275="T/S"),(IF(입력!H277="W",입력!J277-34-19+12+입력!F273-34-34+12,0)+IF(입력!H277="H",입력!J277-34-19+12+입력!D273-34-34+12,0))*2,0)),0)</f>
        <v>0</v>
      </c>
      <c r="H273" s="376"/>
      <c r="I273" s="357">
        <f>IF(OR(입력!B273="60mm단열",입력!B273="60mm방화"),IF(OR(입력!B275="T/T",입력!B275="T/O",입력!B275="T/S",입력!B275="FIX",입력!B275="PJ"),IF(입력!H273="W",입력!F273-34-34+10,IF(입력!H273="H",입력!D273-34-34+10,0)),0)*IF(OR(입력!H277="W",입력!H277="H"),2,1),0)</f>
        <v>0</v>
      </c>
      <c r="J273" s="358"/>
      <c r="K273" s="357">
        <f>IF(OR(입력!B273="60mm단열",입력!B273="60mm방화"),IF(입력!B275="OD",(IF(입력!H273="W",입력!D273-(입력!D273-입력!J273)-34-34+12,입력!D273-34-34+12)+IF(입력!H273="H",입력!F273-(입력!F273-입력!J273)-34-34+12,입력!F273-34-34+12))*2,0),0)</f>
        <v>0</v>
      </c>
      <c r="L273" s="358"/>
      <c r="M273" s="357">
        <f>IF(OR(입력!B273="60mm단열",입력!B273="60mm방화"),IF(입력!B275="PJ",(IF(입력!H273="W",입력!D273-(입력!D273-입력!J273)-34-34+12,입력!D273-34-34+12)+IF(입력!H273="H",입력!F273-(입력!F273-입력!J273)-34-34+12,입력!F273-34-34+12))*2,0),0)</f>
        <v>0</v>
      </c>
      <c r="N273" s="358"/>
      <c r="O273" s="357">
        <f>IF(OR(입력!B273="60mm단열",입력!B273="60mm방화"),IF(입력!B275="페러럴",(IF(입력!H273="W",입력!D273-(입력!D273-입력!J273)-34-34+12,입력!D273-34-34+12)+IF(입력!H273="H",입력!F273-(입력!F273-입력!J273)-34-34+12,입력!F273-34-34+12))*2,0),0)</f>
        <v>0</v>
      </c>
      <c r="P273" s="358"/>
      <c r="Q273" s="357">
        <f>IF(OR(입력!B273="60mm단열",입력!B273="60mm방화"),IF(입력!B277="24T",(IF(입력!B275="FIX",IF(AND(입력!H273="W",입력!H277="W"),((입력!D273-(입력!D273-입력!J273)-34-19)*2)+((입력!D273-(입력!D273-입력!J277)-34-19)*2)+((입력!D273-입력!J273-입력!J276-19-19)*2)+((입력!F273-34-34)*6),IF(AND(입력!H273="H",입력!H277="H"),((입력!F273-(입력!F273-입력!J273)-34-19)*2)+((입력!F273-(입력!F273-입력!J277)-34-19)*2)+((입력!F273-입력!J273-입력!J277-19-19)*2)+((입력!D273-34-34)*6),IF(입력!H273="W",((입력!D273-(입력!D273-입력!J273)-34-19)*2)+((입력!D273-입력!J273-34-19)*2)+((입력!F273-34-34)*4),IF(입력!H273="H",((입력!F273-(입력!F273-입력!J273)-34-19)*2)+((입력!F273-입력!J273-34-19)*2)+((입력!D273-34-34)*4),(((입력!D273-34-34)+(입력!F273-34-34))*2))))),0)+IF(OR(입력!B275="T/T",입력!B275="T/O",입력!B275="PJ",입력!B275="T/S"),IF(AND(입력!H273="W",입력!H277="W"),(((입력!D273-입력!J273-입력!J277-19-19)+(입력!F273-34-34))*2),IF(입력!H273="W",(((입력!D273-입력!J273-34-19)+(입력!F273-34-34))*2),IF(AND(입력!H273="H",입력!H277="H"),(((입력!F273-입력!J273-입력!J277-19-19)+(입력!D273-34-34))*2),IF(입력!H273="H",(((입력!F273-입력!J273-34-19)+(입력!D273-34-34))*2),0)))),0)+IF(입력!B273="OD",IF(AND(입력!H273="W",입력!H273="W"),(((입력!D273-입력!J273-입력!J277-34-34)+(입력!F273-34-34))*2),IF(입력!H273="W",(((입력!D273-입력!J273-34-34)+(입력!F273-34-34))*2),IF(AND(입력!H273="H",입력!H277="H"),(((입력!F273-입력!J273-입력!J277-34-34)+(입력!D273-34-34))*2),IF(입력!H273="H",(((입력!F273-입력!J273-34-34)+(입력!D273-34-34))*2),0)))),0)),0),0)</f>
        <v>0</v>
      </c>
      <c r="R273" s="358"/>
      <c r="S273" s="357">
        <f>IF(OR(입력!B273="60mm단열",입력!B273="60mm방화"),IF(입력!B277="24T",(IF(OR(입력!B275="T/T",입력!B275="T/O",입력!B275="T/S"),(IF(입력!H273="W",입력!D273-(입력!D273-입력!J273)-34-19+12-53-53,입력!D273-34-34+12-53-53)+IF(입력!H273="H",입력!F273-(입력!F273-입력!J273)-34-19+12-53-53,입력!F273-34-34+12-53-53))*2,0)+IF(입력!B275="OD",(IF(입력!H273="W",입력!D273-(입력!D273-입력!J273)-34-34+12-53-53,입력!D273-34-34+12-53-53)+IF(입력!H273="H",입력!F273-(입력!F273-입력!J273)-34-34+12-53-53,입력!F273-34-34+12-53-53))*2,0)+IF(입력!B275="PJ",(IF(입력!H273="W",입력!D273-(입력!D273-입력!J273)-34-19+12-53-53,입력!D273-34-34+12-53-53)+IF(입력!H273="H",입력!F273-(입력!F273-입력!J273)-34-19+12-53-53,입력!F273-34-34+12-53-53))*2,0)+IF(OR(입력!B275="T/T",입력!B275="T/O",입력!B275="T/S"),(IF(입력!H277="W",입력!D273-(입력!D273-입력!J277)-34-19+12-53-53,0)+IF(입력!H277="H",입력!F273-(입력!F273-입력!J277)-34-19+12-53-53,0))*2,0)+IF(입력!B273="OD",(IF(입력!H277="W",입력!D273-(입력!D273-입력!J277)-34-34+12-53-53,0)+IF(입력!H277="H",입력!F273-(입력!F273-입력!J277)-34-34+12-53-53,0))*2,0)+IF(입력!B275="PJ",(IF(입력!H277="W",입력!D273-(입력!D273-입력!J277)-34-19+12-53-53,0)+IF(입력!H277="H",입력!F273-(입력!F273-입력!J277)-34-19+12-53-53,0))*2,0)),0),0)</f>
        <v>0</v>
      </c>
      <c r="T273" s="358"/>
      <c r="U273" s="357">
        <f>IF(OR(입력!B273="60mm단열",입력!B273="60mm방화"),IF(입력!B277="39T",(IF(입력!B275="FIX",IF(AND(입력!H273="W",입력!H277="W"),((입력!D273-(입력!D273-입력!J273)-34-19)*2)+((입력!D273-(입력!D273-입력!J277)-34-19)*2)+((입력!D273-입력!J273-입력!J276-19-19)*2)+((입력!F273-34-34)*6),IF(AND(입력!H273="H",입력!H277="H"),((입력!F273-(입력!F273-입력!J273)-34-19)*2)+((입력!F273-(입력!F273-입력!J277)-34-19)*2)+((입력!F273-입력!J273-입력!J277-19-19)*2)+((입력!D273-34-34)*6),IF(입력!H273="W",((입력!D273-(입력!D273-입력!J273)-34-19)*2)+((입력!D273-입력!J273-34-19)*2)+((입력!F273-34-34)*4),IF(입력!H273="H",((입력!F273-(입력!F273-입력!J273)-34-19)*2)+((입력!F273-입력!J273-34-19)*2)+((입력!D273-34-34)*4),(((입력!D273-34-34)+(입력!F273-34-34))*2))))),0)+IF(OR(입력!B275="T/T",입력!B275="T/O",입력!B275="PJ",입력!B275="T/S"),IF(AND(입력!H273="W",입력!H277="W"),(((입력!D273-입력!J273-입력!J277-19-19)+(입력!F273-34-34))*2),IF(입력!H273="W",(((입력!D273-입력!J273-34-19)+(입력!F273-34-34))*2),IF(AND(입력!H273="H",입력!H277="H"),(((입력!F273-입력!J273-입력!J277-19-19)+(입력!D273-34-34))*2),IF(입력!H273="H",(((입력!F273-입력!J273-34-19)+(입력!D273-34-34))*2),0)))),0)+IF(입력!B275="OD",IF(AND(입력!H273="W",입력!H273="W"),(((입력!D273-입력!J273-입력!J277-34-34)+(입력!F273-34-34))*2),IF(입력!H273="W",(((입력!D273-입력!J273-34-34)+(입력!F273-34-34))*2),IF(AND(입력!H273="H",입력!H277="H"),(((입력!F273-입력!J273-입력!J277-34-34)+(입력!D273-34-34))*2),IF(입력!H273="H",(((입력!F273-입력!J273-34-34)+(입력!D273-34-34))*2),0)))),0)),0),0)</f>
        <v>0</v>
      </c>
      <c r="V273" s="358"/>
      <c r="W273" s="357">
        <f>IF(OR(입력!B273="60mm단열",입력!B273="60mm방화"),IF(입력!B277="39T",(IF(OR(입력!B275="T/T",입력!B275="T/O",입력!B275="T/S"),(IF(입력!H273="W",입력!D273-(입력!D273-입력!J273)-34-19+12-53-53,입력!D273-34-34+12-53-53)+IF(입력!H273="H",입력!F273-(입력!F273-입력!J273)-34-19+12-53-53,입력!F273-34-34+12-53-53))*2,0)+IF(입력!B275="OD",(IF(입력!H273="W",입력!D273-(입력!D273-입력!J273)-34-34+12-53-53,입력!D273-34-34+12-53-53)+IF(입력!H273="H",입력!F273-(입력!F273-입력!J273)-34-34+12-53-53,입력!F273-34-34+12-53-53))*2,0)+IF(입력!B275="PJ",(IF(입력!H273="W",입력!D273-(입력!D273-입력!J273)-34-19+12-53-53,입력!D273-34-34+12-53-53)+IF(입력!H273="H",입력!F273-(입력!F273-입력!J273)-34-19+12-53-53,입력!F273-34-34+12-53-53))*2,0)+IF(OR(입력!B275="T/T",입력!B275="T/O",입력!B275="T/S"),(IF(입력!H277="W",입력!D273-(입력!D273-입력!J277)-34-19+12-53-53,0)+IF(입력!H277="H",입력!F273-(입력!F273-입력!J277)-34-19+12-53-53,0))*2,0)+IF(입력!B273="OD",(IF(입력!H277="W",입력!D273-(입력!D273-입력!J277)-34-34+12-53-53,0)+IF(입력!H277="H",입력!F273-(입력!F273-입력!J277)-34-34+12-53-53,0))*2,0)+IF(입력!B273="ID",(IF(입력!H277="W",입력!D273-(입력!D273-입력!J277)-34-19+12-53-53,0)+IF(입력!H277="H",입력!F273-(입력!F273-입력!J277)-34-19+12-53-53,0))*2,0)),0),0)</f>
        <v>0</v>
      </c>
      <c r="X273" s="358"/>
      <c r="Y273" s="357">
        <f>IF(OR(입력!B273="60mm단열",입력!B273="60mm방화"),(4),0)</f>
        <v>0</v>
      </c>
      <c r="Z273" s="358"/>
      <c r="AA273" s="357">
        <f>IF(OR(입력!B273="60mm단열",입력!B273="60mm방화"),(4),0)</f>
        <v>0</v>
      </c>
      <c r="AB273" s="358"/>
      <c r="AC273" s="375">
        <f>IF(OR(입력!B273="60mm단열",입력!B273="60mm방화"),IF(OR(입력!B275="T/T",입력!B275="T/O",입력!B275="T/S",입력!B275="PJ"),IF(OR(입력!H277="w",입력!H277="h"),8,4),0),0)</f>
        <v>0</v>
      </c>
      <c r="AD273" s="376"/>
      <c r="AE273" s="375">
        <f>IF(OR(입력!B273="60mm단열",입력!B273="60mm방화"),IF(OR(입력!B275="T/T",입력!B275="T/O",입력!B275="T/S",입력!B275="PJ"),IF(OR(입력!H277="w",입력!H277="h"),8,4),0),0)</f>
        <v>0</v>
      </c>
      <c r="AF273" s="376"/>
      <c r="AG273" s="375">
        <f>IF(OR(입력!B273="60mm단열",입력!B273="60mm방화"),IF(OR(입력!B275="T/T",입력!B275="T/O",입력!B275="T/S",입력!B275="FIX",입력!B275="PJ"),IF(입력!H273="W",4,IF(입력!H273="H",4,0)),0)*IF(OR(입력!H276="W",입력!H276="H"),2,1),0)</f>
        <v>0</v>
      </c>
      <c r="AH273" s="376"/>
      <c r="AI273" s="375">
        <f>IF(OR(입력!B273="60mm단열",입력!B273="60mm방화"),IF(OR(입력!B275="T/T",입력!B275="T/O",입력!B275="T/S",입력!B275="FIX",입력!B275="PJ"),IF(입력!H273="W",4,IF(입력!H273="H",4,0)),0)*IF(OR(입력!H276="W",입력!H276="H"),2,1),0)</f>
        <v>0</v>
      </c>
      <c r="AJ273" s="376"/>
      <c r="AK273" s="375">
        <f>IF(OR(입력!B273="60mm단열",입력!B273="60mm방화"),IF(OR(입력!B275="T/T",입력!B275="T/O",입력!B275="T/S",입력!B275="FIX",입력!B275="PJ"),IF(입력!H273="W",4,IF(입력!H273="H",4,0)),0)*IF(OR(입력!H276="W",입력!H276="H"),2,1),0)</f>
        <v>0</v>
      </c>
      <c r="AL273" s="376"/>
      <c r="AM273" s="357">
        <f>IF(OR(입력!B273="60mm단열",입력!B273="60mm방화"),(32),0)</f>
        <v>0</v>
      </c>
      <c r="AN273" s="358"/>
      <c r="AO273" s="357">
        <f>IF((입력!B273="60mm단열"),(Q273+S273+U273+W273)/1000,0)</f>
        <v>0</v>
      </c>
      <c r="AP273" s="358"/>
      <c r="AQ273" s="357">
        <f>IF((입력!B273="60mm단열"),(Q273+S273+U273+W273)/1000,0)</f>
        <v>0</v>
      </c>
      <c r="AR273" s="358"/>
      <c r="AS273" s="357">
        <f>IF((입력!B273="60mm단열"),(G273+M273+K273+O273))/1000</f>
        <v>0</v>
      </c>
      <c r="AT273" s="358"/>
      <c r="AU273" s="357">
        <f>IF((입력!B273="60mm단열"),(4),0)</f>
        <v>0</v>
      </c>
      <c r="AV273" s="358"/>
      <c r="AW273" s="357">
        <f>IF((입력!B273="60mm단열"),(G273*2)/1000,0)</f>
        <v>0</v>
      </c>
      <c r="AX273" s="358"/>
      <c r="AY273" s="357">
        <f>IF((입력!B273="60mm방화"),(Q273+S273+U273+W273)/1000,0)</f>
        <v>0</v>
      </c>
      <c r="AZ273" s="358"/>
      <c r="BA273" s="357">
        <f>IF((입력!B273="60mm방화"),(Q273+S273+U273+W273)/1000,0)</f>
        <v>0</v>
      </c>
      <c r="BB273" s="358"/>
      <c r="BC273" s="357">
        <f>IF((입력!B273="60mm방화"),(G273+K273+M273+O273)/1000,0)</f>
        <v>0</v>
      </c>
      <c r="BD273" s="358"/>
      <c r="BE273" s="357">
        <f>IF((입력!B273="60mm방화"),(4),0)</f>
        <v>0</v>
      </c>
      <c r="BF273" s="358"/>
      <c r="BG273" s="357">
        <f>IF((입력!B273="60mm방화"),((G273+K273+M273+O273)/1000),0)</f>
        <v>0</v>
      </c>
      <c r="BH273" s="358"/>
      <c r="BI273" s="357">
        <f>IF((입력!B273="60mm방화"),((E273/1000)),0)</f>
        <v>0</v>
      </c>
      <c r="BJ273" s="358"/>
      <c r="BK273" s="357">
        <f>IF((입력!B273="60mm방화"),IF(입력!B277="24T",Q273/1000,U273/1000),0)</f>
        <v>0</v>
      </c>
      <c r="BL273" s="358"/>
      <c r="BM273" s="357">
        <f>IF((입력!B273="60mm방화"),IF(입력!B277="24T",S273/1000,W273/1000),0)</f>
        <v>0</v>
      </c>
      <c r="BN273" s="358"/>
      <c r="BO273" s="357">
        <f>IF(OR(입력!B273="60mm단열",입력!B273="60mm방화"),(IF(OR(입력!B275="T/T",입력!B275="T/O",입력!B275="T/S",입력!B275="PJ"),(IF(입력!H273="W",입력!D273-(입력!D273-입력!J273)-432,입력!D273-432)+IF(입력!H273="H",입력!F273-((((입력!F273-입력!J273)/2)-246)*2),(((입력!F273/2)-246)*2))),0))+(IF(OR(입력!B275="T/T",입력!B275="T/O",입력!B275="T/S"),(IF(입력!H277="W",입력!D273-(입력!D277-입력!J277)-432,0)+IF(입력!H277="H",입력!F277-((((입력!F277-입력!J277)/2)-246)*2),0)),0)),0)</f>
        <v>0</v>
      </c>
      <c r="BP273" s="358"/>
      <c r="BQ273" s="357">
        <f>IF(OR(입력!B273="85mm단열",입력!B273="85mm방화"),IF(입력!B275="OD",IF(AND(입력!H273="W",입력!H277="W"),((입력!D273-(입력!D273-입력!J273))*2)+((입력!D273-(입력!D273-입력!J277))*2)+((입력!D273-입력!J273-입력!J277)*2)+((입력!F273)*6),0),0)+IF(입력!B275="OD",IF(AND(입력!H273="H",입력!H277="H"),((입력!BJ273-(입력!F273-입력!J273))*2)+((입력!F273-(입력!F273-입력!J277))*2)+((입력!F273-입력!BN273-입력!J277)*2)+((입력!D273)*6),0),0)+IF(입력!B275="OD",IF(입력!H273="W",((입력!D273-(입력!D273-입력!J273))*2)+((입력!D273-입력!J273)*2)+((입력!F273)*4),IF(입력!H273="H",((입력!F273-(입력!F273-입력!J273))*2)+((입력!F273-입력!J273)*2)+((입력!D273)*4),0)),0)+IF(OR(입력!B275="T/T",입력!B275="T/O",입력!B275="T/S",입력!B275="FIX",입력!B273="ID",AND(입력!B275="OD",NOT(입력!H273="W"),NOT(입력!H273="H"))),((입력!D273)+(입력!F273))*2,0),0)</f>
        <v>0</v>
      </c>
      <c r="BR273" s="358"/>
      <c r="BS273" s="357">
        <f>IF(OR(입력!B273="85mm단열",입력!B273="85mm방화"),(IF(OR(입력!B275="T/T",입력!B275="T/O",입력!B275="T/S"),(IF(입력!H273="W",입력!D273-(입력!D273-입력!J273)-38-19+12,입력!D273-38-38+12)+IF(입력!H273="H",입력!F273-(입력!F273-입력!J273)-38-19+12,입력!F273-38-38+12))*2,0))+(IF(OR(입력!B275="T/T",입력!B275="T/O",입력!B275="T/S"),(IF(입력!H277="W",입력!D273-(입력!D277-입력!J277)-38-19+12,0)+IF(입력!H277="H",입력!F277-(입력!F277-입력!J277)-38-19+12,0))*2,0)),0)</f>
        <v>0</v>
      </c>
      <c r="BT273" s="358"/>
      <c r="BU273" s="357">
        <f>IF(OR(입력!B273="85mm단열",입력!B273="85mm방화"),IF(OR(입력!B275="T/T",입력!B275="T/O",입력!B275="T/S",입력!B275="FIX",입력!B275="ID"),IF(입력!H273="W",입력!F273-38-38+10,IF(입력!H273="H",입력!D273-38-38+10,0)),0)*IF(OR(입력!H277="W",입력!H276="H"),2,1),0)</f>
        <v>0</v>
      </c>
      <c r="BV273" s="358"/>
      <c r="BW273" s="357">
        <f>IF(OR(입력!B273="85mm단열",입력!B273="85mm방화"),IF(입력!B277="48T",(IF(입력!B275="FIX",IF(AND(입력!H273="W",입력!H277="W"),((입력!D273-(입력!D273-입력!J273)-38-19)*2)+((입력!D273-(입력!D273-입력!J277)-38-19)*2)+((입력!D273-입력!J273-입력!J276-19-19)*2)+((입력!F273-38-38)*6),IF(AND(입력!H273="H",입력!H277="H"),((입력!F273-(입력!F273-입력!J273)-38-19)*2)+((입력!F273-(입력!F273-입력!J277)-38-19)*2)+((입력!F273-입력!J273-입력!J277-19-19)*2)+((입력!D273-38-38)*6),IF(입력!H273="W",((입력!D273-(입력!D273-입력!J273)-38-19)*2)+((입력!D273-입력!J273-38-19)*2)+((입력!F273-38-38)*4),IF(입력!H273="H",((입력!F273-(입력!F273-입력!J273)-38-19)*2)+((입력!F273-입력!J273-38-19)*2)+((입력!D273-38-38)*4),(((입력!D273-38-38)+(입력!F273-38-38))*2))))),0)+IF(OR(입력!B275="T/T",입력!B275="T/O",입력!B275="ID",입력!B275="T/S"),IF(AND(입력!H273="W",입력!H277="W"),(((입력!D273-입력!J273-입력!J277-19-19)+(입력!F273-38-38))*2),IF(입력!H273="W",(((입력!D273-입력!J273-38-19)+(입력!F273-38-38))*2),IF(AND(입력!H273="H",입력!H277="H"),(((입력!F273-입력!J273-입력!J277-19-19)+(입력!D273-38-38))*2),IF(입력!H273="H",(((입력!F273-입력!J273-38-19)+(입력!D273-38-38))*2),0)))),0)+IF(입력!B273="OD",IF(AND(입력!H273="W",입력!H273="W"),(((입력!D273-입력!J273-입력!J277-38-38)+(입력!F273-38-38))*2),IF(입력!H273="W",(((입력!D273-입력!J273-38-38)+(입력!F273-38-38))*2),IF(AND(입력!H273="H",입력!H277="H"),(((입력!F273-입력!J273-입력!J277-38-38)+(입력!D273-38-38))*2),IF(입력!H273="H",(((입력!F273-입력!J273-38-38)+(입력!D273-38-38))*2),0)))),0)),0),0)</f>
        <v>0</v>
      </c>
      <c r="BX273" s="358"/>
      <c r="BY273" s="357">
        <f>IF(OR(입력!B273="85mm단열",입력!B273="85mm방화"),IF(입력!B277="48T",(IF(OR(입력!B275="T/T",입력!B275="T/O",입력!B275="T/S"),(IF(입력!H273="W",입력!D273-(입력!D273-입력!J273)-38-19+12-56-56,입력!D273-38-38+12-56-56)+IF(입력!H273="H",입력!F273-(입력!F273-입력!J273)-38-19+12-56-56,입력!F273-38-38+12-56-56))*2,0)+IF(입력!B275="OD",(IF(입력!H273="W",입력!D273-(입력!D273-입력!J273)-38-38+12-56-56,입력!D273-38-38+12-56-56)+IF(입력!H273="H",입력!F273-(입력!F273-입력!J273)-38-38+12-56-56,입력!F273-38-38+12-56-56))*2,0)+IF(입력!B275="ID",(IF(입력!H273="W",입력!D273-(입력!D273-입력!J273)-38-19+12-56-56,입력!D273-38-38+12-56-56)+IF(입력!H273="H",입력!F273-(입력!F273-입력!J273)-38-19+12-56-56,입력!F273-38-38+12-56-56))*2,0)+IF(OR(입력!B275="T/T",입력!B275="T/O",입력!B275="T/S"),(IF(입력!H277="W",입력!D273-(입력!D273-입력!J277)-38-19+12-56-56,0)+IF(입력!H277="H",입력!F273-(입력!F273-입력!J277)-38-19+12-56-56,0))*2,0)+IF(입력!B273="OD",(IF(입력!H277="W",입력!D273-(입력!D273-입력!J277)-38-38+12-56-56,0)+IF(입력!H277="H",입력!F273-(입력!F273-입력!J277)-38-38+12-56-56,0))*2,0)+IF(입력!B273="ID",(IF(입력!H277="W",입력!D273-(입력!D273-입력!J277)-38-19+12-56-56,0)+IF(입력!H277="H",입력!F273-(입력!F273-입력!J277)-38-19+12-56-56,0))*2,0)),0),0)</f>
        <v>0</v>
      </c>
      <c r="BZ273" s="358"/>
      <c r="CA273" s="357">
        <f>IF(OR(입력!B273="85mm단열",입력!B273="85mm방화"),IF(입력!B277="51T",(IF(입력!B275="FIX",IF(AND(입력!H273="W",입력!H277="W"),((입력!D273-(입력!D273-입력!J273)-38-19)*2)+((입력!D273-(입력!D273-입력!J277)-38-19)*2)+((입력!D273-입력!J273-입력!J276-19-19)*2)+((입력!F273-38-38)*6),IF(AND(입력!H273="H",입력!H277="H"),((입력!F273-(입력!F273-입력!J273)-38-19)*2)+((입력!F273-(입력!F273-입력!J277)-38-19)*2)+((입력!F273-입력!J273-입력!J277-19-19)*2)+((입력!D273-38-38)*6),IF(입력!H273="W",((입력!D273-(입력!D273-입력!J273)-38-19)*2)+((입력!D273-입력!J273-38-19)*2)+((입력!F273-38-38)*4),IF(입력!H273="H",((입력!F273-(입력!F273-입력!J273)-38-19)*2)+((입력!F273-입력!J273-38-19)*2)+((입력!D273-38-38)*4),(((입력!D273-38-38)+(입력!F273-38-38))*2))))),0)+IF(OR(입력!B275="T/T",입력!B275="T/O",입력!B275="ID",입력!B275="T/S"),IF(AND(입력!H273="W",입력!H277="W"),(((입력!D273-입력!J273-입력!J277-19-19)+(입력!F273-38-38))*2),IF(입력!H273="W",(((입력!D273-입력!J273-38-19)+(입력!F273-38-38))*2),IF(AND(입력!H273="H",입력!H277="H"),(((입력!F273-입력!J273-입력!J277-19-19)+(입력!D273-38-38))*2),IF(입력!H273="H",(((입력!F273-입력!J273-38-19)+(입력!D273-38-38))*2),0)))),0)+IF(입력!B273="OD",IF(AND(입력!H273="W",입력!H273="W"),(((입력!D273-입력!J273-입력!J277-38-38)+(입력!F273-38-38))*2),IF(입력!H273="W",(((입력!D273-입력!J273-38-38)+(입력!F273-38-38))*2),IF(AND(입력!H273="H",입력!H277="H"),(((입력!F273-입력!J273-입력!J277-38-38)+(입력!D273-38-38))*2),IF(입력!H273="H",(((입력!F273-입력!J273-38-38)+(입력!D273-38-38))*2),0)))),0)),0),0)</f>
        <v>0</v>
      </c>
      <c r="CB273" s="358"/>
      <c r="CC273" s="357">
        <f>IF(OR(입력!B273="85mm단열",입력!B273="85mm방화"),IF(입력!B277="51T",(IF(OR(입력!B275="T/T",입력!B275="T/O",입력!B275="T/S"),(IF(입력!H273="W",입력!D273-(입력!D273-입력!J273)-38-19+12-56-56,입력!D273-38-38+12-56-56)+IF(입력!H273="H",입력!F273-(입력!F273-입력!J273)-38-19+12-56-56,입력!F273-38-38+12-56-56))*2,0)+IF(입력!B275="OD",(IF(입력!H273="W",입력!D273-(입력!D273-입력!J273)-38-38+12-56-56,입력!D273-38-38+12-56-56)+IF(입력!H273="H",입력!F273-(입력!F273-입력!J273)-38-38+12-56-56,입력!F273-38-38+12-56-56))*2,0)+IF(입력!B275="ID",(IF(입력!H273="W",입력!D273-(입력!D273-입력!J273)-38-19+12-56-56,입력!D273-38-38+12-56-56)+IF(입력!H273="H",입력!F273-(입력!F273-입력!J273)-38-19+12-56-56,입력!F273-38-38+12-56-56))*2,0)+IF(OR(입력!B275="T/T",입력!B275="T/O",입력!B275="T/S"),(IF(입력!H277="W",입력!D273-(입력!D273-입력!J277)-38-19+12-56-56,0)+IF(입력!H277="H",입력!F273-(입력!F273-입력!J277)-38-19+12-56-56,0))*2,0)+IF(입력!B273="OD",(IF(입력!H277="W",입력!D273-(입력!D273-입력!J277)-38-38+12-56-56,0)+IF(입력!H277="H",입력!F273-(입력!F273-입력!J277)-38-38+12-56-56,0))*2,0)+IF(입력!B273="ID",(IF(입력!H277="W",입력!D273-(입력!D273-입력!J277)-38-19+12-56-56,0)+IF(입력!H277="H",입력!F273-(입력!F273-입력!J277)-38-19+12-56-56,0))*2,0)),0),0)</f>
        <v>0</v>
      </c>
      <c r="CD273" s="358"/>
      <c r="CE273" s="357">
        <f>IF(OR(입력!B273="85mm단열",입력!B273="85mm방화"),(4),0)</f>
        <v>0</v>
      </c>
      <c r="CF273" s="358"/>
      <c r="CG273" s="357">
        <f>IF(OR(입력!B273="85mm단열",입력!B273="85mm방화"),(4),0)</f>
        <v>0</v>
      </c>
      <c r="CH273" s="358"/>
      <c r="CI273" s="381">
        <f>IF(OR(입력!B273="85mm단열",입력!B273="85mm방화"),IF(OR(입력!B275="T/T",입력!B275="T/O",입력!B275="T/S"),IF(OR(입력!H277="w",입력!H277="h"),8,4),0),0)</f>
        <v>0</v>
      </c>
      <c r="CJ273" s="382"/>
      <c r="CK273" s="375">
        <f>IF(OR(입력!B273="85mm단열",입력!B273="85mm방화"),IF(OR(입력!B275="T/T",입력!B275="T/O",입력!B275="T/S"),IF(OR(입력!H277="w",입력!H277="h"),8,4),0),0)</f>
        <v>0</v>
      </c>
      <c r="CL273" s="376"/>
      <c r="CM273" s="375">
        <f>IF(OR(입력!B273="85mm단열",입력!B273="85mm방화"),IF(OR(입력!B275="T/T",입력!B275="T/O",입력!B275="T/S",입력!B275="FIX",입력!B275="ID"),IF(입력!H273="W",2,IF(입력!H273="H",2,0)),0)*IF(OR(입력!H276="W",입력!H276="H"),2,1),0)</f>
        <v>0</v>
      </c>
      <c r="CN273" s="376"/>
      <c r="CO273" s="375">
        <f>IF(OR(입력!B273="85mm단열",입력!B273="85mm방화"),IF(OR(입력!B275="T/T",입력!B275="T/O",입력!B275="T/S",입력!B275="FIX",입력!B275="ID"),IF(입력!H273="W",2,IF(입력!H273="H",2,0)),0)*IF(OR(입력!H276="W",입력!H276="H"),2,1),0)</f>
        <v>0</v>
      </c>
      <c r="CP273" s="376"/>
      <c r="CQ273" s="375">
        <f>IF(OR(입력!B273="85mm단열",입력!B273="85mm방화"),IF(OR(입력!B275="T/T",입력!B275="T/O",입력!B275="T/S",입력!B275="FIX",입력!B275="ID"),IF(입력!H273="W",2,IF(입력!H273="H",2,0)),0)*IF(OR(입력!H276="W",입력!H276="H"),2,1),0)</f>
        <v>0</v>
      </c>
      <c r="CR273" s="376"/>
      <c r="CS273" s="357">
        <f>IF(OR(입력!B273="85mm단열",입력!B273="85mm방화"),(32),0)</f>
        <v>0</v>
      </c>
      <c r="CT273" s="358"/>
      <c r="CU273" s="369">
        <f>IF((입력!B273="85mm단열"),((CA273+CC273+BW273+BY273)/1000),0)</f>
        <v>0</v>
      </c>
      <c r="CV273" s="370"/>
      <c r="CW273" s="369">
        <f>IF((입력!B273="85mm단열"),((CA273+CC273+BW273+BY273)/1000),0)</f>
        <v>0</v>
      </c>
      <c r="CX273" s="370"/>
      <c r="CY273" s="369">
        <f>IF((입력!B273="85mm단열"),((BS273/1000)),0)</f>
        <v>0</v>
      </c>
      <c r="CZ273" s="370"/>
      <c r="DA273" s="357">
        <f>IF((입력!B273="85mm단열"),(4),0)</f>
        <v>0</v>
      </c>
      <c r="DB273" s="358"/>
      <c r="DC273" s="369">
        <f>IF((입력!B273="85mm단열"),(BS273*2)/1000,0)</f>
        <v>0</v>
      </c>
      <c r="DD273" s="370"/>
      <c r="DE273" s="357">
        <f>IF((입력!B273="85mm방화"),((CA273+CC273+BW273+BY273)/1000),0)</f>
        <v>0</v>
      </c>
      <c r="DF273" s="358"/>
      <c r="DG273" s="357">
        <f>IF((입력!B273="85mm방화"),((CA273+CC273+BW273+BY273)/1000),0)</f>
        <v>0</v>
      </c>
      <c r="DH273" s="358"/>
      <c r="DI273" s="357">
        <f>IF((입력!B273="85mm방화"),((BS273/1000)),0)</f>
        <v>0</v>
      </c>
      <c r="DJ273" s="358"/>
      <c r="DK273" s="357">
        <f>IF((입력!B273="85mm방화"),(4),0)</f>
        <v>0</v>
      </c>
      <c r="DL273" s="358"/>
      <c r="DM273" s="357">
        <f>IF((입력!B273="85mm방화"),(BS273*2)/1000,0)</f>
        <v>0</v>
      </c>
      <c r="DN273" s="358"/>
      <c r="DO273" s="357">
        <f>IF((입력!B273="85mm방화"),((BQ273/1000)),0)</f>
        <v>0</v>
      </c>
      <c r="DP273" s="358"/>
      <c r="DQ273" s="357">
        <f>IF((입력!B273="85mm방화"),((BW273/1000)),0)</f>
        <v>0</v>
      </c>
      <c r="DR273" s="358"/>
      <c r="DS273" s="357">
        <f>IF((입력!B273="85mm방화"),((BY273/1000)),0)</f>
        <v>0</v>
      </c>
      <c r="DT273" s="358"/>
      <c r="DU273" s="357">
        <f>IF(OR(입력!B273="85mm단열",입력!B273="85mm방화"),(IF(OR(입력!B275="T/T",입력!B275="T/O",입력!B275="T/S"),(IF(입력!H273="W",입력!D273-(입력!D273-입력!J273)-432,입력!D273-432)+IF(입력!H273="H",입력!F273-((((입력!F273-입력!J273)/2)-246)*2),(((입력!F273/2)-246)*2))),0))+(IF(OR(입력!B275="T/T",입력!B275="T/O",입력!B275="T/S"),(IF(입력!H277="W",입력!D273-(입력!D277-입력!J277)-432,0)+IF(입력!H277="H",입력!F277-((((입력!F277-입력!J277)/2)-246)*2),0)),0)),0)</f>
        <v>0</v>
      </c>
      <c r="DV273" s="358"/>
      <c r="DW273" s="357">
        <f>IF(OR(입력!B273="85mm단열",입력!B273="85mm방화",입력!B273="60mm단열",입력!B273="60mm방화"),IF(OR(입력!B275="T/T",입력!B275="T/O",입력!B275="T/S",입력!B275="FIX"),IF(OR(입력!H273="w",입력!H273="h"),4,2),0),0)</f>
        <v>0</v>
      </c>
      <c r="DX273" s="358"/>
      <c r="DY273" s="357">
        <f>IF(OR(입력!B273="85mm단열",입력!B273="85mm방화",입력!B273="60mm단열",입력!B273="60mm방화"),IF(OR(입력!B275="T/T",입력!B275="T/O",입력!B275="T/S"),1,0),0)</f>
        <v>0</v>
      </c>
      <c r="DZ273" s="358"/>
      <c r="EA273" s="357">
        <f>IF(OR(입력!B273="85mm단열",입력!B273="85mm방화",입력!B273="60mm단열",입력!B273="60mm방화"),IF(OR(입력!B275="T/T",입력!B275="T/O",입력!B275="T/S"),1,0),0)</f>
        <v>0</v>
      </c>
      <c r="EB273" s="358"/>
      <c r="EC273" s="357">
        <f>IF(OR(입력!B273="145mm단열",입력!B273="145mm방화"),IF(입력!B275="ES",((입력!D273)+(입력!F273))*2,0),0)</f>
        <v>0</v>
      </c>
      <c r="ED273" s="358"/>
      <c r="EE273" s="357">
        <f>IF(OR(입력!B273="145mm단열",입력!B273="145mm방화"),IF(입력!B275="ES",(((입력!D273-(입력!D273-입력!J273)+6)+(입력!F273-52-57))*2),0)+IF(입력!B275="ES",IF(입력!H277="W",(((입력!D273-(입력!D273-입력!J277)+6)+(입력!F273-52-57))*2),0),0),0)</f>
        <v>0</v>
      </c>
      <c r="EF273" s="358"/>
      <c r="EG273" s="357">
        <f>IF(OR(입력!B273="145mm단열",입력!B273="145mm방화"),IF(입력!B275="ES",입력!F273-36-36+10,0)*IF(입력!H277="W",2,1),0)</f>
        <v>0</v>
      </c>
      <c r="EH273" s="358"/>
      <c r="EI273" s="357">
        <f>IF(OR(입력!B273="145mm단열",입력!B273="145mm방화"),IF(입력!B275="ES",입력!D273-36-36,0),0)</f>
        <v>0</v>
      </c>
      <c r="EJ273" s="358"/>
      <c r="EK273" s="357">
        <f>IF(OR(입력!B273="145mm단열",입력!B273="145mm방화"),IF(입력!B275="ES",입력!F273-36-36,0)+IF(AND(입력!B275="ES",입력!H277="W"),입력!F273-36-36,0),0)</f>
        <v>0</v>
      </c>
      <c r="EL273" s="358"/>
      <c r="EM273" s="357">
        <f>IF(OR(입력!B273="145mm단열",입력!B273="145mm방화"),IF(입력!B275="ES",입력!D273-36-36,0),0)</f>
        <v>0</v>
      </c>
      <c r="EN273" s="358"/>
      <c r="EO273" s="357">
        <f>IF(OR(입력!B273="145mm단열",입력!B273="145mm방화"),IF(입력!B275="ES",입력!D273-36-36,0),0)</f>
        <v>0</v>
      </c>
      <c r="EP273" s="358"/>
      <c r="EQ273" s="357">
        <f>IF(OR(입력!B273="145mm단열",입력!B273="145mm방화"),IF(입력!B275="ES",입력!F273-36-36,0)+IF(AND(입력!B275="ES",입력!H277="W"),입력!F273-36-36,0),0)</f>
        <v>0</v>
      </c>
      <c r="ER273" s="358"/>
      <c r="ES273" s="357">
        <f>IF(OR(입력!B273="145mm단열",입력!B273="145mm방화"),IF(입력!B277="39T",IF(입력!B275="ES",((입력!D273-(입력!D273-입력!J273)+6-73-73)+(입력!F273-36-36-73-73))*2,0)+IF(AND(입력!B273="ES",입력!H276="W"),((입력!D273-(입력!D273-입력!J276)+6-73-73)+(입력!F273-36-36-73-73))*2,0)+IF(AND(입력!B273="ES",입력!H273="W",입력!H276="W"),((입력!D273-입력!J273-입력!J276-19-19)+(입력!F273-36-36))*2,IF(AND(입력!B273="ES",입력!H273="W",NOT(입력!H276="W")),((입력!D273-입력!J273-36-19)+(입력!F273-36-36))*2,0)),0),0)</f>
        <v>0</v>
      </c>
      <c r="ET273" s="358"/>
      <c r="EU273" s="357">
        <f>IF(OR(입력!B273="145mm단열",입력!B273="145mm방화"),IF(입력!B277="24T",IF(입력!B275="ES",((입력!D273-(입력!D273-입력!J273)+6-73-73)+(입력!F273-36-36-73-73))*2,0)+IF(AND(입력!B273="ES",입력!H276="W"),((입력!D273-(입력!D273-입력!J276)+6-73-73)+(입력!F273-36-36-73-73))*2,0)+IF(AND(입력!B273="ES",입력!H273="W",입력!H276="W"),((입력!D273-입력!J273-입력!J276-19-19)+(입력!F273-36-36))*2,IF(AND(입력!B273="ES",입력!H273="W",NOT(입력!H276="W")),((입력!D273-입력!J273-36-19)+(입력!F273-36-36))*2,0)),0),0)</f>
        <v>0</v>
      </c>
      <c r="EV273" s="358"/>
      <c r="EW273" s="357">
        <f>IF(OR(입력!B273="145mm단열",입력!B273="145mm방화"),IF(입력!B275="ES",(입력!D273-(입력!D273-입력!J273)-40-21+입력!F273-36-36)*2,0)+IF(AND(입력!B275="ES",입력!H277="W"),(입력!D273-(입력!D273-입력!J276)-36-19+입력!F273-36-36)*2,0),0)</f>
        <v>0</v>
      </c>
      <c r="EX273" s="358"/>
      <c r="EY273" s="357">
        <f>IF(OR(입력!B273="145mm단열",입력!B273="145mm방화"),(4),0)</f>
        <v>0</v>
      </c>
      <c r="EZ273" s="358"/>
      <c r="FA273" s="357">
        <f>IF(OR(입력!B273="145mm단열",입력!B273="145mm방화"),(4),0)</f>
        <v>0</v>
      </c>
      <c r="FB273" s="358"/>
      <c r="FC273" s="381">
        <f>IF(OR(입력!B273="145mm단열",입력!B273="145mm방화"),IF(OR(입력!B275="ES"),IF(OR(입력!H273="W",입력!H277="h"),4,8),0),0)</f>
        <v>0</v>
      </c>
      <c r="FD273" s="382"/>
      <c r="FE273" s="375">
        <f>IF(OR(입력!B273="145mm단열",입력!B273="145mm방화"),IF(OR(입력!B275="ES"),IF(OR(입력!H273="W",입력!H277="h"),4,8),0),0)</f>
        <v>0</v>
      </c>
      <c r="FF273" s="376"/>
      <c r="FG273" s="375">
        <f>IF(OR(입력!B273="145mm단열",입력!B273="145mm방화"),IF(OR(입력!B275="ES"),IF(입력!H273="W",2,IF(입력!H273="H",2,0)),0)*IF(OR(입력!H276="W",입력!H276="H"),2,1),0)</f>
        <v>0</v>
      </c>
      <c r="FH273" s="376"/>
      <c r="FI273" s="375">
        <f>IF(OR(입력!B273="145mm단열",입력!B273="145mm방화"),IF(OR(입력!B275="ES"),IF(입력!H273="W",2,IF(입력!H273="H",2,0)),0)*IF(OR(입력!H276="W",입력!H276="H"),2,1),0)</f>
        <v>0</v>
      </c>
      <c r="FJ273" s="376"/>
      <c r="FK273" s="375">
        <f>IF(OR(입력!B273="145mm단열",입력!B273="145mm방화"),IF(OR(입력!B275="ES"),IF(입력!H273="W",2,IF(입력!H273="H",2,0)),0)*IF(OR(입력!H276="W",입력!H276="H"),2,1),0)</f>
        <v>0</v>
      </c>
      <c r="FL273" s="376"/>
      <c r="FM273" s="357">
        <f>IF(OR(입력!B273="145mm단열",입력!B273="145mm방화"),(32),0)</f>
        <v>0</v>
      </c>
      <c r="FN273" s="358"/>
      <c r="FO273" s="369">
        <f>IF((입력!B273="145mm단열"),((EU273+EW273+EQ273+ES273)/1000),0)</f>
        <v>0</v>
      </c>
      <c r="FP273" s="370"/>
      <c r="FQ273" s="369">
        <f>IF((입력!B273="145mm단열"),((EU273+EW273+EQ273+ES273)/1000),0)</f>
        <v>0</v>
      </c>
      <c r="FR273" s="370"/>
      <c r="FS273" s="369">
        <f>IF((입력!B273="145mm단열"),((EM273/1000)),0)</f>
        <v>0</v>
      </c>
      <c r="FT273" s="370"/>
      <c r="FU273" s="357">
        <f>IF((입력!B273="145mm단열"),(4),0)</f>
        <v>0</v>
      </c>
      <c r="FV273" s="358"/>
      <c r="FW273" s="369">
        <f>IF((입력!B273="145mm단열"),(EM273*2)/1000,0)</f>
        <v>0</v>
      </c>
      <c r="FX273" s="370"/>
      <c r="FY273" s="357">
        <f>IF((입력!B273="145mm방화"),((EU273+EW273+EQ273+ES273)/1000),0)</f>
        <v>0</v>
      </c>
      <c r="FZ273" s="358"/>
      <c r="GA273" s="357">
        <f>IF((입력!B273="145mm방화"),((EU273+EW273+EQ273+ES273)/1000),0)</f>
        <v>0</v>
      </c>
      <c r="GB273" s="358"/>
      <c r="GC273" s="357">
        <f>IF((입력!B273="145mm방화"),((EM273/1000)),0)</f>
        <v>0</v>
      </c>
      <c r="GD273" s="358"/>
      <c r="GE273" s="357">
        <f>IF((입력!B273="145mm방화"),(4),0)</f>
        <v>0</v>
      </c>
      <c r="GF273" s="358"/>
      <c r="GG273" s="357">
        <f>IF((입력!B273="145mm방화"),(EM273*2)/1000,0)</f>
        <v>0</v>
      </c>
      <c r="GH273" s="358"/>
      <c r="GI273" s="357">
        <f>IF((입력!B273="145mm방화"),((EK273/1000)),0)</f>
        <v>0</v>
      </c>
      <c r="GJ273" s="358"/>
      <c r="GK273" s="357">
        <f>IF((입력!B273="145mm방화"),((EQ273/1000)),0)</f>
        <v>0</v>
      </c>
      <c r="GL273" s="358"/>
      <c r="GM273" s="357">
        <f>IF((입력!B273="145mm방화"),((ES273/1000)),0)</f>
        <v>0</v>
      </c>
      <c r="GN273" s="358"/>
      <c r="GO273" s="357">
        <f>IF(OR(입력!B273="145mm단열",입력!B273="145mm방화"),(1),0)</f>
        <v>0</v>
      </c>
      <c r="GP273" s="358"/>
      <c r="GQ273" s="357">
        <f>IF(OR(입력!B273="145mm단열",입력!B273="145mm방화"),(1),0)</f>
        <v>0</v>
      </c>
      <c r="GR273" s="358"/>
    </row>
    <row r="274" spans="1:200" ht="17.100000000000001" customHeight="1" x14ac:dyDescent="0.3">
      <c r="A274" s="402"/>
      <c r="B274" s="405"/>
      <c r="C274" s="397"/>
      <c r="D274" s="398"/>
      <c r="E274" s="359"/>
      <c r="F274" s="360"/>
      <c r="G274" s="377"/>
      <c r="H274" s="378"/>
      <c r="I274" s="359"/>
      <c r="J274" s="360"/>
      <c r="K274" s="359"/>
      <c r="L274" s="360"/>
      <c r="M274" s="359"/>
      <c r="N274" s="360"/>
      <c r="O274" s="359"/>
      <c r="P274" s="360"/>
      <c r="Q274" s="359"/>
      <c r="R274" s="360"/>
      <c r="S274" s="359"/>
      <c r="T274" s="360"/>
      <c r="U274" s="359"/>
      <c r="V274" s="360"/>
      <c r="W274" s="359"/>
      <c r="X274" s="360"/>
      <c r="Y274" s="359"/>
      <c r="Z274" s="360"/>
      <c r="AA274" s="359"/>
      <c r="AB274" s="360"/>
      <c r="AC274" s="377"/>
      <c r="AD274" s="378"/>
      <c r="AE274" s="377"/>
      <c r="AF274" s="378"/>
      <c r="AG274" s="377"/>
      <c r="AH274" s="378"/>
      <c r="AI274" s="377"/>
      <c r="AJ274" s="378"/>
      <c r="AK274" s="377"/>
      <c r="AL274" s="378"/>
      <c r="AM274" s="359"/>
      <c r="AN274" s="360"/>
      <c r="AO274" s="359"/>
      <c r="AP274" s="360"/>
      <c r="AQ274" s="359"/>
      <c r="AR274" s="360"/>
      <c r="AS274" s="359"/>
      <c r="AT274" s="360"/>
      <c r="AU274" s="359"/>
      <c r="AV274" s="360"/>
      <c r="AW274" s="359"/>
      <c r="AX274" s="360"/>
      <c r="AY274" s="359"/>
      <c r="AZ274" s="360"/>
      <c r="BA274" s="359"/>
      <c r="BB274" s="360"/>
      <c r="BC274" s="359"/>
      <c r="BD274" s="360"/>
      <c r="BE274" s="359"/>
      <c r="BF274" s="360"/>
      <c r="BG274" s="359"/>
      <c r="BH274" s="360"/>
      <c r="BI274" s="359"/>
      <c r="BJ274" s="360"/>
      <c r="BK274" s="359"/>
      <c r="BL274" s="360"/>
      <c r="BM274" s="359"/>
      <c r="BN274" s="360"/>
      <c r="BO274" s="359"/>
      <c r="BP274" s="360"/>
      <c r="BQ274" s="359"/>
      <c r="BR274" s="360"/>
      <c r="BS274" s="359"/>
      <c r="BT274" s="360"/>
      <c r="BU274" s="359"/>
      <c r="BV274" s="360"/>
      <c r="BW274" s="359"/>
      <c r="BX274" s="360"/>
      <c r="BY274" s="359"/>
      <c r="BZ274" s="360"/>
      <c r="CA274" s="359"/>
      <c r="CB274" s="360"/>
      <c r="CC274" s="359"/>
      <c r="CD274" s="360"/>
      <c r="CE274" s="359"/>
      <c r="CF274" s="360"/>
      <c r="CG274" s="359"/>
      <c r="CH274" s="360"/>
      <c r="CI274" s="383"/>
      <c r="CJ274" s="384"/>
      <c r="CK274" s="377"/>
      <c r="CL274" s="378"/>
      <c r="CM274" s="377"/>
      <c r="CN274" s="378"/>
      <c r="CO274" s="377"/>
      <c r="CP274" s="378"/>
      <c r="CQ274" s="377"/>
      <c r="CR274" s="378"/>
      <c r="CS274" s="359"/>
      <c r="CT274" s="360"/>
      <c r="CU274" s="371"/>
      <c r="CV274" s="372"/>
      <c r="CW274" s="371"/>
      <c r="CX274" s="372"/>
      <c r="CY274" s="371"/>
      <c r="CZ274" s="372"/>
      <c r="DA274" s="359"/>
      <c r="DB274" s="360"/>
      <c r="DC274" s="371"/>
      <c r="DD274" s="372"/>
      <c r="DE274" s="359"/>
      <c r="DF274" s="360"/>
      <c r="DG274" s="359"/>
      <c r="DH274" s="360"/>
      <c r="DI274" s="359"/>
      <c r="DJ274" s="360"/>
      <c r="DK274" s="359"/>
      <c r="DL274" s="360"/>
      <c r="DM274" s="359"/>
      <c r="DN274" s="360"/>
      <c r="DO274" s="359"/>
      <c r="DP274" s="360"/>
      <c r="DQ274" s="359"/>
      <c r="DR274" s="360"/>
      <c r="DS274" s="359"/>
      <c r="DT274" s="360"/>
      <c r="DU274" s="359"/>
      <c r="DV274" s="360"/>
      <c r="DW274" s="359"/>
      <c r="DX274" s="360"/>
      <c r="DY274" s="359"/>
      <c r="DZ274" s="360"/>
      <c r="EA274" s="359"/>
      <c r="EB274" s="360"/>
      <c r="EC274" s="359"/>
      <c r="ED274" s="360"/>
      <c r="EE274" s="359"/>
      <c r="EF274" s="360"/>
      <c r="EG274" s="359"/>
      <c r="EH274" s="360"/>
      <c r="EI274" s="359"/>
      <c r="EJ274" s="360"/>
      <c r="EK274" s="359"/>
      <c r="EL274" s="360"/>
      <c r="EM274" s="359"/>
      <c r="EN274" s="360"/>
      <c r="EO274" s="359"/>
      <c r="EP274" s="360"/>
      <c r="EQ274" s="359"/>
      <c r="ER274" s="360"/>
      <c r="ES274" s="359"/>
      <c r="ET274" s="360"/>
      <c r="EU274" s="359"/>
      <c r="EV274" s="360"/>
      <c r="EW274" s="359"/>
      <c r="EX274" s="360"/>
      <c r="EY274" s="359"/>
      <c r="EZ274" s="360"/>
      <c r="FA274" s="359"/>
      <c r="FB274" s="360"/>
      <c r="FC274" s="383"/>
      <c r="FD274" s="384"/>
      <c r="FE274" s="377"/>
      <c r="FF274" s="378"/>
      <c r="FG274" s="377"/>
      <c r="FH274" s="378"/>
      <c r="FI274" s="377"/>
      <c r="FJ274" s="378"/>
      <c r="FK274" s="377"/>
      <c r="FL274" s="378"/>
      <c r="FM274" s="359"/>
      <c r="FN274" s="360"/>
      <c r="FO274" s="371"/>
      <c r="FP274" s="372"/>
      <c r="FQ274" s="371"/>
      <c r="FR274" s="372"/>
      <c r="FS274" s="371"/>
      <c r="FT274" s="372"/>
      <c r="FU274" s="359"/>
      <c r="FV274" s="360"/>
      <c r="FW274" s="371"/>
      <c r="FX274" s="372"/>
      <c r="FY274" s="359"/>
      <c r="FZ274" s="360"/>
      <c r="GA274" s="359"/>
      <c r="GB274" s="360"/>
      <c r="GC274" s="359"/>
      <c r="GD274" s="360"/>
      <c r="GE274" s="359"/>
      <c r="GF274" s="360"/>
      <c r="GG274" s="359"/>
      <c r="GH274" s="360"/>
      <c r="GI274" s="359"/>
      <c r="GJ274" s="360"/>
      <c r="GK274" s="359"/>
      <c r="GL274" s="360"/>
      <c r="GM274" s="359"/>
      <c r="GN274" s="360"/>
      <c r="GO274" s="359"/>
      <c r="GP274" s="360"/>
      <c r="GQ274" s="359"/>
      <c r="GR274" s="360"/>
    </row>
    <row r="275" spans="1:200" ht="17.100000000000001" customHeight="1" x14ac:dyDescent="0.3">
      <c r="A275" s="402"/>
      <c r="B275" s="405"/>
      <c r="C275" s="397"/>
      <c r="D275" s="398"/>
      <c r="E275" s="359"/>
      <c r="F275" s="360"/>
      <c r="G275" s="377"/>
      <c r="H275" s="378"/>
      <c r="I275" s="359"/>
      <c r="J275" s="360"/>
      <c r="K275" s="359"/>
      <c r="L275" s="360"/>
      <c r="M275" s="359"/>
      <c r="N275" s="360"/>
      <c r="O275" s="359"/>
      <c r="P275" s="360"/>
      <c r="Q275" s="359"/>
      <c r="R275" s="360"/>
      <c r="S275" s="359"/>
      <c r="T275" s="360"/>
      <c r="U275" s="359"/>
      <c r="V275" s="360"/>
      <c r="W275" s="359"/>
      <c r="X275" s="360"/>
      <c r="Y275" s="359"/>
      <c r="Z275" s="360"/>
      <c r="AA275" s="359"/>
      <c r="AB275" s="360"/>
      <c r="AC275" s="377"/>
      <c r="AD275" s="378"/>
      <c r="AE275" s="377"/>
      <c r="AF275" s="378"/>
      <c r="AG275" s="377"/>
      <c r="AH275" s="378"/>
      <c r="AI275" s="377"/>
      <c r="AJ275" s="378"/>
      <c r="AK275" s="377"/>
      <c r="AL275" s="378"/>
      <c r="AM275" s="359"/>
      <c r="AN275" s="360"/>
      <c r="AO275" s="359"/>
      <c r="AP275" s="360"/>
      <c r="AQ275" s="359"/>
      <c r="AR275" s="360"/>
      <c r="AS275" s="359"/>
      <c r="AT275" s="360"/>
      <c r="AU275" s="359"/>
      <c r="AV275" s="360"/>
      <c r="AW275" s="359"/>
      <c r="AX275" s="360"/>
      <c r="AY275" s="359"/>
      <c r="AZ275" s="360"/>
      <c r="BA275" s="359"/>
      <c r="BB275" s="360"/>
      <c r="BC275" s="359"/>
      <c r="BD275" s="360"/>
      <c r="BE275" s="359"/>
      <c r="BF275" s="360"/>
      <c r="BG275" s="359"/>
      <c r="BH275" s="360"/>
      <c r="BI275" s="359"/>
      <c r="BJ275" s="360"/>
      <c r="BK275" s="359"/>
      <c r="BL275" s="360"/>
      <c r="BM275" s="359"/>
      <c r="BN275" s="360"/>
      <c r="BO275" s="359"/>
      <c r="BP275" s="360"/>
      <c r="BQ275" s="359"/>
      <c r="BR275" s="360"/>
      <c r="BS275" s="359"/>
      <c r="BT275" s="360"/>
      <c r="BU275" s="359"/>
      <c r="BV275" s="360"/>
      <c r="BW275" s="359"/>
      <c r="BX275" s="360"/>
      <c r="BY275" s="359"/>
      <c r="BZ275" s="360"/>
      <c r="CA275" s="359"/>
      <c r="CB275" s="360"/>
      <c r="CC275" s="359"/>
      <c r="CD275" s="360"/>
      <c r="CE275" s="359"/>
      <c r="CF275" s="360"/>
      <c r="CG275" s="359"/>
      <c r="CH275" s="360"/>
      <c r="CI275" s="383"/>
      <c r="CJ275" s="384"/>
      <c r="CK275" s="377"/>
      <c r="CL275" s="378"/>
      <c r="CM275" s="377"/>
      <c r="CN275" s="378"/>
      <c r="CO275" s="377"/>
      <c r="CP275" s="378"/>
      <c r="CQ275" s="377"/>
      <c r="CR275" s="378"/>
      <c r="CS275" s="359"/>
      <c r="CT275" s="360"/>
      <c r="CU275" s="371"/>
      <c r="CV275" s="372"/>
      <c r="CW275" s="371"/>
      <c r="CX275" s="372"/>
      <c r="CY275" s="371"/>
      <c r="CZ275" s="372"/>
      <c r="DA275" s="359"/>
      <c r="DB275" s="360"/>
      <c r="DC275" s="371"/>
      <c r="DD275" s="372"/>
      <c r="DE275" s="359"/>
      <c r="DF275" s="360"/>
      <c r="DG275" s="359"/>
      <c r="DH275" s="360"/>
      <c r="DI275" s="359"/>
      <c r="DJ275" s="360"/>
      <c r="DK275" s="359"/>
      <c r="DL275" s="360"/>
      <c r="DM275" s="359"/>
      <c r="DN275" s="360"/>
      <c r="DO275" s="359"/>
      <c r="DP275" s="360"/>
      <c r="DQ275" s="359"/>
      <c r="DR275" s="360"/>
      <c r="DS275" s="359"/>
      <c r="DT275" s="360"/>
      <c r="DU275" s="359"/>
      <c r="DV275" s="360"/>
      <c r="DW275" s="359"/>
      <c r="DX275" s="360"/>
      <c r="DY275" s="359"/>
      <c r="DZ275" s="360"/>
      <c r="EA275" s="359"/>
      <c r="EB275" s="360"/>
      <c r="EC275" s="359"/>
      <c r="ED275" s="360"/>
      <c r="EE275" s="359"/>
      <c r="EF275" s="360"/>
      <c r="EG275" s="359"/>
      <c r="EH275" s="360"/>
      <c r="EI275" s="359"/>
      <c r="EJ275" s="360"/>
      <c r="EK275" s="359"/>
      <c r="EL275" s="360"/>
      <c r="EM275" s="359"/>
      <c r="EN275" s="360"/>
      <c r="EO275" s="359"/>
      <c r="EP275" s="360"/>
      <c r="EQ275" s="359"/>
      <c r="ER275" s="360"/>
      <c r="ES275" s="359"/>
      <c r="ET275" s="360"/>
      <c r="EU275" s="359"/>
      <c r="EV275" s="360"/>
      <c r="EW275" s="359"/>
      <c r="EX275" s="360"/>
      <c r="EY275" s="359"/>
      <c r="EZ275" s="360"/>
      <c r="FA275" s="359"/>
      <c r="FB275" s="360"/>
      <c r="FC275" s="383"/>
      <c r="FD275" s="384"/>
      <c r="FE275" s="377"/>
      <c r="FF275" s="378"/>
      <c r="FG275" s="377"/>
      <c r="FH275" s="378"/>
      <c r="FI275" s="377"/>
      <c r="FJ275" s="378"/>
      <c r="FK275" s="377"/>
      <c r="FL275" s="378"/>
      <c r="FM275" s="359"/>
      <c r="FN275" s="360"/>
      <c r="FO275" s="371"/>
      <c r="FP275" s="372"/>
      <c r="FQ275" s="371"/>
      <c r="FR275" s="372"/>
      <c r="FS275" s="371"/>
      <c r="FT275" s="372"/>
      <c r="FU275" s="359"/>
      <c r="FV275" s="360"/>
      <c r="FW275" s="371"/>
      <c r="FX275" s="372"/>
      <c r="FY275" s="359"/>
      <c r="FZ275" s="360"/>
      <c r="GA275" s="359"/>
      <c r="GB275" s="360"/>
      <c r="GC275" s="359"/>
      <c r="GD275" s="360"/>
      <c r="GE275" s="359"/>
      <c r="GF275" s="360"/>
      <c r="GG275" s="359"/>
      <c r="GH275" s="360"/>
      <c r="GI275" s="359"/>
      <c r="GJ275" s="360"/>
      <c r="GK275" s="359"/>
      <c r="GL275" s="360"/>
      <c r="GM275" s="359"/>
      <c r="GN275" s="360"/>
      <c r="GO275" s="359"/>
      <c r="GP275" s="360"/>
      <c r="GQ275" s="359"/>
      <c r="GR275" s="360"/>
    </row>
    <row r="276" spans="1:200" ht="17.100000000000001" customHeight="1" x14ac:dyDescent="0.3">
      <c r="A276" s="402"/>
      <c r="B276" s="405"/>
      <c r="C276" s="409"/>
      <c r="D276" s="410"/>
      <c r="E276" s="361"/>
      <c r="F276" s="362"/>
      <c r="G276" s="379"/>
      <c r="H276" s="380"/>
      <c r="I276" s="361"/>
      <c r="J276" s="362"/>
      <c r="K276" s="361"/>
      <c r="L276" s="362"/>
      <c r="M276" s="361"/>
      <c r="N276" s="362"/>
      <c r="O276" s="361"/>
      <c r="P276" s="362"/>
      <c r="Q276" s="361"/>
      <c r="R276" s="362"/>
      <c r="S276" s="361"/>
      <c r="T276" s="362"/>
      <c r="U276" s="361"/>
      <c r="V276" s="362"/>
      <c r="W276" s="361"/>
      <c r="X276" s="362"/>
      <c r="Y276" s="361"/>
      <c r="Z276" s="362"/>
      <c r="AA276" s="361"/>
      <c r="AB276" s="362"/>
      <c r="AC276" s="379"/>
      <c r="AD276" s="380"/>
      <c r="AE276" s="379"/>
      <c r="AF276" s="380"/>
      <c r="AG276" s="379"/>
      <c r="AH276" s="380"/>
      <c r="AI276" s="379"/>
      <c r="AJ276" s="380"/>
      <c r="AK276" s="379"/>
      <c r="AL276" s="380"/>
      <c r="AM276" s="361"/>
      <c r="AN276" s="362"/>
      <c r="AO276" s="361"/>
      <c r="AP276" s="362"/>
      <c r="AQ276" s="361"/>
      <c r="AR276" s="362"/>
      <c r="AS276" s="361"/>
      <c r="AT276" s="362"/>
      <c r="AU276" s="361"/>
      <c r="AV276" s="362"/>
      <c r="AW276" s="361"/>
      <c r="AX276" s="362"/>
      <c r="AY276" s="361"/>
      <c r="AZ276" s="362"/>
      <c r="BA276" s="361"/>
      <c r="BB276" s="362"/>
      <c r="BC276" s="361"/>
      <c r="BD276" s="362"/>
      <c r="BE276" s="361"/>
      <c r="BF276" s="362"/>
      <c r="BG276" s="361"/>
      <c r="BH276" s="362"/>
      <c r="BI276" s="361"/>
      <c r="BJ276" s="362"/>
      <c r="BK276" s="361"/>
      <c r="BL276" s="362"/>
      <c r="BM276" s="361"/>
      <c r="BN276" s="362"/>
      <c r="BO276" s="361"/>
      <c r="BP276" s="362"/>
      <c r="BQ276" s="361"/>
      <c r="BR276" s="362"/>
      <c r="BS276" s="361"/>
      <c r="BT276" s="362"/>
      <c r="BU276" s="361"/>
      <c r="BV276" s="362"/>
      <c r="BW276" s="361"/>
      <c r="BX276" s="362"/>
      <c r="BY276" s="361"/>
      <c r="BZ276" s="362"/>
      <c r="CA276" s="361"/>
      <c r="CB276" s="362"/>
      <c r="CC276" s="361"/>
      <c r="CD276" s="362"/>
      <c r="CE276" s="361"/>
      <c r="CF276" s="362"/>
      <c r="CG276" s="361"/>
      <c r="CH276" s="362"/>
      <c r="CI276" s="385"/>
      <c r="CJ276" s="386"/>
      <c r="CK276" s="379"/>
      <c r="CL276" s="380"/>
      <c r="CM276" s="379"/>
      <c r="CN276" s="380"/>
      <c r="CO276" s="379"/>
      <c r="CP276" s="380"/>
      <c r="CQ276" s="379"/>
      <c r="CR276" s="380"/>
      <c r="CS276" s="361"/>
      <c r="CT276" s="362"/>
      <c r="CU276" s="373"/>
      <c r="CV276" s="374"/>
      <c r="CW276" s="373"/>
      <c r="CX276" s="374"/>
      <c r="CY276" s="373"/>
      <c r="CZ276" s="374"/>
      <c r="DA276" s="361"/>
      <c r="DB276" s="362"/>
      <c r="DC276" s="373"/>
      <c r="DD276" s="374"/>
      <c r="DE276" s="361"/>
      <c r="DF276" s="362"/>
      <c r="DG276" s="361"/>
      <c r="DH276" s="362"/>
      <c r="DI276" s="361"/>
      <c r="DJ276" s="362"/>
      <c r="DK276" s="361"/>
      <c r="DL276" s="362"/>
      <c r="DM276" s="361"/>
      <c r="DN276" s="362"/>
      <c r="DO276" s="361"/>
      <c r="DP276" s="362"/>
      <c r="DQ276" s="361"/>
      <c r="DR276" s="362"/>
      <c r="DS276" s="361"/>
      <c r="DT276" s="362"/>
      <c r="DU276" s="361"/>
      <c r="DV276" s="362"/>
      <c r="DW276" s="361"/>
      <c r="DX276" s="362"/>
      <c r="DY276" s="361"/>
      <c r="DZ276" s="362"/>
      <c r="EA276" s="361"/>
      <c r="EB276" s="362"/>
      <c r="EC276" s="361"/>
      <c r="ED276" s="362"/>
      <c r="EE276" s="361"/>
      <c r="EF276" s="362"/>
      <c r="EG276" s="361"/>
      <c r="EH276" s="362"/>
      <c r="EI276" s="361"/>
      <c r="EJ276" s="362"/>
      <c r="EK276" s="361"/>
      <c r="EL276" s="362"/>
      <c r="EM276" s="361"/>
      <c r="EN276" s="362"/>
      <c r="EO276" s="361"/>
      <c r="EP276" s="362"/>
      <c r="EQ276" s="361"/>
      <c r="ER276" s="362"/>
      <c r="ES276" s="361"/>
      <c r="ET276" s="362"/>
      <c r="EU276" s="361"/>
      <c r="EV276" s="362"/>
      <c r="EW276" s="361"/>
      <c r="EX276" s="362"/>
      <c r="EY276" s="361"/>
      <c r="EZ276" s="362"/>
      <c r="FA276" s="361"/>
      <c r="FB276" s="362"/>
      <c r="FC276" s="385"/>
      <c r="FD276" s="386"/>
      <c r="FE276" s="379"/>
      <c r="FF276" s="380"/>
      <c r="FG276" s="379"/>
      <c r="FH276" s="380"/>
      <c r="FI276" s="379"/>
      <c r="FJ276" s="380"/>
      <c r="FK276" s="379"/>
      <c r="FL276" s="380"/>
      <c r="FM276" s="361"/>
      <c r="FN276" s="362"/>
      <c r="FO276" s="373"/>
      <c r="FP276" s="374"/>
      <c r="FQ276" s="373"/>
      <c r="FR276" s="374"/>
      <c r="FS276" s="373"/>
      <c r="FT276" s="374"/>
      <c r="FU276" s="361"/>
      <c r="FV276" s="362"/>
      <c r="FW276" s="373"/>
      <c r="FX276" s="374"/>
      <c r="FY276" s="361"/>
      <c r="FZ276" s="362"/>
      <c r="GA276" s="361"/>
      <c r="GB276" s="362"/>
      <c r="GC276" s="361"/>
      <c r="GD276" s="362"/>
      <c r="GE276" s="361"/>
      <c r="GF276" s="362"/>
      <c r="GG276" s="361"/>
      <c r="GH276" s="362"/>
      <c r="GI276" s="361"/>
      <c r="GJ276" s="362"/>
      <c r="GK276" s="361"/>
      <c r="GL276" s="362"/>
      <c r="GM276" s="361"/>
      <c r="GN276" s="362"/>
      <c r="GO276" s="361"/>
      <c r="GP276" s="362"/>
      <c r="GQ276" s="361"/>
      <c r="GR276" s="362"/>
    </row>
    <row r="277" spans="1:200" ht="16.5" customHeight="1" x14ac:dyDescent="0.3">
      <c r="A277" s="402"/>
      <c r="B277" s="405"/>
      <c r="C277" s="395" t="s">
        <v>20</v>
      </c>
      <c r="D277" s="396"/>
      <c r="E277" s="351">
        <f>ROUNDUP((E273/1000)*VLOOKUP(E$8,'프로파일 단가 DB'!$A$2:$H$107,7,FALSE)+(E273/1000*($U$3/100))*VLOOKUP(E$8,'프로파일 단가 DB'!$A$2:$H$107,7,FALSE),2)</f>
        <v>0</v>
      </c>
      <c r="F277" s="352"/>
      <c r="G277" s="351">
        <f>ROUNDUP((G273/1000)*VLOOKUP(G$8,'프로파일 단가 DB'!$A$2:$H$107,7,FALSE)+(G273/1000*($U$3/100))*VLOOKUP(G$8,'프로파일 단가 DB'!$A$2:$H$107,7,FALSE),2)</f>
        <v>0</v>
      </c>
      <c r="H277" s="352"/>
      <c r="I277" s="351">
        <f>ROUNDUP((I273/1000)*VLOOKUP(I$8,'프로파일 단가 DB'!$A$2:$H$107,7,FALSE)+(I273/1000*($U$3/100))*VLOOKUP(I$8,'프로파일 단가 DB'!$A$2:$H$107,7,FALSE),2)</f>
        <v>0</v>
      </c>
      <c r="J277" s="352"/>
      <c r="K277" s="351">
        <f>ROUNDUP((K273/1000)*VLOOKUP(K$8,'프로파일 단가 DB'!$A$2:$H$107,7,FALSE)+(K273/1000*($U$3/100))*VLOOKUP(K$8,'프로파일 단가 DB'!$A$2:$H$107,7,FALSE),2)</f>
        <v>0</v>
      </c>
      <c r="L277" s="352"/>
      <c r="M277" s="351">
        <f>ROUNDUP((M273/1000)*VLOOKUP(M$8,'프로파일 단가 DB'!$A$2:$H$107,7,FALSE)+(M273/1000*($U$3/100))*VLOOKUP(M$8,'프로파일 단가 DB'!$A$2:$H$107,7,FALSE),2)</f>
        <v>0</v>
      </c>
      <c r="N277" s="352"/>
      <c r="O277" s="351">
        <f>ROUNDUP((O273/1000)*VLOOKUP(O$8,'프로파일 단가 DB'!$A$2:$H$107,7,FALSE)+(O273/1000*($U$3/100))*VLOOKUP(O$8,'프로파일 단가 DB'!$A$2:$H$107,7,FALSE),2)</f>
        <v>0</v>
      </c>
      <c r="P277" s="352"/>
      <c r="Q277" s="351">
        <f>ROUNDUP((Q273/1000)*VLOOKUP(Q$8,'프로파일 단가 DB'!$A$2:$H$107,7,FALSE)+(Q273/1000*($U$3/100))*VLOOKUP(Q$8,'프로파일 단가 DB'!$A$2:$H$107,7,FALSE),2)</f>
        <v>0</v>
      </c>
      <c r="R277" s="352"/>
      <c r="S277" s="351">
        <f>ROUNDUP((S273/1000)*VLOOKUP(S$8,'프로파일 단가 DB'!$A$2:$H$107,7,FALSE)+(S273/1000*($U$3/100))*VLOOKUP(S$8,'프로파일 단가 DB'!$A$2:$H$107,7,FALSE),2)</f>
        <v>0</v>
      </c>
      <c r="T277" s="352"/>
      <c r="U277" s="351">
        <f>ROUNDUP((U273/1000)*VLOOKUP(U$8,'프로파일 단가 DB'!$A$2:$H$107,7,FALSE)+(U273/1000*($U$3/100))*VLOOKUP(U$8,'프로파일 단가 DB'!$A$2:$H$107,7,FALSE),2)</f>
        <v>0</v>
      </c>
      <c r="V277" s="352"/>
      <c r="W277" s="351">
        <f>ROUNDUP((W273/1000)*VLOOKUP(W$8,'프로파일 단가 DB'!$A$2:$H$107,7,FALSE)+(W273/1000*($U$3/100))*VLOOKUP(W$8,'프로파일 단가 DB'!$A$2:$H$107,7,FALSE),2)</f>
        <v>0</v>
      </c>
      <c r="X277" s="352"/>
      <c r="Y277" s="351">
        <f>ROUNDUP((Y273)*VLOOKUP(Y$8,'프로파일 단가 DB'!$A$2:$H$107,7,FALSE)+(Y273*($U$3/100))*VLOOKUP(Y$8,'프로파일 단가 DB'!$A$2:$H$107,7,FALSE),2)</f>
        <v>0</v>
      </c>
      <c r="Z277" s="352"/>
      <c r="AA277" s="351">
        <f>ROUNDUP((AA273)*VLOOKUP(AA$8,'프로파일 단가 DB'!$A$2:$H$107,7,FALSE)+(AA273*($U$3/100))*VLOOKUP(AA$8,'프로파일 단가 DB'!$A$2:$H$107,7,FALSE),2)</f>
        <v>0</v>
      </c>
      <c r="AB277" s="352"/>
      <c r="AC277" s="351">
        <f>ROUNDUP((AC273)*VLOOKUP(AC$8,'프로파일 단가 DB'!$A$2:$H$107,7,FALSE)+(AC273*($U$3/100))*VLOOKUP(AC$8,'프로파일 단가 DB'!$A$2:$H$107,7,FALSE),2)</f>
        <v>0</v>
      </c>
      <c r="AD277" s="352"/>
      <c r="AE277" s="351">
        <f>ROUNDUP((AE273)*VLOOKUP(AE$8,'프로파일 단가 DB'!$A$2:$H$107,7,FALSE)+(AE273*($U$3/100))*VLOOKUP(AE$8,'프로파일 단가 DB'!$A$2:$H$107,7,FALSE),2)</f>
        <v>0</v>
      </c>
      <c r="AF277" s="352"/>
      <c r="AG277" s="351">
        <f>ROUNDUP((AG273)*VLOOKUP(AG$8,'프로파일 단가 DB'!$A$2:$H$107,7,FALSE)+(AG273*($U$3/100))*VLOOKUP(AG$8,'프로파일 단가 DB'!$A$2:$H$107,7,FALSE),2)</f>
        <v>0</v>
      </c>
      <c r="AH277" s="352"/>
      <c r="AI277" s="351">
        <f>ROUNDUP((AI273)*VLOOKUP(AI$8,'프로파일 단가 DB'!$A$2:$H$107,7,FALSE)+(AI273*($U$3/100))*VLOOKUP(AI$8,'프로파일 단가 DB'!$A$2:$H$107,7,FALSE),2)</f>
        <v>0</v>
      </c>
      <c r="AJ277" s="352"/>
      <c r="AK277" s="351">
        <f>ROUNDUP((AK273)*VLOOKUP(AK$8,'프로파일 단가 DB'!$A$2:$H$107,7,FALSE)+(AK273*($U$3/100))*VLOOKUP(AK$8,'프로파일 단가 DB'!$A$2:$H$107,7,FALSE),2)</f>
        <v>0</v>
      </c>
      <c r="AL277" s="352"/>
      <c r="AM277" s="351">
        <f>ROUNDUP((AM273)*VLOOKUP(AM$8,'프로파일 단가 DB'!$A$2:$H$107,7,FALSE)+(AM273*($U$3/100))*VLOOKUP(AM$8,'프로파일 단가 DB'!$A$2:$H$107,7,FALSE),2)</f>
        <v>0</v>
      </c>
      <c r="AN277" s="352"/>
      <c r="AO277" s="351">
        <f>ROUNDUP((AO273)*VLOOKUP(AO$8,'프로파일 단가 DB'!$A$2:$H$107,7,FALSE)+(AO273*($U$3/100))*VLOOKUP(AO$8,'프로파일 단가 DB'!$A$2:$H$107,7,FALSE),2)</f>
        <v>0</v>
      </c>
      <c r="AP277" s="352"/>
      <c r="AQ277" s="351">
        <f>ROUNDUP((AQ273)*VLOOKUP(AQ$8,'프로파일 단가 DB'!$A$2:$H$107,7,FALSE)+(AQ273*($U$3/100))*VLOOKUP(AQ$8,'프로파일 단가 DB'!$A$2:$H$107,7,FALSE),2)</f>
        <v>0</v>
      </c>
      <c r="AR277" s="352"/>
      <c r="AS277" s="351">
        <f>ROUNDUP((AS273)*VLOOKUP(AS$8,'프로파일 단가 DB'!$A$2:$H$107,7,FALSE)+(AS273*($U$3/100))*VLOOKUP(AS$8,'프로파일 단가 DB'!$A$2:$H$107,7,FALSE),2)</f>
        <v>0</v>
      </c>
      <c r="AT277" s="352"/>
      <c r="AU277" s="351">
        <f>ROUNDUP((AU273)*VLOOKUP(AU$8,'프로파일 단가 DB'!$A$2:$H$107,7,FALSE)+(AU273*($U$3/100))*VLOOKUP(AU$8,'프로파일 단가 DB'!$A$2:$H$107,7,FALSE),2)</f>
        <v>0</v>
      </c>
      <c r="AV277" s="352"/>
      <c r="AW277" s="351">
        <f>ROUNDUP((AW273)*VLOOKUP(AW$8,'프로파일 단가 DB'!$A$2:$H$107,7,FALSE)+(AW273*($U$3/100))*VLOOKUP(AW$8,'프로파일 단가 DB'!$A$2:$H$107,7,FALSE),2)</f>
        <v>0</v>
      </c>
      <c r="AX277" s="352"/>
      <c r="AY277" s="351">
        <f>ROUNDUP((AY273)*VLOOKUP(AY$8,'프로파일 단가 DB'!$A$2:$H$107,7,FALSE)+(AY273*($U$3/100))*VLOOKUP(AY$8,'프로파일 단가 DB'!$A$2:$H$107,7,FALSE),2)</f>
        <v>0</v>
      </c>
      <c r="AZ277" s="352"/>
      <c r="BA277" s="351">
        <f>ROUNDUP((BA273)*VLOOKUP(BA$8,'프로파일 단가 DB'!$A$2:$H$107,7,FALSE)+(BA273*($U$3/100))*VLOOKUP(BA$8,'프로파일 단가 DB'!$A$2:$H$107,7,FALSE),2)</f>
        <v>0</v>
      </c>
      <c r="BB277" s="352"/>
      <c r="BC277" s="351">
        <f>ROUNDUP((BC273)*VLOOKUP(BC$8,'프로파일 단가 DB'!$A$2:$H$107,7,FALSE)+(BC273*($U$3/100))*VLOOKUP(BC$8,'프로파일 단가 DB'!$A$2:$H$107,7,FALSE),2)</f>
        <v>0</v>
      </c>
      <c r="BD277" s="352"/>
      <c r="BE277" s="351">
        <f>ROUNDUP((BE273)*VLOOKUP(BE$8,'프로파일 단가 DB'!$A$2:$H$107,7,FALSE)+(BE273*($U$3/100))*VLOOKUP(BE$8,'프로파일 단가 DB'!$A$2:$H$107,7,FALSE),2)</f>
        <v>0</v>
      </c>
      <c r="BF277" s="352"/>
      <c r="BG277" s="351">
        <f>ROUNDUP((BG273)*VLOOKUP(BG$8,'프로파일 단가 DB'!$A$2:$H$107,7,FALSE)+(BG273*($U$3/100))*VLOOKUP(BG$8,'프로파일 단가 DB'!$A$2:$H$107,7,FALSE),2)</f>
        <v>0</v>
      </c>
      <c r="BH277" s="352"/>
      <c r="BI277" s="351">
        <f>ROUNDUP((BI273)*VLOOKUP(BI$8,'프로파일 단가 DB'!$A$2:$H$107,7,FALSE)+(BI273*($U$3/100))*VLOOKUP(BI$8,'프로파일 단가 DB'!$A$2:$H$107,7,FALSE),2)</f>
        <v>0</v>
      </c>
      <c r="BJ277" s="352"/>
      <c r="BK277" s="351">
        <f>ROUNDUP((BK273)*VLOOKUP(BK$8,'프로파일 단가 DB'!$A$2:$H$107,7,FALSE)+(BK273*($U$3/100))*VLOOKUP(BK$8,'프로파일 단가 DB'!$A$2:$H$107,7,FALSE),2)</f>
        <v>0</v>
      </c>
      <c r="BL277" s="352"/>
      <c r="BM277" s="351">
        <f>ROUNDUP((BM273)*VLOOKUP(BM$8,'프로파일 단가 DB'!$A$2:$H$107,7,FALSE)+(BM273*($U$3/100))*VLOOKUP(BM$8,'프로파일 단가 DB'!$A$2:$H$107,7,FALSE),2)</f>
        <v>0</v>
      </c>
      <c r="BN277" s="352"/>
      <c r="BO277" s="351">
        <f>ROUNDUP((BO273/1000)*VLOOKUP(BO$8,'프로파일 단가 DB'!$A$2:$H$107,7,FALSE)+(BO273/1000*($U$3/100))*VLOOKUP(BO$8,'프로파일 단가 DB'!$A$2:$H$107,7,FALSE),2)</f>
        <v>0</v>
      </c>
      <c r="BP277" s="352"/>
      <c r="BQ277" s="351">
        <f>ROUNDUP((BQ273/1000)*VLOOKUP(BQ$8,'프로파일 단가 DB'!$A$2:$H$107,7,FALSE)+(BQ273/1000*($U$3/100))*VLOOKUP(BQ$8,'프로파일 단가 DB'!$A$2:$H$107,7,FALSE),2)</f>
        <v>0</v>
      </c>
      <c r="BR277" s="352"/>
      <c r="BS277" s="351">
        <f>ROUNDUP((BS273/1000)*VLOOKUP(BS$8,'프로파일 단가 DB'!$A$2:$H$107,7,FALSE)+(BS273/1000*($U$3/100))*VLOOKUP(BS$8,'프로파일 단가 DB'!$A$2:$H$107,7,FALSE),2)</f>
        <v>0</v>
      </c>
      <c r="BT277" s="352"/>
      <c r="BU277" s="351">
        <f>ROUNDUP((BU273/1000)*VLOOKUP(BU$8,'프로파일 단가 DB'!$A$2:$H$107,7,FALSE)+(BU273/1000*($U$3/100))*VLOOKUP(BU$8,'프로파일 단가 DB'!$A$2:$H$107,7,FALSE),2)</f>
        <v>0</v>
      </c>
      <c r="BV277" s="352"/>
      <c r="BW277" s="351">
        <f>ROUNDUP((BW273/1000)*VLOOKUP(BW$8,'프로파일 단가 DB'!$A$2:$H$107,7,FALSE)+(BW273/1000*($U$3/100))*VLOOKUP(BW$8,'프로파일 단가 DB'!$A$2:$H$107,7,FALSE),2)</f>
        <v>0</v>
      </c>
      <c r="BX277" s="352"/>
      <c r="BY277" s="351">
        <f>ROUNDUP((BY273/1000)*VLOOKUP(BY$8,'프로파일 단가 DB'!$A$2:$H$107,7,FALSE)+(BY273/1000*($U$3/100))*VLOOKUP(BY$8,'프로파일 단가 DB'!$A$2:$H$107,7,FALSE),2)</f>
        <v>0</v>
      </c>
      <c r="BZ277" s="352"/>
      <c r="CA277" s="351">
        <f>ROUNDUP((CA273/1000)*VLOOKUP(CA$8,'프로파일 단가 DB'!$A$2:$H$107,7,FALSE)+(CA273/1000*($U$3/100))*VLOOKUP(CA$8,'프로파일 단가 DB'!$A$2:$H$107,7,FALSE),2)</f>
        <v>0</v>
      </c>
      <c r="CB277" s="352"/>
      <c r="CC277" s="351">
        <f>ROUNDUP((CC273/1000)*VLOOKUP(CC$8,'프로파일 단가 DB'!$A$2:$H$107,7,FALSE)+(CC273/1000*($U$3/100))*VLOOKUP(CC$8,'프로파일 단가 DB'!$A$2:$H$107,7,FALSE),2)</f>
        <v>0</v>
      </c>
      <c r="CD277" s="352"/>
      <c r="CE277" s="389">
        <f>ROUNDUP((CE273)*VLOOKUP(CE$8,'프로파일 단가 DB'!$A$2:$H$107,7,FALSE)+(CE273*($U$3/100))*VLOOKUP(CE$8,'프로파일 단가 DB'!$A$2:$H$107,7,FALSE),2)</f>
        <v>0</v>
      </c>
      <c r="CF277" s="390"/>
      <c r="CG277" s="389">
        <f>ROUNDUP((CG273)*VLOOKUP(CG$8,'프로파일 단가 DB'!$A$2:$H$107,7,FALSE)+(CG273*($U$3/100))*VLOOKUP(CG$8,'프로파일 단가 DB'!$A$2:$H$107,7,FALSE),2)</f>
        <v>0</v>
      </c>
      <c r="CH277" s="390"/>
      <c r="CI277" s="389">
        <f>ROUNDUP((CI273)*VLOOKUP(CI$8,'프로파일 단가 DB'!$A$2:$H$107,7,FALSE)+(CI273*($U$3/100))*VLOOKUP(CI$8,'프로파일 단가 DB'!$A$2:$H$107,7,FALSE),2)</f>
        <v>0</v>
      </c>
      <c r="CJ277" s="390"/>
      <c r="CK277" s="389">
        <f>ROUNDUP((CK273)*VLOOKUP(CK$8,'프로파일 단가 DB'!$A$2:$H$107,7,FALSE)+(CK273*($U$3/100))*VLOOKUP(CK$8,'프로파일 단가 DB'!$A$2:$H$107,7,FALSE),2)</f>
        <v>0</v>
      </c>
      <c r="CL277" s="390"/>
      <c r="CM277" s="389">
        <f>ROUNDUP((CM273)*VLOOKUP(CM$8,'프로파일 단가 DB'!$A$2:$H$107,7,FALSE)+(CM273*($U$3/100))*VLOOKUP(CM$8,'프로파일 단가 DB'!$A$2:$H$107,7,FALSE),2)</f>
        <v>0</v>
      </c>
      <c r="CN277" s="390"/>
      <c r="CO277" s="389">
        <f>ROUNDUP((CO273)*VLOOKUP(CO$8,'프로파일 단가 DB'!$A$2:$H$107,7,FALSE)+(CO273*($U$3/100))*VLOOKUP(CO$8,'프로파일 단가 DB'!$A$2:$H$107,7,FALSE),2)</f>
        <v>0</v>
      </c>
      <c r="CP277" s="390"/>
      <c r="CQ277" s="389">
        <f>ROUNDUP((CQ273)*VLOOKUP(CQ$8,'프로파일 단가 DB'!$A$2:$H$107,7,FALSE)+(CQ273*($U$3/100))*VLOOKUP(CQ$8,'프로파일 단가 DB'!$A$2:$H$107,7,FALSE),2)</f>
        <v>0</v>
      </c>
      <c r="CR277" s="390"/>
      <c r="CS277" s="389">
        <f>ROUNDUP((CS273)*VLOOKUP(CS$8,'프로파일 단가 DB'!$A$2:$H$107,7,FALSE)+(CS273*($U$3/100))*VLOOKUP(CS$8,'프로파일 단가 DB'!$A$2:$H$107,7,FALSE),2)</f>
        <v>0</v>
      </c>
      <c r="CT277" s="390"/>
      <c r="CU277" s="351">
        <f>ROUNDUP((CU273)*VLOOKUP(CU$8,'프로파일 단가 DB'!$A$2:$H$107,7,FALSE)+(CU273*($U$3/100))*VLOOKUP(CU$8,'프로파일 단가 DB'!$A$2:$H$107,7,FALSE),2)</f>
        <v>0</v>
      </c>
      <c r="CV277" s="352"/>
      <c r="CW277" s="351">
        <f>ROUNDUP((CW273)*VLOOKUP(CW$8,'프로파일 단가 DB'!$A$2:$H$107,7,FALSE)+(CW273*($U$3/100))*VLOOKUP(CW$8,'프로파일 단가 DB'!$A$2:$H$107,7,FALSE),2)</f>
        <v>0</v>
      </c>
      <c r="CX277" s="352"/>
      <c r="CY277" s="351">
        <f>ROUNDUP((CY273)*VLOOKUP(CY$8,'프로파일 단가 DB'!$A$2:$H$107,7,FALSE)+(CY273*($U$3/100))*VLOOKUP(CY$8,'프로파일 단가 DB'!$A$2:$H$107,7,FALSE),2)</f>
        <v>0</v>
      </c>
      <c r="CZ277" s="352"/>
      <c r="DA277" s="351">
        <f>ROUNDUP((DA273)*VLOOKUP(DA$8,'프로파일 단가 DB'!$A$2:$H$107,7,FALSE)+(DA273*($U$3/100))*VLOOKUP(DA$8,'프로파일 단가 DB'!$A$2:$H$107,7,FALSE),2)</f>
        <v>0</v>
      </c>
      <c r="DB277" s="352"/>
      <c r="DC277" s="351">
        <f>ROUNDUP((DC273)*VLOOKUP(DC$8,'프로파일 단가 DB'!$A$2:$H$107,7,FALSE)+(DC273*($U$3/100))*VLOOKUP(DC$8,'프로파일 단가 DB'!$A$2:$H$107,7,FALSE),2)</f>
        <v>0</v>
      </c>
      <c r="DD277" s="352"/>
      <c r="DE277" s="351">
        <f>ROUNDUP((DE273)*VLOOKUP(DE$8,'프로파일 단가 DB'!$A$2:$H$107,7,FALSE)+(DE273*($U$3/100))*VLOOKUP(DE$8,'프로파일 단가 DB'!$A$2:$H$107,7,FALSE),2)</f>
        <v>0</v>
      </c>
      <c r="DF277" s="352"/>
      <c r="DG277" s="351">
        <f>ROUNDUP((DG273)*VLOOKUP(DG$8,'프로파일 단가 DB'!$A$2:$H$107,7,FALSE)+(DG273*($U$3/100))*VLOOKUP(DG$8,'프로파일 단가 DB'!$A$2:$H$107,7,FALSE),2)</f>
        <v>0</v>
      </c>
      <c r="DH277" s="352"/>
      <c r="DI277" s="351">
        <f>ROUNDUP((DI273)*VLOOKUP(DI$8,'프로파일 단가 DB'!$A$2:$H$107,7,FALSE)+(DI273*($U$3/100))*VLOOKUP(DI$8,'프로파일 단가 DB'!$A$2:$H$107,7,FALSE),2)</f>
        <v>0</v>
      </c>
      <c r="DJ277" s="352"/>
      <c r="DK277" s="351">
        <f>ROUNDUP((DK273)*VLOOKUP(DK$8,'프로파일 단가 DB'!$A$2:$H$107,7,FALSE)+(DK273*($U$3/100))*VLOOKUP(DK$8,'프로파일 단가 DB'!$A$2:$H$107,7,FALSE),2)</f>
        <v>0</v>
      </c>
      <c r="DL277" s="352"/>
      <c r="DM277" s="351">
        <f>ROUNDUP((DM273)*VLOOKUP(DM$8,'프로파일 단가 DB'!$A$2:$H$107,7,FALSE)+(DM273*($U$3/100))*VLOOKUP(DM$8,'프로파일 단가 DB'!$A$2:$H$107,7,FALSE),2)</f>
        <v>0</v>
      </c>
      <c r="DN277" s="352"/>
      <c r="DO277" s="351">
        <f>ROUNDUP((DO273)*VLOOKUP(DO$8,'프로파일 단가 DB'!$A$2:$H$107,7,FALSE)+(DO273*($U$3/100))*VLOOKUP(DO$8,'프로파일 단가 DB'!$A$2:$H$107,7,FALSE),2)</f>
        <v>0</v>
      </c>
      <c r="DP277" s="352"/>
      <c r="DQ277" s="351">
        <f>ROUNDUP((DQ273)*VLOOKUP(DQ$8,'프로파일 단가 DB'!$A$2:$H$107,7,FALSE)+(DQ273*($U$3/100))*VLOOKUP(DQ$8,'프로파일 단가 DB'!$A$2:$H$107,7,FALSE),2)</f>
        <v>0</v>
      </c>
      <c r="DR277" s="352"/>
      <c r="DS277" s="351">
        <f>ROUNDUP((DS273)*VLOOKUP(DS$8,'프로파일 단가 DB'!$A$2:$H$107,7,FALSE)+(DS273*($U$3/100))*VLOOKUP(DS$8,'프로파일 단가 DB'!$A$2:$H$107,7,FALSE),2)</f>
        <v>0</v>
      </c>
      <c r="DT277" s="352"/>
      <c r="DU277" s="351">
        <f>ROUNDUP((DU273/1000)*VLOOKUP(DU$8,'프로파일 단가 DB'!$A$2:$H$107,7,FALSE)+(DU273/1000*($U$3/100))*VLOOKUP(DU$8,'프로파일 단가 DB'!$A$2:$H$107,7,FALSE),2)</f>
        <v>0</v>
      </c>
      <c r="DV277" s="352"/>
      <c r="DW277" s="351">
        <f>ROUNDUP((DW273)*VLOOKUP(DW$8,'프로파일 단가 DB'!$A$2:$H$107,7,FALSE)+(DW273*($U$3/100))*VLOOKUP(DW$8,'프로파일 단가 DB'!$A$2:$H$107,7,FALSE),2)</f>
        <v>0</v>
      </c>
      <c r="DX277" s="352"/>
      <c r="DY277" s="351">
        <f>ROUNDUP((DY273)*VLOOKUP(DY$8,'프로파일 단가 DB'!$A$2:$H$107,7,FALSE)+(DY273*($U$3/100))*VLOOKUP(DY$8,'프로파일 단가 DB'!$A$2:$H$107,7,FALSE),2)</f>
        <v>0</v>
      </c>
      <c r="DZ277" s="352"/>
      <c r="EA277" s="351">
        <f>ROUNDUP((EA273)*VLOOKUP(EA$8,'프로파일 단가 DB'!$A$2:$H$107,7,FALSE)+(EA273*($U$3/100))*VLOOKUP(EA$8,'프로파일 단가 DB'!$A$2:$H$107,7,FALSE),2)</f>
        <v>0</v>
      </c>
      <c r="EB277" s="352"/>
      <c r="EC277" s="351">
        <f>ROUNDUP((EC273/1000)*VLOOKUP(EC$8,'프로파일 단가 DB'!$A$2:$H$107,7,FALSE)+(EC273/1000*($U$3/100))*VLOOKUP(EC$8,'프로파일 단가 DB'!$A$2:$H$107,7,FALSE),2)</f>
        <v>0</v>
      </c>
      <c r="ED277" s="352"/>
      <c r="EE277" s="351">
        <f>ROUNDUP((EE273/1000)*VLOOKUP(EE$8,'프로파일 단가 DB'!$A$2:$H$107,7,FALSE)+(EE273/1000*($U$3/100))*VLOOKUP(EE$8,'프로파일 단가 DB'!$A$2:$H$107,7,FALSE),2)</f>
        <v>0</v>
      </c>
      <c r="EF277" s="352"/>
      <c r="EG277" s="351">
        <f>ROUNDUP((EG273/1000)*VLOOKUP(EG$8,'프로파일 단가 DB'!$A$2:$H$107,7,FALSE)+(EG273/1000*($U$3/100))*VLOOKUP(EG$8,'프로파일 단가 DB'!$A$2:$H$107,7,FALSE),2)</f>
        <v>0</v>
      </c>
      <c r="EH277" s="352"/>
      <c r="EI277" s="351">
        <f>ROUNDUP((EI273/1000)*VLOOKUP(EI$8,'프로파일 단가 DB'!$A$2:$H$107,7,FALSE)+(EI273/1000*($U$3/100))*VLOOKUP(EI$8,'프로파일 단가 DB'!$A$2:$H$107,7,FALSE),2)</f>
        <v>0</v>
      </c>
      <c r="EJ277" s="352"/>
      <c r="EK277" s="351">
        <f>ROUNDUP((EK273/1000)*VLOOKUP(EK$8,'프로파일 단가 DB'!$A$2:$H$107,7,FALSE)+(EK273/1000*($U$3/100))*VLOOKUP(EK$8,'프로파일 단가 DB'!$A$2:$H$107,7,FALSE),2)</f>
        <v>0</v>
      </c>
      <c r="EL277" s="352"/>
      <c r="EM277" s="351">
        <f>ROUNDUP((EM273/1000)*VLOOKUP(EM$8,'프로파일 단가 DB'!$A$2:$H$107,7,FALSE)+(EM273/1000*($U$3/100))*VLOOKUP(EM$8,'프로파일 단가 DB'!$A$2:$H$107,7,FALSE),2)</f>
        <v>0</v>
      </c>
      <c r="EN277" s="352"/>
      <c r="EO277" s="351">
        <f>ROUNDUP((EO273/1000)*VLOOKUP(EO$8,'프로파일 단가 DB'!$A$2:$H$107,7,FALSE)+(EO273/1000*($U$3/100))*VLOOKUP(EO$8,'프로파일 단가 DB'!$A$2:$H$107,7,FALSE),2)</f>
        <v>0</v>
      </c>
      <c r="EP277" s="352"/>
      <c r="EQ277" s="351">
        <f>ROUNDUP((EQ273/1000)*VLOOKUP(EQ$8,'프로파일 단가 DB'!$A$2:$H$107,7,FALSE)+(EQ273/1000*($U$3/100))*VLOOKUP(EQ$8,'프로파일 단가 DB'!$A$2:$H$107,7,FALSE),2)</f>
        <v>0</v>
      </c>
      <c r="ER277" s="352"/>
      <c r="ES277" s="351">
        <f>ROUNDUP((ES273/1000)*VLOOKUP(ES$8,'프로파일 단가 DB'!$A$2:$H$107,7,FALSE)+(ES273/1000*($U$3/100))*VLOOKUP(ES$8,'프로파일 단가 DB'!$A$2:$H$107,7,FALSE),2)</f>
        <v>0</v>
      </c>
      <c r="ET277" s="352"/>
      <c r="EU277" s="351">
        <f>ROUNDUP((EU273/1000)*VLOOKUP(EU$8,'프로파일 단가 DB'!$A$2:$H$107,7,FALSE)+(EU273/1000*($U$3/100))*VLOOKUP(EU$8,'프로파일 단가 DB'!$A$2:$H$107,7,FALSE),2)</f>
        <v>0</v>
      </c>
      <c r="EV277" s="352"/>
      <c r="EW277" s="351">
        <f>ROUNDUP((EW273/1000)*VLOOKUP(EW$8,'프로파일 단가 DB'!$A$2:$H$107,7,FALSE)+(EW273/1000*($U$3/100))*VLOOKUP(EW$8,'프로파일 단가 DB'!$A$2:$H$107,7,FALSE),2)</f>
        <v>0</v>
      </c>
      <c r="EX277" s="352"/>
      <c r="EY277" s="351">
        <f>ROUNDUP((EY273)*VLOOKUP(EY$8,'프로파일 단가 DB'!$A$2:$H$107,7,FALSE)+(EY273*($U$3/100))*VLOOKUP(EY$8,'프로파일 단가 DB'!$A$2:$H$107,7,FALSE),2)</f>
        <v>0</v>
      </c>
      <c r="EZ277" s="352"/>
      <c r="FA277" s="351">
        <f>ROUNDUP((FA273)*VLOOKUP(FA$8,'프로파일 단가 DB'!$A$2:$H$107,7,FALSE)+(FA273*($U$3/100))*VLOOKUP(FA$8,'프로파일 단가 DB'!$A$2:$H$107,7,FALSE),2)</f>
        <v>0</v>
      </c>
      <c r="FB277" s="352"/>
      <c r="FC277" s="351">
        <f>ROUNDUP((FC273)*VLOOKUP(FC$8,'프로파일 단가 DB'!$A$2:$H$107,7,FALSE)+(FC273*($U$3/100))*VLOOKUP(FC$8,'프로파일 단가 DB'!$A$2:$H$107,7,FALSE),2)</f>
        <v>0</v>
      </c>
      <c r="FD277" s="352"/>
      <c r="FE277" s="351">
        <f>ROUNDUP((FE273)*VLOOKUP(FE$8,'프로파일 단가 DB'!$A$2:$H$107,7,FALSE)+(FE273/1000*($U$3/100))*VLOOKUP(FE$8,'프로파일 단가 DB'!$A$2:$H$107,7,FALSE),2)</f>
        <v>0</v>
      </c>
      <c r="FF277" s="352"/>
      <c r="FG277" s="351">
        <f>ROUNDUP((FG273)*VLOOKUP(FG$8,'프로파일 단가 DB'!$A$2:$H$107,7,FALSE)+(FG273/1000*($U$3/100))*VLOOKUP(FG$8,'프로파일 단가 DB'!$A$2:$H$107,7,FALSE),2)</f>
        <v>0</v>
      </c>
      <c r="FH277" s="352"/>
      <c r="FI277" s="351">
        <f>ROUNDUP((FI273)*VLOOKUP(FI$8,'프로파일 단가 DB'!$A$2:$H$107,7,FALSE)+(FI273*($U$3/100))*VLOOKUP(FI$8,'프로파일 단가 DB'!$A$2:$H$107,7,FALSE),2)</f>
        <v>0</v>
      </c>
      <c r="FJ277" s="352"/>
      <c r="FK277" s="351">
        <f>ROUNDUP((FK273)*VLOOKUP(FK$8,'프로파일 단가 DB'!$A$2:$H$107,7,FALSE)+(FK273*($U$3/100))*VLOOKUP(FK$8,'프로파일 단가 DB'!$A$2:$H$107,7,FALSE),2)</f>
        <v>0</v>
      </c>
      <c r="FL277" s="352"/>
      <c r="FM277" s="351">
        <f>ROUNDUP((FM273)*VLOOKUP(FM$8,'프로파일 단가 DB'!$A$2:$H$107,7,FALSE)+(FM273*($U$3/100))*VLOOKUP(FM$8,'프로파일 단가 DB'!$A$2:$H$107,7,FALSE),2)</f>
        <v>0</v>
      </c>
      <c r="FN277" s="352"/>
      <c r="FO277" s="351">
        <f>ROUNDUP((FO273)*VLOOKUP(FO$8,'프로파일 단가 DB'!$A$2:$H$107,7,FALSE)+(FO273*($U$3/100))*VLOOKUP(FO$8,'프로파일 단가 DB'!$A$2:$H$107,7,FALSE),2)</f>
        <v>0</v>
      </c>
      <c r="FP277" s="352"/>
      <c r="FQ277" s="351">
        <f>ROUNDUP((FQ273)*VLOOKUP(FQ$8,'프로파일 단가 DB'!$A$2:$H$107,7,FALSE)+(FQ273*($U$3/100))*VLOOKUP(FQ$8,'프로파일 단가 DB'!$A$2:$H$107,7,FALSE),2)</f>
        <v>0</v>
      </c>
      <c r="FR277" s="352"/>
      <c r="FS277" s="351">
        <f>ROUNDUP((FS273)*VLOOKUP(FS$8,'프로파일 단가 DB'!$A$2:$H$107,7,FALSE)+(FS273*($U$3/100))*VLOOKUP(FS$8,'프로파일 단가 DB'!$A$2:$H$107,7,FALSE),2)</f>
        <v>0</v>
      </c>
      <c r="FT277" s="352"/>
      <c r="FU277" s="351">
        <f>ROUNDUP((FU273)*VLOOKUP(FU$8,'프로파일 단가 DB'!$A$2:$H$107,7,FALSE)+(FU273*($U$3/100))*VLOOKUP(FU$8,'프로파일 단가 DB'!$A$2:$H$107,7,FALSE),2)</f>
        <v>0</v>
      </c>
      <c r="FV277" s="352"/>
      <c r="FW277" s="351">
        <f>ROUNDUP((FW273)*VLOOKUP(FW$8,'프로파일 단가 DB'!$A$2:$H$107,7,FALSE)+(FW273*($U$3/100))*VLOOKUP(FW$8,'프로파일 단가 DB'!$A$2:$H$107,7,FALSE),2)</f>
        <v>0</v>
      </c>
      <c r="FX277" s="352"/>
      <c r="FY277" s="351">
        <f>ROUNDUP((FY273)*VLOOKUP(FY$8,'프로파일 단가 DB'!$A$2:$H$107,7,FALSE)+(FY273*($U$3/100))*VLOOKUP(FY$8,'프로파일 단가 DB'!$A$2:$H$107,7,FALSE),2)</f>
        <v>0</v>
      </c>
      <c r="FZ277" s="352"/>
      <c r="GA277" s="351">
        <f>ROUNDUP((GA273)*VLOOKUP(GA$8,'프로파일 단가 DB'!$A$2:$H$107,7,FALSE)+(GA273*($U$3/100))*VLOOKUP(GA$8,'프로파일 단가 DB'!$A$2:$H$107,7,FALSE),2)</f>
        <v>0</v>
      </c>
      <c r="GB277" s="352"/>
      <c r="GC277" s="351">
        <f>ROUNDUP((GC273)*VLOOKUP(GC$8,'프로파일 단가 DB'!$A$2:$H$107,7,FALSE)+(GC273*($U$3/100))*VLOOKUP(GC$8,'프로파일 단가 DB'!$A$2:$H$107,7,FALSE),2)</f>
        <v>0</v>
      </c>
      <c r="GD277" s="352"/>
      <c r="GE277" s="351">
        <f>ROUNDUP((GE273)*VLOOKUP(GE$8,'프로파일 단가 DB'!$A$2:$H$107,7,FALSE)+(GE273*($U$3/100))*VLOOKUP(GE$8,'프로파일 단가 DB'!$A$2:$H$107,7,FALSE),2)</f>
        <v>0</v>
      </c>
      <c r="GF277" s="352"/>
      <c r="GG277" s="351">
        <f>ROUNDUP((GG273)*VLOOKUP(GG$8,'프로파일 단가 DB'!$A$2:$H$107,7,FALSE)+(GG273*($U$3/100))*VLOOKUP(GG$8,'프로파일 단가 DB'!$A$2:$H$107,7,FALSE),2)</f>
        <v>0</v>
      </c>
      <c r="GH277" s="352"/>
      <c r="GI277" s="351">
        <f>ROUNDUP((GI273)*VLOOKUP(GI$8,'프로파일 단가 DB'!$A$2:$H$107,7,FALSE)+(GI273*($U$3/100))*VLOOKUP(GI$8,'프로파일 단가 DB'!$A$2:$H$107,7,FALSE),2)</f>
        <v>0</v>
      </c>
      <c r="GJ277" s="352"/>
      <c r="GK277" s="351">
        <f>ROUNDUP((GK273)*VLOOKUP(GK$8,'프로파일 단가 DB'!$A$2:$H$107,7,FALSE)+(GK273*($U$3/100))*VLOOKUP(GK$8,'프로파일 단가 DB'!$A$2:$H$107,7,FALSE),2)</f>
        <v>0</v>
      </c>
      <c r="GL277" s="352"/>
      <c r="GM277" s="351">
        <f>ROUNDUP((GM273)*VLOOKUP(GM$8,'프로파일 단가 DB'!$A$2:$H$107,7,FALSE)+(GM273*($U$3/100))*VLOOKUP(GM$8,'프로파일 단가 DB'!$A$2:$H$107,7,FALSE),2)</f>
        <v>0</v>
      </c>
      <c r="GN277" s="352"/>
      <c r="GO277" s="351">
        <f>ROUNDUP((GO273)*VLOOKUP(GO$8,'프로파일 단가 DB'!$A$2:$H$107,7,FALSE)+(GO273*($U$3/100))*VLOOKUP(GO$8,'프로파일 단가 DB'!$A$2:$H$107,7,FALSE),2)</f>
        <v>0</v>
      </c>
      <c r="GP277" s="352"/>
      <c r="GQ277" s="351">
        <f>ROUNDUP((GQ273)*VLOOKUP(GQ$8,'프로파일 단가 DB'!$A$2:$H$107,7,FALSE)+(GQ273*($U$3/100))*VLOOKUP(GQ$8,'프로파일 단가 DB'!$A$2:$H$107,7,FALSE),2)</f>
        <v>0</v>
      </c>
      <c r="GR277" s="352"/>
    </row>
    <row r="278" spans="1:200" ht="16.5" customHeight="1" x14ac:dyDescent="0.3">
      <c r="A278" s="402"/>
      <c r="B278" s="405"/>
      <c r="C278" s="397"/>
      <c r="D278" s="398"/>
      <c r="E278" s="353"/>
      <c r="F278" s="354"/>
      <c r="G278" s="353"/>
      <c r="H278" s="354"/>
      <c r="I278" s="353"/>
      <c r="J278" s="354"/>
      <c r="K278" s="353"/>
      <c r="L278" s="354"/>
      <c r="M278" s="353"/>
      <c r="N278" s="354"/>
      <c r="O278" s="353"/>
      <c r="P278" s="354"/>
      <c r="Q278" s="353"/>
      <c r="R278" s="354"/>
      <c r="S278" s="353"/>
      <c r="T278" s="354"/>
      <c r="U278" s="353"/>
      <c r="V278" s="354"/>
      <c r="W278" s="353"/>
      <c r="X278" s="354"/>
      <c r="Y278" s="353"/>
      <c r="Z278" s="354"/>
      <c r="AA278" s="353"/>
      <c r="AB278" s="354"/>
      <c r="AC278" s="353"/>
      <c r="AD278" s="354"/>
      <c r="AE278" s="353"/>
      <c r="AF278" s="354"/>
      <c r="AG278" s="353"/>
      <c r="AH278" s="354"/>
      <c r="AI278" s="353"/>
      <c r="AJ278" s="354"/>
      <c r="AK278" s="353"/>
      <c r="AL278" s="354"/>
      <c r="AM278" s="353"/>
      <c r="AN278" s="354"/>
      <c r="AO278" s="353"/>
      <c r="AP278" s="354"/>
      <c r="AQ278" s="353"/>
      <c r="AR278" s="354"/>
      <c r="AS278" s="353"/>
      <c r="AT278" s="354"/>
      <c r="AU278" s="353"/>
      <c r="AV278" s="354"/>
      <c r="AW278" s="353"/>
      <c r="AX278" s="354"/>
      <c r="AY278" s="353"/>
      <c r="AZ278" s="354"/>
      <c r="BA278" s="353"/>
      <c r="BB278" s="354"/>
      <c r="BC278" s="353"/>
      <c r="BD278" s="354"/>
      <c r="BE278" s="353"/>
      <c r="BF278" s="354"/>
      <c r="BG278" s="353"/>
      <c r="BH278" s="354"/>
      <c r="BI278" s="353"/>
      <c r="BJ278" s="354"/>
      <c r="BK278" s="353"/>
      <c r="BL278" s="354"/>
      <c r="BM278" s="353"/>
      <c r="BN278" s="354"/>
      <c r="BO278" s="353"/>
      <c r="BP278" s="354"/>
      <c r="BQ278" s="353"/>
      <c r="BR278" s="354"/>
      <c r="BS278" s="353"/>
      <c r="BT278" s="354"/>
      <c r="BU278" s="353"/>
      <c r="BV278" s="354"/>
      <c r="BW278" s="353"/>
      <c r="BX278" s="354"/>
      <c r="BY278" s="353"/>
      <c r="BZ278" s="354"/>
      <c r="CA278" s="353"/>
      <c r="CB278" s="354"/>
      <c r="CC278" s="353"/>
      <c r="CD278" s="354"/>
      <c r="CE278" s="391"/>
      <c r="CF278" s="392"/>
      <c r="CG278" s="391"/>
      <c r="CH278" s="392"/>
      <c r="CI278" s="391"/>
      <c r="CJ278" s="392"/>
      <c r="CK278" s="391"/>
      <c r="CL278" s="392"/>
      <c r="CM278" s="391"/>
      <c r="CN278" s="392"/>
      <c r="CO278" s="391"/>
      <c r="CP278" s="392"/>
      <c r="CQ278" s="391"/>
      <c r="CR278" s="392"/>
      <c r="CS278" s="391"/>
      <c r="CT278" s="392"/>
      <c r="CU278" s="353"/>
      <c r="CV278" s="354"/>
      <c r="CW278" s="353"/>
      <c r="CX278" s="354"/>
      <c r="CY278" s="353"/>
      <c r="CZ278" s="354"/>
      <c r="DA278" s="353"/>
      <c r="DB278" s="354"/>
      <c r="DC278" s="353"/>
      <c r="DD278" s="354"/>
      <c r="DE278" s="353"/>
      <c r="DF278" s="354"/>
      <c r="DG278" s="353"/>
      <c r="DH278" s="354"/>
      <c r="DI278" s="353"/>
      <c r="DJ278" s="354"/>
      <c r="DK278" s="353"/>
      <c r="DL278" s="354"/>
      <c r="DM278" s="353"/>
      <c r="DN278" s="354"/>
      <c r="DO278" s="353"/>
      <c r="DP278" s="354"/>
      <c r="DQ278" s="353"/>
      <c r="DR278" s="354"/>
      <c r="DS278" s="353"/>
      <c r="DT278" s="354"/>
      <c r="DU278" s="353"/>
      <c r="DV278" s="354"/>
      <c r="DW278" s="353"/>
      <c r="DX278" s="354"/>
      <c r="DY278" s="353"/>
      <c r="DZ278" s="354"/>
      <c r="EA278" s="353"/>
      <c r="EB278" s="354"/>
      <c r="EC278" s="353"/>
      <c r="ED278" s="354"/>
      <c r="EE278" s="353"/>
      <c r="EF278" s="354"/>
      <c r="EG278" s="353"/>
      <c r="EH278" s="354"/>
      <c r="EI278" s="353"/>
      <c r="EJ278" s="354"/>
      <c r="EK278" s="353"/>
      <c r="EL278" s="354"/>
      <c r="EM278" s="353"/>
      <c r="EN278" s="354"/>
      <c r="EO278" s="353"/>
      <c r="EP278" s="354"/>
      <c r="EQ278" s="353"/>
      <c r="ER278" s="354"/>
      <c r="ES278" s="353"/>
      <c r="ET278" s="354"/>
      <c r="EU278" s="353"/>
      <c r="EV278" s="354"/>
      <c r="EW278" s="353"/>
      <c r="EX278" s="354"/>
      <c r="EY278" s="353"/>
      <c r="EZ278" s="354"/>
      <c r="FA278" s="353"/>
      <c r="FB278" s="354"/>
      <c r="FC278" s="353"/>
      <c r="FD278" s="354"/>
      <c r="FE278" s="353"/>
      <c r="FF278" s="354"/>
      <c r="FG278" s="353"/>
      <c r="FH278" s="354"/>
      <c r="FI278" s="353"/>
      <c r="FJ278" s="354"/>
      <c r="FK278" s="353"/>
      <c r="FL278" s="354"/>
      <c r="FM278" s="353"/>
      <c r="FN278" s="354"/>
      <c r="FO278" s="353"/>
      <c r="FP278" s="354"/>
      <c r="FQ278" s="353"/>
      <c r="FR278" s="354"/>
      <c r="FS278" s="353"/>
      <c r="FT278" s="354"/>
      <c r="FU278" s="353"/>
      <c r="FV278" s="354"/>
      <c r="FW278" s="353"/>
      <c r="FX278" s="354"/>
      <c r="FY278" s="353"/>
      <c r="FZ278" s="354"/>
      <c r="GA278" s="353"/>
      <c r="GB278" s="354"/>
      <c r="GC278" s="353"/>
      <c r="GD278" s="354"/>
      <c r="GE278" s="353"/>
      <c r="GF278" s="354"/>
      <c r="GG278" s="353"/>
      <c r="GH278" s="354"/>
      <c r="GI278" s="353"/>
      <c r="GJ278" s="354"/>
      <c r="GK278" s="353"/>
      <c r="GL278" s="354"/>
      <c r="GM278" s="353"/>
      <c r="GN278" s="354"/>
      <c r="GO278" s="353"/>
      <c r="GP278" s="354"/>
      <c r="GQ278" s="353"/>
      <c r="GR278" s="354"/>
    </row>
    <row r="279" spans="1:200" ht="16.5" customHeight="1" x14ac:dyDescent="0.3">
      <c r="A279" s="402"/>
      <c r="B279" s="405"/>
      <c r="C279" s="397"/>
      <c r="D279" s="398"/>
      <c r="E279" s="353"/>
      <c r="F279" s="354"/>
      <c r="G279" s="353"/>
      <c r="H279" s="354"/>
      <c r="I279" s="353"/>
      <c r="J279" s="354"/>
      <c r="K279" s="353"/>
      <c r="L279" s="354"/>
      <c r="M279" s="353"/>
      <c r="N279" s="354"/>
      <c r="O279" s="353"/>
      <c r="P279" s="354"/>
      <c r="Q279" s="353"/>
      <c r="R279" s="354"/>
      <c r="S279" s="353"/>
      <c r="T279" s="354"/>
      <c r="U279" s="353"/>
      <c r="V279" s="354"/>
      <c r="W279" s="353"/>
      <c r="X279" s="354"/>
      <c r="Y279" s="353"/>
      <c r="Z279" s="354"/>
      <c r="AA279" s="353"/>
      <c r="AB279" s="354"/>
      <c r="AC279" s="353"/>
      <c r="AD279" s="354"/>
      <c r="AE279" s="353"/>
      <c r="AF279" s="354"/>
      <c r="AG279" s="353"/>
      <c r="AH279" s="354"/>
      <c r="AI279" s="353"/>
      <c r="AJ279" s="354"/>
      <c r="AK279" s="353"/>
      <c r="AL279" s="354"/>
      <c r="AM279" s="353"/>
      <c r="AN279" s="354"/>
      <c r="AO279" s="353"/>
      <c r="AP279" s="354"/>
      <c r="AQ279" s="353"/>
      <c r="AR279" s="354"/>
      <c r="AS279" s="353"/>
      <c r="AT279" s="354"/>
      <c r="AU279" s="353"/>
      <c r="AV279" s="354"/>
      <c r="AW279" s="353"/>
      <c r="AX279" s="354"/>
      <c r="AY279" s="353"/>
      <c r="AZ279" s="354"/>
      <c r="BA279" s="353"/>
      <c r="BB279" s="354"/>
      <c r="BC279" s="353"/>
      <c r="BD279" s="354"/>
      <c r="BE279" s="353"/>
      <c r="BF279" s="354"/>
      <c r="BG279" s="353"/>
      <c r="BH279" s="354"/>
      <c r="BI279" s="353"/>
      <c r="BJ279" s="354"/>
      <c r="BK279" s="353"/>
      <c r="BL279" s="354"/>
      <c r="BM279" s="353"/>
      <c r="BN279" s="354"/>
      <c r="BO279" s="353"/>
      <c r="BP279" s="354"/>
      <c r="BQ279" s="353"/>
      <c r="BR279" s="354"/>
      <c r="BS279" s="353"/>
      <c r="BT279" s="354"/>
      <c r="BU279" s="353"/>
      <c r="BV279" s="354"/>
      <c r="BW279" s="353"/>
      <c r="BX279" s="354"/>
      <c r="BY279" s="353"/>
      <c r="BZ279" s="354"/>
      <c r="CA279" s="353"/>
      <c r="CB279" s="354"/>
      <c r="CC279" s="353"/>
      <c r="CD279" s="354"/>
      <c r="CE279" s="391"/>
      <c r="CF279" s="392"/>
      <c r="CG279" s="391"/>
      <c r="CH279" s="392"/>
      <c r="CI279" s="391"/>
      <c r="CJ279" s="392"/>
      <c r="CK279" s="391"/>
      <c r="CL279" s="392"/>
      <c r="CM279" s="391"/>
      <c r="CN279" s="392"/>
      <c r="CO279" s="391"/>
      <c r="CP279" s="392"/>
      <c r="CQ279" s="391"/>
      <c r="CR279" s="392"/>
      <c r="CS279" s="391"/>
      <c r="CT279" s="392"/>
      <c r="CU279" s="353"/>
      <c r="CV279" s="354"/>
      <c r="CW279" s="353"/>
      <c r="CX279" s="354"/>
      <c r="CY279" s="353"/>
      <c r="CZ279" s="354"/>
      <c r="DA279" s="353"/>
      <c r="DB279" s="354"/>
      <c r="DC279" s="353"/>
      <c r="DD279" s="354"/>
      <c r="DE279" s="353"/>
      <c r="DF279" s="354"/>
      <c r="DG279" s="353"/>
      <c r="DH279" s="354"/>
      <c r="DI279" s="353"/>
      <c r="DJ279" s="354"/>
      <c r="DK279" s="353"/>
      <c r="DL279" s="354"/>
      <c r="DM279" s="353"/>
      <c r="DN279" s="354"/>
      <c r="DO279" s="353"/>
      <c r="DP279" s="354"/>
      <c r="DQ279" s="353"/>
      <c r="DR279" s="354"/>
      <c r="DS279" s="353"/>
      <c r="DT279" s="354"/>
      <c r="DU279" s="353"/>
      <c r="DV279" s="354"/>
      <c r="DW279" s="353"/>
      <c r="DX279" s="354"/>
      <c r="DY279" s="353"/>
      <c r="DZ279" s="354"/>
      <c r="EA279" s="353"/>
      <c r="EB279" s="354"/>
      <c r="EC279" s="353"/>
      <c r="ED279" s="354"/>
      <c r="EE279" s="353"/>
      <c r="EF279" s="354"/>
      <c r="EG279" s="353"/>
      <c r="EH279" s="354"/>
      <c r="EI279" s="353"/>
      <c r="EJ279" s="354"/>
      <c r="EK279" s="353"/>
      <c r="EL279" s="354"/>
      <c r="EM279" s="353"/>
      <c r="EN279" s="354"/>
      <c r="EO279" s="353"/>
      <c r="EP279" s="354"/>
      <c r="EQ279" s="353"/>
      <c r="ER279" s="354"/>
      <c r="ES279" s="353"/>
      <c r="ET279" s="354"/>
      <c r="EU279" s="353"/>
      <c r="EV279" s="354"/>
      <c r="EW279" s="353"/>
      <c r="EX279" s="354"/>
      <c r="EY279" s="353"/>
      <c r="EZ279" s="354"/>
      <c r="FA279" s="353"/>
      <c r="FB279" s="354"/>
      <c r="FC279" s="353"/>
      <c r="FD279" s="354"/>
      <c r="FE279" s="353"/>
      <c r="FF279" s="354"/>
      <c r="FG279" s="353"/>
      <c r="FH279" s="354"/>
      <c r="FI279" s="353"/>
      <c r="FJ279" s="354"/>
      <c r="FK279" s="353"/>
      <c r="FL279" s="354"/>
      <c r="FM279" s="353"/>
      <c r="FN279" s="354"/>
      <c r="FO279" s="353"/>
      <c r="FP279" s="354"/>
      <c r="FQ279" s="353"/>
      <c r="FR279" s="354"/>
      <c r="FS279" s="353"/>
      <c r="FT279" s="354"/>
      <c r="FU279" s="353"/>
      <c r="FV279" s="354"/>
      <c r="FW279" s="353"/>
      <c r="FX279" s="354"/>
      <c r="FY279" s="353"/>
      <c r="FZ279" s="354"/>
      <c r="GA279" s="353"/>
      <c r="GB279" s="354"/>
      <c r="GC279" s="353"/>
      <c r="GD279" s="354"/>
      <c r="GE279" s="353"/>
      <c r="GF279" s="354"/>
      <c r="GG279" s="353"/>
      <c r="GH279" s="354"/>
      <c r="GI279" s="353"/>
      <c r="GJ279" s="354"/>
      <c r="GK279" s="353"/>
      <c r="GL279" s="354"/>
      <c r="GM279" s="353"/>
      <c r="GN279" s="354"/>
      <c r="GO279" s="353"/>
      <c r="GP279" s="354"/>
      <c r="GQ279" s="353"/>
      <c r="GR279" s="354"/>
    </row>
    <row r="280" spans="1:200" ht="17.100000000000001" customHeight="1" thickBot="1" x14ac:dyDescent="0.35">
      <c r="A280" s="403"/>
      <c r="B280" s="406"/>
      <c r="C280" s="399"/>
      <c r="D280" s="400"/>
      <c r="E280" s="355"/>
      <c r="F280" s="356"/>
      <c r="G280" s="355"/>
      <c r="H280" s="356"/>
      <c r="I280" s="355"/>
      <c r="J280" s="356"/>
      <c r="K280" s="355"/>
      <c r="L280" s="356"/>
      <c r="M280" s="355"/>
      <c r="N280" s="356"/>
      <c r="O280" s="355"/>
      <c r="P280" s="356"/>
      <c r="Q280" s="355"/>
      <c r="R280" s="356"/>
      <c r="S280" s="355"/>
      <c r="T280" s="356"/>
      <c r="U280" s="355"/>
      <c r="V280" s="356"/>
      <c r="W280" s="355"/>
      <c r="X280" s="356"/>
      <c r="Y280" s="355"/>
      <c r="Z280" s="356"/>
      <c r="AA280" s="355"/>
      <c r="AB280" s="356"/>
      <c r="AC280" s="355"/>
      <c r="AD280" s="356"/>
      <c r="AE280" s="355"/>
      <c r="AF280" s="356"/>
      <c r="AG280" s="355"/>
      <c r="AH280" s="356"/>
      <c r="AI280" s="355"/>
      <c r="AJ280" s="356"/>
      <c r="AK280" s="355"/>
      <c r="AL280" s="356"/>
      <c r="AM280" s="355"/>
      <c r="AN280" s="356"/>
      <c r="AO280" s="355"/>
      <c r="AP280" s="356"/>
      <c r="AQ280" s="355"/>
      <c r="AR280" s="356"/>
      <c r="AS280" s="355"/>
      <c r="AT280" s="356"/>
      <c r="AU280" s="355"/>
      <c r="AV280" s="356"/>
      <c r="AW280" s="355"/>
      <c r="AX280" s="356"/>
      <c r="AY280" s="355"/>
      <c r="AZ280" s="356"/>
      <c r="BA280" s="355"/>
      <c r="BB280" s="356"/>
      <c r="BC280" s="355"/>
      <c r="BD280" s="356"/>
      <c r="BE280" s="355"/>
      <c r="BF280" s="356"/>
      <c r="BG280" s="355"/>
      <c r="BH280" s="356"/>
      <c r="BI280" s="355"/>
      <c r="BJ280" s="356"/>
      <c r="BK280" s="355"/>
      <c r="BL280" s="356"/>
      <c r="BM280" s="355"/>
      <c r="BN280" s="356"/>
      <c r="BO280" s="355"/>
      <c r="BP280" s="356"/>
      <c r="BQ280" s="355"/>
      <c r="BR280" s="356"/>
      <c r="BS280" s="355"/>
      <c r="BT280" s="356"/>
      <c r="BU280" s="355"/>
      <c r="BV280" s="356"/>
      <c r="BW280" s="355"/>
      <c r="BX280" s="356"/>
      <c r="BY280" s="355"/>
      <c r="BZ280" s="356"/>
      <c r="CA280" s="355"/>
      <c r="CB280" s="356"/>
      <c r="CC280" s="355"/>
      <c r="CD280" s="356"/>
      <c r="CE280" s="393"/>
      <c r="CF280" s="394"/>
      <c r="CG280" s="393"/>
      <c r="CH280" s="394"/>
      <c r="CI280" s="393"/>
      <c r="CJ280" s="394"/>
      <c r="CK280" s="393"/>
      <c r="CL280" s="394"/>
      <c r="CM280" s="393"/>
      <c r="CN280" s="394"/>
      <c r="CO280" s="393"/>
      <c r="CP280" s="394"/>
      <c r="CQ280" s="393"/>
      <c r="CR280" s="394"/>
      <c r="CS280" s="393"/>
      <c r="CT280" s="394"/>
      <c r="CU280" s="355"/>
      <c r="CV280" s="356"/>
      <c r="CW280" s="355"/>
      <c r="CX280" s="356"/>
      <c r="CY280" s="355"/>
      <c r="CZ280" s="356"/>
      <c r="DA280" s="355"/>
      <c r="DB280" s="356"/>
      <c r="DC280" s="355"/>
      <c r="DD280" s="356"/>
      <c r="DE280" s="355"/>
      <c r="DF280" s="356"/>
      <c r="DG280" s="355"/>
      <c r="DH280" s="356"/>
      <c r="DI280" s="355"/>
      <c r="DJ280" s="356"/>
      <c r="DK280" s="355"/>
      <c r="DL280" s="356"/>
      <c r="DM280" s="355"/>
      <c r="DN280" s="356"/>
      <c r="DO280" s="355"/>
      <c r="DP280" s="356"/>
      <c r="DQ280" s="355"/>
      <c r="DR280" s="356"/>
      <c r="DS280" s="355"/>
      <c r="DT280" s="356"/>
      <c r="DU280" s="355"/>
      <c r="DV280" s="356"/>
      <c r="DW280" s="355"/>
      <c r="DX280" s="356"/>
      <c r="DY280" s="355"/>
      <c r="DZ280" s="356"/>
      <c r="EA280" s="355"/>
      <c r="EB280" s="356"/>
      <c r="EC280" s="355"/>
      <c r="ED280" s="356"/>
      <c r="EE280" s="355"/>
      <c r="EF280" s="356"/>
      <c r="EG280" s="355"/>
      <c r="EH280" s="356"/>
      <c r="EI280" s="355"/>
      <c r="EJ280" s="356"/>
      <c r="EK280" s="355"/>
      <c r="EL280" s="356"/>
      <c r="EM280" s="355"/>
      <c r="EN280" s="356"/>
      <c r="EO280" s="355"/>
      <c r="EP280" s="356"/>
      <c r="EQ280" s="355"/>
      <c r="ER280" s="356"/>
      <c r="ES280" s="355"/>
      <c r="ET280" s="356"/>
      <c r="EU280" s="355"/>
      <c r="EV280" s="356"/>
      <c r="EW280" s="355"/>
      <c r="EX280" s="356"/>
      <c r="EY280" s="355"/>
      <c r="EZ280" s="356"/>
      <c r="FA280" s="355"/>
      <c r="FB280" s="356"/>
      <c r="FC280" s="355"/>
      <c r="FD280" s="356"/>
      <c r="FE280" s="355"/>
      <c r="FF280" s="356"/>
      <c r="FG280" s="355"/>
      <c r="FH280" s="356"/>
      <c r="FI280" s="355"/>
      <c r="FJ280" s="356"/>
      <c r="FK280" s="355"/>
      <c r="FL280" s="356"/>
      <c r="FM280" s="355"/>
      <c r="FN280" s="356"/>
      <c r="FO280" s="355"/>
      <c r="FP280" s="356"/>
      <c r="FQ280" s="355"/>
      <c r="FR280" s="356"/>
      <c r="FS280" s="355"/>
      <c r="FT280" s="356"/>
      <c r="FU280" s="355"/>
      <c r="FV280" s="356"/>
      <c r="FW280" s="355"/>
      <c r="FX280" s="356"/>
      <c r="FY280" s="355"/>
      <c r="FZ280" s="356"/>
      <c r="GA280" s="355"/>
      <c r="GB280" s="356"/>
      <c r="GC280" s="355"/>
      <c r="GD280" s="356"/>
      <c r="GE280" s="355"/>
      <c r="GF280" s="356"/>
      <c r="GG280" s="355"/>
      <c r="GH280" s="356"/>
      <c r="GI280" s="355"/>
      <c r="GJ280" s="356"/>
      <c r="GK280" s="355"/>
      <c r="GL280" s="356"/>
      <c r="GM280" s="355"/>
      <c r="GN280" s="356"/>
      <c r="GO280" s="355"/>
      <c r="GP280" s="356"/>
      <c r="GQ280" s="355"/>
      <c r="GR280" s="356"/>
    </row>
    <row r="281" spans="1:200" ht="15.75" customHeight="1" x14ac:dyDescent="0.3">
      <c r="A281" s="401">
        <f>IF(입력!A281="","",입력!A281)</f>
        <v>35</v>
      </c>
      <c r="B281" s="404">
        <f>SUM(E285:GR288)</f>
        <v>0</v>
      </c>
      <c r="C281" s="407" t="s">
        <v>22</v>
      </c>
      <c r="D281" s="408"/>
      <c r="E281" s="357">
        <f>IF(OR(입력!B281="60mm단열",입력!B281="60mm방화"),IF(입력!B283="OD",IF(AND(입력!H281="W",입력!H285="W"),((입력!D281-(입력!D281-입력!J281))*2)+((입력!D281-(입력!D281-입력!J285))*2)+((입력!D281-입력!J281-입력!J285)*2)+((입력!F281)*6),0),0)+IF(입력!B283="OD",IF(AND(입력!H281="H",입력!H285="H"),((입력!F281-(입력!F281-입력!J281))*2)+((입력!F281-(입력!F281-입력!J285))*2)+((입력!F281-입력!J281-입력!J285)*2)+((입력!D281)*6),0),0)+IF(입력!B283="OD",IF(입력!H281="W",((입력!D281-(입력!D281-입력!J281))*2)+((입력!D281-입력!J281)*2)+((입력!F281)*4),IF(입력!H281="H",((입력!F281-(입력!F281-입력!J281))*2)+((입력!F281-입력!J281)*2)+((입력!D281)*4),0)),0)+IF(OR(입력!B283="PJ",입력!B283="T/T",입력!B283="T/O",입력!B283="T/S",입력!B283="FIX",입력!B281="ID",AND(입력!B283="OD",NOT(입력!H281="W"),NOT(입력!H281="H"))),((입력!D281)+(입력!F281))*2,0),0)</f>
        <v>0</v>
      </c>
      <c r="F281" s="358"/>
      <c r="G281" s="375">
        <f>IF(OR(입력!B281="60mm단열",입력!B281="60mm방화"),(IF(OR(입력!B283="T/T",입력!B283="T/O",입력!B283="T/S"),(IF(입력!H281="W",입력!J281-34-19+12,입력!D281-34-34+12)+IF(입력!H281="H",입력!J281-34-19+12,입력!F281-34-34+12))*2,0))+(IF(OR(입력!B283="T/T",입력!B283="T/O",입력!B283="T/S"),(IF(입력!H285="W",입력!J285-34-19+12+입력!F281-34-34+12,0)+IF(입력!H285="H",입력!J285-34-19+12+입력!D281-34-34+12,0))*2,0)),0)</f>
        <v>0</v>
      </c>
      <c r="H281" s="376"/>
      <c r="I281" s="357">
        <f>IF(OR(입력!B281="60mm단열",입력!B281="60mm방화"),IF(OR(입력!B283="T/T",입력!B283="T/O",입력!B283="T/S",입력!B283="FIX",입력!B283="PJ"),IF(입력!H281="W",입력!F281-34-34+10,IF(입력!H281="H",입력!D281-34-34+10,0)),0)*IF(OR(입력!H285="W",입력!H285="H"),2,1),0)</f>
        <v>0</v>
      </c>
      <c r="J281" s="358"/>
      <c r="K281" s="357">
        <f>IF(OR(입력!B281="60mm단열",입력!B281="60mm방화"),IF(입력!B283="OD",(IF(입력!H281="W",입력!D281-(입력!D281-입력!J281)-34-34+12,입력!D281-34-34+12)+IF(입력!H281="H",입력!F281-(입력!F281-입력!J281)-34-34+12,입력!F281-34-34+12))*2,0),0)</f>
        <v>0</v>
      </c>
      <c r="L281" s="358"/>
      <c r="M281" s="357">
        <f>IF(OR(입력!B281="60mm단열",입력!B281="60mm방화"),IF(입력!B283="PJ",(IF(입력!H281="W",입력!D281-(입력!D281-입력!J281)-34-34+12,입력!D281-34-34+12)+IF(입력!H281="H",입력!F281-(입력!F281-입력!J281)-34-34+12,입력!F281-34-34+12))*2,0),0)</f>
        <v>0</v>
      </c>
      <c r="N281" s="358"/>
      <c r="O281" s="357">
        <f>IF(OR(입력!B281="60mm단열",입력!B281="60mm방화"),IF(입력!B283="페러럴",(IF(입력!H281="W",입력!D281-(입력!D281-입력!J281)-34-34+12,입력!D281-34-34+12)+IF(입력!H281="H",입력!F281-(입력!F281-입력!J281)-34-34+12,입력!F281-34-34+12))*2,0),0)</f>
        <v>0</v>
      </c>
      <c r="P281" s="358"/>
      <c r="Q281" s="357">
        <f>IF(OR(입력!B281="60mm단열",입력!B281="60mm방화"),IF(입력!B285="24T",(IF(입력!B283="FIX",IF(AND(입력!H281="W",입력!H285="W"),((입력!D281-(입력!D281-입력!J281)-34-19)*2)+((입력!D281-(입력!D281-입력!J285)-34-19)*2)+((입력!D281-입력!J281-입력!J284-19-19)*2)+((입력!F281-34-34)*6),IF(AND(입력!H281="H",입력!H285="H"),((입력!F281-(입력!F281-입력!J281)-34-19)*2)+((입력!F281-(입력!F281-입력!J285)-34-19)*2)+((입력!F281-입력!J281-입력!J285-19-19)*2)+((입력!D281-34-34)*6),IF(입력!H281="W",((입력!D281-(입력!D281-입력!J281)-34-19)*2)+((입력!D281-입력!J281-34-19)*2)+((입력!F281-34-34)*4),IF(입력!H281="H",((입력!F281-(입력!F281-입력!J281)-34-19)*2)+((입력!F281-입력!J281-34-19)*2)+((입력!D281-34-34)*4),(((입력!D281-34-34)+(입력!F281-34-34))*2))))),0)+IF(OR(입력!B283="T/T",입력!B283="T/O",입력!B283="PJ",입력!B283="T/S"),IF(AND(입력!H281="W",입력!H285="W"),(((입력!D281-입력!J281-입력!J285-19-19)+(입력!F281-34-34))*2),IF(입력!H281="W",(((입력!D281-입력!J281-34-19)+(입력!F281-34-34))*2),IF(AND(입력!H281="H",입력!H285="H"),(((입력!F281-입력!J281-입력!J285-19-19)+(입력!D281-34-34))*2),IF(입력!H281="H",(((입력!F281-입력!J281-34-19)+(입력!D281-34-34))*2),0)))),0)+IF(입력!B281="OD",IF(AND(입력!H281="W",입력!H281="W"),(((입력!D281-입력!J281-입력!J285-34-34)+(입력!F281-34-34))*2),IF(입력!H281="W",(((입력!D281-입력!J281-34-34)+(입력!F281-34-34))*2),IF(AND(입력!H281="H",입력!H285="H"),(((입력!F281-입력!J281-입력!J285-34-34)+(입력!D281-34-34))*2),IF(입력!H281="H",(((입력!F281-입력!J281-34-34)+(입력!D281-34-34))*2),0)))),0)),0),0)</f>
        <v>0</v>
      </c>
      <c r="R281" s="358"/>
      <c r="S281" s="357">
        <f>IF(OR(입력!B281="60mm단열",입력!B281="60mm방화"),IF(입력!B285="24T",(IF(OR(입력!B283="T/T",입력!B283="T/O",입력!B283="T/S"),(IF(입력!H281="W",입력!D281-(입력!D281-입력!J281)-34-19+12-53-53,입력!D281-34-34+12-53-53)+IF(입력!H281="H",입력!F281-(입력!F281-입력!J281)-34-19+12-53-53,입력!F281-34-34+12-53-53))*2,0)+IF(입력!B283="OD",(IF(입력!H281="W",입력!D281-(입력!D281-입력!J281)-34-34+12-53-53,입력!D281-34-34+12-53-53)+IF(입력!H281="H",입력!F281-(입력!F281-입력!J281)-34-34+12-53-53,입력!F281-34-34+12-53-53))*2,0)+IF(입력!B283="PJ",(IF(입력!H281="W",입력!D281-(입력!D281-입력!J281)-34-19+12-53-53,입력!D281-34-34+12-53-53)+IF(입력!H281="H",입력!F281-(입력!F281-입력!J281)-34-19+12-53-53,입력!F281-34-34+12-53-53))*2,0)+IF(OR(입력!B283="T/T",입력!B283="T/O",입력!B283="T/S"),(IF(입력!H285="W",입력!D281-(입력!D281-입력!J285)-34-19+12-53-53,0)+IF(입력!H285="H",입력!F281-(입력!F281-입력!J285)-34-19+12-53-53,0))*2,0)+IF(입력!B281="OD",(IF(입력!H285="W",입력!D281-(입력!D281-입력!J285)-34-34+12-53-53,0)+IF(입력!H285="H",입력!F281-(입력!F281-입력!J285)-34-34+12-53-53,0))*2,0)+IF(입력!B283="PJ",(IF(입력!H285="W",입력!D281-(입력!D281-입력!J285)-34-19+12-53-53,0)+IF(입력!H285="H",입력!F281-(입력!F281-입력!J285)-34-19+12-53-53,0))*2,0)),0),0)</f>
        <v>0</v>
      </c>
      <c r="T281" s="358"/>
      <c r="U281" s="357">
        <f>IF(OR(입력!B281="60mm단열",입력!B281="60mm방화"),IF(입력!B285="39T",(IF(입력!B283="FIX",IF(AND(입력!H281="W",입력!H285="W"),((입력!D281-(입력!D281-입력!J281)-34-19)*2)+((입력!D281-(입력!D281-입력!J285)-34-19)*2)+((입력!D281-입력!J281-입력!J284-19-19)*2)+((입력!F281-34-34)*6),IF(AND(입력!H281="H",입력!H285="H"),((입력!F281-(입력!F281-입력!J281)-34-19)*2)+((입력!F281-(입력!F281-입력!J285)-34-19)*2)+((입력!F281-입력!J281-입력!J285-19-19)*2)+((입력!D281-34-34)*6),IF(입력!H281="W",((입력!D281-(입력!D281-입력!J281)-34-19)*2)+((입력!D281-입력!J281-34-19)*2)+((입력!F281-34-34)*4),IF(입력!H281="H",((입력!F281-(입력!F281-입력!J281)-34-19)*2)+((입력!F281-입력!J281-34-19)*2)+((입력!D281-34-34)*4),(((입력!D281-34-34)+(입력!F281-34-34))*2))))),0)+IF(OR(입력!B283="T/T",입력!B283="T/O",입력!B283="PJ",입력!B283="T/S"),IF(AND(입력!H281="W",입력!H285="W"),(((입력!D281-입력!J281-입력!J285-19-19)+(입력!F281-34-34))*2),IF(입력!H281="W",(((입력!D281-입력!J281-34-19)+(입력!F281-34-34))*2),IF(AND(입력!H281="H",입력!H285="H"),(((입력!F281-입력!J281-입력!J285-19-19)+(입력!D281-34-34))*2),IF(입력!H281="H",(((입력!F281-입력!J281-34-19)+(입력!D281-34-34))*2),0)))),0)+IF(입력!B283="OD",IF(AND(입력!H281="W",입력!H281="W"),(((입력!D281-입력!J281-입력!J285-34-34)+(입력!F281-34-34))*2),IF(입력!H281="W",(((입력!D281-입력!J281-34-34)+(입력!F281-34-34))*2),IF(AND(입력!H281="H",입력!H285="H"),(((입력!F281-입력!J281-입력!J285-34-34)+(입력!D281-34-34))*2),IF(입력!H281="H",(((입력!F281-입력!J281-34-34)+(입력!D281-34-34))*2),0)))),0)),0),0)</f>
        <v>0</v>
      </c>
      <c r="V281" s="358"/>
      <c r="W281" s="357">
        <f>IF(OR(입력!B281="60mm단열",입력!B281="60mm방화"),IF(입력!B285="39T",(IF(OR(입력!B283="T/T",입력!B283="T/O",입력!B283="T/S"),(IF(입력!H281="W",입력!D281-(입력!D281-입력!J281)-34-19+12-53-53,입력!D281-34-34+12-53-53)+IF(입력!H281="H",입력!F281-(입력!F281-입력!J281)-34-19+12-53-53,입력!F281-34-34+12-53-53))*2,0)+IF(입력!B283="OD",(IF(입력!H281="W",입력!D281-(입력!D281-입력!J281)-34-34+12-53-53,입력!D281-34-34+12-53-53)+IF(입력!H281="H",입력!F281-(입력!F281-입력!J281)-34-34+12-53-53,입력!F281-34-34+12-53-53))*2,0)+IF(입력!B283="PJ",(IF(입력!H281="W",입력!D281-(입력!D281-입력!J281)-34-19+12-53-53,입력!D281-34-34+12-53-53)+IF(입력!H281="H",입력!F281-(입력!F281-입력!J281)-34-19+12-53-53,입력!F281-34-34+12-53-53))*2,0)+IF(OR(입력!B283="T/T",입력!B283="T/O",입력!B283="T/S"),(IF(입력!H285="W",입력!D281-(입력!D281-입력!J285)-34-19+12-53-53,0)+IF(입력!H285="H",입력!F281-(입력!F281-입력!J285)-34-19+12-53-53,0))*2,0)+IF(입력!B281="OD",(IF(입력!H285="W",입력!D281-(입력!D281-입력!J285)-34-34+12-53-53,0)+IF(입력!H285="H",입력!F281-(입력!F281-입력!J285)-34-34+12-53-53,0))*2,0)+IF(입력!B281="ID",(IF(입력!H285="W",입력!D281-(입력!D281-입력!J285)-34-19+12-53-53,0)+IF(입력!H285="H",입력!F281-(입력!F281-입력!J285)-34-19+12-53-53,0))*2,0)),0),0)</f>
        <v>0</v>
      </c>
      <c r="X281" s="358"/>
      <c r="Y281" s="357">
        <f>IF(OR(입력!B281="60mm단열",입력!B281="60mm방화"),(4),0)</f>
        <v>0</v>
      </c>
      <c r="Z281" s="358"/>
      <c r="AA281" s="357">
        <f>IF(OR(입력!B281="60mm단열",입력!B281="60mm방화"),(4),0)</f>
        <v>0</v>
      </c>
      <c r="AB281" s="358"/>
      <c r="AC281" s="375">
        <f>IF(OR(입력!B281="60mm단열",입력!B281="60mm방화"),IF(OR(입력!B283="T/T",입력!B283="T/O",입력!B283="T/S",입력!B283="PJ"),IF(OR(입력!H285="w",입력!H285="h"),8,4),0),0)</f>
        <v>0</v>
      </c>
      <c r="AD281" s="376"/>
      <c r="AE281" s="375">
        <f>IF(OR(입력!B281="60mm단열",입력!B281="60mm방화"),IF(OR(입력!B283="T/T",입력!B283="T/O",입력!B283="T/S",입력!B283="PJ"),IF(OR(입력!H285="w",입력!H285="h"),8,4),0),0)</f>
        <v>0</v>
      </c>
      <c r="AF281" s="376"/>
      <c r="AG281" s="375">
        <f>IF(OR(입력!B281="60mm단열",입력!B281="60mm방화"),IF(OR(입력!B283="T/T",입력!B283="T/O",입력!B283="T/S",입력!B283="FIX",입력!B283="PJ"),IF(입력!H281="W",4,IF(입력!H281="H",4,0)),0)*IF(OR(입력!H284="W",입력!H284="H"),2,1),0)</f>
        <v>0</v>
      </c>
      <c r="AH281" s="376"/>
      <c r="AI281" s="375">
        <f>IF(OR(입력!B281="60mm단열",입력!B281="60mm방화"),IF(OR(입력!B283="T/T",입력!B283="T/O",입력!B283="T/S",입력!B283="FIX",입력!B283="PJ"),IF(입력!H281="W",4,IF(입력!H281="H",4,0)),0)*IF(OR(입력!H284="W",입력!H284="H"),2,1),0)</f>
        <v>0</v>
      </c>
      <c r="AJ281" s="376"/>
      <c r="AK281" s="375">
        <f>IF(OR(입력!B281="60mm단열",입력!B281="60mm방화"),IF(OR(입력!B283="T/T",입력!B283="T/O",입력!B283="T/S",입력!B283="FIX",입력!B283="PJ"),IF(입력!H281="W",4,IF(입력!H281="H",4,0)),0)*IF(OR(입력!H284="W",입력!H284="H"),2,1),0)</f>
        <v>0</v>
      </c>
      <c r="AL281" s="376"/>
      <c r="AM281" s="357">
        <f>IF(OR(입력!B281="60mm단열",입력!B281="60mm방화"),(32),0)</f>
        <v>0</v>
      </c>
      <c r="AN281" s="358"/>
      <c r="AO281" s="357">
        <f>IF((입력!B281="60mm단열"),(Q281+S281+U281+W281)/1000,0)</f>
        <v>0</v>
      </c>
      <c r="AP281" s="358"/>
      <c r="AQ281" s="357">
        <f>IF((입력!B281="60mm단열"),(Q281+S281+U281+W281)/1000,0)</f>
        <v>0</v>
      </c>
      <c r="AR281" s="358"/>
      <c r="AS281" s="357">
        <f>IF((입력!B281="60mm단열"),(G281+M281+K281+O281))/1000</f>
        <v>0</v>
      </c>
      <c r="AT281" s="358"/>
      <c r="AU281" s="357">
        <f>IF((입력!B281="60mm단열"),(4),0)</f>
        <v>0</v>
      </c>
      <c r="AV281" s="358"/>
      <c r="AW281" s="357">
        <f>IF((입력!B281="60mm단열"),(G281*2)/1000,0)</f>
        <v>0</v>
      </c>
      <c r="AX281" s="358"/>
      <c r="AY281" s="357">
        <f>IF((입력!B281="60mm방화"),(Q281+S281+U281+W281)/1000,0)</f>
        <v>0</v>
      </c>
      <c r="AZ281" s="358"/>
      <c r="BA281" s="357">
        <f>IF((입력!B281="60mm방화"),(Q281+S281+U281+W281)/1000,0)</f>
        <v>0</v>
      </c>
      <c r="BB281" s="358"/>
      <c r="BC281" s="357">
        <f>IF((입력!B281="60mm방화"),(G281+K281+M281+O281)/1000,0)</f>
        <v>0</v>
      </c>
      <c r="BD281" s="358"/>
      <c r="BE281" s="357">
        <f>IF((입력!B281="60mm방화"),(4),0)</f>
        <v>0</v>
      </c>
      <c r="BF281" s="358"/>
      <c r="BG281" s="357">
        <f>IF((입력!B281="60mm방화"),((G281+K281+M281+O281)/1000),0)</f>
        <v>0</v>
      </c>
      <c r="BH281" s="358"/>
      <c r="BI281" s="357">
        <f>IF((입력!B281="60mm방화"),((E281/1000)),0)</f>
        <v>0</v>
      </c>
      <c r="BJ281" s="358"/>
      <c r="BK281" s="357">
        <f>IF((입력!B281="60mm방화"),IF(입력!B285="24T",Q281/1000,U281/1000),0)</f>
        <v>0</v>
      </c>
      <c r="BL281" s="358"/>
      <c r="BM281" s="357">
        <f>IF((입력!B281="60mm방화"),IF(입력!B285="24T",S281/1000,W281/1000),0)</f>
        <v>0</v>
      </c>
      <c r="BN281" s="358"/>
      <c r="BO281" s="357">
        <f>IF(OR(입력!B281="60mm단열",입력!B281="60mm방화"),(IF(OR(입력!B283="T/T",입력!B283="T/O",입력!B283="T/S",입력!B283="PJ"),(IF(입력!H281="W",입력!D281-(입력!D281-입력!J281)-432,입력!D281-432)+IF(입력!H281="H",입력!F281-((((입력!F281-입력!J281)/2)-246)*2),(((입력!F281/2)-246)*2))),0))+(IF(OR(입력!B283="T/T",입력!B283="T/O",입력!B283="T/S"),(IF(입력!H285="W",입력!D281-(입력!D285-입력!J285)-432,0)+IF(입력!H285="H",입력!F285-((((입력!F285-입력!J285)/2)-246)*2),0)),0)),0)</f>
        <v>0</v>
      </c>
      <c r="BP281" s="358"/>
      <c r="BQ281" s="357">
        <f>IF(OR(입력!B281="85mm단열",입력!B281="85mm방화"),IF(입력!B283="OD",IF(AND(입력!H281="W",입력!H285="W"),((입력!D281-(입력!D281-입력!J281))*2)+((입력!D281-(입력!D281-입력!J285))*2)+((입력!D281-입력!J281-입력!J285)*2)+((입력!F281)*6),0),0)+IF(입력!B283="OD",IF(AND(입력!H281="H",입력!H285="H"),((입력!BJ281-(입력!F281-입력!J281))*2)+((입력!F281-(입력!F281-입력!J285))*2)+((입력!F281-입력!BN281-입력!J285)*2)+((입력!D281)*6),0),0)+IF(입력!B283="OD",IF(입력!H281="W",((입력!D281-(입력!D281-입력!J281))*2)+((입력!D281-입력!J281)*2)+((입력!F281)*4),IF(입력!H281="H",((입력!F281-(입력!F281-입력!J281))*2)+((입력!F281-입력!J281)*2)+((입력!D281)*4),0)),0)+IF(OR(입력!B283="T/T",입력!B283="T/O",입력!B283="T/S",입력!B283="FIX",입력!B281="ID",AND(입력!B283="OD",NOT(입력!H281="W"),NOT(입력!H281="H"))),((입력!D281)+(입력!F281))*2,0),0)</f>
        <v>0</v>
      </c>
      <c r="BR281" s="358"/>
      <c r="BS281" s="357">
        <f>IF(OR(입력!B281="85mm단열",입력!B281="85mm방화"),(IF(OR(입력!B283="T/T",입력!B283="T/O",입력!B283="T/S"),(IF(입력!H281="W",입력!D281-(입력!D281-입력!J281)-38-19+12,입력!D281-38-38+12)+IF(입력!H281="H",입력!F281-(입력!F281-입력!J281)-38-19+12,입력!F281-38-38+12))*2,0))+(IF(OR(입력!B283="T/T",입력!B283="T/O",입력!B283="T/S"),(IF(입력!H285="W",입력!D281-(입력!D285-입력!J285)-38-19+12,0)+IF(입력!H285="H",입력!F285-(입력!F285-입력!J285)-38-19+12,0))*2,0)),0)</f>
        <v>0</v>
      </c>
      <c r="BT281" s="358"/>
      <c r="BU281" s="357">
        <f>IF(OR(입력!B281="85mm단열",입력!B281="85mm방화"),IF(OR(입력!B283="T/T",입력!B283="T/O",입력!B283="T/S",입력!B283="FIX",입력!B283="ID"),IF(입력!H281="W",입력!F281-38-38+10,IF(입력!H281="H",입력!D281-38-38+10,0)),0)*IF(OR(입력!H285="W",입력!H284="H"),2,1),0)</f>
        <v>0</v>
      </c>
      <c r="BV281" s="358"/>
      <c r="BW281" s="357">
        <f>IF(OR(입력!B281="85mm단열",입력!B281="85mm방화"),IF(입력!B285="48T",(IF(입력!B283="FIX",IF(AND(입력!H281="W",입력!H285="W"),((입력!D281-(입력!D281-입력!J281)-38-19)*2)+((입력!D281-(입력!D281-입력!J285)-38-19)*2)+((입력!D281-입력!J281-입력!J284-19-19)*2)+((입력!F281-38-38)*6),IF(AND(입력!H281="H",입력!H285="H"),((입력!F281-(입력!F281-입력!J281)-38-19)*2)+((입력!F281-(입력!F281-입력!J285)-38-19)*2)+((입력!F281-입력!J281-입력!J285-19-19)*2)+((입력!D281-38-38)*6),IF(입력!H281="W",((입력!D281-(입력!D281-입력!J281)-38-19)*2)+((입력!D281-입력!J281-38-19)*2)+((입력!F281-38-38)*4),IF(입력!H281="H",((입력!F281-(입력!F281-입력!J281)-38-19)*2)+((입력!F281-입력!J281-38-19)*2)+((입력!D281-38-38)*4),(((입력!D281-38-38)+(입력!F281-38-38))*2))))),0)+IF(OR(입력!B283="T/T",입력!B283="T/O",입력!B283="ID",입력!B283="T/S"),IF(AND(입력!H281="W",입력!H285="W"),(((입력!D281-입력!J281-입력!J285-19-19)+(입력!F281-38-38))*2),IF(입력!H281="W",(((입력!D281-입력!J281-38-19)+(입력!F281-38-38))*2),IF(AND(입력!H281="H",입력!H285="H"),(((입력!F281-입력!J281-입력!J285-19-19)+(입력!D281-38-38))*2),IF(입력!H281="H",(((입력!F281-입력!J281-38-19)+(입력!D281-38-38))*2),0)))),0)+IF(입력!B281="OD",IF(AND(입력!H281="W",입력!H281="W"),(((입력!D281-입력!J281-입력!J285-38-38)+(입력!F281-38-38))*2),IF(입력!H281="W",(((입력!D281-입력!J281-38-38)+(입력!F281-38-38))*2),IF(AND(입력!H281="H",입력!H285="H"),(((입력!F281-입력!J281-입력!J285-38-38)+(입력!D281-38-38))*2),IF(입력!H281="H",(((입력!F281-입력!J281-38-38)+(입력!D281-38-38))*2),0)))),0)),0),0)</f>
        <v>0</v>
      </c>
      <c r="BX281" s="358"/>
      <c r="BY281" s="357">
        <f>IF(OR(입력!B281="85mm단열",입력!B281="85mm방화"),IF(입력!B285="48T",(IF(OR(입력!B283="T/T",입력!B283="T/O",입력!B283="T/S"),(IF(입력!H281="W",입력!D281-(입력!D281-입력!J281)-38-19+12-56-56,입력!D281-38-38+12-56-56)+IF(입력!H281="H",입력!F281-(입력!F281-입력!J281)-38-19+12-56-56,입력!F281-38-38+12-56-56))*2,0)+IF(입력!B283="OD",(IF(입력!H281="W",입력!D281-(입력!D281-입력!J281)-38-38+12-56-56,입력!D281-38-38+12-56-56)+IF(입력!H281="H",입력!F281-(입력!F281-입력!J281)-38-38+12-56-56,입력!F281-38-38+12-56-56))*2,0)+IF(입력!B283="ID",(IF(입력!H281="W",입력!D281-(입력!D281-입력!J281)-38-19+12-56-56,입력!D281-38-38+12-56-56)+IF(입력!H281="H",입력!F281-(입력!F281-입력!J281)-38-19+12-56-56,입력!F281-38-38+12-56-56))*2,0)+IF(OR(입력!B283="T/T",입력!B283="T/O",입력!B283="T/S"),(IF(입력!H285="W",입력!D281-(입력!D281-입력!J285)-38-19+12-56-56,0)+IF(입력!H285="H",입력!F281-(입력!F281-입력!J285)-38-19+12-56-56,0))*2,0)+IF(입력!B281="OD",(IF(입력!H285="W",입력!D281-(입력!D281-입력!J285)-38-38+12-56-56,0)+IF(입력!H285="H",입력!F281-(입력!F281-입력!J285)-38-38+12-56-56,0))*2,0)+IF(입력!B281="ID",(IF(입력!H285="W",입력!D281-(입력!D281-입력!J285)-38-19+12-56-56,0)+IF(입력!H285="H",입력!F281-(입력!F281-입력!J285)-38-19+12-56-56,0))*2,0)),0),0)</f>
        <v>0</v>
      </c>
      <c r="BZ281" s="358"/>
      <c r="CA281" s="357">
        <f>IF(OR(입력!B281="85mm단열",입력!B281="85mm방화"),IF(입력!B285="51T",(IF(입력!B283="FIX",IF(AND(입력!H281="W",입력!H285="W"),((입력!D281-(입력!D281-입력!J281)-38-19)*2)+((입력!D281-(입력!D281-입력!J285)-38-19)*2)+((입력!D281-입력!J281-입력!J284-19-19)*2)+((입력!F281-38-38)*6),IF(AND(입력!H281="H",입력!H285="H"),((입력!F281-(입력!F281-입력!J281)-38-19)*2)+((입력!F281-(입력!F281-입력!J285)-38-19)*2)+((입력!F281-입력!J281-입력!J285-19-19)*2)+((입력!D281-38-38)*6),IF(입력!H281="W",((입력!D281-(입력!D281-입력!J281)-38-19)*2)+((입력!D281-입력!J281-38-19)*2)+((입력!F281-38-38)*4),IF(입력!H281="H",((입력!F281-(입력!F281-입력!J281)-38-19)*2)+((입력!F281-입력!J281-38-19)*2)+((입력!D281-38-38)*4),(((입력!D281-38-38)+(입력!F281-38-38))*2))))),0)+IF(OR(입력!B283="T/T",입력!B283="T/O",입력!B283="ID",입력!B283="T/S"),IF(AND(입력!H281="W",입력!H285="W"),(((입력!D281-입력!J281-입력!J285-19-19)+(입력!F281-38-38))*2),IF(입력!H281="W",(((입력!D281-입력!J281-38-19)+(입력!F281-38-38))*2),IF(AND(입력!H281="H",입력!H285="H"),(((입력!F281-입력!J281-입력!J285-19-19)+(입력!D281-38-38))*2),IF(입력!H281="H",(((입력!F281-입력!J281-38-19)+(입력!D281-38-38))*2),0)))),0)+IF(입력!B281="OD",IF(AND(입력!H281="W",입력!H281="W"),(((입력!D281-입력!J281-입력!J285-38-38)+(입력!F281-38-38))*2),IF(입력!H281="W",(((입력!D281-입력!J281-38-38)+(입력!F281-38-38))*2),IF(AND(입력!H281="H",입력!H285="H"),(((입력!F281-입력!J281-입력!J285-38-38)+(입력!D281-38-38))*2),IF(입력!H281="H",(((입력!F281-입력!J281-38-38)+(입력!D281-38-38))*2),0)))),0)),0),0)</f>
        <v>0</v>
      </c>
      <c r="CB281" s="358"/>
      <c r="CC281" s="357">
        <f>IF(OR(입력!B281="85mm단열",입력!B281="85mm방화"),IF(입력!B285="51T",(IF(OR(입력!B283="T/T",입력!B283="T/O",입력!B283="T/S"),(IF(입력!H281="W",입력!D281-(입력!D281-입력!J281)-38-19+12-56-56,입력!D281-38-38+12-56-56)+IF(입력!H281="H",입력!F281-(입력!F281-입력!J281)-38-19+12-56-56,입력!F281-38-38+12-56-56))*2,0)+IF(입력!B283="OD",(IF(입력!H281="W",입력!D281-(입력!D281-입력!J281)-38-38+12-56-56,입력!D281-38-38+12-56-56)+IF(입력!H281="H",입력!F281-(입력!F281-입력!J281)-38-38+12-56-56,입력!F281-38-38+12-56-56))*2,0)+IF(입력!B283="ID",(IF(입력!H281="W",입력!D281-(입력!D281-입력!J281)-38-19+12-56-56,입력!D281-38-38+12-56-56)+IF(입력!H281="H",입력!F281-(입력!F281-입력!J281)-38-19+12-56-56,입력!F281-38-38+12-56-56))*2,0)+IF(OR(입력!B283="T/T",입력!B283="T/O",입력!B283="T/S"),(IF(입력!H285="W",입력!D281-(입력!D281-입력!J285)-38-19+12-56-56,0)+IF(입력!H285="H",입력!F281-(입력!F281-입력!J285)-38-19+12-56-56,0))*2,0)+IF(입력!B281="OD",(IF(입력!H285="W",입력!D281-(입력!D281-입력!J285)-38-38+12-56-56,0)+IF(입력!H285="H",입력!F281-(입력!F281-입력!J285)-38-38+12-56-56,0))*2,0)+IF(입력!B281="ID",(IF(입력!H285="W",입력!D281-(입력!D281-입력!J285)-38-19+12-56-56,0)+IF(입력!H285="H",입력!F281-(입력!F281-입력!J285)-38-19+12-56-56,0))*2,0)),0),0)</f>
        <v>0</v>
      </c>
      <c r="CD281" s="358"/>
      <c r="CE281" s="357">
        <f>IF(OR(입력!B281="85mm단열",입력!B281="85mm방화"),(4),0)</f>
        <v>0</v>
      </c>
      <c r="CF281" s="358"/>
      <c r="CG281" s="357">
        <f>IF(OR(입력!B281="85mm단열",입력!B281="85mm방화"),(4),0)</f>
        <v>0</v>
      </c>
      <c r="CH281" s="358"/>
      <c r="CI281" s="381">
        <f>IF(OR(입력!B281="85mm단열",입력!B281="85mm방화"),IF(OR(입력!B283="T/T",입력!B283="T/O",입력!B283="T/S"),IF(OR(입력!H285="w",입력!H285="h"),8,4),0),0)</f>
        <v>0</v>
      </c>
      <c r="CJ281" s="382"/>
      <c r="CK281" s="375">
        <f>IF(OR(입력!B281="85mm단열",입력!B281="85mm방화"),IF(OR(입력!B283="T/T",입력!B283="T/O",입력!B283="T/S"),IF(OR(입력!H285="w",입력!H285="h"),8,4),0),0)</f>
        <v>0</v>
      </c>
      <c r="CL281" s="376"/>
      <c r="CM281" s="375">
        <f>IF(OR(입력!B281="85mm단열",입력!B281="85mm방화"),IF(OR(입력!B283="T/T",입력!B283="T/O",입력!B283="T/S",입력!B283="FIX",입력!B283="ID"),IF(입력!H281="W",2,IF(입력!H281="H",2,0)),0)*IF(OR(입력!H284="W",입력!H284="H"),2,1),0)</f>
        <v>0</v>
      </c>
      <c r="CN281" s="376"/>
      <c r="CO281" s="375">
        <f>IF(OR(입력!B281="85mm단열",입력!B281="85mm방화"),IF(OR(입력!B283="T/T",입력!B283="T/O",입력!B283="T/S",입력!B283="FIX",입력!B283="ID"),IF(입력!H281="W",2,IF(입력!H281="H",2,0)),0)*IF(OR(입력!H284="W",입력!H284="H"),2,1),0)</f>
        <v>0</v>
      </c>
      <c r="CP281" s="376"/>
      <c r="CQ281" s="375">
        <f>IF(OR(입력!B281="85mm단열",입력!B281="85mm방화"),IF(OR(입력!B283="T/T",입력!B283="T/O",입력!B283="T/S",입력!B283="FIX",입력!B283="ID"),IF(입력!H281="W",2,IF(입력!H281="H",2,0)),0)*IF(OR(입력!H284="W",입력!H284="H"),2,1),0)</f>
        <v>0</v>
      </c>
      <c r="CR281" s="376"/>
      <c r="CS281" s="357">
        <f>IF(OR(입력!B281="85mm단열",입력!B281="85mm방화"),(32),0)</f>
        <v>0</v>
      </c>
      <c r="CT281" s="358"/>
      <c r="CU281" s="369">
        <f>IF((입력!B281="85mm단열"),((CA281+CC281+BW281+BY281)/1000),0)</f>
        <v>0</v>
      </c>
      <c r="CV281" s="370"/>
      <c r="CW281" s="369">
        <f>IF((입력!B281="85mm단열"),((CA281+CC281+BW281+BY281)/1000),0)</f>
        <v>0</v>
      </c>
      <c r="CX281" s="370"/>
      <c r="CY281" s="369">
        <f>IF((입력!B281="85mm단열"),((BS281/1000)),0)</f>
        <v>0</v>
      </c>
      <c r="CZ281" s="370"/>
      <c r="DA281" s="357">
        <f>IF((입력!B281="85mm단열"),(4),0)</f>
        <v>0</v>
      </c>
      <c r="DB281" s="358"/>
      <c r="DC281" s="369">
        <f>IF((입력!B281="85mm단열"),(BS281*2)/1000,0)</f>
        <v>0</v>
      </c>
      <c r="DD281" s="370"/>
      <c r="DE281" s="357">
        <f>IF((입력!B281="85mm방화"),((CA281+CC281+BW281+BY281)/1000),0)</f>
        <v>0</v>
      </c>
      <c r="DF281" s="358"/>
      <c r="DG281" s="357">
        <f>IF((입력!B281="85mm방화"),((CA281+CC281+BW281+BY281)/1000),0)</f>
        <v>0</v>
      </c>
      <c r="DH281" s="358"/>
      <c r="DI281" s="357">
        <f>IF((입력!B281="85mm방화"),((BS281/1000)),0)</f>
        <v>0</v>
      </c>
      <c r="DJ281" s="358"/>
      <c r="DK281" s="357">
        <f>IF((입력!B281="85mm방화"),(4),0)</f>
        <v>0</v>
      </c>
      <c r="DL281" s="358"/>
      <c r="DM281" s="357">
        <f>IF((입력!B281="85mm방화"),(BS281*2)/1000,0)</f>
        <v>0</v>
      </c>
      <c r="DN281" s="358"/>
      <c r="DO281" s="357">
        <f>IF((입력!B281="85mm방화"),((BQ281/1000)),0)</f>
        <v>0</v>
      </c>
      <c r="DP281" s="358"/>
      <c r="DQ281" s="357">
        <f>IF((입력!B281="85mm방화"),((BW281/1000)),0)</f>
        <v>0</v>
      </c>
      <c r="DR281" s="358"/>
      <c r="DS281" s="357">
        <f>IF((입력!B281="85mm방화"),((BY281/1000)),0)</f>
        <v>0</v>
      </c>
      <c r="DT281" s="358"/>
      <c r="DU281" s="357">
        <f>IF(OR(입력!B281="85mm단열",입력!B281="85mm방화"),(IF(OR(입력!B283="T/T",입력!B283="T/O",입력!B283="T/S"),(IF(입력!H281="W",입력!D281-(입력!D281-입력!J281)-432,입력!D281-432)+IF(입력!H281="H",입력!F281-((((입력!F281-입력!J281)/2)-246)*2),(((입력!F281/2)-246)*2))),0))+(IF(OR(입력!B283="T/T",입력!B283="T/O",입력!B283="T/S"),(IF(입력!H285="W",입력!D281-(입력!D285-입력!J285)-432,0)+IF(입력!H285="H",입력!F285-((((입력!F285-입력!J285)/2)-246)*2),0)),0)),0)</f>
        <v>0</v>
      </c>
      <c r="DV281" s="358"/>
      <c r="DW281" s="357">
        <f>IF(OR(입력!B281="85mm단열",입력!B281="85mm방화",입력!B281="60mm단열",입력!B281="60mm방화"),IF(OR(입력!B283="T/T",입력!B283="T/O",입력!B283="T/S",입력!B283="FIX"),IF(OR(입력!H281="w",입력!H281="h"),4,2),0),0)</f>
        <v>0</v>
      </c>
      <c r="DX281" s="358"/>
      <c r="DY281" s="357">
        <f>IF(OR(입력!B281="85mm단열",입력!B281="85mm방화",입력!B281="60mm단열",입력!B281="60mm방화"),IF(OR(입력!B283="T/T",입력!B283="T/O",입력!B283="T/S"),1,0),0)</f>
        <v>0</v>
      </c>
      <c r="DZ281" s="358"/>
      <c r="EA281" s="357">
        <f>IF(OR(입력!B281="85mm단열",입력!B281="85mm방화",입력!B281="60mm단열",입력!B281="60mm방화"),IF(OR(입력!B283="T/T",입력!B283="T/O",입력!B283="T/S"),1,0),0)</f>
        <v>0</v>
      </c>
      <c r="EB281" s="358"/>
      <c r="EC281" s="357">
        <f>IF(OR(입력!B281="145mm단열",입력!B281="145mm방화"),IF(입력!B283="ES",((입력!D281)+(입력!F281))*2,0),0)</f>
        <v>0</v>
      </c>
      <c r="ED281" s="358"/>
      <c r="EE281" s="357">
        <f>IF(OR(입력!B281="145mm단열",입력!B281="145mm방화"),IF(입력!B283="ES",(((입력!D281-(입력!D281-입력!J281)+6)+(입력!F281-52-57))*2),0)+IF(입력!B283="ES",IF(입력!H285="W",(((입력!D281-(입력!D281-입력!J285)+6)+(입력!F281-52-57))*2),0),0),0)</f>
        <v>0</v>
      </c>
      <c r="EF281" s="358"/>
      <c r="EG281" s="357">
        <f>IF(OR(입력!B281="145mm단열",입력!B281="145mm방화"),IF(입력!B283="ES",입력!F281-36-36+10,0)*IF(입력!H285="W",2,1),0)</f>
        <v>0</v>
      </c>
      <c r="EH281" s="358"/>
      <c r="EI281" s="357">
        <f>IF(OR(입력!B281="145mm단열",입력!B281="145mm방화"),IF(입력!B283="ES",입력!D281-36-36,0),0)</f>
        <v>0</v>
      </c>
      <c r="EJ281" s="358"/>
      <c r="EK281" s="357">
        <f>IF(OR(입력!B281="145mm단열",입력!B281="145mm방화"),IF(입력!B283="ES",입력!F281-36-36,0)+IF(AND(입력!B283="ES",입력!H285="W"),입력!F281-36-36,0),0)</f>
        <v>0</v>
      </c>
      <c r="EL281" s="358"/>
      <c r="EM281" s="357">
        <f>IF(OR(입력!B281="145mm단열",입력!B281="145mm방화"),IF(입력!B283="ES",입력!D281-36-36,0),0)</f>
        <v>0</v>
      </c>
      <c r="EN281" s="358"/>
      <c r="EO281" s="357">
        <f>IF(OR(입력!B281="145mm단열",입력!B281="145mm방화"),IF(입력!B283="ES",입력!D281-36-36,0),0)</f>
        <v>0</v>
      </c>
      <c r="EP281" s="358"/>
      <c r="EQ281" s="357">
        <f>IF(OR(입력!B281="145mm단열",입력!B281="145mm방화"),IF(입력!B283="ES",입력!F281-36-36,0)+IF(AND(입력!B283="ES",입력!H285="W"),입력!F281-36-36,0),0)</f>
        <v>0</v>
      </c>
      <c r="ER281" s="358"/>
      <c r="ES281" s="357">
        <f>IF(OR(입력!B281="145mm단열",입력!B281="145mm방화"),IF(입력!B285="39T",IF(입력!B283="ES",((입력!D281-(입력!D281-입력!J281)+6-73-73)+(입력!F281-36-36-73-73))*2,0)+IF(AND(입력!B281="ES",입력!H284="W"),((입력!D281-(입력!D281-입력!J284)+6-73-73)+(입력!F281-36-36-73-73))*2,0)+IF(AND(입력!B281="ES",입력!H281="W",입력!H284="W"),((입력!D281-입력!J281-입력!J284-19-19)+(입력!F281-36-36))*2,IF(AND(입력!B281="ES",입력!H281="W",NOT(입력!H284="W")),((입력!D281-입력!J281-36-19)+(입력!F281-36-36))*2,0)),0),0)</f>
        <v>0</v>
      </c>
      <c r="ET281" s="358"/>
      <c r="EU281" s="357">
        <f>IF(OR(입력!B281="145mm단열",입력!B281="145mm방화"),IF(입력!B285="24T",IF(입력!B283="ES",((입력!D281-(입력!D281-입력!J281)+6-73-73)+(입력!F281-36-36-73-73))*2,0)+IF(AND(입력!B281="ES",입력!H284="W"),((입력!D281-(입력!D281-입력!J284)+6-73-73)+(입력!F281-36-36-73-73))*2,0)+IF(AND(입력!B281="ES",입력!H281="W",입력!H284="W"),((입력!D281-입력!J281-입력!J284-19-19)+(입력!F281-36-36))*2,IF(AND(입력!B281="ES",입력!H281="W",NOT(입력!H284="W")),((입력!D281-입력!J281-36-19)+(입력!F281-36-36))*2,0)),0),0)</f>
        <v>0</v>
      </c>
      <c r="EV281" s="358"/>
      <c r="EW281" s="357">
        <f>IF(OR(입력!B281="145mm단열",입력!B281="145mm방화"),IF(입력!B283="ES",(입력!D281-(입력!D281-입력!J281)-40-21+입력!F281-36-36)*2,0)+IF(AND(입력!B283="ES",입력!H285="W"),(입력!D281-(입력!D281-입력!J284)-36-19+입력!F281-36-36)*2,0),0)</f>
        <v>0</v>
      </c>
      <c r="EX281" s="358"/>
      <c r="EY281" s="357">
        <f>IF(OR(입력!B281="145mm단열",입력!B281="145mm방화"),(4),0)</f>
        <v>0</v>
      </c>
      <c r="EZ281" s="358"/>
      <c r="FA281" s="357">
        <f>IF(OR(입력!B281="145mm단열",입력!B281="145mm방화"),(4),0)</f>
        <v>0</v>
      </c>
      <c r="FB281" s="358"/>
      <c r="FC281" s="381">
        <f>IF(OR(입력!B281="145mm단열",입력!B281="145mm방화"),IF(OR(입력!B283="ES"),IF(OR(입력!H281="W",입력!H285="h"),4,8),0),0)</f>
        <v>0</v>
      </c>
      <c r="FD281" s="382"/>
      <c r="FE281" s="375">
        <f>IF(OR(입력!B281="145mm단열",입력!B281="145mm방화"),IF(OR(입력!B283="ES"),IF(OR(입력!H281="W",입력!H285="h"),4,8),0),0)</f>
        <v>0</v>
      </c>
      <c r="FF281" s="376"/>
      <c r="FG281" s="375">
        <f>IF(OR(입력!B281="145mm단열",입력!B281="145mm방화"),IF(OR(입력!B283="ES"),IF(입력!H281="W",2,IF(입력!H281="H",2,0)),0)*IF(OR(입력!H284="W",입력!H284="H"),2,1),0)</f>
        <v>0</v>
      </c>
      <c r="FH281" s="376"/>
      <c r="FI281" s="375">
        <f>IF(OR(입력!B281="145mm단열",입력!B281="145mm방화"),IF(OR(입력!B283="ES"),IF(입력!H281="W",2,IF(입력!H281="H",2,0)),0)*IF(OR(입력!H284="W",입력!H284="H"),2,1),0)</f>
        <v>0</v>
      </c>
      <c r="FJ281" s="376"/>
      <c r="FK281" s="375">
        <f>IF(OR(입력!B281="145mm단열",입력!B281="145mm방화"),IF(OR(입력!B283="ES"),IF(입력!H281="W",2,IF(입력!H281="H",2,0)),0)*IF(OR(입력!H284="W",입력!H284="H"),2,1),0)</f>
        <v>0</v>
      </c>
      <c r="FL281" s="376"/>
      <c r="FM281" s="357">
        <f>IF(OR(입력!B281="145mm단열",입력!B281="145mm방화"),(32),0)</f>
        <v>0</v>
      </c>
      <c r="FN281" s="358"/>
      <c r="FO281" s="369">
        <f>IF((입력!B281="145mm단열"),((EU281+EW281+EQ281+ES281)/1000),0)</f>
        <v>0</v>
      </c>
      <c r="FP281" s="370"/>
      <c r="FQ281" s="369">
        <f>IF((입력!B281="145mm단열"),((EU281+EW281+EQ281+ES281)/1000),0)</f>
        <v>0</v>
      </c>
      <c r="FR281" s="370"/>
      <c r="FS281" s="369">
        <f>IF((입력!B281="145mm단열"),((EM281/1000)),0)</f>
        <v>0</v>
      </c>
      <c r="FT281" s="370"/>
      <c r="FU281" s="357">
        <f>IF((입력!B281="145mm단열"),(4),0)</f>
        <v>0</v>
      </c>
      <c r="FV281" s="358"/>
      <c r="FW281" s="369">
        <f>IF((입력!B281="145mm단열"),(EM281*2)/1000,0)</f>
        <v>0</v>
      </c>
      <c r="FX281" s="370"/>
      <c r="FY281" s="357">
        <f>IF((입력!B281="145mm방화"),((EU281+EW281+EQ281+ES281)/1000),0)</f>
        <v>0</v>
      </c>
      <c r="FZ281" s="358"/>
      <c r="GA281" s="357">
        <f>IF((입력!B281="145mm방화"),((EU281+EW281+EQ281+ES281)/1000),0)</f>
        <v>0</v>
      </c>
      <c r="GB281" s="358"/>
      <c r="GC281" s="357">
        <f>IF((입력!B281="145mm방화"),((EM281/1000)),0)</f>
        <v>0</v>
      </c>
      <c r="GD281" s="358"/>
      <c r="GE281" s="357">
        <f>IF((입력!B281="145mm방화"),(4),0)</f>
        <v>0</v>
      </c>
      <c r="GF281" s="358"/>
      <c r="GG281" s="357">
        <f>IF((입력!B281="145mm방화"),(EM281*2)/1000,0)</f>
        <v>0</v>
      </c>
      <c r="GH281" s="358"/>
      <c r="GI281" s="357">
        <f>IF((입력!B281="145mm방화"),((EK281/1000)),0)</f>
        <v>0</v>
      </c>
      <c r="GJ281" s="358"/>
      <c r="GK281" s="357">
        <f>IF((입력!B281="145mm방화"),((EQ281/1000)),0)</f>
        <v>0</v>
      </c>
      <c r="GL281" s="358"/>
      <c r="GM281" s="357">
        <f>IF((입력!B281="145mm방화"),((ES281/1000)),0)</f>
        <v>0</v>
      </c>
      <c r="GN281" s="358"/>
      <c r="GO281" s="357">
        <f>IF(OR(입력!B281="145mm단열",입력!B281="145mm방화"),(1),0)</f>
        <v>0</v>
      </c>
      <c r="GP281" s="358"/>
      <c r="GQ281" s="357">
        <f>IF(OR(입력!B281="145mm단열",입력!B281="145mm방화"),(1),0)</f>
        <v>0</v>
      </c>
      <c r="GR281" s="358"/>
    </row>
    <row r="282" spans="1:200" ht="17.100000000000001" customHeight="1" x14ac:dyDescent="0.3">
      <c r="A282" s="402"/>
      <c r="B282" s="405"/>
      <c r="C282" s="397"/>
      <c r="D282" s="398"/>
      <c r="E282" s="359"/>
      <c r="F282" s="360"/>
      <c r="G282" s="377"/>
      <c r="H282" s="378"/>
      <c r="I282" s="359"/>
      <c r="J282" s="360"/>
      <c r="K282" s="359"/>
      <c r="L282" s="360"/>
      <c r="M282" s="359"/>
      <c r="N282" s="360"/>
      <c r="O282" s="359"/>
      <c r="P282" s="360"/>
      <c r="Q282" s="359"/>
      <c r="R282" s="360"/>
      <c r="S282" s="359"/>
      <c r="T282" s="360"/>
      <c r="U282" s="359"/>
      <c r="V282" s="360"/>
      <c r="W282" s="359"/>
      <c r="X282" s="360"/>
      <c r="Y282" s="359"/>
      <c r="Z282" s="360"/>
      <c r="AA282" s="359"/>
      <c r="AB282" s="360"/>
      <c r="AC282" s="377"/>
      <c r="AD282" s="378"/>
      <c r="AE282" s="377"/>
      <c r="AF282" s="378"/>
      <c r="AG282" s="377"/>
      <c r="AH282" s="378"/>
      <c r="AI282" s="377"/>
      <c r="AJ282" s="378"/>
      <c r="AK282" s="377"/>
      <c r="AL282" s="378"/>
      <c r="AM282" s="359"/>
      <c r="AN282" s="360"/>
      <c r="AO282" s="359"/>
      <c r="AP282" s="360"/>
      <c r="AQ282" s="359"/>
      <c r="AR282" s="360"/>
      <c r="AS282" s="359"/>
      <c r="AT282" s="360"/>
      <c r="AU282" s="359"/>
      <c r="AV282" s="360"/>
      <c r="AW282" s="359"/>
      <c r="AX282" s="360"/>
      <c r="AY282" s="359"/>
      <c r="AZ282" s="360"/>
      <c r="BA282" s="359"/>
      <c r="BB282" s="360"/>
      <c r="BC282" s="359"/>
      <c r="BD282" s="360"/>
      <c r="BE282" s="359"/>
      <c r="BF282" s="360"/>
      <c r="BG282" s="359"/>
      <c r="BH282" s="360"/>
      <c r="BI282" s="359"/>
      <c r="BJ282" s="360"/>
      <c r="BK282" s="359"/>
      <c r="BL282" s="360"/>
      <c r="BM282" s="359"/>
      <c r="BN282" s="360"/>
      <c r="BO282" s="359"/>
      <c r="BP282" s="360"/>
      <c r="BQ282" s="359"/>
      <c r="BR282" s="360"/>
      <c r="BS282" s="359"/>
      <c r="BT282" s="360"/>
      <c r="BU282" s="359"/>
      <c r="BV282" s="360"/>
      <c r="BW282" s="359"/>
      <c r="BX282" s="360"/>
      <c r="BY282" s="359"/>
      <c r="BZ282" s="360"/>
      <c r="CA282" s="359"/>
      <c r="CB282" s="360"/>
      <c r="CC282" s="359"/>
      <c r="CD282" s="360"/>
      <c r="CE282" s="359"/>
      <c r="CF282" s="360"/>
      <c r="CG282" s="359"/>
      <c r="CH282" s="360"/>
      <c r="CI282" s="383"/>
      <c r="CJ282" s="384"/>
      <c r="CK282" s="377"/>
      <c r="CL282" s="378"/>
      <c r="CM282" s="377"/>
      <c r="CN282" s="378"/>
      <c r="CO282" s="377"/>
      <c r="CP282" s="378"/>
      <c r="CQ282" s="377"/>
      <c r="CR282" s="378"/>
      <c r="CS282" s="359"/>
      <c r="CT282" s="360"/>
      <c r="CU282" s="371"/>
      <c r="CV282" s="372"/>
      <c r="CW282" s="371"/>
      <c r="CX282" s="372"/>
      <c r="CY282" s="371"/>
      <c r="CZ282" s="372"/>
      <c r="DA282" s="359"/>
      <c r="DB282" s="360"/>
      <c r="DC282" s="371"/>
      <c r="DD282" s="372"/>
      <c r="DE282" s="359"/>
      <c r="DF282" s="360"/>
      <c r="DG282" s="359"/>
      <c r="DH282" s="360"/>
      <c r="DI282" s="359"/>
      <c r="DJ282" s="360"/>
      <c r="DK282" s="359"/>
      <c r="DL282" s="360"/>
      <c r="DM282" s="359"/>
      <c r="DN282" s="360"/>
      <c r="DO282" s="359"/>
      <c r="DP282" s="360"/>
      <c r="DQ282" s="359"/>
      <c r="DR282" s="360"/>
      <c r="DS282" s="359"/>
      <c r="DT282" s="360"/>
      <c r="DU282" s="359"/>
      <c r="DV282" s="360"/>
      <c r="DW282" s="359"/>
      <c r="DX282" s="360"/>
      <c r="DY282" s="359"/>
      <c r="DZ282" s="360"/>
      <c r="EA282" s="359"/>
      <c r="EB282" s="360"/>
      <c r="EC282" s="359"/>
      <c r="ED282" s="360"/>
      <c r="EE282" s="359"/>
      <c r="EF282" s="360"/>
      <c r="EG282" s="359"/>
      <c r="EH282" s="360"/>
      <c r="EI282" s="359"/>
      <c r="EJ282" s="360"/>
      <c r="EK282" s="359"/>
      <c r="EL282" s="360"/>
      <c r="EM282" s="359"/>
      <c r="EN282" s="360"/>
      <c r="EO282" s="359"/>
      <c r="EP282" s="360"/>
      <c r="EQ282" s="359"/>
      <c r="ER282" s="360"/>
      <c r="ES282" s="359"/>
      <c r="ET282" s="360"/>
      <c r="EU282" s="359"/>
      <c r="EV282" s="360"/>
      <c r="EW282" s="359"/>
      <c r="EX282" s="360"/>
      <c r="EY282" s="359"/>
      <c r="EZ282" s="360"/>
      <c r="FA282" s="359"/>
      <c r="FB282" s="360"/>
      <c r="FC282" s="383"/>
      <c r="FD282" s="384"/>
      <c r="FE282" s="377"/>
      <c r="FF282" s="378"/>
      <c r="FG282" s="377"/>
      <c r="FH282" s="378"/>
      <c r="FI282" s="377"/>
      <c r="FJ282" s="378"/>
      <c r="FK282" s="377"/>
      <c r="FL282" s="378"/>
      <c r="FM282" s="359"/>
      <c r="FN282" s="360"/>
      <c r="FO282" s="371"/>
      <c r="FP282" s="372"/>
      <c r="FQ282" s="371"/>
      <c r="FR282" s="372"/>
      <c r="FS282" s="371"/>
      <c r="FT282" s="372"/>
      <c r="FU282" s="359"/>
      <c r="FV282" s="360"/>
      <c r="FW282" s="371"/>
      <c r="FX282" s="372"/>
      <c r="FY282" s="359"/>
      <c r="FZ282" s="360"/>
      <c r="GA282" s="359"/>
      <c r="GB282" s="360"/>
      <c r="GC282" s="359"/>
      <c r="GD282" s="360"/>
      <c r="GE282" s="359"/>
      <c r="GF282" s="360"/>
      <c r="GG282" s="359"/>
      <c r="GH282" s="360"/>
      <c r="GI282" s="359"/>
      <c r="GJ282" s="360"/>
      <c r="GK282" s="359"/>
      <c r="GL282" s="360"/>
      <c r="GM282" s="359"/>
      <c r="GN282" s="360"/>
      <c r="GO282" s="359"/>
      <c r="GP282" s="360"/>
      <c r="GQ282" s="359"/>
      <c r="GR282" s="360"/>
    </row>
    <row r="283" spans="1:200" ht="16.5" customHeight="1" x14ac:dyDescent="0.3">
      <c r="A283" s="402"/>
      <c r="B283" s="405"/>
      <c r="C283" s="397"/>
      <c r="D283" s="398"/>
      <c r="E283" s="359"/>
      <c r="F283" s="360"/>
      <c r="G283" s="377"/>
      <c r="H283" s="378"/>
      <c r="I283" s="359"/>
      <c r="J283" s="360"/>
      <c r="K283" s="359"/>
      <c r="L283" s="360"/>
      <c r="M283" s="359"/>
      <c r="N283" s="360"/>
      <c r="O283" s="359"/>
      <c r="P283" s="360"/>
      <c r="Q283" s="359"/>
      <c r="R283" s="360"/>
      <c r="S283" s="359"/>
      <c r="T283" s="360"/>
      <c r="U283" s="359"/>
      <c r="V283" s="360"/>
      <c r="W283" s="359"/>
      <c r="X283" s="360"/>
      <c r="Y283" s="359"/>
      <c r="Z283" s="360"/>
      <c r="AA283" s="359"/>
      <c r="AB283" s="360"/>
      <c r="AC283" s="377"/>
      <c r="AD283" s="378"/>
      <c r="AE283" s="377"/>
      <c r="AF283" s="378"/>
      <c r="AG283" s="377"/>
      <c r="AH283" s="378"/>
      <c r="AI283" s="377"/>
      <c r="AJ283" s="378"/>
      <c r="AK283" s="377"/>
      <c r="AL283" s="378"/>
      <c r="AM283" s="359"/>
      <c r="AN283" s="360"/>
      <c r="AO283" s="359"/>
      <c r="AP283" s="360"/>
      <c r="AQ283" s="359"/>
      <c r="AR283" s="360"/>
      <c r="AS283" s="359"/>
      <c r="AT283" s="360"/>
      <c r="AU283" s="359"/>
      <c r="AV283" s="360"/>
      <c r="AW283" s="359"/>
      <c r="AX283" s="360"/>
      <c r="AY283" s="359"/>
      <c r="AZ283" s="360"/>
      <c r="BA283" s="359"/>
      <c r="BB283" s="360"/>
      <c r="BC283" s="359"/>
      <c r="BD283" s="360"/>
      <c r="BE283" s="359"/>
      <c r="BF283" s="360"/>
      <c r="BG283" s="359"/>
      <c r="BH283" s="360"/>
      <c r="BI283" s="359"/>
      <c r="BJ283" s="360"/>
      <c r="BK283" s="359"/>
      <c r="BL283" s="360"/>
      <c r="BM283" s="359"/>
      <c r="BN283" s="360"/>
      <c r="BO283" s="359"/>
      <c r="BP283" s="360"/>
      <c r="BQ283" s="359"/>
      <c r="BR283" s="360"/>
      <c r="BS283" s="359"/>
      <c r="BT283" s="360"/>
      <c r="BU283" s="359"/>
      <c r="BV283" s="360"/>
      <c r="BW283" s="359"/>
      <c r="BX283" s="360"/>
      <c r="BY283" s="359"/>
      <c r="BZ283" s="360"/>
      <c r="CA283" s="359"/>
      <c r="CB283" s="360"/>
      <c r="CC283" s="359"/>
      <c r="CD283" s="360"/>
      <c r="CE283" s="359"/>
      <c r="CF283" s="360"/>
      <c r="CG283" s="359"/>
      <c r="CH283" s="360"/>
      <c r="CI283" s="383"/>
      <c r="CJ283" s="384"/>
      <c r="CK283" s="377"/>
      <c r="CL283" s="378"/>
      <c r="CM283" s="377"/>
      <c r="CN283" s="378"/>
      <c r="CO283" s="377"/>
      <c r="CP283" s="378"/>
      <c r="CQ283" s="377"/>
      <c r="CR283" s="378"/>
      <c r="CS283" s="359"/>
      <c r="CT283" s="360"/>
      <c r="CU283" s="371"/>
      <c r="CV283" s="372"/>
      <c r="CW283" s="371"/>
      <c r="CX283" s="372"/>
      <c r="CY283" s="371"/>
      <c r="CZ283" s="372"/>
      <c r="DA283" s="359"/>
      <c r="DB283" s="360"/>
      <c r="DC283" s="371"/>
      <c r="DD283" s="372"/>
      <c r="DE283" s="359"/>
      <c r="DF283" s="360"/>
      <c r="DG283" s="359"/>
      <c r="DH283" s="360"/>
      <c r="DI283" s="359"/>
      <c r="DJ283" s="360"/>
      <c r="DK283" s="359"/>
      <c r="DL283" s="360"/>
      <c r="DM283" s="359"/>
      <c r="DN283" s="360"/>
      <c r="DO283" s="359"/>
      <c r="DP283" s="360"/>
      <c r="DQ283" s="359"/>
      <c r="DR283" s="360"/>
      <c r="DS283" s="359"/>
      <c r="DT283" s="360"/>
      <c r="DU283" s="359"/>
      <c r="DV283" s="360"/>
      <c r="DW283" s="359"/>
      <c r="DX283" s="360"/>
      <c r="DY283" s="359"/>
      <c r="DZ283" s="360"/>
      <c r="EA283" s="359"/>
      <c r="EB283" s="360"/>
      <c r="EC283" s="359"/>
      <c r="ED283" s="360"/>
      <c r="EE283" s="359"/>
      <c r="EF283" s="360"/>
      <c r="EG283" s="359"/>
      <c r="EH283" s="360"/>
      <c r="EI283" s="359"/>
      <c r="EJ283" s="360"/>
      <c r="EK283" s="359"/>
      <c r="EL283" s="360"/>
      <c r="EM283" s="359"/>
      <c r="EN283" s="360"/>
      <c r="EO283" s="359"/>
      <c r="EP283" s="360"/>
      <c r="EQ283" s="359"/>
      <c r="ER283" s="360"/>
      <c r="ES283" s="359"/>
      <c r="ET283" s="360"/>
      <c r="EU283" s="359"/>
      <c r="EV283" s="360"/>
      <c r="EW283" s="359"/>
      <c r="EX283" s="360"/>
      <c r="EY283" s="359"/>
      <c r="EZ283" s="360"/>
      <c r="FA283" s="359"/>
      <c r="FB283" s="360"/>
      <c r="FC283" s="383"/>
      <c r="FD283" s="384"/>
      <c r="FE283" s="377"/>
      <c r="FF283" s="378"/>
      <c r="FG283" s="377"/>
      <c r="FH283" s="378"/>
      <c r="FI283" s="377"/>
      <c r="FJ283" s="378"/>
      <c r="FK283" s="377"/>
      <c r="FL283" s="378"/>
      <c r="FM283" s="359"/>
      <c r="FN283" s="360"/>
      <c r="FO283" s="371"/>
      <c r="FP283" s="372"/>
      <c r="FQ283" s="371"/>
      <c r="FR283" s="372"/>
      <c r="FS283" s="371"/>
      <c r="FT283" s="372"/>
      <c r="FU283" s="359"/>
      <c r="FV283" s="360"/>
      <c r="FW283" s="371"/>
      <c r="FX283" s="372"/>
      <c r="FY283" s="359"/>
      <c r="FZ283" s="360"/>
      <c r="GA283" s="359"/>
      <c r="GB283" s="360"/>
      <c r="GC283" s="359"/>
      <c r="GD283" s="360"/>
      <c r="GE283" s="359"/>
      <c r="GF283" s="360"/>
      <c r="GG283" s="359"/>
      <c r="GH283" s="360"/>
      <c r="GI283" s="359"/>
      <c r="GJ283" s="360"/>
      <c r="GK283" s="359"/>
      <c r="GL283" s="360"/>
      <c r="GM283" s="359"/>
      <c r="GN283" s="360"/>
      <c r="GO283" s="359"/>
      <c r="GP283" s="360"/>
      <c r="GQ283" s="359"/>
      <c r="GR283" s="360"/>
    </row>
    <row r="284" spans="1:200" ht="16.5" customHeight="1" x14ac:dyDescent="0.3">
      <c r="A284" s="402"/>
      <c r="B284" s="405"/>
      <c r="C284" s="409"/>
      <c r="D284" s="410"/>
      <c r="E284" s="361"/>
      <c r="F284" s="362"/>
      <c r="G284" s="379"/>
      <c r="H284" s="380"/>
      <c r="I284" s="361"/>
      <c r="J284" s="362"/>
      <c r="K284" s="361"/>
      <c r="L284" s="362"/>
      <c r="M284" s="361"/>
      <c r="N284" s="362"/>
      <c r="O284" s="361"/>
      <c r="P284" s="362"/>
      <c r="Q284" s="361"/>
      <c r="R284" s="362"/>
      <c r="S284" s="361"/>
      <c r="T284" s="362"/>
      <c r="U284" s="361"/>
      <c r="V284" s="362"/>
      <c r="W284" s="361"/>
      <c r="X284" s="362"/>
      <c r="Y284" s="361"/>
      <c r="Z284" s="362"/>
      <c r="AA284" s="361"/>
      <c r="AB284" s="362"/>
      <c r="AC284" s="379"/>
      <c r="AD284" s="380"/>
      <c r="AE284" s="379"/>
      <c r="AF284" s="380"/>
      <c r="AG284" s="379"/>
      <c r="AH284" s="380"/>
      <c r="AI284" s="379"/>
      <c r="AJ284" s="380"/>
      <c r="AK284" s="379"/>
      <c r="AL284" s="380"/>
      <c r="AM284" s="361"/>
      <c r="AN284" s="362"/>
      <c r="AO284" s="361"/>
      <c r="AP284" s="362"/>
      <c r="AQ284" s="361"/>
      <c r="AR284" s="362"/>
      <c r="AS284" s="361"/>
      <c r="AT284" s="362"/>
      <c r="AU284" s="361"/>
      <c r="AV284" s="362"/>
      <c r="AW284" s="361"/>
      <c r="AX284" s="362"/>
      <c r="AY284" s="361"/>
      <c r="AZ284" s="362"/>
      <c r="BA284" s="361"/>
      <c r="BB284" s="362"/>
      <c r="BC284" s="361"/>
      <c r="BD284" s="362"/>
      <c r="BE284" s="361"/>
      <c r="BF284" s="362"/>
      <c r="BG284" s="361"/>
      <c r="BH284" s="362"/>
      <c r="BI284" s="361"/>
      <c r="BJ284" s="362"/>
      <c r="BK284" s="361"/>
      <c r="BL284" s="362"/>
      <c r="BM284" s="361"/>
      <c r="BN284" s="362"/>
      <c r="BO284" s="361"/>
      <c r="BP284" s="362"/>
      <c r="BQ284" s="361"/>
      <c r="BR284" s="362"/>
      <c r="BS284" s="361"/>
      <c r="BT284" s="362"/>
      <c r="BU284" s="361"/>
      <c r="BV284" s="362"/>
      <c r="BW284" s="361"/>
      <c r="BX284" s="362"/>
      <c r="BY284" s="361"/>
      <c r="BZ284" s="362"/>
      <c r="CA284" s="361"/>
      <c r="CB284" s="362"/>
      <c r="CC284" s="361"/>
      <c r="CD284" s="362"/>
      <c r="CE284" s="361"/>
      <c r="CF284" s="362"/>
      <c r="CG284" s="361"/>
      <c r="CH284" s="362"/>
      <c r="CI284" s="385"/>
      <c r="CJ284" s="386"/>
      <c r="CK284" s="379"/>
      <c r="CL284" s="380"/>
      <c r="CM284" s="379"/>
      <c r="CN284" s="380"/>
      <c r="CO284" s="379"/>
      <c r="CP284" s="380"/>
      <c r="CQ284" s="379"/>
      <c r="CR284" s="380"/>
      <c r="CS284" s="361"/>
      <c r="CT284" s="362"/>
      <c r="CU284" s="373"/>
      <c r="CV284" s="374"/>
      <c r="CW284" s="373"/>
      <c r="CX284" s="374"/>
      <c r="CY284" s="373"/>
      <c r="CZ284" s="374"/>
      <c r="DA284" s="361"/>
      <c r="DB284" s="362"/>
      <c r="DC284" s="373"/>
      <c r="DD284" s="374"/>
      <c r="DE284" s="361"/>
      <c r="DF284" s="362"/>
      <c r="DG284" s="361"/>
      <c r="DH284" s="362"/>
      <c r="DI284" s="361"/>
      <c r="DJ284" s="362"/>
      <c r="DK284" s="361"/>
      <c r="DL284" s="362"/>
      <c r="DM284" s="361"/>
      <c r="DN284" s="362"/>
      <c r="DO284" s="361"/>
      <c r="DP284" s="362"/>
      <c r="DQ284" s="361"/>
      <c r="DR284" s="362"/>
      <c r="DS284" s="361"/>
      <c r="DT284" s="362"/>
      <c r="DU284" s="361"/>
      <c r="DV284" s="362"/>
      <c r="DW284" s="361"/>
      <c r="DX284" s="362"/>
      <c r="DY284" s="361"/>
      <c r="DZ284" s="362"/>
      <c r="EA284" s="361"/>
      <c r="EB284" s="362"/>
      <c r="EC284" s="361"/>
      <c r="ED284" s="362"/>
      <c r="EE284" s="361"/>
      <c r="EF284" s="362"/>
      <c r="EG284" s="361"/>
      <c r="EH284" s="362"/>
      <c r="EI284" s="361"/>
      <c r="EJ284" s="362"/>
      <c r="EK284" s="361"/>
      <c r="EL284" s="362"/>
      <c r="EM284" s="361"/>
      <c r="EN284" s="362"/>
      <c r="EO284" s="361"/>
      <c r="EP284" s="362"/>
      <c r="EQ284" s="361"/>
      <c r="ER284" s="362"/>
      <c r="ES284" s="361"/>
      <c r="ET284" s="362"/>
      <c r="EU284" s="361"/>
      <c r="EV284" s="362"/>
      <c r="EW284" s="361"/>
      <c r="EX284" s="362"/>
      <c r="EY284" s="361"/>
      <c r="EZ284" s="362"/>
      <c r="FA284" s="361"/>
      <c r="FB284" s="362"/>
      <c r="FC284" s="385"/>
      <c r="FD284" s="386"/>
      <c r="FE284" s="379"/>
      <c r="FF284" s="380"/>
      <c r="FG284" s="379"/>
      <c r="FH284" s="380"/>
      <c r="FI284" s="379"/>
      <c r="FJ284" s="380"/>
      <c r="FK284" s="379"/>
      <c r="FL284" s="380"/>
      <c r="FM284" s="361"/>
      <c r="FN284" s="362"/>
      <c r="FO284" s="373"/>
      <c r="FP284" s="374"/>
      <c r="FQ284" s="373"/>
      <c r="FR284" s="374"/>
      <c r="FS284" s="373"/>
      <c r="FT284" s="374"/>
      <c r="FU284" s="361"/>
      <c r="FV284" s="362"/>
      <c r="FW284" s="373"/>
      <c r="FX284" s="374"/>
      <c r="FY284" s="361"/>
      <c r="FZ284" s="362"/>
      <c r="GA284" s="361"/>
      <c r="GB284" s="362"/>
      <c r="GC284" s="361"/>
      <c r="GD284" s="362"/>
      <c r="GE284" s="361"/>
      <c r="GF284" s="362"/>
      <c r="GG284" s="361"/>
      <c r="GH284" s="362"/>
      <c r="GI284" s="361"/>
      <c r="GJ284" s="362"/>
      <c r="GK284" s="361"/>
      <c r="GL284" s="362"/>
      <c r="GM284" s="361"/>
      <c r="GN284" s="362"/>
      <c r="GO284" s="361"/>
      <c r="GP284" s="362"/>
      <c r="GQ284" s="361"/>
      <c r="GR284" s="362"/>
    </row>
    <row r="285" spans="1:200" ht="16.5" customHeight="1" x14ac:dyDescent="0.3">
      <c r="A285" s="402"/>
      <c r="B285" s="405"/>
      <c r="C285" s="395" t="s">
        <v>20</v>
      </c>
      <c r="D285" s="396"/>
      <c r="E285" s="351">
        <f>ROUNDUP((E281/1000)*VLOOKUP(E$8,'프로파일 단가 DB'!$A$2:$H$107,7,FALSE)+(E281/1000*($U$3/100))*VLOOKUP(E$8,'프로파일 단가 DB'!$A$2:$H$107,7,FALSE),2)</f>
        <v>0</v>
      </c>
      <c r="F285" s="352"/>
      <c r="G285" s="351">
        <f>ROUNDUP((G281/1000)*VLOOKUP(G$8,'프로파일 단가 DB'!$A$2:$H$107,7,FALSE)+(G281/1000*($U$3/100))*VLOOKUP(G$8,'프로파일 단가 DB'!$A$2:$H$107,7,FALSE),2)</f>
        <v>0</v>
      </c>
      <c r="H285" s="352"/>
      <c r="I285" s="351">
        <f>ROUNDUP((I281/1000)*VLOOKUP(I$8,'프로파일 단가 DB'!$A$2:$H$107,7,FALSE)+(I281/1000*($U$3/100))*VLOOKUP(I$8,'프로파일 단가 DB'!$A$2:$H$107,7,FALSE),2)</f>
        <v>0</v>
      </c>
      <c r="J285" s="352"/>
      <c r="K285" s="351">
        <f>ROUNDUP((K281/1000)*VLOOKUP(K$8,'프로파일 단가 DB'!$A$2:$H$107,7,FALSE)+(K281/1000*($U$3/100))*VLOOKUP(K$8,'프로파일 단가 DB'!$A$2:$H$107,7,FALSE),2)</f>
        <v>0</v>
      </c>
      <c r="L285" s="352"/>
      <c r="M285" s="351">
        <f>ROUNDUP((M281/1000)*VLOOKUP(M$8,'프로파일 단가 DB'!$A$2:$H$107,7,FALSE)+(M281/1000*($U$3/100))*VLOOKUP(M$8,'프로파일 단가 DB'!$A$2:$H$107,7,FALSE),2)</f>
        <v>0</v>
      </c>
      <c r="N285" s="352"/>
      <c r="O285" s="351">
        <f>ROUNDUP((O281/1000)*VLOOKUP(O$8,'프로파일 단가 DB'!$A$2:$H$107,7,FALSE)+(O281/1000*($U$3/100))*VLOOKUP(O$8,'프로파일 단가 DB'!$A$2:$H$107,7,FALSE),2)</f>
        <v>0</v>
      </c>
      <c r="P285" s="352"/>
      <c r="Q285" s="351">
        <f>ROUNDUP((Q281/1000)*VLOOKUP(Q$8,'프로파일 단가 DB'!$A$2:$H$107,7,FALSE)+(Q281/1000*($U$3/100))*VLOOKUP(Q$8,'프로파일 단가 DB'!$A$2:$H$107,7,FALSE),2)</f>
        <v>0</v>
      </c>
      <c r="R285" s="352"/>
      <c r="S285" s="351">
        <f>ROUNDUP((S281/1000)*VLOOKUP(S$8,'프로파일 단가 DB'!$A$2:$H$107,7,FALSE)+(S281/1000*($U$3/100))*VLOOKUP(S$8,'프로파일 단가 DB'!$A$2:$H$107,7,FALSE),2)</f>
        <v>0</v>
      </c>
      <c r="T285" s="352"/>
      <c r="U285" s="351">
        <f>ROUNDUP((U281/1000)*VLOOKUP(U$8,'프로파일 단가 DB'!$A$2:$H$107,7,FALSE)+(U281/1000*($U$3/100))*VLOOKUP(U$8,'프로파일 단가 DB'!$A$2:$H$107,7,FALSE),2)</f>
        <v>0</v>
      </c>
      <c r="V285" s="352"/>
      <c r="W285" s="351">
        <f>ROUNDUP((W281/1000)*VLOOKUP(W$8,'프로파일 단가 DB'!$A$2:$H$107,7,FALSE)+(W281/1000*($U$3/100))*VLOOKUP(W$8,'프로파일 단가 DB'!$A$2:$H$107,7,FALSE),2)</f>
        <v>0</v>
      </c>
      <c r="X285" s="352"/>
      <c r="Y285" s="351">
        <f>ROUNDUP((Y281)*VLOOKUP(Y$8,'프로파일 단가 DB'!$A$2:$H$107,7,FALSE)+(Y281*($U$3/100))*VLOOKUP(Y$8,'프로파일 단가 DB'!$A$2:$H$107,7,FALSE),2)</f>
        <v>0</v>
      </c>
      <c r="Z285" s="352"/>
      <c r="AA285" s="351">
        <f>ROUNDUP((AA281)*VLOOKUP(AA$8,'프로파일 단가 DB'!$A$2:$H$107,7,FALSE)+(AA281*($U$3/100))*VLOOKUP(AA$8,'프로파일 단가 DB'!$A$2:$H$107,7,FALSE),2)</f>
        <v>0</v>
      </c>
      <c r="AB285" s="352"/>
      <c r="AC285" s="351">
        <f>ROUNDUP((AC281)*VLOOKUP(AC$8,'프로파일 단가 DB'!$A$2:$H$107,7,FALSE)+(AC281*($U$3/100))*VLOOKUP(AC$8,'프로파일 단가 DB'!$A$2:$H$107,7,FALSE),2)</f>
        <v>0</v>
      </c>
      <c r="AD285" s="352"/>
      <c r="AE285" s="351">
        <f>ROUNDUP((AE281)*VLOOKUP(AE$8,'프로파일 단가 DB'!$A$2:$H$107,7,FALSE)+(AE281*($U$3/100))*VLOOKUP(AE$8,'프로파일 단가 DB'!$A$2:$H$107,7,FALSE),2)</f>
        <v>0</v>
      </c>
      <c r="AF285" s="352"/>
      <c r="AG285" s="351">
        <f>ROUNDUP((AG281)*VLOOKUP(AG$8,'프로파일 단가 DB'!$A$2:$H$107,7,FALSE)+(AG281*($U$3/100))*VLOOKUP(AG$8,'프로파일 단가 DB'!$A$2:$H$107,7,FALSE),2)</f>
        <v>0</v>
      </c>
      <c r="AH285" s="352"/>
      <c r="AI285" s="351">
        <f>ROUNDUP((AI281)*VLOOKUP(AI$8,'프로파일 단가 DB'!$A$2:$H$107,7,FALSE)+(AI281*($U$3/100))*VLOOKUP(AI$8,'프로파일 단가 DB'!$A$2:$H$107,7,FALSE),2)</f>
        <v>0</v>
      </c>
      <c r="AJ285" s="352"/>
      <c r="AK285" s="351">
        <f>ROUNDUP((AK281)*VLOOKUP(AK$8,'프로파일 단가 DB'!$A$2:$H$107,7,FALSE)+(AK281*($U$3/100))*VLOOKUP(AK$8,'프로파일 단가 DB'!$A$2:$H$107,7,FALSE),2)</f>
        <v>0</v>
      </c>
      <c r="AL285" s="352"/>
      <c r="AM285" s="351">
        <f>ROUNDUP((AM281)*VLOOKUP(AM$8,'프로파일 단가 DB'!$A$2:$H$107,7,FALSE)+(AM281*($U$3/100))*VLOOKUP(AM$8,'프로파일 단가 DB'!$A$2:$H$107,7,FALSE),2)</f>
        <v>0</v>
      </c>
      <c r="AN285" s="352"/>
      <c r="AO285" s="351">
        <f>ROUNDUP((AO281)*VLOOKUP(AO$8,'프로파일 단가 DB'!$A$2:$H$107,7,FALSE)+(AO281*($U$3/100))*VLOOKUP(AO$8,'프로파일 단가 DB'!$A$2:$H$107,7,FALSE),2)</f>
        <v>0</v>
      </c>
      <c r="AP285" s="352"/>
      <c r="AQ285" s="351">
        <f>ROUNDUP((AQ281)*VLOOKUP(AQ$8,'프로파일 단가 DB'!$A$2:$H$107,7,FALSE)+(AQ281*($U$3/100))*VLOOKUP(AQ$8,'프로파일 단가 DB'!$A$2:$H$107,7,FALSE),2)</f>
        <v>0</v>
      </c>
      <c r="AR285" s="352"/>
      <c r="AS285" s="351">
        <f>ROUNDUP((AS281)*VLOOKUP(AS$8,'프로파일 단가 DB'!$A$2:$H$107,7,FALSE)+(AS281*($U$3/100))*VLOOKUP(AS$8,'프로파일 단가 DB'!$A$2:$H$107,7,FALSE),2)</f>
        <v>0</v>
      </c>
      <c r="AT285" s="352"/>
      <c r="AU285" s="351">
        <f>ROUNDUP((AU281)*VLOOKUP(AU$8,'프로파일 단가 DB'!$A$2:$H$107,7,FALSE)+(AU281*($U$3/100))*VLOOKUP(AU$8,'프로파일 단가 DB'!$A$2:$H$107,7,FALSE),2)</f>
        <v>0</v>
      </c>
      <c r="AV285" s="352"/>
      <c r="AW285" s="351">
        <f>ROUNDUP((AW281)*VLOOKUP(AW$8,'프로파일 단가 DB'!$A$2:$H$107,7,FALSE)+(AW281*($U$3/100))*VLOOKUP(AW$8,'프로파일 단가 DB'!$A$2:$H$107,7,FALSE),2)</f>
        <v>0</v>
      </c>
      <c r="AX285" s="352"/>
      <c r="AY285" s="351">
        <f>ROUNDUP((AY281)*VLOOKUP(AY$8,'프로파일 단가 DB'!$A$2:$H$107,7,FALSE)+(AY281*($U$3/100))*VLOOKUP(AY$8,'프로파일 단가 DB'!$A$2:$H$107,7,FALSE),2)</f>
        <v>0</v>
      </c>
      <c r="AZ285" s="352"/>
      <c r="BA285" s="351">
        <f>ROUNDUP((BA281)*VLOOKUP(BA$8,'프로파일 단가 DB'!$A$2:$H$107,7,FALSE)+(BA281*($U$3/100))*VLOOKUP(BA$8,'프로파일 단가 DB'!$A$2:$H$107,7,FALSE),2)</f>
        <v>0</v>
      </c>
      <c r="BB285" s="352"/>
      <c r="BC285" s="351">
        <f>ROUNDUP((BC281)*VLOOKUP(BC$8,'프로파일 단가 DB'!$A$2:$H$107,7,FALSE)+(BC281*($U$3/100))*VLOOKUP(BC$8,'프로파일 단가 DB'!$A$2:$H$107,7,FALSE),2)</f>
        <v>0</v>
      </c>
      <c r="BD285" s="352"/>
      <c r="BE285" s="351">
        <f>ROUNDUP((BE281)*VLOOKUP(BE$8,'프로파일 단가 DB'!$A$2:$H$107,7,FALSE)+(BE281*($U$3/100))*VLOOKUP(BE$8,'프로파일 단가 DB'!$A$2:$H$107,7,FALSE),2)</f>
        <v>0</v>
      </c>
      <c r="BF285" s="352"/>
      <c r="BG285" s="351">
        <f>ROUNDUP((BG281)*VLOOKUP(BG$8,'프로파일 단가 DB'!$A$2:$H$107,7,FALSE)+(BG281*($U$3/100))*VLOOKUP(BG$8,'프로파일 단가 DB'!$A$2:$H$107,7,FALSE),2)</f>
        <v>0</v>
      </c>
      <c r="BH285" s="352"/>
      <c r="BI285" s="351">
        <f>ROUNDUP((BI281)*VLOOKUP(BI$8,'프로파일 단가 DB'!$A$2:$H$107,7,FALSE)+(BI281*($U$3/100))*VLOOKUP(BI$8,'프로파일 단가 DB'!$A$2:$H$107,7,FALSE),2)</f>
        <v>0</v>
      </c>
      <c r="BJ285" s="352"/>
      <c r="BK285" s="351">
        <f>ROUNDUP((BK281)*VLOOKUP(BK$8,'프로파일 단가 DB'!$A$2:$H$107,7,FALSE)+(BK281*($U$3/100))*VLOOKUP(BK$8,'프로파일 단가 DB'!$A$2:$H$107,7,FALSE),2)</f>
        <v>0</v>
      </c>
      <c r="BL285" s="352"/>
      <c r="BM285" s="351">
        <f>ROUNDUP((BM281)*VLOOKUP(BM$8,'프로파일 단가 DB'!$A$2:$H$107,7,FALSE)+(BM281*($U$3/100))*VLOOKUP(BM$8,'프로파일 단가 DB'!$A$2:$H$107,7,FALSE),2)</f>
        <v>0</v>
      </c>
      <c r="BN285" s="352"/>
      <c r="BO285" s="351">
        <f>ROUNDUP((BO281/1000)*VLOOKUP(BO$8,'프로파일 단가 DB'!$A$2:$H$107,7,FALSE)+(BO281/1000*($U$3/100))*VLOOKUP(BO$8,'프로파일 단가 DB'!$A$2:$H$107,7,FALSE),2)</f>
        <v>0</v>
      </c>
      <c r="BP285" s="352"/>
      <c r="BQ285" s="351">
        <f>ROUNDUP((BQ281/1000)*VLOOKUP(BQ$8,'프로파일 단가 DB'!$A$2:$H$107,7,FALSE)+(BQ281/1000*($U$3/100))*VLOOKUP(BQ$8,'프로파일 단가 DB'!$A$2:$H$107,7,FALSE),2)</f>
        <v>0</v>
      </c>
      <c r="BR285" s="352"/>
      <c r="BS285" s="351">
        <f>ROUNDUP((BS281/1000)*VLOOKUP(BS$8,'프로파일 단가 DB'!$A$2:$H$107,7,FALSE)+(BS281/1000*($U$3/100))*VLOOKUP(BS$8,'프로파일 단가 DB'!$A$2:$H$107,7,FALSE),2)</f>
        <v>0</v>
      </c>
      <c r="BT285" s="352"/>
      <c r="BU285" s="351">
        <f>ROUNDUP((BU281/1000)*VLOOKUP(BU$8,'프로파일 단가 DB'!$A$2:$H$107,7,FALSE)+(BU281/1000*($U$3/100))*VLOOKUP(BU$8,'프로파일 단가 DB'!$A$2:$H$107,7,FALSE),2)</f>
        <v>0</v>
      </c>
      <c r="BV285" s="352"/>
      <c r="BW285" s="351">
        <f>ROUNDUP((BW281/1000)*VLOOKUP(BW$8,'프로파일 단가 DB'!$A$2:$H$107,7,FALSE)+(BW281/1000*($U$3/100))*VLOOKUP(BW$8,'프로파일 단가 DB'!$A$2:$H$107,7,FALSE),2)</f>
        <v>0</v>
      </c>
      <c r="BX285" s="352"/>
      <c r="BY285" s="351">
        <f>ROUNDUP((BY281/1000)*VLOOKUP(BY$8,'프로파일 단가 DB'!$A$2:$H$107,7,FALSE)+(BY281/1000*($U$3/100))*VLOOKUP(BY$8,'프로파일 단가 DB'!$A$2:$H$107,7,FALSE),2)</f>
        <v>0</v>
      </c>
      <c r="BZ285" s="352"/>
      <c r="CA285" s="351">
        <f>ROUNDUP((CA281/1000)*VLOOKUP(CA$8,'프로파일 단가 DB'!$A$2:$H$107,7,FALSE)+(CA281/1000*($U$3/100))*VLOOKUP(CA$8,'프로파일 단가 DB'!$A$2:$H$107,7,FALSE),2)</f>
        <v>0</v>
      </c>
      <c r="CB285" s="352"/>
      <c r="CC285" s="351">
        <f>ROUNDUP((CC281/1000)*VLOOKUP(CC$8,'프로파일 단가 DB'!$A$2:$H$107,7,FALSE)+(CC281/1000*($U$3/100))*VLOOKUP(CC$8,'프로파일 단가 DB'!$A$2:$H$107,7,FALSE),2)</f>
        <v>0</v>
      </c>
      <c r="CD285" s="352"/>
      <c r="CE285" s="389">
        <f>ROUNDUP((CE281)*VLOOKUP(CE$8,'프로파일 단가 DB'!$A$2:$H$107,7,FALSE)+(CE281*($U$3/100))*VLOOKUP(CE$8,'프로파일 단가 DB'!$A$2:$H$107,7,FALSE),2)</f>
        <v>0</v>
      </c>
      <c r="CF285" s="390"/>
      <c r="CG285" s="389">
        <f>ROUNDUP((CG281)*VLOOKUP(CG$8,'프로파일 단가 DB'!$A$2:$H$107,7,FALSE)+(CG281*($U$3/100))*VLOOKUP(CG$8,'프로파일 단가 DB'!$A$2:$H$107,7,FALSE),2)</f>
        <v>0</v>
      </c>
      <c r="CH285" s="390"/>
      <c r="CI285" s="389">
        <f>ROUNDUP((CI281)*VLOOKUP(CI$8,'프로파일 단가 DB'!$A$2:$H$107,7,FALSE)+(CI281*($U$3/100))*VLOOKUP(CI$8,'프로파일 단가 DB'!$A$2:$H$107,7,FALSE),2)</f>
        <v>0</v>
      </c>
      <c r="CJ285" s="390"/>
      <c r="CK285" s="389">
        <f>ROUNDUP((CK281)*VLOOKUP(CK$8,'프로파일 단가 DB'!$A$2:$H$107,7,FALSE)+(CK281*($U$3/100))*VLOOKUP(CK$8,'프로파일 단가 DB'!$A$2:$H$107,7,FALSE),2)</f>
        <v>0</v>
      </c>
      <c r="CL285" s="390"/>
      <c r="CM285" s="389">
        <f>ROUNDUP((CM281)*VLOOKUP(CM$8,'프로파일 단가 DB'!$A$2:$H$107,7,FALSE)+(CM281*($U$3/100))*VLOOKUP(CM$8,'프로파일 단가 DB'!$A$2:$H$107,7,FALSE),2)</f>
        <v>0</v>
      </c>
      <c r="CN285" s="390"/>
      <c r="CO285" s="389">
        <f>ROUNDUP((CO281)*VLOOKUP(CO$8,'프로파일 단가 DB'!$A$2:$H$107,7,FALSE)+(CO281*($U$3/100))*VLOOKUP(CO$8,'프로파일 단가 DB'!$A$2:$H$107,7,FALSE),2)</f>
        <v>0</v>
      </c>
      <c r="CP285" s="390"/>
      <c r="CQ285" s="389">
        <f>ROUNDUP((CQ281)*VLOOKUP(CQ$8,'프로파일 단가 DB'!$A$2:$H$107,7,FALSE)+(CQ281*($U$3/100))*VLOOKUP(CQ$8,'프로파일 단가 DB'!$A$2:$H$107,7,FALSE),2)</f>
        <v>0</v>
      </c>
      <c r="CR285" s="390"/>
      <c r="CS285" s="389">
        <f>ROUNDUP((CS281)*VLOOKUP(CS$8,'프로파일 단가 DB'!$A$2:$H$107,7,FALSE)+(CS281*($U$3/100))*VLOOKUP(CS$8,'프로파일 단가 DB'!$A$2:$H$107,7,FALSE),2)</f>
        <v>0</v>
      </c>
      <c r="CT285" s="390"/>
      <c r="CU285" s="351">
        <f>ROUNDUP((CU281)*VLOOKUP(CU$8,'프로파일 단가 DB'!$A$2:$H$107,7,FALSE)+(CU281*($U$3/100))*VLOOKUP(CU$8,'프로파일 단가 DB'!$A$2:$H$107,7,FALSE),2)</f>
        <v>0</v>
      </c>
      <c r="CV285" s="352"/>
      <c r="CW285" s="351">
        <f>ROUNDUP((CW281)*VLOOKUP(CW$8,'프로파일 단가 DB'!$A$2:$H$107,7,FALSE)+(CW281*($U$3/100))*VLOOKUP(CW$8,'프로파일 단가 DB'!$A$2:$H$107,7,FALSE),2)</f>
        <v>0</v>
      </c>
      <c r="CX285" s="352"/>
      <c r="CY285" s="351">
        <f>ROUNDUP((CY281)*VLOOKUP(CY$8,'프로파일 단가 DB'!$A$2:$H$107,7,FALSE)+(CY281*($U$3/100))*VLOOKUP(CY$8,'프로파일 단가 DB'!$A$2:$H$107,7,FALSE),2)</f>
        <v>0</v>
      </c>
      <c r="CZ285" s="352"/>
      <c r="DA285" s="351">
        <f>ROUNDUP((DA281)*VLOOKUP(DA$8,'프로파일 단가 DB'!$A$2:$H$107,7,FALSE)+(DA281*($U$3/100))*VLOOKUP(DA$8,'프로파일 단가 DB'!$A$2:$H$107,7,FALSE),2)</f>
        <v>0</v>
      </c>
      <c r="DB285" s="352"/>
      <c r="DC285" s="351">
        <f>ROUNDUP((DC281)*VLOOKUP(DC$8,'프로파일 단가 DB'!$A$2:$H$107,7,FALSE)+(DC281*($U$3/100))*VLOOKUP(DC$8,'프로파일 단가 DB'!$A$2:$H$107,7,FALSE),2)</f>
        <v>0</v>
      </c>
      <c r="DD285" s="352"/>
      <c r="DE285" s="351">
        <f>ROUNDUP((DE281)*VLOOKUP(DE$8,'프로파일 단가 DB'!$A$2:$H$107,7,FALSE)+(DE281*($U$3/100))*VLOOKUP(DE$8,'프로파일 단가 DB'!$A$2:$H$107,7,FALSE),2)</f>
        <v>0</v>
      </c>
      <c r="DF285" s="352"/>
      <c r="DG285" s="351">
        <f>ROUNDUP((DG281)*VLOOKUP(DG$8,'프로파일 단가 DB'!$A$2:$H$107,7,FALSE)+(DG281*($U$3/100))*VLOOKUP(DG$8,'프로파일 단가 DB'!$A$2:$H$107,7,FALSE),2)</f>
        <v>0</v>
      </c>
      <c r="DH285" s="352"/>
      <c r="DI285" s="351">
        <f>ROUNDUP((DI281)*VLOOKUP(DI$8,'프로파일 단가 DB'!$A$2:$H$107,7,FALSE)+(DI281*($U$3/100))*VLOOKUP(DI$8,'프로파일 단가 DB'!$A$2:$H$107,7,FALSE),2)</f>
        <v>0</v>
      </c>
      <c r="DJ285" s="352"/>
      <c r="DK285" s="351">
        <f>ROUNDUP((DK281)*VLOOKUP(DK$8,'프로파일 단가 DB'!$A$2:$H$107,7,FALSE)+(DK281*($U$3/100))*VLOOKUP(DK$8,'프로파일 단가 DB'!$A$2:$H$107,7,FALSE),2)</f>
        <v>0</v>
      </c>
      <c r="DL285" s="352"/>
      <c r="DM285" s="351">
        <f>ROUNDUP((DM281)*VLOOKUP(DM$8,'프로파일 단가 DB'!$A$2:$H$107,7,FALSE)+(DM281*($U$3/100))*VLOOKUP(DM$8,'프로파일 단가 DB'!$A$2:$H$107,7,FALSE),2)</f>
        <v>0</v>
      </c>
      <c r="DN285" s="352"/>
      <c r="DO285" s="351">
        <f>ROUNDUP((DO281)*VLOOKUP(DO$8,'프로파일 단가 DB'!$A$2:$H$107,7,FALSE)+(DO281*($U$3/100))*VLOOKUP(DO$8,'프로파일 단가 DB'!$A$2:$H$107,7,FALSE),2)</f>
        <v>0</v>
      </c>
      <c r="DP285" s="352"/>
      <c r="DQ285" s="351">
        <f>ROUNDUP((DQ281)*VLOOKUP(DQ$8,'프로파일 단가 DB'!$A$2:$H$107,7,FALSE)+(DQ281*($U$3/100))*VLOOKUP(DQ$8,'프로파일 단가 DB'!$A$2:$H$107,7,FALSE),2)</f>
        <v>0</v>
      </c>
      <c r="DR285" s="352"/>
      <c r="DS285" s="351">
        <f>ROUNDUP((DS281)*VLOOKUP(DS$8,'프로파일 단가 DB'!$A$2:$H$107,7,FALSE)+(DS281*($U$3/100))*VLOOKUP(DS$8,'프로파일 단가 DB'!$A$2:$H$107,7,FALSE),2)</f>
        <v>0</v>
      </c>
      <c r="DT285" s="352"/>
      <c r="DU285" s="351">
        <f>ROUNDUP((DU281/1000)*VLOOKUP(DU$8,'프로파일 단가 DB'!$A$2:$H$107,7,FALSE)+(DU281/1000*($U$3/100))*VLOOKUP(DU$8,'프로파일 단가 DB'!$A$2:$H$107,7,FALSE),2)</f>
        <v>0</v>
      </c>
      <c r="DV285" s="352"/>
      <c r="DW285" s="351">
        <f>ROUNDUP((DW281)*VLOOKUP(DW$8,'프로파일 단가 DB'!$A$2:$H$107,7,FALSE)+(DW281*($U$3/100))*VLOOKUP(DW$8,'프로파일 단가 DB'!$A$2:$H$107,7,FALSE),2)</f>
        <v>0</v>
      </c>
      <c r="DX285" s="352"/>
      <c r="DY285" s="351">
        <f>ROUNDUP((DY281)*VLOOKUP(DY$8,'프로파일 단가 DB'!$A$2:$H$107,7,FALSE)+(DY281*($U$3/100))*VLOOKUP(DY$8,'프로파일 단가 DB'!$A$2:$H$107,7,FALSE),2)</f>
        <v>0</v>
      </c>
      <c r="DZ285" s="352"/>
      <c r="EA285" s="351">
        <f>ROUNDUP((EA281)*VLOOKUP(EA$8,'프로파일 단가 DB'!$A$2:$H$107,7,FALSE)+(EA281*($U$3/100))*VLOOKUP(EA$8,'프로파일 단가 DB'!$A$2:$H$107,7,FALSE),2)</f>
        <v>0</v>
      </c>
      <c r="EB285" s="352"/>
      <c r="EC285" s="351">
        <f>ROUNDUP((EC281/1000)*VLOOKUP(EC$8,'프로파일 단가 DB'!$A$2:$H$107,7,FALSE)+(EC281/1000*($U$3/100))*VLOOKUP(EC$8,'프로파일 단가 DB'!$A$2:$H$107,7,FALSE),2)</f>
        <v>0</v>
      </c>
      <c r="ED285" s="352"/>
      <c r="EE285" s="351">
        <f>ROUNDUP((EE281/1000)*VLOOKUP(EE$8,'프로파일 단가 DB'!$A$2:$H$107,7,FALSE)+(EE281/1000*($U$3/100))*VLOOKUP(EE$8,'프로파일 단가 DB'!$A$2:$H$107,7,FALSE),2)</f>
        <v>0</v>
      </c>
      <c r="EF285" s="352"/>
      <c r="EG285" s="351">
        <f>ROUNDUP((EG281/1000)*VLOOKUP(EG$8,'프로파일 단가 DB'!$A$2:$H$107,7,FALSE)+(EG281/1000*($U$3/100))*VLOOKUP(EG$8,'프로파일 단가 DB'!$A$2:$H$107,7,FALSE),2)</f>
        <v>0</v>
      </c>
      <c r="EH285" s="352"/>
      <c r="EI285" s="351">
        <f>ROUNDUP((EI281/1000)*VLOOKUP(EI$8,'프로파일 단가 DB'!$A$2:$H$107,7,FALSE)+(EI281/1000*($U$3/100))*VLOOKUP(EI$8,'프로파일 단가 DB'!$A$2:$H$107,7,FALSE),2)</f>
        <v>0</v>
      </c>
      <c r="EJ285" s="352"/>
      <c r="EK285" s="351">
        <f>ROUNDUP((EK281/1000)*VLOOKUP(EK$8,'프로파일 단가 DB'!$A$2:$H$107,7,FALSE)+(EK281/1000*($U$3/100))*VLOOKUP(EK$8,'프로파일 단가 DB'!$A$2:$H$107,7,FALSE),2)</f>
        <v>0</v>
      </c>
      <c r="EL285" s="352"/>
      <c r="EM285" s="351">
        <f>ROUNDUP((EM281/1000)*VLOOKUP(EM$8,'프로파일 단가 DB'!$A$2:$H$107,7,FALSE)+(EM281/1000*($U$3/100))*VLOOKUP(EM$8,'프로파일 단가 DB'!$A$2:$H$107,7,FALSE),2)</f>
        <v>0</v>
      </c>
      <c r="EN285" s="352"/>
      <c r="EO285" s="351">
        <f>ROUNDUP((EO281/1000)*VLOOKUP(EO$8,'프로파일 단가 DB'!$A$2:$H$107,7,FALSE)+(EO281/1000*($U$3/100))*VLOOKUP(EO$8,'프로파일 단가 DB'!$A$2:$H$107,7,FALSE),2)</f>
        <v>0</v>
      </c>
      <c r="EP285" s="352"/>
      <c r="EQ285" s="351">
        <f>ROUNDUP((EQ281/1000)*VLOOKUP(EQ$8,'프로파일 단가 DB'!$A$2:$H$107,7,FALSE)+(EQ281/1000*($U$3/100))*VLOOKUP(EQ$8,'프로파일 단가 DB'!$A$2:$H$107,7,FALSE),2)</f>
        <v>0</v>
      </c>
      <c r="ER285" s="352"/>
      <c r="ES285" s="351">
        <f>ROUNDUP((ES281/1000)*VLOOKUP(ES$8,'프로파일 단가 DB'!$A$2:$H$107,7,FALSE)+(ES281/1000*($U$3/100))*VLOOKUP(ES$8,'프로파일 단가 DB'!$A$2:$H$107,7,FALSE),2)</f>
        <v>0</v>
      </c>
      <c r="ET285" s="352"/>
      <c r="EU285" s="351">
        <f>ROUNDUP((EU281/1000)*VLOOKUP(EU$8,'프로파일 단가 DB'!$A$2:$H$107,7,FALSE)+(EU281/1000*($U$3/100))*VLOOKUP(EU$8,'프로파일 단가 DB'!$A$2:$H$107,7,FALSE),2)</f>
        <v>0</v>
      </c>
      <c r="EV285" s="352"/>
      <c r="EW285" s="351">
        <f>ROUNDUP((EW281/1000)*VLOOKUP(EW$8,'프로파일 단가 DB'!$A$2:$H$107,7,FALSE)+(EW281/1000*($U$3/100))*VLOOKUP(EW$8,'프로파일 단가 DB'!$A$2:$H$107,7,FALSE),2)</f>
        <v>0</v>
      </c>
      <c r="EX285" s="352"/>
      <c r="EY285" s="351">
        <f>ROUNDUP((EY281)*VLOOKUP(EY$8,'프로파일 단가 DB'!$A$2:$H$107,7,FALSE)+(EY281*($U$3/100))*VLOOKUP(EY$8,'프로파일 단가 DB'!$A$2:$H$107,7,FALSE),2)</f>
        <v>0</v>
      </c>
      <c r="EZ285" s="352"/>
      <c r="FA285" s="351">
        <f>ROUNDUP((FA281)*VLOOKUP(FA$8,'프로파일 단가 DB'!$A$2:$H$107,7,FALSE)+(FA281*($U$3/100))*VLOOKUP(FA$8,'프로파일 단가 DB'!$A$2:$H$107,7,FALSE),2)</f>
        <v>0</v>
      </c>
      <c r="FB285" s="352"/>
      <c r="FC285" s="351">
        <f>ROUNDUP((FC281)*VLOOKUP(FC$8,'프로파일 단가 DB'!$A$2:$H$107,7,FALSE)+(FC281*($U$3/100))*VLOOKUP(FC$8,'프로파일 단가 DB'!$A$2:$H$107,7,FALSE),2)</f>
        <v>0</v>
      </c>
      <c r="FD285" s="352"/>
      <c r="FE285" s="351">
        <f>ROUNDUP((FE281)*VLOOKUP(FE$8,'프로파일 단가 DB'!$A$2:$H$107,7,FALSE)+(FE281/1000*($U$3/100))*VLOOKUP(FE$8,'프로파일 단가 DB'!$A$2:$H$107,7,FALSE),2)</f>
        <v>0</v>
      </c>
      <c r="FF285" s="352"/>
      <c r="FG285" s="351">
        <f>ROUNDUP((FG281)*VLOOKUP(FG$8,'프로파일 단가 DB'!$A$2:$H$107,7,FALSE)+(FG281/1000*($U$3/100))*VLOOKUP(FG$8,'프로파일 단가 DB'!$A$2:$H$107,7,FALSE),2)</f>
        <v>0</v>
      </c>
      <c r="FH285" s="352"/>
      <c r="FI285" s="351">
        <f>ROUNDUP((FI281)*VLOOKUP(FI$8,'프로파일 단가 DB'!$A$2:$H$107,7,FALSE)+(FI281*($U$3/100))*VLOOKUP(FI$8,'프로파일 단가 DB'!$A$2:$H$107,7,FALSE),2)</f>
        <v>0</v>
      </c>
      <c r="FJ285" s="352"/>
      <c r="FK285" s="351">
        <f>ROUNDUP((FK281)*VLOOKUP(FK$8,'프로파일 단가 DB'!$A$2:$H$107,7,FALSE)+(FK281*($U$3/100))*VLOOKUP(FK$8,'프로파일 단가 DB'!$A$2:$H$107,7,FALSE),2)</f>
        <v>0</v>
      </c>
      <c r="FL285" s="352"/>
      <c r="FM285" s="351">
        <f>ROUNDUP((FM281)*VLOOKUP(FM$8,'프로파일 단가 DB'!$A$2:$H$107,7,FALSE)+(FM281*($U$3/100))*VLOOKUP(FM$8,'프로파일 단가 DB'!$A$2:$H$107,7,FALSE),2)</f>
        <v>0</v>
      </c>
      <c r="FN285" s="352"/>
      <c r="FO285" s="351">
        <f>ROUNDUP((FO281)*VLOOKUP(FO$8,'프로파일 단가 DB'!$A$2:$H$107,7,FALSE)+(FO281*($U$3/100))*VLOOKUP(FO$8,'프로파일 단가 DB'!$A$2:$H$107,7,FALSE),2)</f>
        <v>0</v>
      </c>
      <c r="FP285" s="352"/>
      <c r="FQ285" s="351">
        <f>ROUNDUP((FQ281)*VLOOKUP(FQ$8,'프로파일 단가 DB'!$A$2:$H$107,7,FALSE)+(FQ281*($U$3/100))*VLOOKUP(FQ$8,'프로파일 단가 DB'!$A$2:$H$107,7,FALSE),2)</f>
        <v>0</v>
      </c>
      <c r="FR285" s="352"/>
      <c r="FS285" s="351">
        <f>ROUNDUP((FS281)*VLOOKUP(FS$8,'프로파일 단가 DB'!$A$2:$H$107,7,FALSE)+(FS281*($U$3/100))*VLOOKUP(FS$8,'프로파일 단가 DB'!$A$2:$H$107,7,FALSE),2)</f>
        <v>0</v>
      </c>
      <c r="FT285" s="352"/>
      <c r="FU285" s="351">
        <f>ROUNDUP((FU281)*VLOOKUP(FU$8,'프로파일 단가 DB'!$A$2:$H$107,7,FALSE)+(FU281*($U$3/100))*VLOOKUP(FU$8,'프로파일 단가 DB'!$A$2:$H$107,7,FALSE),2)</f>
        <v>0</v>
      </c>
      <c r="FV285" s="352"/>
      <c r="FW285" s="351">
        <f>ROUNDUP((FW281)*VLOOKUP(FW$8,'프로파일 단가 DB'!$A$2:$H$107,7,FALSE)+(FW281*($U$3/100))*VLOOKUP(FW$8,'프로파일 단가 DB'!$A$2:$H$107,7,FALSE),2)</f>
        <v>0</v>
      </c>
      <c r="FX285" s="352"/>
      <c r="FY285" s="351">
        <f>ROUNDUP((FY281)*VLOOKUP(FY$8,'프로파일 단가 DB'!$A$2:$H$107,7,FALSE)+(FY281*($U$3/100))*VLOOKUP(FY$8,'프로파일 단가 DB'!$A$2:$H$107,7,FALSE),2)</f>
        <v>0</v>
      </c>
      <c r="FZ285" s="352"/>
      <c r="GA285" s="351">
        <f>ROUNDUP((GA281)*VLOOKUP(GA$8,'프로파일 단가 DB'!$A$2:$H$107,7,FALSE)+(GA281*($U$3/100))*VLOOKUP(GA$8,'프로파일 단가 DB'!$A$2:$H$107,7,FALSE),2)</f>
        <v>0</v>
      </c>
      <c r="GB285" s="352"/>
      <c r="GC285" s="351">
        <f>ROUNDUP((GC281)*VLOOKUP(GC$8,'프로파일 단가 DB'!$A$2:$H$107,7,FALSE)+(GC281*($U$3/100))*VLOOKUP(GC$8,'프로파일 단가 DB'!$A$2:$H$107,7,FALSE),2)</f>
        <v>0</v>
      </c>
      <c r="GD285" s="352"/>
      <c r="GE285" s="351">
        <f>ROUNDUP((GE281)*VLOOKUP(GE$8,'프로파일 단가 DB'!$A$2:$H$107,7,FALSE)+(GE281*($U$3/100))*VLOOKUP(GE$8,'프로파일 단가 DB'!$A$2:$H$107,7,FALSE),2)</f>
        <v>0</v>
      </c>
      <c r="GF285" s="352"/>
      <c r="GG285" s="351">
        <f>ROUNDUP((GG281)*VLOOKUP(GG$8,'프로파일 단가 DB'!$A$2:$H$107,7,FALSE)+(GG281*($U$3/100))*VLOOKUP(GG$8,'프로파일 단가 DB'!$A$2:$H$107,7,FALSE),2)</f>
        <v>0</v>
      </c>
      <c r="GH285" s="352"/>
      <c r="GI285" s="351">
        <f>ROUNDUP((GI281)*VLOOKUP(GI$8,'프로파일 단가 DB'!$A$2:$H$107,7,FALSE)+(GI281*($U$3/100))*VLOOKUP(GI$8,'프로파일 단가 DB'!$A$2:$H$107,7,FALSE),2)</f>
        <v>0</v>
      </c>
      <c r="GJ285" s="352"/>
      <c r="GK285" s="351">
        <f>ROUNDUP((GK281)*VLOOKUP(GK$8,'프로파일 단가 DB'!$A$2:$H$107,7,FALSE)+(GK281*($U$3/100))*VLOOKUP(GK$8,'프로파일 단가 DB'!$A$2:$H$107,7,FALSE),2)</f>
        <v>0</v>
      </c>
      <c r="GL285" s="352"/>
      <c r="GM285" s="351">
        <f>ROUNDUP((GM281)*VLOOKUP(GM$8,'프로파일 단가 DB'!$A$2:$H$107,7,FALSE)+(GM281*($U$3/100))*VLOOKUP(GM$8,'프로파일 단가 DB'!$A$2:$H$107,7,FALSE),2)</f>
        <v>0</v>
      </c>
      <c r="GN285" s="352"/>
      <c r="GO285" s="351">
        <f>ROUNDUP((GO281)*VLOOKUP(GO$8,'프로파일 단가 DB'!$A$2:$H$107,7,FALSE)+(GO281*($U$3/100))*VLOOKUP(GO$8,'프로파일 단가 DB'!$A$2:$H$107,7,FALSE),2)</f>
        <v>0</v>
      </c>
      <c r="GP285" s="352"/>
      <c r="GQ285" s="351">
        <f>ROUNDUP((GQ281)*VLOOKUP(GQ$8,'프로파일 단가 DB'!$A$2:$H$107,7,FALSE)+(GQ281*($U$3/100))*VLOOKUP(GQ$8,'프로파일 단가 DB'!$A$2:$H$107,7,FALSE),2)</f>
        <v>0</v>
      </c>
      <c r="GR285" s="352"/>
    </row>
    <row r="286" spans="1:200" ht="16.5" customHeight="1" x14ac:dyDescent="0.3">
      <c r="A286" s="402"/>
      <c r="B286" s="405"/>
      <c r="C286" s="397"/>
      <c r="D286" s="398"/>
      <c r="E286" s="353"/>
      <c r="F286" s="354"/>
      <c r="G286" s="353"/>
      <c r="H286" s="354"/>
      <c r="I286" s="353"/>
      <c r="J286" s="354"/>
      <c r="K286" s="353"/>
      <c r="L286" s="354"/>
      <c r="M286" s="353"/>
      <c r="N286" s="354"/>
      <c r="O286" s="353"/>
      <c r="P286" s="354"/>
      <c r="Q286" s="353"/>
      <c r="R286" s="354"/>
      <c r="S286" s="353"/>
      <c r="T286" s="354"/>
      <c r="U286" s="353"/>
      <c r="V286" s="354"/>
      <c r="W286" s="353"/>
      <c r="X286" s="354"/>
      <c r="Y286" s="353"/>
      <c r="Z286" s="354"/>
      <c r="AA286" s="353"/>
      <c r="AB286" s="354"/>
      <c r="AC286" s="353"/>
      <c r="AD286" s="354"/>
      <c r="AE286" s="353"/>
      <c r="AF286" s="354"/>
      <c r="AG286" s="353"/>
      <c r="AH286" s="354"/>
      <c r="AI286" s="353"/>
      <c r="AJ286" s="354"/>
      <c r="AK286" s="353"/>
      <c r="AL286" s="354"/>
      <c r="AM286" s="353"/>
      <c r="AN286" s="354"/>
      <c r="AO286" s="353"/>
      <c r="AP286" s="354"/>
      <c r="AQ286" s="353"/>
      <c r="AR286" s="354"/>
      <c r="AS286" s="353"/>
      <c r="AT286" s="354"/>
      <c r="AU286" s="353"/>
      <c r="AV286" s="354"/>
      <c r="AW286" s="353"/>
      <c r="AX286" s="354"/>
      <c r="AY286" s="353"/>
      <c r="AZ286" s="354"/>
      <c r="BA286" s="353"/>
      <c r="BB286" s="354"/>
      <c r="BC286" s="353"/>
      <c r="BD286" s="354"/>
      <c r="BE286" s="353"/>
      <c r="BF286" s="354"/>
      <c r="BG286" s="353"/>
      <c r="BH286" s="354"/>
      <c r="BI286" s="353"/>
      <c r="BJ286" s="354"/>
      <c r="BK286" s="353"/>
      <c r="BL286" s="354"/>
      <c r="BM286" s="353"/>
      <c r="BN286" s="354"/>
      <c r="BO286" s="353"/>
      <c r="BP286" s="354"/>
      <c r="BQ286" s="353"/>
      <c r="BR286" s="354"/>
      <c r="BS286" s="353"/>
      <c r="BT286" s="354"/>
      <c r="BU286" s="353"/>
      <c r="BV286" s="354"/>
      <c r="BW286" s="353"/>
      <c r="BX286" s="354"/>
      <c r="BY286" s="353"/>
      <c r="BZ286" s="354"/>
      <c r="CA286" s="353"/>
      <c r="CB286" s="354"/>
      <c r="CC286" s="353"/>
      <c r="CD286" s="354"/>
      <c r="CE286" s="391"/>
      <c r="CF286" s="392"/>
      <c r="CG286" s="391"/>
      <c r="CH286" s="392"/>
      <c r="CI286" s="391"/>
      <c r="CJ286" s="392"/>
      <c r="CK286" s="391"/>
      <c r="CL286" s="392"/>
      <c r="CM286" s="391"/>
      <c r="CN286" s="392"/>
      <c r="CO286" s="391"/>
      <c r="CP286" s="392"/>
      <c r="CQ286" s="391"/>
      <c r="CR286" s="392"/>
      <c r="CS286" s="391"/>
      <c r="CT286" s="392"/>
      <c r="CU286" s="353"/>
      <c r="CV286" s="354"/>
      <c r="CW286" s="353"/>
      <c r="CX286" s="354"/>
      <c r="CY286" s="353"/>
      <c r="CZ286" s="354"/>
      <c r="DA286" s="353"/>
      <c r="DB286" s="354"/>
      <c r="DC286" s="353"/>
      <c r="DD286" s="354"/>
      <c r="DE286" s="353"/>
      <c r="DF286" s="354"/>
      <c r="DG286" s="353"/>
      <c r="DH286" s="354"/>
      <c r="DI286" s="353"/>
      <c r="DJ286" s="354"/>
      <c r="DK286" s="353"/>
      <c r="DL286" s="354"/>
      <c r="DM286" s="353"/>
      <c r="DN286" s="354"/>
      <c r="DO286" s="353"/>
      <c r="DP286" s="354"/>
      <c r="DQ286" s="353"/>
      <c r="DR286" s="354"/>
      <c r="DS286" s="353"/>
      <c r="DT286" s="354"/>
      <c r="DU286" s="353"/>
      <c r="DV286" s="354"/>
      <c r="DW286" s="353"/>
      <c r="DX286" s="354"/>
      <c r="DY286" s="353"/>
      <c r="DZ286" s="354"/>
      <c r="EA286" s="353"/>
      <c r="EB286" s="354"/>
      <c r="EC286" s="353"/>
      <c r="ED286" s="354"/>
      <c r="EE286" s="353"/>
      <c r="EF286" s="354"/>
      <c r="EG286" s="353"/>
      <c r="EH286" s="354"/>
      <c r="EI286" s="353"/>
      <c r="EJ286" s="354"/>
      <c r="EK286" s="353"/>
      <c r="EL286" s="354"/>
      <c r="EM286" s="353"/>
      <c r="EN286" s="354"/>
      <c r="EO286" s="353"/>
      <c r="EP286" s="354"/>
      <c r="EQ286" s="353"/>
      <c r="ER286" s="354"/>
      <c r="ES286" s="353"/>
      <c r="ET286" s="354"/>
      <c r="EU286" s="353"/>
      <c r="EV286" s="354"/>
      <c r="EW286" s="353"/>
      <c r="EX286" s="354"/>
      <c r="EY286" s="353"/>
      <c r="EZ286" s="354"/>
      <c r="FA286" s="353"/>
      <c r="FB286" s="354"/>
      <c r="FC286" s="353"/>
      <c r="FD286" s="354"/>
      <c r="FE286" s="353"/>
      <c r="FF286" s="354"/>
      <c r="FG286" s="353"/>
      <c r="FH286" s="354"/>
      <c r="FI286" s="353"/>
      <c r="FJ286" s="354"/>
      <c r="FK286" s="353"/>
      <c r="FL286" s="354"/>
      <c r="FM286" s="353"/>
      <c r="FN286" s="354"/>
      <c r="FO286" s="353"/>
      <c r="FP286" s="354"/>
      <c r="FQ286" s="353"/>
      <c r="FR286" s="354"/>
      <c r="FS286" s="353"/>
      <c r="FT286" s="354"/>
      <c r="FU286" s="353"/>
      <c r="FV286" s="354"/>
      <c r="FW286" s="353"/>
      <c r="FX286" s="354"/>
      <c r="FY286" s="353"/>
      <c r="FZ286" s="354"/>
      <c r="GA286" s="353"/>
      <c r="GB286" s="354"/>
      <c r="GC286" s="353"/>
      <c r="GD286" s="354"/>
      <c r="GE286" s="353"/>
      <c r="GF286" s="354"/>
      <c r="GG286" s="353"/>
      <c r="GH286" s="354"/>
      <c r="GI286" s="353"/>
      <c r="GJ286" s="354"/>
      <c r="GK286" s="353"/>
      <c r="GL286" s="354"/>
      <c r="GM286" s="353"/>
      <c r="GN286" s="354"/>
      <c r="GO286" s="353"/>
      <c r="GP286" s="354"/>
      <c r="GQ286" s="353"/>
      <c r="GR286" s="354"/>
    </row>
    <row r="287" spans="1:200" ht="16.5" customHeight="1" x14ac:dyDescent="0.3">
      <c r="A287" s="402"/>
      <c r="B287" s="405"/>
      <c r="C287" s="397"/>
      <c r="D287" s="398"/>
      <c r="E287" s="353"/>
      <c r="F287" s="354"/>
      <c r="G287" s="353"/>
      <c r="H287" s="354"/>
      <c r="I287" s="353"/>
      <c r="J287" s="354"/>
      <c r="K287" s="353"/>
      <c r="L287" s="354"/>
      <c r="M287" s="353"/>
      <c r="N287" s="354"/>
      <c r="O287" s="353"/>
      <c r="P287" s="354"/>
      <c r="Q287" s="353"/>
      <c r="R287" s="354"/>
      <c r="S287" s="353"/>
      <c r="T287" s="354"/>
      <c r="U287" s="353"/>
      <c r="V287" s="354"/>
      <c r="W287" s="353"/>
      <c r="X287" s="354"/>
      <c r="Y287" s="353"/>
      <c r="Z287" s="354"/>
      <c r="AA287" s="353"/>
      <c r="AB287" s="354"/>
      <c r="AC287" s="353"/>
      <c r="AD287" s="354"/>
      <c r="AE287" s="353"/>
      <c r="AF287" s="354"/>
      <c r="AG287" s="353"/>
      <c r="AH287" s="354"/>
      <c r="AI287" s="353"/>
      <c r="AJ287" s="354"/>
      <c r="AK287" s="353"/>
      <c r="AL287" s="354"/>
      <c r="AM287" s="353"/>
      <c r="AN287" s="354"/>
      <c r="AO287" s="353"/>
      <c r="AP287" s="354"/>
      <c r="AQ287" s="353"/>
      <c r="AR287" s="354"/>
      <c r="AS287" s="353"/>
      <c r="AT287" s="354"/>
      <c r="AU287" s="353"/>
      <c r="AV287" s="354"/>
      <c r="AW287" s="353"/>
      <c r="AX287" s="354"/>
      <c r="AY287" s="353"/>
      <c r="AZ287" s="354"/>
      <c r="BA287" s="353"/>
      <c r="BB287" s="354"/>
      <c r="BC287" s="353"/>
      <c r="BD287" s="354"/>
      <c r="BE287" s="353"/>
      <c r="BF287" s="354"/>
      <c r="BG287" s="353"/>
      <c r="BH287" s="354"/>
      <c r="BI287" s="353"/>
      <c r="BJ287" s="354"/>
      <c r="BK287" s="353"/>
      <c r="BL287" s="354"/>
      <c r="BM287" s="353"/>
      <c r="BN287" s="354"/>
      <c r="BO287" s="353"/>
      <c r="BP287" s="354"/>
      <c r="BQ287" s="353"/>
      <c r="BR287" s="354"/>
      <c r="BS287" s="353"/>
      <c r="BT287" s="354"/>
      <c r="BU287" s="353"/>
      <c r="BV287" s="354"/>
      <c r="BW287" s="353"/>
      <c r="BX287" s="354"/>
      <c r="BY287" s="353"/>
      <c r="BZ287" s="354"/>
      <c r="CA287" s="353"/>
      <c r="CB287" s="354"/>
      <c r="CC287" s="353"/>
      <c r="CD287" s="354"/>
      <c r="CE287" s="391"/>
      <c r="CF287" s="392"/>
      <c r="CG287" s="391"/>
      <c r="CH287" s="392"/>
      <c r="CI287" s="391"/>
      <c r="CJ287" s="392"/>
      <c r="CK287" s="391"/>
      <c r="CL287" s="392"/>
      <c r="CM287" s="391"/>
      <c r="CN287" s="392"/>
      <c r="CO287" s="391"/>
      <c r="CP287" s="392"/>
      <c r="CQ287" s="391"/>
      <c r="CR287" s="392"/>
      <c r="CS287" s="391"/>
      <c r="CT287" s="392"/>
      <c r="CU287" s="353"/>
      <c r="CV287" s="354"/>
      <c r="CW287" s="353"/>
      <c r="CX287" s="354"/>
      <c r="CY287" s="353"/>
      <c r="CZ287" s="354"/>
      <c r="DA287" s="353"/>
      <c r="DB287" s="354"/>
      <c r="DC287" s="353"/>
      <c r="DD287" s="354"/>
      <c r="DE287" s="353"/>
      <c r="DF287" s="354"/>
      <c r="DG287" s="353"/>
      <c r="DH287" s="354"/>
      <c r="DI287" s="353"/>
      <c r="DJ287" s="354"/>
      <c r="DK287" s="353"/>
      <c r="DL287" s="354"/>
      <c r="DM287" s="353"/>
      <c r="DN287" s="354"/>
      <c r="DO287" s="353"/>
      <c r="DP287" s="354"/>
      <c r="DQ287" s="353"/>
      <c r="DR287" s="354"/>
      <c r="DS287" s="353"/>
      <c r="DT287" s="354"/>
      <c r="DU287" s="353"/>
      <c r="DV287" s="354"/>
      <c r="DW287" s="353"/>
      <c r="DX287" s="354"/>
      <c r="DY287" s="353"/>
      <c r="DZ287" s="354"/>
      <c r="EA287" s="353"/>
      <c r="EB287" s="354"/>
      <c r="EC287" s="353"/>
      <c r="ED287" s="354"/>
      <c r="EE287" s="353"/>
      <c r="EF287" s="354"/>
      <c r="EG287" s="353"/>
      <c r="EH287" s="354"/>
      <c r="EI287" s="353"/>
      <c r="EJ287" s="354"/>
      <c r="EK287" s="353"/>
      <c r="EL287" s="354"/>
      <c r="EM287" s="353"/>
      <c r="EN287" s="354"/>
      <c r="EO287" s="353"/>
      <c r="EP287" s="354"/>
      <c r="EQ287" s="353"/>
      <c r="ER287" s="354"/>
      <c r="ES287" s="353"/>
      <c r="ET287" s="354"/>
      <c r="EU287" s="353"/>
      <c r="EV287" s="354"/>
      <c r="EW287" s="353"/>
      <c r="EX287" s="354"/>
      <c r="EY287" s="353"/>
      <c r="EZ287" s="354"/>
      <c r="FA287" s="353"/>
      <c r="FB287" s="354"/>
      <c r="FC287" s="353"/>
      <c r="FD287" s="354"/>
      <c r="FE287" s="353"/>
      <c r="FF287" s="354"/>
      <c r="FG287" s="353"/>
      <c r="FH287" s="354"/>
      <c r="FI287" s="353"/>
      <c r="FJ287" s="354"/>
      <c r="FK287" s="353"/>
      <c r="FL287" s="354"/>
      <c r="FM287" s="353"/>
      <c r="FN287" s="354"/>
      <c r="FO287" s="353"/>
      <c r="FP287" s="354"/>
      <c r="FQ287" s="353"/>
      <c r="FR287" s="354"/>
      <c r="FS287" s="353"/>
      <c r="FT287" s="354"/>
      <c r="FU287" s="353"/>
      <c r="FV287" s="354"/>
      <c r="FW287" s="353"/>
      <c r="FX287" s="354"/>
      <c r="FY287" s="353"/>
      <c r="FZ287" s="354"/>
      <c r="GA287" s="353"/>
      <c r="GB287" s="354"/>
      <c r="GC287" s="353"/>
      <c r="GD287" s="354"/>
      <c r="GE287" s="353"/>
      <c r="GF287" s="354"/>
      <c r="GG287" s="353"/>
      <c r="GH287" s="354"/>
      <c r="GI287" s="353"/>
      <c r="GJ287" s="354"/>
      <c r="GK287" s="353"/>
      <c r="GL287" s="354"/>
      <c r="GM287" s="353"/>
      <c r="GN287" s="354"/>
      <c r="GO287" s="353"/>
      <c r="GP287" s="354"/>
      <c r="GQ287" s="353"/>
      <c r="GR287" s="354"/>
    </row>
    <row r="288" spans="1:200" ht="17.100000000000001" customHeight="1" thickBot="1" x14ac:dyDescent="0.35">
      <c r="A288" s="403"/>
      <c r="B288" s="406"/>
      <c r="C288" s="399"/>
      <c r="D288" s="400"/>
      <c r="E288" s="355"/>
      <c r="F288" s="356"/>
      <c r="G288" s="355"/>
      <c r="H288" s="356"/>
      <c r="I288" s="355"/>
      <c r="J288" s="356"/>
      <c r="K288" s="355"/>
      <c r="L288" s="356"/>
      <c r="M288" s="355"/>
      <c r="N288" s="356"/>
      <c r="O288" s="355"/>
      <c r="P288" s="356"/>
      <c r="Q288" s="355"/>
      <c r="R288" s="356"/>
      <c r="S288" s="355"/>
      <c r="T288" s="356"/>
      <c r="U288" s="355"/>
      <c r="V288" s="356"/>
      <c r="W288" s="355"/>
      <c r="X288" s="356"/>
      <c r="Y288" s="355"/>
      <c r="Z288" s="356"/>
      <c r="AA288" s="355"/>
      <c r="AB288" s="356"/>
      <c r="AC288" s="355"/>
      <c r="AD288" s="356"/>
      <c r="AE288" s="355"/>
      <c r="AF288" s="356"/>
      <c r="AG288" s="355"/>
      <c r="AH288" s="356"/>
      <c r="AI288" s="355"/>
      <c r="AJ288" s="356"/>
      <c r="AK288" s="355"/>
      <c r="AL288" s="356"/>
      <c r="AM288" s="355"/>
      <c r="AN288" s="356"/>
      <c r="AO288" s="355"/>
      <c r="AP288" s="356"/>
      <c r="AQ288" s="355"/>
      <c r="AR288" s="356"/>
      <c r="AS288" s="355"/>
      <c r="AT288" s="356"/>
      <c r="AU288" s="355"/>
      <c r="AV288" s="356"/>
      <c r="AW288" s="355"/>
      <c r="AX288" s="356"/>
      <c r="AY288" s="355"/>
      <c r="AZ288" s="356"/>
      <c r="BA288" s="355"/>
      <c r="BB288" s="356"/>
      <c r="BC288" s="355"/>
      <c r="BD288" s="356"/>
      <c r="BE288" s="355"/>
      <c r="BF288" s="356"/>
      <c r="BG288" s="355"/>
      <c r="BH288" s="356"/>
      <c r="BI288" s="355"/>
      <c r="BJ288" s="356"/>
      <c r="BK288" s="355"/>
      <c r="BL288" s="356"/>
      <c r="BM288" s="355"/>
      <c r="BN288" s="356"/>
      <c r="BO288" s="355"/>
      <c r="BP288" s="356"/>
      <c r="BQ288" s="355"/>
      <c r="BR288" s="356"/>
      <c r="BS288" s="355"/>
      <c r="BT288" s="356"/>
      <c r="BU288" s="355"/>
      <c r="BV288" s="356"/>
      <c r="BW288" s="355"/>
      <c r="BX288" s="356"/>
      <c r="BY288" s="355"/>
      <c r="BZ288" s="356"/>
      <c r="CA288" s="355"/>
      <c r="CB288" s="356"/>
      <c r="CC288" s="355"/>
      <c r="CD288" s="356"/>
      <c r="CE288" s="393"/>
      <c r="CF288" s="394"/>
      <c r="CG288" s="393"/>
      <c r="CH288" s="394"/>
      <c r="CI288" s="393"/>
      <c r="CJ288" s="394"/>
      <c r="CK288" s="393"/>
      <c r="CL288" s="394"/>
      <c r="CM288" s="393"/>
      <c r="CN288" s="394"/>
      <c r="CO288" s="393"/>
      <c r="CP288" s="394"/>
      <c r="CQ288" s="393"/>
      <c r="CR288" s="394"/>
      <c r="CS288" s="393"/>
      <c r="CT288" s="394"/>
      <c r="CU288" s="355"/>
      <c r="CV288" s="356"/>
      <c r="CW288" s="355"/>
      <c r="CX288" s="356"/>
      <c r="CY288" s="355"/>
      <c r="CZ288" s="356"/>
      <c r="DA288" s="355"/>
      <c r="DB288" s="356"/>
      <c r="DC288" s="355"/>
      <c r="DD288" s="356"/>
      <c r="DE288" s="355"/>
      <c r="DF288" s="356"/>
      <c r="DG288" s="355"/>
      <c r="DH288" s="356"/>
      <c r="DI288" s="355"/>
      <c r="DJ288" s="356"/>
      <c r="DK288" s="355"/>
      <c r="DL288" s="356"/>
      <c r="DM288" s="355"/>
      <c r="DN288" s="356"/>
      <c r="DO288" s="355"/>
      <c r="DP288" s="356"/>
      <c r="DQ288" s="355"/>
      <c r="DR288" s="356"/>
      <c r="DS288" s="355"/>
      <c r="DT288" s="356"/>
      <c r="DU288" s="355"/>
      <c r="DV288" s="356"/>
      <c r="DW288" s="355"/>
      <c r="DX288" s="356"/>
      <c r="DY288" s="355"/>
      <c r="DZ288" s="356"/>
      <c r="EA288" s="355"/>
      <c r="EB288" s="356"/>
      <c r="EC288" s="355"/>
      <c r="ED288" s="356"/>
      <c r="EE288" s="355"/>
      <c r="EF288" s="356"/>
      <c r="EG288" s="355"/>
      <c r="EH288" s="356"/>
      <c r="EI288" s="355"/>
      <c r="EJ288" s="356"/>
      <c r="EK288" s="355"/>
      <c r="EL288" s="356"/>
      <c r="EM288" s="355"/>
      <c r="EN288" s="356"/>
      <c r="EO288" s="355"/>
      <c r="EP288" s="356"/>
      <c r="EQ288" s="355"/>
      <c r="ER288" s="356"/>
      <c r="ES288" s="355"/>
      <c r="ET288" s="356"/>
      <c r="EU288" s="355"/>
      <c r="EV288" s="356"/>
      <c r="EW288" s="355"/>
      <c r="EX288" s="356"/>
      <c r="EY288" s="355"/>
      <c r="EZ288" s="356"/>
      <c r="FA288" s="355"/>
      <c r="FB288" s="356"/>
      <c r="FC288" s="355"/>
      <c r="FD288" s="356"/>
      <c r="FE288" s="355"/>
      <c r="FF288" s="356"/>
      <c r="FG288" s="355"/>
      <c r="FH288" s="356"/>
      <c r="FI288" s="355"/>
      <c r="FJ288" s="356"/>
      <c r="FK288" s="355"/>
      <c r="FL288" s="356"/>
      <c r="FM288" s="355"/>
      <c r="FN288" s="356"/>
      <c r="FO288" s="355"/>
      <c r="FP288" s="356"/>
      <c r="FQ288" s="355"/>
      <c r="FR288" s="356"/>
      <c r="FS288" s="355"/>
      <c r="FT288" s="356"/>
      <c r="FU288" s="355"/>
      <c r="FV288" s="356"/>
      <c r="FW288" s="355"/>
      <c r="FX288" s="356"/>
      <c r="FY288" s="355"/>
      <c r="FZ288" s="356"/>
      <c r="GA288" s="355"/>
      <c r="GB288" s="356"/>
      <c r="GC288" s="355"/>
      <c r="GD288" s="356"/>
      <c r="GE288" s="355"/>
      <c r="GF288" s="356"/>
      <c r="GG288" s="355"/>
      <c r="GH288" s="356"/>
      <c r="GI288" s="355"/>
      <c r="GJ288" s="356"/>
      <c r="GK288" s="355"/>
      <c r="GL288" s="356"/>
      <c r="GM288" s="355"/>
      <c r="GN288" s="356"/>
      <c r="GO288" s="355"/>
      <c r="GP288" s="356"/>
      <c r="GQ288" s="355"/>
      <c r="GR288" s="356"/>
    </row>
    <row r="289" spans="1:200" ht="17.100000000000001" customHeight="1" x14ac:dyDescent="0.3">
      <c r="A289" s="401">
        <f>IF(입력!A289="","",입력!A289)</f>
        <v>36</v>
      </c>
      <c r="B289" s="404">
        <f>SUM(E293:GR296)</f>
        <v>0</v>
      </c>
      <c r="C289" s="407" t="s">
        <v>22</v>
      </c>
      <c r="D289" s="408"/>
      <c r="E289" s="357">
        <f>IF(OR(입력!B289="60mm단열",입력!B289="60mm방화"),IF(입력!B291="OD",IF(AND(입력!H289="W",입력!H293="W"),((입력!D289-(입력!D289-입력!J289))*2)+((입력!D289-(입력!D289-입력!J293))*2)+((입력!D289-입력!J289-입력!J293)*2)+((입력!F289)*6),0),0)+IF(입력!B291="OD",IF(AND(입력!H289="H",입력!H293="H"),((입력!F289-(입력!F289-입력!J289))*2)+((입력!F289-(입력!F289-입력!J293))*2)+((입력!F289-입력!J289-입력!J293)*2)+((입력!D289)*6),0),0)+IF(입력!B291="OD",IF(입력!H289="W",((입력!D289-(입력!D289-입력!J289))*2)+((입력!D289-입력!J289)*2)+((입력!F289)*4),IF(입력!H289="H",((입력!F289-(입력!F289-입력!J289))*2)+((입력!F289-입력!J289)*2)+((입력!D289)*4),0)),0)+IF(OR(입력!B291="PJ",입력!B291="T/T",입력!B291="T/O",입력!B291="T/S",입력!B291="FIX",입력!B289="ID",AND(입력!B291="OD",NOT(입력!H289="W"),NOT(입력!H289="H"))),((입력!D289)+(입력!F289))*2,0),0)</f>
        <v>0</v>
      </c>
      <c r="F289" s="358"/>
      <c r="G289" s="375">
        <f>IF(OR(입력!B289="60mm단열",입력!B289="60mm방화"),(IF(OR(입력!B291="T/T",입력!B291="T/O",입력!B291="T/S"),(IF(입력!H289="W",입력!J289-34-19+12,입력!D289-34-34+12)+IF(입력!H289="H",입력!J289-34-19+12,입력!F289-34-34+12))*2,0))+(IF(OR(입력!B291="T/T",입력!B291="T/O",입력!B291="T/S"),(IF(입력!H293="W",입력!J293-34-19+12+입력!F289-34-34+12,0)+IF(입력!H293="H",입력!J293-34-19+12+입력!D289-34-34+12,0))*2,0)),0)</f>
        <v>0</v>
      </c>
      <c r="H289" s="376"/>
      <c r="I289" s="357">
        <f>IF(OR(입력!B289="60mm단열",입력!B289="60mm방화"),IF(OR(입력!B291="T/T",입력!B291="T/O",입력!B291="T/S",입력!B291="FIX",입력!B291="PJ"),IF(입력!H289="W",입력!F289-34-34+10,IF(입력!H289="H",입력!D289-34-34+10,0)),0)*IF(OR(입력!H293="W",입력!H293="H"),2,1),0)</f>
        <v>0</v>
      </c>
      <c r="J289" s="358"/>
      <c r="K289" s="357">
        <f>IF(OR(입력!B289="60mm단열",입력!B289="60mm방화"),IF(입력!B291="OD",(IF(입력!H289="W",입력!D289-(입력!D289-입력!J289)-34-34+12,입력!D289-34-34+12)+IF(입력!H289="H",입력!F289-(입력!F289-입력!J289)-34-34+12,입력!F289-34-34+12))*2,0),0)</f>
        <v>0</v>
      </c>
      <c r="L289" s="358"/>
      <c r="M289" s="357">
        <f>IF(OR(입력!B289="60mm단열",입력!B289="60mm방화"),IF(입력!B291="PJ",(IF(입력!H289="W",입력!D289-(입력!D289-입력!J289)-34-34+12,입력!D289-34-34+12)+IF(입력!H289="H",입력!F289-(입력!F289-입력!J289)-34-34+12,입력!F289-34-34+12))*2,0),0)</f>
        <v>0</v>
      </c>
      <c r="N289" s="358"/>
      <c r="O289" s="357">
        <f>IF(OR(입력!B289="60mm단열",입력!B289="60mm방화"),IF(입력!B291="페러럴",(IF(입력!H289="W",입력!D289-(입력!D289-입력!J289)-34-34+12,입력!D289-34-34+12)+IF(입력!H289="H",입력!F289-(입력!F289-입력!J289)-34-34+12,입력!F289-34-34+12))*2,0),0)</f>
        <v>0</v>
      </c>
      <c r="P289" s="358"/>
      <c r="Q289" s="357">
        <f>IF(OR(입력!B289="60mm단열",입력!B289="60mm방화"),IF(입력!B293="24T",(IF(입력!B291="FIX",IF(AND(입력!H289="W",입력!H293="W"),((입력!D289-(입력!D289-입력!J289)-34-19)*2)+((입력!D289-(입력!D289-입력!J293)-34-19)*2)+((입력!D289-입력!J289-입력!J292-19-19)*2)+((입력!F289-34-34)*6),IF(AND(입력!H289="H",입력!H293="H"),((입력!F289-(입력!F289-입력!J289)-34-19)*2)+((입력!F289-(입력!F289-입력!J293)-34-19)*2)+((입력!F289-입력!J289-입력!J293-19-19)*2)+((입력!D289-34-34)*6),IF(입력!H289="W",((입력!D289-(입력!D289-입력!J289)-34-19)*2)+((입력!D289-입력!J289-34-19)*2)+((입력!F289-34-34)*4),IF(입력!H289="H",((입력!F289-(입력!F289-입력!J289)-34-19)*2)+((입력!F289-입력!J289-34-19)*2)+((입력!D289-34-34)*4),(((입력!D289-34-34)+(입력!F289-34-34))*2))))),0)+IF(OR(입력!B291="T/T",입력!B291="T/O",입력!B291="PJ",입력!B291="T/S"),IF(AND(입력!H289="W",입력!H293="W"),(((입력!D289-입력!J289-입력!J293-19-19)+(입력!F289-34-34))*2),IF(입력!H289="W",(((입력!D289-입력!J289-34-19)+(입력!F289-34-34))*2),IF(AND(입력!H289="H",입력!H293="H"),(((입력!F289-입력!J289-입력!J293-19-19)+(입력!D289-34-34))*2),IF(입력!H289="H",(((입력!F289-입력!J289-34-19)+(입력!D289-34-34))*2),0)))),0)+IF(입력!B289="OD",IF(AND(입력!H289="W",입력!H289="W"),(((입력!D289-입력!J289-입력!J293-34-34)+(입력!F289-34-34))*2),IF(입력!H289="W",(((입력!D289-입력!J289-34-34)+(입력!F289-34-34))*2),IF(AND(입력!H289="H",입력!H293="H"),(((입력!F289-입력!J289-입력!J293-34-34)+(입력!D289-34-34))*2),IF(입력!H289="H",(((입력!F289-입력!J289-34-34)+(입력!D289-34-34))*2),0)))),0)),0),0)</f>
        <v>0</v>
      </c>
      <c r="R289" s="358"/>
      <c r="S289" s="357">
        <f>IF(OR(입력!B289="60mm단열",입력!B289="60mm방화"),IF(입력!B293="24T",(IF(OR(입력!B291="T/T",입력!B291="T/O",입력!B291="T/S"),(IF(입력!H289="W",입력!D289-(입력!D289-입력!J289)-34-19+12-53-53,입력!D289-34-34+12-53-53)+IF(입력!H289="H",입력!F289-(입력!F289-입력!J289)-34-19+12-53-53,입력!F289-34-34+12-53-53))*2,0)+IF(입력!B291="OD",(IF(입력!H289="W",입력!D289-(입력!D289-입력!J289)-34-34+12-53-53,입력!D289-34-34+12-53-53)+IF(입력!H289="H",입력!F289-(입력!F289-입력!J289)-34-34+12-53-53,입력!F289-34-34+12-53-53))*2,0)+IF(입력!B291="PJ",(IF(입력!H289="W",입력!D289-(입력!D289-입력!J289)-34-19+12-53-53,입력!D289-34-34+12-53-53)+IF(입력!H289="H",입력!F289-(입력!F289-입력!J289)-34-19+12-53-53,입력!F289-34-34+12-53-53))*2,0)+IF(OR(입력!B291="T/T",입력!B291="T/O",입력!B291="T/S"),(IF(입력!H293="W",입력!D289-(입력!D289-입력!J293)-34-19+12-53-53,0)+IF(입력!H293="H",입력!F289-(입력!F289-입력!J293)-34-19+12-53-53,0))*2,0)+IF(입력!B289="OD",(IF(입력!H293="W",입력!D289-(입력!D289-입력!J293)-34-34+12-53-53,0)+IF(입력!H293="H",입력!F289-(입력!F289-입력!J293)-34-34+12-53-53,0))*2,0)+IF(입력!B291="PJ",(IF(입력!H293="W",입력!D289-(입력!D289-입력!J293)-34-19+12-53-53,0)+IF(입력!H293="H",입력!F289-(입력!F289-입력!J293)-34-19+12-53-53,0))*2,0)),0),0)</f>
        <v>0</v>
      </c>
      <c r="T289" s="358"/>
      <c r="U289" s="357">
        <f>IF(OR(입력!B289="60mm단열",입력!B289="60mm방화"),IF(입력!B293="39T",(IF(입력!B291="FIX",IF(AND(입력!H289="W",입력!H293="W"),((입력!D289-(입력!D289-입력!J289)-34-19)*2)+((입력!D289-(입력!D289-입력!J293)-34-19)*2)+((입력!D289-입력!J289-입력!J292-19-19)*2)+((입력!F289-34-34)*6),IF(AND(입력!H289="H",입력!H293="H"),((입력!F289-(입력!F289-입력!J289)-34-19)*2)+((입력!F289-(입력!F289-입력!J293)-34-19)*2)+((입력!F289-입력!J289-입력!J293-19-19)*2)+((입력!D289-34-34)*6),IF(입력!H289="W",((입력!D289-(입력!D289-입력!J289)-34-19)*2)+((입력!D289-입력!J289-34-19)*2)+((입력!F289-34-34)*4),IF(입력!H289="H",((입력!F289-(입력!F289-입력!J289)-34-19)*2)+((입력!F289-입력!J289-34-19)*2)+((입력!D289-34-34)*4),(((입력!D289-34-34)+(입력!F289-34-34))*2))))),0)+IF(OR(입력!B291="T/T",입력!B291="T/O",입력!B291="PJ",입력!B291="T/S"),IF(AND(입력!H289="W",입력!H293="W"),(((입력!D289-입력!J289-입력!J293-19-19)+(입력!F289-34-34))*2),IF(입력!H289="W",(((입력!D289-입력!J289-34-19)+(입력!F289-34-34))*2),IF(AND(입력!H289="H",입력!H293="H"),(((입력!F289-입력!J289-입력!J293-19-19)+(입력!D289-34-34))*2),IF(입력!H289="H",(((입력!F289-입력!J289-34-19)+(입력!D289-34-34))*2),0)))),0)+IF(입력!B291="OD",IF(AND(입력!H289="W",입력!H289="W"),(((입력!D289-입력!J289-입력!J293-34-34)+(입력!F289-34-34))*2),IF(입력!H289="W",(((입력!D289-입력!J289-34-34)+(입력!F289-34-34))*2),IF(AND(입력!H289="H",입력!H293="H"),(((입력!F289-입력!J289-입력!J293-34-34)+(입력!D289-34-34))*2),IF(입력!H289="H",(((입력!F289-입력!J289-34-34)+(입력!D289-34-34))*2),0)))),0)),0),0)</f>
        <v>0</v>
      </c>
      <c r="V289" s="358"/>
      <c r="W289" s="357">
        <f>IF(OR(입력!B289="60mm단열",입력!B289="60mm방화"),IF(입력!B293="39T",(IF(OR(입력!B291="T/T",입력!B291="T/O",입력!B291="T/S"),(IF(입력!H289="W",입력!D289-(입력!D289-입력!J289)-34-19+12-53-53,입력!D289-34-34+12-53-53)+IF(입력!H289="H",입력!F289-(입력!F289-입력!J289)-34-19+12-53-53,입력!F289-34-34+12-53-53))*2,0)+IF(입력!B291="OD",(IF(입력!H289="W",입력!D289-(입력!D289-입력!J289)-34-34+12-53-53,입력!D289-34-34+12-53-53)+IF(입력!H289="H",입력!F289-(입력!F289-입력!J289)-34-34+12-53-53,입력!F289-34-34+12-53-53))*2,0)+IF(입력!B291="PJ",(IF(입력!H289="W",입력!D289-(입력!D289-입력!J289)-34-19+12-53-53,입력!D289-34-34+12-53-53)+IF(입력!H289="H",입력!F289-(입력!F289-입력!J289)-34-19+12-53-53,입력!F289-34-34+12-53-53))*2,0)+IF(OR(입력!B291="T/T",입력!B291="T/O",입력!B291="T/S"),(IF(입력!H293="W",입력!D289-(입력!D289-입력!J293)-34-19+12-53-53,0)+IF(입력!H293="H",입력!F289-(입력!F289-입력!J293)-34-19+12-53-53,0))*2,0)+IF(입력!B289="OD",(IF(입력!H293="W",입력!D289-(입력!D289-입력!J293)-34-34+12-53-53,0)+IF(입력!H293="H",입력!F289-(입력!F289-입력!J293)-34-34+12-53-53,0))*2,0)+IF(입력!B289="ID",(IF(입력!H293="W",입력!D289-(입력!D289-입력!J293)-34-19+12-53-53,0)+IF(입력!H293="H",입력!F289-(입력!F289-입력!J293)-34-19+12-53-53,0))*2,0)),0),0)</f>
        <v>0</v>
      </c>
      <c r="X289" s="358"/>
      <c r="Y289" s="357">
        <f>IF(OR(입력!B289="60mm단열",입력!B289="60mm방화"),(4),0)</f>
        <v>0</v>
      </c>
      <c r="Z289" s="358"/>
      <c r="AA289" s="357">
        <f>IF(OR(입력!B289="60mm단열",입력!B289="60mm방화"),(4),0)</f>
        <v>0</v>
      </c>
      <c r="AB289" s="358"/>
      <c r="AC289" s="375">
        <f>IF(OR(입력!B289="60mm단열",입력!B289="60mm방화"),IF(OR(입력!B291="T/T",입력!B291="T/O",입력!B291="T/S",입력!B291="PJ"),IF(OR(입력!H293="w",입력!H293="h"),8,4),0),0)</f>
        <v>0</v>
      </c>
      <c r="AD289" s="376"/>
      <c r="AE289" s="375">
        <f>IF(OR(입력!B289="60mm단열",입력!B289="60mm방화"),IF(OR(입력!B291="T/T",입력!B291="T/O",입력!B291="T/S",입력!B291="PJ"),IF(OR(입력!H293="w",입력!H293="h"),8,4),0),0)</f>
        <v>0</v>
      </c>
      <c r="AF289" s="376"/>
      <c r="AG289" s="375">
        <f>IF(OR(입력!B289="60mm단열",입력!B289="60mm방화"),IF(OR(입력!B291="T/T",입력!B291="T/O",입력!B291="T/S",입력!B291="FIX",입력!B291="PJ"),IF(입력!H289="W",4,IF(입력!H289="H",4,0)),0)*IF(OR(입력!H292="W",입력!H292="H"),2,1),0)</f>
        <v>0</v>
      </c>
      <c r="AH289" s="376"/>
      <c r="AI289" s="375">
        <f>IF(OR(입력!B289="60mm단열",입력!B289="60mm방화"),IF(OR(입력!B291="T/T",입력!B291="T/O",입력!B291="T/S",입력!B291="FIX",입력!B291="PJ"),IF(입력!H289="W",4,IF(입력!H289="H",4,0)),0)*IF(OR(입력!H292="W",입력!H292="H"),2,1),0)</f>
        <v>0</v>
      </c>
      <c r="AJ289" s="376"/>
      <c r="AK289" s="375">
        <f>IF(OR(입력!B289="60mm단열",입력!B289="60mm방화"),IF(OR(입력!B291="T/T",입력!B291="T/O",입력!B291="T/S",입력!B291="FIX",입력!B291="PJ"),IF(입력!H289="W",4,IF(입력!H289="H",4,0)),0)*IF(OR(입력!H292="W",입력!H292="H"),2,1),0)</f>
        <v>0</v>
      </c>
      <c r="AL289" s="376"/>
      <c r="AM289" s="357">
        <f>IF(OR(입력!B289="60mm단열",입력!B289="60mm방화"),(32),0)</f>
        <v>0</v>
      </c>
      <c r="AN289" s="358"/>
      <c r="AO289" s="357">
        <f>IF((입력!B289="60mm단열"),(Q289+S289+U289+W289)/1000,0)</f>
        <v>0</v>
      </c>
      <c r="AP289" s="358"/>
      <c r="AQ289" s="357">
        <f>IF((입력!B289="60mm단열"),(Q289+S289+U289+W289)/1000,0)</f>
        <v>0</v>
      </c>
      <c r="AR289" s="358"/>
      <c r="AS289" s="357">
        <f>IF((입력!B289="60mm단열"),(G289+M289+K289+O289))/1000</f>
        <v>0</v>
      </c>
      <c r="AT289" s="358"/>
      <c r="AU289" s="357">
        <f>IF((입력!B289="60mm단열"),(4),0)</f>
        <v>0</v>
      </c>
      <c r="AV289" s="358"/>
      <c r="AW289" s="357">
        <f>IF((입력!B289="60mm단열"),(G289*2)/1000,0)</f>
        <v>0</v>
      </c>
      <c r="AX289" s="358"/>
      <c r="AY289" s="357">
        <f>IF((입력!B289="60mm방화"),(Q289+S289+U289+W289)/1000,0)</f>
        <v>0</v>
      </c>
      <c r="AZ289" s="358"/>
      <c r="BA289" s="357">
        <f>IF((입력!B289="60mm방화"),(Q289+S289+U289+W289)/1000,0)</f>
        <v>0</v>
      </c>
      <c r="BB289" s="358"/>
      <c r="BC289" s="357">
        <f>IF((입력!B289="60mm방화"),(G289+K289+M289+O289)/1000,0)</f>
        <v>0</v>
      </c>
      <c r="BD289" s="358"/>
      <c r="BE289" s="357">
        <f>IF((입력!B289="60mm방화"),(4),0)</f>
        <v>0</v>
      </c>
      <c r="BF289" s="358"/>
      <c r="BG289" s="357">
        <f>IF((입력!B289="60mm방화"),((G289+K289+M289+O289)/1000),0)</f>
        <v>0</v>
      </c>
      <c r="BH289" s="358"/>
      <c r="BI289" s="357">
        <f>IF((입력!B289="60mm방화"),((E289/1000)),0)</f>
        <v>0</v>
      </c>
      <c r="BJ289" s="358"/>
      <c r="BK289" s="357">
        <f>IF((입력!B289="60mm방화"),IF(입력!B293="24T",Q289/1000,U289/1000),0)</f>
        <v>0</v>
      </c>
      <c r="BL289" s="358"/>
      <c r="BM289" s="357">
        <f>IF((입력!B289="60mm방화"),IF(입력!B293="24T",S289/1000,W289/1000),0)</f>
        <v>0</v>
      </c>
      <c r="BN289" s="358"/>
      <c r="BO289" s="357">
        <f>IF(OR(입력!B289="60mm단열",입력!B289="60mm방화"),(IF(OR(입력!B291="T/T",입력!B291="T/O",입력!B291="T/S",입력!B291="PJ"),(IF(입력!H289="W",입력!D289-(입력!D289-입력!J289)-432,입력!D289-432)+IF(입력!H289="H",입력!F289-((((입력!F289-입력!J289)/2)-246)*2),(((입력!F289/2)-246)*2))),0))+(IF(OR(입력!B291="T/T",입력!B291="T/O",입력!B291="T/S"),(IF(입력!H293="W",입력!D289-(입력!D293-입력!J293)-432,0)+IF(입력!H293="H",입력!F293-((((입력!F293-입력!J293)/2)-246)*2),0)),0)),0)</f>
        <v>0</v>
      </c>
      <c r="BP289" s="358"/>
      <c r="BQ289" s="357">
        <f>IF(OR(입력!B289="85mm단열",입력!B289="85mm방화"),IF(입력!B291="OD",IF(AND(입력!H289="W",입력!H293="W"),((입력!D289-(입력!D289-입력!J289))*2)+((입력!D289-(입력!D289-입력!J293))*2)+((입력!D289-입력!J289-입력!J293)*2)+((입력!F289)*6),0),0)+IF(입력!B291="OD",IF(AND(입력!H289="H",입력!H293="H"),((입력!BJ289-(입력!F289-입력!J289))*2)+((입력!F289-(입력!F289-입력!J293))*2)+((입력!F289-입력!BN289-입력!J293)*2)+((입력!D289)*6),0),0)+IF(입력!B291="OD",IF(입력!H289="W",((입력!D289-(입력!D289-입력!J289))*2)+((입력!D289-입력!J289)*2)+((입력!F289)*4),IF(입력!H289="H",((입력!F289-(입력!F289-입력!J289))*2)+((입력!F289-입력!J289)*2)+((입력!D289)*4),0)),0)+IF(OR(입력!B291="T/T",입력!B291="T/O",입력!B291="T/S",입력!B291="FIX",입력!B289="ID",AND(입력!B291="OD",NOT(입력!H289="W"),NOT(입력!H289="H"))),((입력!D289)+(입력!F289))*2,0),0)</f>
        <v>0</v>
      </c>
      <c r="BR289" s="358"/>
      <c r="BS289" s="357">
        <f>IF(OR(입력!B289="85mm단열",입력!B289="85mm방화"),(IF(OR(입력!B291="T/T",입력!B291="T/O",입력!B291="T/S"),(IF(입력!H289="W",입력!D289-(입력!D289-입력!J289)-38-19+12,입력!D289-38-38+12)+IF(입력!H289="H",입력!F289-(입력!F289-입력!J289)-38-19+12,입력!F289-38-38+12))*2,0))+(IF(OR(입력!B291="T/T",입력!B291="T/O",입력!B291="T/S"),(IF(입력!H293="W",입력!D289-(입력!D293-입력!J293)-38-19+12,0)+IF(입력!H293="H",입력!F293-(입력!F293-입력!J293)-38-19+12,0))*2,0)),0)</f>
        <v>0</v>
      </c>
      <c r="BT289" s="358"/>
      <c r="BU289" s="357">
        <f>IF(OR(입력!B289="85mm단열",입력!B289="85mm방화"),IF(OR(입력!B291="T/T",입력!B291="T/O",입력!B291="T/S",입력!B291="FIX",입력!B291="ID"),IF(입력!H289="W",입력!F289-38-38+10,IF(입력!H289="H",입력!D289-38-38+10,0)),0)*IF(OR(입력!H293="W",입력!H292="H"),2,1),0)</f>
        <v>0</v>
      </c>
      <c r="BV289" s="358"/>
      <c r="BW289" s="357">
        <f>IF(OR(입력!B289="85mm단열",입력!B289="85mm방화"),IF(입력!B293="48T",(IF(입력!B291="FIX",IF(AND(입력!H289="W",입력!H293="W"),((입력!D289-(입력!D289-입력!J289)-38-19)*2)+((입력!D289-(입력!D289-입력!J293)-38-19)*2)+((입력!D289-입력!J289-입력!J292-19-19)*2)+((입력!F289-38-38)*6),IF(AND(입력!H289="H",입력!H293="H"),((입력!F289-(입력!F289-입력!J289)-38-19)*2)+((입력!F289-(입력!F289-입력!J293)-38-19)*2)+((입력!F289-입력!J289-입력!J293-19-19)*2)+((입력!D289-38-38)*6),IF(입력!H289="W",((입력!D289-(입력!D289-입력!J289)-38-19)*2)+((입력!D289-입력!J289-38-19)*2)+((입력!F289-38-38)*4),IF(입력!H289="H",((입력!F289-(입력!F289-입력!J289)-38-19)*2)+((입력!F289-입력!J289-38-19)*2)+((입력!D289-38-38)*4),(((입력!D289-38-38)+(입력!F289-38-38))*2))))),0)+IF(OR(입력!B291="T/T",입력!B291="T/O",입력!B291="ID",입력!B291="T/S"),IF(AND(입력!H289="W",입력!H293="W"),(((입력!D289-입력!J289-입력!J293-19-19)+(입력!F289-38-38))*2),IF(입력!H289="W",(((입력!D289-입력!J289-38-19)+(입력!F289-38-38))*2),IF(AND(입력!H289="H",입력!H293="H"),(((입력!F289-입력!J289-입력!J293-19-19)+(입력!D289-38-38))*2),IF(입력!H289="H",(((입력!F289-입력!J289-38-19)+(입력!D289-38-38))*2),0)))),0)+IF(입력!B289="OD",IF(AND(입력!H289="W",입력!H289="W"),(((입력!D289-입력!J289-입력!J293-38-38)+(입력!F289-38-38))*2),IF(입력!H289="W",(((입력!D289-입력!J289-38-38)+(입력!F289-38-38))*2),IF(AND(입력!H289="H",입력!H293="H"),(((입력!F289-입력!J289-입력!J293-38-38)+(입력!D289-38-38))*2),IF(입력!H289="H",(((입력!F289-입력!J289-38-38)+(입력!D289-38-38))*2),0)))),0)),0),0)</f>
        <v>0</v>
      </c>
      <c r="BX289" s="358"/>
      <c r="BY289" s="357">
        <f>IF(OR(입력!B289="85mm단열",입력!B289="85mm방화"),IF(입력!B293="48T",(IF(OR(입력!B291="T/T",입력!B291="T/O",입력!B291="T/S"),(IF(입력!H289="W",입력!D289-(입력!D289-입력!J289)-38-19+12-56-56,입력!D289-38-38+12-56-56)+IF(입력!H289="H",입력!F289-(입력!F289-입력!J289)-38-19+12-56-56,입력!F289-38-38+12-56-56))*2,0)+IF(입력!B291="OD",(IF(입력!H289="W",입력!D289-(입력!D289-입력!J289)-38-38+12-56-56,입력!D289-38-38+12-56-56)+IF(입력!H289="H",입력!F289-(입력!F289-입력!J289)-38-38+12-56-56,입력!F289-38-38+12-56-56))*2,0)+IF(입력!B291="ID",(IF(입력!H289="W",입력!D289-(입력!D289-입력!J289)-38-19+12-56-56,입력!D289-38-38+12-56-56)+IF(입력!H289="H",입력!F289-(입력!F289-입력!J289)-38-19+12-56-56,입력!F289-38-38+12-56-56))*2,0)+IF(OR(입력!B291="T/T",입력!B291="T/O",입력!B291="T/S"),(IF(입력!H293="W",입력!D289-(입력!D289-입력!J293)-38-19+12-56-56,0)+IF(입력!H293="H",입력!F289-(입력!F289-입력!J293)-38-19+12-56-56,0))*2,0)+IF(입력!B289="OD",(IF(입력!H293="W",입력!D289-(입력!D289-입력!J293)-38-38+12-56-56,0)+IF(입력!H293="H",입력!F289-(입력!F289-입력!J293)-38-38+12-56-56,0))*2,0)+IF(입력!B289="ID",(IF(입력!H293="W",입력!D289-(입력!D289-입력!J293)-38-19+12-56-56,0)+IF(입력!H293="H",입력!F289-(입력!F289-입력!J293)-38-19+12-56-56,0))*2,0)),0),0)</f>
        <v>0</v>
      </c>
      <c r="BZ289" s="358"/>
      <c r="CA289" s="357">
        <f>IF(OR(입력!B289="85mm단열",입력!B289="85mm방화"),IF(입력!B293="51T",(IF(입력!B291="FIX",IF(AND(입력!H289="W",입력!H293="W"),((입력!D289-(입력!D289-입력!J289)-38-19)*2)+((입력!D289-(입력!D289-입력!J293)-38-19)*2)+((입력!D289-입력!J289-입력!J292-19-19)*2)+((입력!F289-38-38)*6),IF(AND(입력!H289="H",입력!H293="H"),((입력!F289-(입력!F289-입력!J289)-38-19)*2)+((입력!F289-(입력!F289-입력!J293)-38-19)*2)+((입력!F289-입력!J289-입력!J293-19-19)*2)+((입력!D289-38-38)*6),IF(입력!H289="W",((입력!D289-(입력!D289-입력!J289)-38-19)*2)+((입력!D289-입력!J289-38-19)*2)+((입력!F289-38-38)*4),IF(입력!H289="H",((입력!F289-(입력!F289-입력!J289)-38-19)*2)+((입력!F289-입력!J289-38-19)*2)+((입력!D289-38-38)*4),(((입력!D289-38-38)+(입력!F289-38-38))*2))))),0)+IF(OR(입력!B291="T/T",입력!B291="T/O",입력!B291="ID",입력!B291="T/S"),IF(AND(입력!H289="W",입력!H293="W"),(((입력!D289-입력!J289-입력!J293-19-19)+(입력!F289-38-38))*2),IF(입력!H289="W",(((입력!D289-입력!J289-38-19)+(입력!F289-38-38))*2),IF(AND(입력!H289="H",입력!H293="H"),(((입력!F289-입력!J289-입력!J293-19-19)+(입력!D289-38-38))*2),IF(입력!H289="H",(((입력!F289-입력!J289-38-19)+(입력!D289-38-38))*2),0)))),0)+IF(입력!B289="OD",IF(AND(입력!H289="W",입력!H289="W"),(((입력!D289-입력!J289-입력!J293-38-38)+(입력!F289-38-38))*2),IF(입력!H289="W",(((입력!D289-입력!J289-38-38)+(입력!F289-38-38))*2),IF(AND(입력!H289="H",입력!H293="H"),(((입력!F289-입력!J289-입력!J293-38-38)+(입력!D289-38-38))*2),IF(입력!H289="H",(((입력!F289-입력!J289-38-38)+(입력!D289-38-38))*2),0)))),0)),0),0)</f>
        <v>0</v>
      </c>
      <c r="CB289" s="358"/>
      <c r="CC289" s="357">
        <f>IF(OR(입력!B289="85mm단열",입력!B289="85mm방화"),IF(입력!B293="51T",(IF(OR(입력!B291="T/T",입력!B291="T/O",입력!B291="T/S"),(IF(입력!H289="W",입력!D289-(입력!D289-입력!J289)-38-19+12-56-56,입력!D289-38-38+12-56-56)+IF(입력!H289="H",입력!F289-(입력!F289-입력!J289)-38-19+12-56-56,입력!F289-38-38+12-56-56))*2,0)+IF(입력!B291="OD",(IF(입력!H289="W",입력!D289-(입력!D289-입력!J289)-38-38+12-56-56,입력!D289-38-38+12-56-56)+IF(입력!H289="H",입력!F289-(입력!F289-입력!J289)-38-38+12-56-56,입력!F289-38-38+12-56-56))*2,0)+IF(입력!B291="ID",(IF(입력!H289="W",입력!D289-(입력!D289-입력!J289)-38-19+12-56-56,입력!D289-38-38+12-56-56)+IF(입력!H289="H",입력!F289-(입력!F289-입력!J289)-38-19+12-56-56,입력!F289-38-38+12-56-56))*2,0)+IF(OR(입력!B291="T/T",입력!B291="T/O",입력!B291="T/S"),(IF(입력!H293="W",입력!D289-(입력!D289-입력!J293)-38-19+12-56-56,0)+IF(입력!H293="H",입력!F289-(입력!F289-입력!J293)-38-19+12-56-56,0))*2,0)+IF(입력!B289="OD",(IF(입력!H293="W",입력!D289-(입력!D289-입력!J293)-38-38+12-56-56,0)+IF(입력!H293="H",입력!F289-(입력!F289-입력!J293)-38-38+12-56-56,0))*2,0)+IF(입력!B289="ID",(IF(입력!H293="W",입력!D289-(입력!D289-입력!J293)-38-19+12-56-56,0)+IF(입력!H293="H",입력!F289-(입력!F289-입력!J293)-38-19+12-56-56,0))*2,0)),0),0)</f>
        <v>0</v>
      </c>
      <c r="CD289" s="358"/>
      <c r="CE289" s="357">
        <f>IF(OR(입력!B289="85mm단열",입력!B289="85mm방화"),(4),0)</f>
        <v>0</v>
      </c>
      <c r="CF289" s="358"/>
      <c r="CG289" s="357">
        <f>IF(OR(입력!B289="85mm단열",입력!B289="85mm방화"),(4),0)</f>
        <v>0</v>
      </c>
      <c r="CH289" s="358"/>
      <c r="CI289" s="381">
        <f>IF(OR(입력!B289="85mm단열",입력!B289="85mm방화"),IF(OR(입력!B291="T/T",입력!B291="T/O",입력!B291="T/S"),IF(OR(입력!H293="w",입력!H293="h"),8,4),0),0)</f>
        <v>0</v>
      </c>
      <c r="CJ289" s="382"/>
      <c r="CK289" s="375">
        <f>IF(OR(입력!B289="85mm단열",입력!B289="85mm방화"),IF(OR(입력!B291="T/T",입력!B291="T/O",입력!B291="T/S"),IF(OR(입력!H293="w",입력!H293="h"),8,4),0),0)</f>
        <v>0</v>
      </c>
      <c r="CL289" s="376"/>
      <c r="CM289" s="375">
        <f>IF(OR(입력!B289="85mm단열",입력!B289="85mm방화"),IF(OR(입력!B291="T/T",입력!B291="T/O",입력!B291="T/S",입력!B291="FIX",입력!B291="ID"),IF(입력!H289="W",2,IF(입력!H289="H",2,0)),0)*IF(OR(입력!H292="W",입력!H292="H"),2,1),0)</f>
        <v>0</v>
      </c>
      <c r="CN289" s="376"/>
      <c r="CO289" s="375">
        <f>IF(OR(입력!B289="85mm단열",입력!B289="85mm방화"),IF(OR(입력!B291="T/T",입력!B291="T/O",입력!B291="T/S",입력!B291="FIX",입력!B291="ID"),IF(입력!H289="W",2,IF(입력!H289="H",2,0)),0)*IF(OR(입력!H292="W",입력!H292="H"),2,1),0)</f>
        <v>0</v>
      </c>
      <c r="CP289" s="376"/>
      <c r="CQ289" s="375">
        <f>IF(OR(입력!B289="85mm단열",입력!B289="85mm방화"),IF(OR(입력!B291="T/T",입력!B291="T/O",입력!B291="T/S",입력!B291="FIX",입력!B291="ID"),IF(입력!H289="W",2,IF(입력!H289="H",2,0)),0)*IF(OR(입력!H292="W",입력!H292="H"),2,1),0)</f>
        <v>0</v>
      </c>
      <c r="CR289" s="376"/>
      <c r="CS289" s="357">
        <f>IF(OR(입력!B289="85mm단열",입력!B289="85mm방화"),(32),0)</f>
        <v>0</v>
      </c>
      <c r="CT289" s="358"/>
      <c r="CU289" s="369">
        <f>IF((입력!B289="85mm단열"),((CA289+CC289+BW289+BY289)/1000),0)</f>
        <v>0</v>
      </c>
      <c r="CV289" s="370"/>
      <c r="CW289" s="369">
        <f>IF((입력!B289="85mm단열"),((CA289+CC289+BW289+BY289)/1000),0)</f>
        <v>0</v>
      </c>
      <c r="CX289" s="370"/>
      <c r="CY289" s="369">
        <f>IF((입력!B289="85mm단열"),((BS289/1000)),0)</f>
        <v>0</v>
      </c>
      <c r="CZ289" s="370"/>
      <c r="DA289" s="357">
        <f>IF((입력!B289="85mm단열"),(4),0)</f>
        <v>0</v>
      </c>
      <c r="DB289" s="358"/>
      <c r="DC289" s="369">
        <f>IF((입력!B289="85mm단열"),(BS289*2)/1000,0)</f>
        <v>0</v>
      </c>
      <c r="DD289" s="370"/>
      <c r="DE289" s="357">
        <f>IF((입력!B289="85mm방화"),((CA289+CC289+BW289+BY289)/1000),0)</f>
        <v>0</v>
      </c>
      <c r="DF289" s="358"/>
      <c r="DG289" s="357">
        <f>IF((입력!B289="85mm방화"),((CA289+CC289+BW289+BY289)/1000),0)</f>
        <v>0</v>
      </c>
      <c r="DH289" s="358"/>
      <c r="DI289" s="357">
        <f>IF((입력!B289="85mm방화"),((BS289/1000)),0)</f>
        <v>0</v>
      </c>
      <c r="DJ289" s="358"/>
      <c r="DK289" s="357">
        <f>IF((입력!B289="85mm방화"),(4),0)</f>
        <v>0</v>
      </c>
      <c r="DL289" s="358"/>
      <c r="DM289" s="357">
        <f>IF((입력!B289="85mm방화"),(BS289*2)/1000,0)</f>
        <v>0</v>
      </c>
      <c r="DN289" s="358"/>
      <c r="DO289" s="357">
        <f>IF((입력!B289="85mm방화"),((BQ289/1000)),0)</f>
        <v>0</v>
      </c>
      <c r="DP289" s="358"/>
      <c r="DQ289" s="357">
        <f>IF((입력!B289="85mm방화"),((BW289/1000)),0)</f>
        <v>0</v>
      </c>
      <c r="DR289" s="358"/>
      <c r="DS289" s="357">
        <f>IF((입력!B289="85mm방화"),((BY289/1000)),0)</f>
        <v>0</v>
      </c>
      <c r="DT289" s="358"/>
      <c r="DU289" s="357">
        <f>IF(OR(입력!B289="85mm단열",입력!B289="85mm방화"),(IF(OR(입력!B291="T/T",입력!B291="T/O",입력!B291="T/S"),(IF(입력!H289="W",입력!D289-(입력!D289-입력!J289)-432,입력!D289-432)+IF(입력!H289="H",입력!F289-((((입력!F289-입력!J289)/2)-246)*2),(((입력!F289/2)-246)*2))),0))+(IF(OR(입력!B291="T/T",입력!B291="T/O",입력!B291="T/S"),(IF(입력!H293="W",입력!D289-(입력!D293-입력!J293)-432,0)+IF(입력!H293="H",입력!F293-((((입력!F293-입력!J293)/2)-246)*2),0)),0)),0)</f>
        <v>0</v>
      </c>
      <c r="DV289" s="358"/>
      <c r="DW289" s="357">
        <f>IF(OR(입력!B289="85mm단열",입력!B289="85mm방화",입력!B289="60mm단열",입력!B289="60mm방화"),IF(OR(입력!B291="T/T",입력!B291="T/O",입력!B291="T/S",입력!B291="FIX"),IF(OR(입력!H289="w",입력!H289="h"),4,2),0),0)</f>
        <v>0</v>
      </c>
      <c r="DX289" s="358"/>
      <c r="DY289" s="357">
        <f>IF(OR(입력!B289="85mm단열",입력!B289="85mm방화",입력!B289="60mm단열",입력!B289="60mm방화"),IF(OR(입력!B291="T/T",입력!B291="T/O",입력!B291="T/S"),1,0),0)</f>
        <v>0</v>
      </c>
      <c r="DZ289" s="358"/>
      <c r="EA289" s="357">
        <f>IF(OR(입력!B289="85mm단열",입력!B289="85mm방화",입력!B289="60mm단열",입력!B289="60mm방화"),IF(OR(입력!B291="T/T",입력!B291="T/O",입력!B291="T/S"),1,0),0)</f>
        <v>0</v>
      </c>
      <c r="EB289" s="358"/>
      <c r="EC289" s="357">
        <f>IF(OR(입력!B289="145mm단열",입력!B289="145mm방화"),IF(입력!B291="ES",((입력!D289)+(입력!F289))*2,0),0)</f>
        <v>0</v>
      </c>
      <c r="ED289" s="358"/>
      <c r="EE289" s="357">
        <f>IF(OR(입력!B289="145mm단열",입력!B289="145mm방화"),IF(입력!B291="ES",(((입력!D289-(입력!D289-입력!J289)+6)+(입력!F289-52-57))*2),0)+IF(입력!B291="ES",IF(입력!H293="W",(((입력!D289-(입력!D289-입력!J293)+6)+(입력!F289-52-57))*2),0),0),0)</f>
        <v>0</v>
      </c>
      <c r="EF289" s="358"/>
      <c r="EG289" s="357">
        <f>IF(OR(입력!B289="145mm단열",입력!B289="145mm방화"),IF(입력!B291="ES",입력!F289-36-36+10,0)*IF(입력!H293="W",2,1),0)</f>
        <v>0</v>
      </c>
      <c r="EH289" s="358"/>
      <c r="EI289" s="357">
        <f>IF(OR(입력!B289="145mm단열",입력!B289="145mm방화"),IF(입력!B291="ES",입력!D289-36-36,0),0)</f>
        <v>0</v>
      </c>
      <c r="EJ289" s="358"/>
      <c r="EK289" s="357">
        <f>IF(OR(입력!B289="145mm단열",입력!B289="145mm방화"),IF(입력!B291="ES",입력!F289-36-36,0)+IF(AND(입력!B291="ES",입력!H293="W"),입력!F289-36-36,0),0)</f>
        <v>0</v>
      </c>
      <c r="EL289" s="358"/>
      <c r="EM289" s="357">
        <f>IF(OR(입력!B289="145mm단열",입력!B289="145mm방화"),IF(입력!B291="ES",입력!D289-36-36,0),0)</f>
        <v>0</v>
      </c>
      <c r="EN289" s="358"/>
      <c r="EO289" s="357">
        <f>IF(OR(입력!B289="145mm단열",입력!B289="145mm방화"),IF(입력!B291="ES",입력!D289-36-36,0),0)</f>
        <v>0</v>
      </c>
      <c r="EP289" s="358"/>
      <c r="EQ289" s="357">
        <f>IF(OR(입력!B289="145mm단열",입력!B289="145mm방화"),IF(입력!B291="ES",입력!F289-36-36,0)+IF(AND(입력!B291="ES",입력!H293="W"),입력!F289-36-36,0),0)</f>
        <v>0</v>
      </c>
      <c r="ER289" s="358"/>
      <c r="ES289" s="357">
        <f>IF(OR(입력!B289="145mm단열",입력!B289="145mm방화"),IF(입력!B293="39T",IF(입력!B291="ES",((입력!D289-(입력!D289-입력!J289)+6-73-73)+(입력!F289-36-36-73-73))*2,0)+IF(AND(입력!B289="ES",입력!H292="W"),((입력!D289-(입력!D289-입력!J292)+6-73-73)+(입력!F289-36-36-73-73))*2,0)+IF(AND(입력!B289="ES",입력!H289="W",입력!H292="W"),((입력!D289-입력!J289-입력!J292-19-19)+(입력!F289-36-36))*2,IF(AND(입력!B289="ES",입력!H289="W",NOT(입력!H292="W")),((입력!D289-입력!J289-36-19)+(입력!F289-36-36))*2,0)),0),0)</f>
        <v>0</v>
      </c>
      <c r="ET289" s="358"/>
      <c r="EU289" s="357">
        <f>IF(OR(입력!B289="145mm단열",입력!B289="145mm방화"),IF(입력!B293="24T",IF(입력!B291="ES",((입력!D289-(입력!D289-입력!J289)+6-73-73)+(입력!F289-36-36-73-73))*2,0)+IF(AND(입력!B289="ES",입력!H292="W"),((입력!D289-(입력!D289-입력!J292)+6-73-73)+(입력!F289-36-36-73-73))*2,0)+IF(AND(입력!B289="ES",입력!H289="W",입력!H292="W"),((입력!D289-입력!J289-입력!J292-19-19)+(입력!F289-36-36))*2,IF(AND(입력!B289="ES",입력!H289="W",NOT(입력!H292="W")),((입력!D289-입력!J289-36-19)+(입력!F289-36-36))*2,0)),0),0)</f>
        <v>0</v>
      </c>
      <c r="EV289" s="358"/>
      <c r="EW289" s="357">
        <f>IF(OR(입력!B289="145mm단열",입력!B289="145mm방화"),IF(입력!B291="ES",(입력!D289-(입력!D289-입력!J289)-40-21+입력!F289-36-36)*2,0)+IF(AND(입력!B291="ES",입력!H293="W"),(입력!D289-(입력!D289-입력!J292)-36-19+입력!F289-36-36)*2,0),0)</f>
        <v>0</v>
      </c>
      <c r="EX289" s="358"/>
      <c r="EY289" s="357">
        <f>IF(OR(입력!B289="145mm단열",입력!B289="145mm방화"),(4),0)</f>
        <v>0</v>
      </c>
      <c r="EZ289" s="358"/>
      <c r="FA289" s="357">
        <f>IF(OR(입력!B289="145mm단열",입력!B289="145mm방화"),(4),0)</f>
        <v>0</v>
      </c>
      <c r="FB289" s="358"/>
      <c r="FC289" s="381">
        <f>IF(OR(입력!B289="145mm단열",입력!B289="145mm방화"),IF(OR(입력!B291="ES"),IF(OR(입력!H289="W",입력!H293="h"),4,8),0),0)</f>
        <v>0</v>
      </c>
      <c r="FD289" s="382"/>
      <c r="FE289" s="375">
        <f>IF(OR(입력!B289="145mm단열",입력!B289="145mm방화"),IF(OR(입력!B291="ES"),IF(OR(입력!H289="W",입력!H293="h"),4,8),0),0)</f>
        <v>0</v>
      </c>
      <c r="FF289" s="376"/>
      <c r="FG289" s="375">
        <f>IF(OR(입력!B289="145mm단열",입력!B289="145mm방화"),IF(OR(입력!B291="ES"),IF(입력!H289="W",2,IF(입력!H289="H",2,0)),0)*IF(OR(입력!H292="W",입력!H292="H"),2,1),0)</f>
        <v>0</v>
      </c>
      <c r="FH289" s="376"/>
      <c r="FI289" s="375">
        <f>IF(OR(입력!B289="145mm단열",입력!B289="145mm방화"),IF(OR(입력!B291="ES"),IF(입력!H289="W",2,IF(입력!H289="H",2,0)),0)*IF(OR(입력!H292="W",입력!H292="H"),2,1),0)</f>
        <v>0</v>
      </c>
      <c r="FJ289" s="376"/>
      <c r="FK289" s="375">
        <f>IF(OR(입력!B289="145mm단열",입력!B289="145mm방화"),IF(OR(입력!B291="ES"),IF(입력!H289="W",2,IF(입력!H289="H",2,0)),0)*IF(OR(입력!H292="W",입력!H292="H"),2,1),0)</f>
        <v>0</v>
      </c>
      <c r="FL289" s="376"/>
      <c r="FM289" s="357">
        <f>IF(OR(입력!B289="145mm단열",입력!B289="145mm방화"),(32),0)</f>
        <v>0</v>
      </c>
      <c r="FN289" s="358"/>
      <c r="FO289" s="369">
        <f>IF((입력!B289="145mm단열"),((EU289+EW289+EQ289+ES289)/1000),0)</f>
        <v>0</v>
      </c>
      <c r="FP289" s="370"/>
      <c r="FQ289" s="369">
        <f>IF((입력!B289="145mm단열"),((EU289+EW289+EQ289+ES289)/1000),0)</f>
        <v>0</v>
      </c>
      <c r="FR289" s="370"/>
      <c r="FS289" s="369">
        <f>IF((입력!B289="145mm단열"),((EM289/1000)),0)</f>
        <v>0</v>
      </c>
      <c r="FT289" s="370"/>
      <c r="FU289" s="357">
        <f>IF((입력!B289="145mm단열"),(4),0)</f>
        <v>0</v>
      </c>
      <c r="FV289" s="358"/>
      <c r="FW289" s="369">
        <f>IF((입력!B289="145mm단열"),(EM289*2)/1000,0)</f>
        <v>0</v>
      </c>
      <c r="FX289" s="370"/>
      <c r="FY289" s="357">
        <f>IF((입력!B289="145mm방화"),((EU289+EW289+EQ289+ES289)/1000),0)</f>
        <v>0</v>
      </c>
      <c r="FZ289" s="358"/>
      <c r="GA289" s="357">
        <f>IF((입력!B289="145mm방화"),((EU289+EW289+EQ289+ES289)/1000),0)</f>
        <v>0</v>
      </c>
      <c r="GB289" s="358"/>
      <c r="GC289" s="357">
        <f>IF((입력!B289="145mm방화"),((EM289/1000)),0)</f>
        <v>0</v>
      </c>
      <c r="GD289" s="358"/>
      <c r="GE289" s="357">
        <f>IF((입력!B289="145mm방화"),(4),0)</f>
        <v>0</v>
      </c>
      <c r="GF289" s="358"/>
      <c r="GG289" s="357">
        <f>IF((입력!B289="145mm방화"),(EM289*2)/1000,0)</f>
        <v>0</v>
      </c>
      <c r="GH289" s="358"/>
      <c r="GI289" s="357">
        <f>IF((입력!B289="145mm방화"),((EK289/1000)),0)</f>
        <v>0</v>
      </c>
      <c r="GJ289" s="358"/>
      <c r="GK289" s="357">
        <f>IF((입력!B289="145mm방화"),((EQ289/1000)),0)</f>
        <v>0</v>
      </c>
      <c r="GL289" s="358"/>
      <c r="GM289" s="357">
        <f>IF((입력!B289="145mm방화"),((ES289/1000)),0)</f>
        <v>0</v>
      </c>
      <c r="GN289" s="358"/>
      <c r="GO289" s="357">
        <f>IF(OR(입력!B289="145mm단열",입력!B289="145mm방화"),(1),0)</f>
        <v>0</v>
      </c>
      <c r="GP289" s="358"/>
      <c r="GQ289" s="357">
        <f>IF(OR(입력!B289="145mm단열",입력!B289="145mm방화"),(1),0)</f>
        <v>0</v>
      </c>
      <c r="GR289" s="358"/>
    </row>
    <row r="290" spans="1:200" ht="17.100000000000001" customHeight="1" x14ac:dyDescent="0.3">
      <c r="A290" s="402"/>
      <c r="B290" s="405"/>
      <c r="C290" s="397"/>
      <c r="D290" s="398"/>
      <c r="E290" s="359"/>
      <c r="F290" s="360"/>
      <c r="G290" s="377"/>
      <c r="H290" s="378"/>
      <c r="I290" s="359"/>
      <c r="J290" s="360"/>
      <c r="K290" s="359"/>
      <c r="L290" s="360"/>
      <c r="M290" s="359"/>
      <c r="N290" s="360"/>
      <c r="O290" s="359"/>
      <c r="P290" s="360"/>
      <c r="Q290" s="359"/>
      <c r="R290" s="360"/>
      <c r="S290" s="359"/>
      <c r="T290" s="360"/>
      <c r="U290" s="359"/>
      <c r="V290" s="360"/>
      <c r="W290" s="359"/>
      <c r="X290" s="360"/>
      <c r="Y290" s="359"/>
      <c r="Z290" s="360"/>
      <c r="AA290" s="359"/>
      <c r="AB290" s="360"/>
      <c r="AC290" s="377"/>
      <c r="AD290" s="378"/>
      <c r="AE290" s="377"/>
      <c r="AF290" s="378"/>
      <c r="AG290" s="377"/>
      <c r="AH290" s="378"/>
      <c r="AI290" s="377"/>
      <c r="AJ290" s="378"/>
      <c r="AK290" s="377"/>
      <c r="AL290" s="378"/>
      <c r="AM290" s="359"/>
      <c r="AN290" s="360"/>
      <c r="AO290" s="359"/>
      <c r="AP290" s="360"/>
      <c r="AQ290" s="359"/>
      <c r="AR290" s="360"/>
      <c r="AS290" s="359"/>
      <c r="AT290" s="360"/>
      <c r="AU290" s="359"/>
      <c r="AV290" s="360"/>
      <c r="AW290" s="359"/>
      <c r="AX290" s="360"/>
      <c r="AY290" s="359"/>
      <c r="AZ290" s="360"/>
      <c r="BA290" s="359"/>
      <c r="BB290" s="360"/>
      <c r="BC290" s="359"/>
      <c r="BD290" s="360"/>
      <c r="BE290" s="359"/>
      <c r="BF290" s="360"/>
      <c r="BG290" s="359"/>
      <c r="BH290" s="360"/>
      <c r="BI290" s="359"/>
      <c r="BJ290" s="360"/>
      <c r="BK290" s="359"/>
      <c r="BL290" s="360"/>
      <c r="BM290" s="359"/>
      <c r="BN290" s="360"/>
      <c r="BO290" s="359"/>
      <c r="BP290" s="360"/>
      <c r="BQ290" s="359"/>
      <c r="BR290" s="360"/>
      <c r="BS290" s="359"/>
      <c r="BT290" s="360"/>
      <c r="BU290" s="359"/>
      <c r="BV290" s="360"/>
      <c r="BW290" s="359"/>
      <c r="BX290" s="360"/>
      <c r="BY290" s="359"/>
      <c r="BZ290" s="360"/>
      <c r="CA290" s="359"/>
      <c r="CB290" s="360"/>
      <c r="CC290" s="359"/>
      <c r="CD290" s="360"/>
      <c r="CE290" s="359"/>
      <c r="CF290" s="360"/>
      <c r="CG290" s="359"/>
      <c r="CH290" s="360"/>
      <c r="CI290" s="383"/>
      <c r="CJ290" s="384"/>
      <c r="CK290" s="377"/>
      <c r="CL290" s="378"/>
      <c r="CM290" s="377"/>
      <c r="CN290" s="378"/>
      <c r="CO290" s="377"/>
      <c r="CP290" s="378"/>
      <c r="CQ290" s="377"/>
      <c r="CR290" s="378"/>
      <c r="CS290" s="359"/>
      <c r="CT290" s="360"/>
      <c r="CU290" s="371"/>
      <c r="CV290" s="372"/>
      <c r="CW290" s="371"/>
      <c r="CX290" s="372"/>
      <c r="CY290" s="371"/>
      <c r="CZ290" s="372"/>
      <c r="DA290" s="359"/>
      <c r="DB290" s="360"/>
      <c r="DC290" s="371"/>
      <c r="DD290" s="372"/>
      <c r="DE290" s="359"/>
      <c r="DF290" s="360"/>
      <c r="DG290" s="359"/>
      <c r="DH290" s="360"/>
      <c r="DI290" s="359"/>
      <c r="DJ290" s="360"/>
      <c r="DK290" s="359"/>
      <c r="DL290" s="360"/>
      <c r="DM290" s="359"/>
      <c r="DN290" s="360"/>
      <c r="DO290" s="359"/>
      <c r="DP290" s="360"/>
      <c r="DQ290" s="359"/>
      <c r="DR290" s="360"/>
      <c r="DS290" s="359"/>
      <c r="DT290" s="360"/>
      <c r="DU290" s="359"/>
      <c r="DV290" s="360"/>
      <c r="DW290" s="359"/>
      <c r="DX290" s="360"/>
      <c r="DY290" s="359"/>
      <c r="DZ290" s="360"/>
      <c r="EA290" s="359"/>
      <c r="EB290" s="360"/>
      <c r="EC290" s="359"/>
      <c r="ED290" s="360"/>
      <c r="EE290" s="359"/>
      <c r="EF290" s="360"/>
      <c r="EG290" s="359"/>
      <c r="EH290" s="360"/>
      <c r="EI290" s="359"/>
      <c r="EJ290" s="360"/>
      <c r="EK290" s="359"/>
      <c r="EL290" s="360"/>
      <c r="EM290" s="359"/>
      <c r="EN290" s="360"/>
      <c r="EO290" s="359"/>
      <c r="EP290" s="360"/>
      <c r="EQ290" s="359"/>
      <c r="ER290" s="360"/>
      <c r="ES290" s="359"/>
      <c r="ET290" s="360"/>
      <c r="EU290" s="359"/>
      <c r="EV290" s="360"/>
      <c r="EW290" s="359"/>
      <c r="EX290" s="360"/>
      <c r="EY290" s="359"/>
      <c r="EZ290" s="360"/>
      <c r="FA290" s="359"/>
      <c r="FB290" s="360"/>
      <c r="FC290" s="383"/>
      <c r="FD290" s="384"/>
      <c r="FE290" s="377"/>
      <c r="FF290" s="378"/>
      <c r="FG290" s="377"/>
      <c r="FH290" s="378"/>
      <c r="FI290" s="377"/>
      <c r="FJ290" s="378"/>
      <c r="FK290" s="377"/>
      <c r="FL290" s="378"/>
      <c r="FM290" s="359"/>
      <c r="FN290" s="360"/>
      <c r="FO290" s="371"/>
      <c r="FP290" s="372"/>
      <c r="FQ290" s="371"/>
      <c r="FR290" s="372"/>
      <c r="FS290" s="371"/>
      <c r="FT290" s="372"/>
      <c r="FU290" s="359"/>
      <c r="FV290" s="360"/>
      <c r="FW290" s="371"/>
      <c r="FX290" s="372"/>
      <c r="FY290" s="359"/>
      <c r="FZ290" s="360"/>
      <c r="GA290" s="359"/>
      <c r="GB290" s="360"/>
      <c r="GC290" s="359"/>
      <c r="GD290" s="360"/>
      <c r="GE290" s="359"/>
      <c r="GF290" s="360"/>
      <c r="GG290" s="359"/>
      <c r="GH290" s="360"/>
      <c r="GI290" s="359"/>
      <c r="GJ290" s="360"/>
      <c r="GK290" s="359"/>
      <c r="GL290" s="360"/>
      <c r="GM290" s="359"/>
      <c r="GN290" s="360"/>
      <c r="GO290" s="359"/>
      <c r="GP290" s="360"/>
      <c r="GQ290" s="359"/>
      <c r="GR290" s="360"/>
    </row>
    <row r="291" spans="1:200" ht="17.100000000000001" customHeight="1" x14ac:dyDescent="0.3">
      <c r="A291" s="402"/>
      <c r="B291" s="405"/>
      <c r="C291" s="397"/>
      <c r="D291" s="398"/>
      <c r="E291" s="359"/>
      <c r="F291" s="360"/>
      <c r="G291" s="377"/>
      <c r="H291" s="378"/>
      <c r="I291" s="359"/>
      <c r="J291" s="360"/>
      <c r="K291" s="359"/>
      <c r="L291" s="360"/>
      <c r="M291" s="359"/>
      <c r="N291" s="360"/>
      <c r="O291" s="359"/>
      <c r="P291" s="360"/>
      <c r="Q291" s="359"/>
      <c r="R291" s="360"/>
      <c r="S291" s="359"/>
      <c r="T291" s="360"/>
      <c r="U291" s="359"/>
      <c r="V291" s="360"/>
      <c r="W291" s="359"/>
      <c r="X291" s="360"/>
      <c r="Y291" s="359"/>
      <c r="Z291" s="360"/>
      <c r="AA291" s="359"/>
      <c r="AB291" s="360"/>
      <c r="AC291" s="377"/>
      <c r="AD291" s="378"/>
      <c r="AE291" s="377"/>
      <c r="AF291" s="378"/>
      <c r="AG291" s="377"/>
      <c r="AH291" s="378"/>
      <c r="AI291" s="377"/>
      <c r="AJ291" s="378"/>
      <c r="AK291" s="377"/>
      <c r="AL291" s="378"/>
      <c r="AM291" s="359"/>
      <c r="AN291" s="360"/>
      <c r="AO291" s="359"/>
      <c r="AP291" s="360"/>
      <c r="AQ291" s="359"/>
      <c r="AR291" s="360"/>
      <c r="AS291" s="359"/>
      <c r="AT291" s="360"/>
      <c r="AU291" s="359"/>
      <c r="AV291" s="360"/>
      <c r="AW291" s="359"/>
      <c r="AX291" s="360"/>
      <c r="AY291" s="359"/>
      <c r="AZ291" s="360"/>
      <c r="BA291" s="359"/>
      <c r="BB291" s="360"/>
      <c r="BC291" s="359"/>
      <c r="BD291" s="360"/>
      <c r="BE291" s="359"/>
      <c r="BF291" s="360"/>
      <c r="BG291" s="359"/>
      <c r="BH291" s="360"/>
      <c r="BI291" s="359"/>
      <c r="BJ291" s="360"/>
      <c r="BK291" s="359"/>
      <c r="BL291" s="360"/>
      <c r="BM291" s="359"/>
      <c r="BN291" s="360"/>
      <c r="BO291" s="359"/>
      <c r="BP291" s="360"/>
      <c r="BQ291" s="359"/>
      <c r="BR291" s="360"/>
      <c r="BS291" s="359"/>
      <c r="BT291" s="360"/>
      <c r="BU291" s="359"/>
      <c r="BV291" s="360"/>
      <c r="BW291" s="359"/>
      <c r="BX291" s="360"/>
      <c r="BY291" s="359"/>
      <c r="BZ291" s="360"/>
      <c r="CA291" s="359"/>
      <c r="CB291" s="360"/>
      <c r="CC291" s="359"/>
      <c r="CD291" s="360"/>
      <c r="CE291" s="359"/>
      <c r="CF291" s="360"/>
      <c r="CG291" s="359"/>
      <c r="CH291" s="360"/>
      <c r="CI291" s="383"/>
      <c r="CJ291" s="384"/>
      <c r="CK291" s="377"/>
      <c r="CL291" s="378"/>
      <c r="CM291" s="377"/>
      <c r="CN291" s="378"/>
      <c r="CO291" s="377"/>
      <c r="CP291" s="378"/>
      <c r="CQ291" s="377"/>
      <c r="CR291" s="378"/>
      <c r="CS291" s="359"/>
      <c r="CT291" s="360"/>
      <c r="CU291" s="371"/>
      <c r="CV291" s="372"/>
      <c r="CW291" s="371"/>
      <c r="CX291" s="372"/>
      <c r="CY291" s="371"/>
      <c r="CZ291" s="372"/>
      <c r="DA291" s="359"/>
      <c r="DB291" s="360"/>
      <c r="DC291" s="371"/>
      <c r="DD291" s="372"/>
      <c r="DE291" s="359"/>
      <c r="DF291" s="360"/>
      <c r="DG291" s="359"/>
      <c r="DH291" s="360"/>
      <c r="DI291" s="359"/>
      <c r="DJ291" s="360"/>
      <c r="DK291" s="359"/>
      <c r="DL291" s="360"/>
      <c r="DM291" s="359"/>
      <c r="DN291" s="360"/>
      <c r="DO291" s="359"/>
      <c r="DP291" s="360"/>
      <c r="DQ291" s="359"/>
      <c r="DR291" s="360"/>
      <c r="DS291" s="359"/>
      <c r="DT291" s="360"/>
      <c r="DU291" s="359"/>
      <c r="DV291" s="360"/>
      <c r="DW291" s="359"/>
      <c r="DX291" s="360"/>
      <c r="DY291" s="359"/>
      <c r="DZ291" s="360"/>
      <c r="EA291" s="359"/>
      <c r="EB291" s="360"/>
      <c r="EC291" s="359"/>
      <c r="ED291" s="360"/>
      <c r="EE291" s="359"/>
      <c r="EF291" s="360"/>
      <c r="EG291" s="359"/>
      <c r="EH291" s="360"/>
      <c r="EI291" s="359"/>
      <c r="EJ291" s="360"/>
      <c r="EK291" s="359"/>
      <c r="EL291" s="360"/>
      <c r="EM291" s="359"/>
      <c r="EN291" s="360"/>
      <c r="EO291" s="359"/>
      <c r="EP291" s="360"/>
      <c r="EQ291" s="359"/>
      <c r="ER291" s="360"/>
      <c r="ES291" s="359"/>
      <c r="ET291" s="360"/>
      <c r="EU291" s="359"/>
      <c r="EV291" s="360"/>
      <c r="EW291" s="359"/>
      <c r="EX291" s="360"/>
      <c r="EY291" s="359"/>
      <c r="EZ291" s="360"/>
      <c r="FA291" s="359"/>
      <c r="FB291" s="360"/>
      <c r="FC291" s="383"/>
      <c r="FD291" s="384"/>
      <c r="FE291" s="377"/>
      <c r="FF291" s="378"/>
      <c r="FG291" s="377"/>
      <c r="FH291" s="378"/>
      <c r="FI291" s="377"/>
      <c r="FJ291" s="378"/>
      <c r="FK291" s="377"/>
      <c r="FL291" s="378"/>
      <c r="FM291" s="359"/>
      <c r="FN291" s="360"/>
      <c r="FO291" s="371"/>
      <c r="FP291" s="372"/>
      <c r="FQ291" s="371"/>
      <c r="FR291" s="372"/>
      <c r="FS291" s="371"/>
      <c r="FT291" s="372"/>
      <c r="FU291" s="359"/>
      <c r="FV291" s="360"/>
      <c r="FW291" s="371"/>
      <c r="FX291" s="372"/>
      <c r="FY291" s="359"/>
      <c r="FZ291" s="360"/>
      <c r="GA291" s="359"/>
      <c r="GB291" s="360"/>
      <c r="GC291" s="359"/>
      <c r="GD291" s="360"/>
      <c r="GE291" s="359"/>
      <c r="GF291" s="360"/>
      <c r="GG291" s="359"/>
      <c r="GH291" s="360"/>
      <c r="GI291" s="359"/>
      <c r="GJ291" s="360"/>
      <c r="GK291" s="359"/>
      <c r="GL291" s="360"/>
      <c r="GM291" s="359"/>
      <c r="GN291" s="360"/>
      <c r="GO291" s="359"/>
      <c r="GP291" s="360"/>
      <c r="GQ291" s="359"/>
      <c r="GR291" s="360"/>
    </row>
    <row r="292" spans="1:200" ht="17.100000000000001" customHeight="1" x14ac:dyDescent="0.3">
      <c r="A292" s="402"/>
      <c r="B292" s="405"/>
      <c r="C292" s="409"/>
      <c r="D292" s="410"/>
      <c r="E292" s="361"/>
      <c r="F292" s="362"/>
      <c r="G292" s="379"/>
      <c r="H292" s="380"/>
      <c r="I292" s="361"/>
      <c r="J292" s="362"/>
      <c r="K292" s="361"/>
      <c r="L292" s="362"/>
      <c r="M292" s="361"/>
      <c r="N292" s="362"/>
      <c r="O292" s="361"/>
      <c r="P292" s="362"/>
      <c r="Q292" s="361"/>
      <c r="R292" s="362"/>
      <c r="S292" s="361"/>
      <c r="T292" s="362"/>
      <c r="U292" s="361"/>
      <c r="V292" s="362"/>
      <c r="W292" s="361"/>
      <c r="X292" s="362"/>
      <c r="Y292" s="361"/>
      <c r="Z292" s="362"/>
      <c r="AA292" s="361"/>
      <c r="AB292" s="362"/>
      <c r="AC292" s="379"/>
      <c r="AD292" s="380"/>
      <c r="AE292" s="379"/>
      <c r="AF292" s="380"/>
      <c r="AG292" s="379"/>
      <c r="AH292" s="380"/>
      <c r="AI292" s="379"/>
      <c r="AJ292" s="380"/>
      <c r="AK292" s="379"/>
      <c r="AL292" s="380"/>
      <c r="AM292" s="361"/>
      <c r="AN292" s="362"/>
      <c r="AO292" s="361"/>
      <c r="AP292" s="362"/>
      <c r="AQ292" s="361"/>
      <c r="AR292" s="362"/>
      <c r="AS292" s="361"/>
      <c r="AT292" s="362"/>
      <c r="AU292" s="361"/>
      <c r="AV292" s="362"/>
      <c r="AW292" s="361"/>
      <c r="AX292" s="362"/>
      <c r="AY292" s="361"/>
      <c r="AZ292" s="362"/>
      <c r="BA292" s="361"/>
      <c r="BB292" s="362"/>
      <c r="BC292" s="361"/>
      <c r="BD292" s="362"/>
      <c r="BE292" s="361"/>
      <c r="BF292" s="362"/>
      <c r="BG292" s="361"/>
      <c r="BH292" s="362"/>
      <c r="BI292" s="361"/>
      <c r="BJ292" s="362"/>
      <c r="BK292" s="361"/>
      <c r="BL292" s="362"/>
      <c r="BM292" s="361"/>
      <c r="BN292" s="362"/>
      <c r="BO292" s="361"/>
      <c r="BP292" s="362"/>
      <c r="BQ292" s="361"/>
      <c r="BR292" s="362"/>
      <c r="BS292" s="361"/>
      <c r="BT292" s="362"/>
      <c r="BU292" s="361"/>
      <c r="BV292" s="362"/>
      <c r="BW292" s="361"/>
      <c r="BX292" s="362"/>
      <c r="BY292" s="361"/>
      <c r="BZ292" s="362"/>
      <c r="CA292" s="361"/>
      <c r="CB292" s="362"/>
      <c r="CC292" s="361"/>
      <c r="CD292" s="362"/>
      <c r="CE292" s="361"/>
      <c r="CF292" s="362"/>
      <c r="CG292" s="361"/>
      <c r="CH292" s="362"/>
      <c r="CI292" s="385"/>
      <c r="CJ292" s="386"/>
      <c r="CK292" s="379"/>
      <c r="CL292" s="380"/>
      <c r="CM292" s="379"/>
      <c r="CN292" s="380"/>
      <c r="CO292" s="379"/>
      <c r="CP292" s="380"/>
      <c r="CQ292" s="379"/>
      <c r="CR292" s="380"/>
      <c r="CS292" s="361"/>
      <c r="CT292" s="362"/>
      <c r="CU292" s="373"/>
      <c r="CV292" s="374"/>
      <c r="CW292" s="373"/>
      <c r="CX292" s="374"/>
      <c r="CY292" s="373"/>
      <c r="CZ292" s="374"/>
      <c r="DA292" s="361"/>
      <c r="DB292" s="362"/>
      <c r="DC292" s="373"/>
      <c r="DD292" s="374"/>
      <c r="DE292" s="361"/>
      <c r="DF292" s="362"/>
      <c r="DG292" s="361"/>
      <c r="DH292" s="362"/>
      <c r="DI292" s="361"/>
      <c r="DJ292" s="362"/>
      <c r="DK292" s="361"/>
      <c r="DL292" s="362"/>
      <c r="DM292" s="361"/>
      <c r="DN292" s="362"/>
      <c r="DO292" s="361"/>
      <c r="DP292" s="362"/>
      <c r="DQ292" s="361"/>
      <c r="DR292" s="362"/>
      <c r="DS292" s="361"/>
      <c r="DT292" s="362"/>
      <c r="DU292" s="361"/>
      <c r="DV292" s="362"/>
      <c r="DW292" s="361"/>
      <c r="DX292" s="362"/>
      <c r="DY292" s="361"/>
      <c r="DZ292" s="362"/>
      <c r="EA292" s="361"/>
      <c r="EB292" s="362"/>
      <c r="EC292" s="361"/>
      <c r="ED292" s="362"/>
      <c r="EE292" s="361"/>
      <c r="EF292" s="362"/>
      <c r="EG292" s="361"/>
      <c r="EH292" s="362"/>
      <c r="EI292" s="361"/>
      <c r="EJ292" s="362"/>
      <c r="EK292" s="361"/>
      <c r="EL292" s="362"/>
      <c r="EM292" s="361"/>
      <c r="EN292" s="362"/>
      <c r="EO292" s="361"/>
      <c r="EP292" s="362"/>
      <c r="EQ292" s="361"/>
      <c r="ER292" s="362"/>
      <c r="ES292" s="361"/>
      <c r="ET292" s="362"/>
      <c r="EU292" s="361"/>
      <c r="EV292" s="362"/>
      <c r="EW292" s="361"/>
      <c r="EX292" s="362"/>
      <c r="EY292" s="361"/>
      <c r="EZ292" s="362"/>
      <c r="FA292" s="361"/>
      <c r="FB292" s="362"/>
      <c r="FC292" s="385"/>
      <c r="FD292" s="386"/>
      <c r="FE292" s="379"/>
      <c r="FF292" s="380"/>
      <c r="FG292" s="379"/>
      <c r="FH292" s="380"/>
      <c r="FI292" s="379"/>
      <c r="FJ292" s="380"/>
      <c r="FK292" s="379"/>
      <c r="FL292" s="380"/>
      <c r="FM292" s="361"/>
      <c r="FN292" s="362"/>
      <c r="FO292" s="373"/>
      <c r="FP292" s="374"/>
      <c r="FQ292" s="373"/>
      <c r="FR292" s="374"/>
      <c r="FS292" s="373"/>
      <c r="FT292" s="374"/>
      <c r="FU292" s="361"/>
      <c r="FV292" s="362"/>
      <c r="FW292" s="373"/>
      <c r="FX292" s="374"/>
      <c r="FY292" s="361"/>
      <c r="FZ292" s="362"/>
      <c r="GA292" s="361"/>
      <c r="GB292" s="362"/>
      <c r="GC292" s="361"/>
      <c r="GD292" s="362"/>
      <c r="GE292" s="361"/>
      <c r="GF292" s="362"/>
      <c r="GG292" s="361"/>
      <c r="GH292" s="362"/>
      <c r="GI292" s="361"/>
      <c r="GJ292" s="362"/>
      <c r="GK292" s="361"/>
      <c r="GL292" s="362"/>
      <c r="GM292" s="361"/>
      <c r="GN292" s="362"/>
      <c r="GO292" s="361"/>
      <c r="GP292" s="362"/>
      <c r="GQ292" s="361"/>
      <c r="GR292" s="362"/>
    </row>
    <row r="293" spans="1:200" ht="16.5" customHeight="1" x14ac:dyDescent="0.3">
      <c r="A293" s="402"/>
      <c r="B293" s="405"/>
      <c r="C293" s="395" t="s">
        <v>20</v>
      </c>
      <c r="D293" s="396"/>
      <c r="E293" s="351">
        <f>ROUNDUP((E289/1000)*VLOOKUP(E$8,'프로파일 단가 DB'!$A$2:$H$107,7,FALSE)+(E289/1000*($U$3/100))*VLOOKUP(E$8,'프로파일 단가 DB'!$A$2:$H$107,7,FALSE),2)</f>
        <v>0</v>
      </c>
      <c r="F293" s="352"/>
      <c r="G293" s="351">
        <f>ROUNDUP((G289/1000)*VLOOKUP(G$8,'프로파일 단가 DB'!$A$2:$H$107,7,FALSE)+(G289/1000*($U$3/100))*VLOOKUP(G$8,'프로파일 단가 DB'!$A$2:$H$107,7,FALSE),2)</f>
        <v>0</v>
      </c>
      <c r="H293" s="352"/>
      <c r="I293" s="351">
        <f>ROUNDUP((I289/1000)*VLOOKUP(I$8,'프로파일 단가 DB'!$A$2:$H$107,7,FALSE)+(I289/1000*($U$3/100))*VLOOKUP(I$8,'프로파일 단가 DB'!$A$2:$H$107,7,FALSE),2)</f>
        <v>0</v>
      </c>
      <c r="J293" s="352"/>
      <c r="K293" s="351">
        <f>ROUNDUP((K289/1000)*VLOOKUP(K$8,'프로파일 단가 DB'!$A$2:$H$107,7,FALSE)+(K289/1000*($U$3/100))*VLOOKUP(K$8,'프로파일 단가 DB'!$A$2:$H$107,7,FALSE),2)</f>
        <v>0</v>
      </c>
      <c r="L293" s="352"/>
      <c r="M293" s="351">
        <f>ROUNDUP((M289/1000)*VLOOKUP(M$8,'프로파일 단가 DB'!$A$2:$H$107,7,FALSE)+(M289/1000*($U$3/100))*VLOOKUP(M$8,'프로파일 단가 DB'!$A$2:$H$107,7,FALSE),2)</f>
        <v>0</v>
      </c>
      <c r="N293" s="352"/>
      <c r="O293" s="351">
        <f>ROUNDUP((O289/1000)*VLOOKUP(O$8,'프로파일 단가 DB'!$A$2:$H$107,7,FALSE)+(O289/1000*($U$3/100))*VLOOKUP(O$8,'프로파일 단가 DB'!$A$2:$H$107,7,FALSE),2)</f>
        <v>0</v>
      </c>
      <c r="P293" s="352"/>
      <c r="Q293" s="351">
        <f>ROUNDUP((Q289/1000)*VLOOKUP(Q$8,'프로파일 단가 DB'!$A$2:$H$107,7,FALSE)+(Q289/1000*($U$3/100))*VLOOKUP(Q$8,'프로파일 단가 DB'!$A$2:$H$107,7,FALSE),2)</f>
        <v>0</v>
      </c>
      <c r="R293" s="352"/>
      <c r="S293" s="351">
        <f>ROUNDUP((S289/1000)*VLOOKUP(S$8,'프로파일 단가 DB'!$A$2:$H$107,7,FALSE)+(S289/1000*($U$3/100))*VLOOKUP(S$8,'프로파일 단가 DB'!$A$2:$H$107,7,FALSE),2)</f>
        <v>0</v>
      </c>
      <c r="T293" s="352"/>
      <c r="U293" s="351">
        <f>ROUNDUP((U289/1000)*VLOOKUP(U$8,'프로파일 단가 DB'!$A$2:$H$107,7,FALSE)+(U289/1000*($U$3/100))*VLOOKUP(U$8,'프로파일 단가 DB'!$A$2:$H$107,7,FALSE),2)</f>
        <v>0</v>
      </c>
      <c r="V293" s="352"/>
      <c r="W293" s="351">
        <f>ROUNDUP((W289/1000)*VLOOKUP(W$8,'프로파일 단가 DB'!$A$2:$H$107,7,FALSE)+(W289/1000*($U$3/100))*VLOOKUP(W$8,'프로파일 단가 DB'!$A$2:$H$107,7,FALSE),2)</f>
        <v>0</v>
      </c>
      <c r="X293" s="352"/>
      <c r="Y293" s="351">
        <f>ROUNDUP((Y289)*VLOOKUP(Y$8,'프로파일 단가 DB'!$A$2:$H$107,7,FALSE)+(Y289*($U$3/100))*VLOOKUP(Y$8,'프로파일 단가 DB'!$A$2:$H$107,7,FALSE),2)</f>
        <v>0</v>
      </c>
      <c r="Z293" s="352"/>
      <c r="AA293" s="351">
        <f>ROUNDUP((AA289)*VLOOKUP(AA$8,'프로파일 단가 DB'!$A$2:$H$107,7,FALSE)+(AA289*($U$3/100))*VLOOKUP(AA$8,'프로파일 단가 DB'!$A$2:$H$107,7,FALSE),2)</f>
        <v>0</v>
      </c>
      <c r="AB293" s="352"/>
      <c r="AC293" s="351">
        <f>ROUNDUP((AC289)*VLOOKUP(AC$8,'프로파일 단가 DB'!$A$2:$H$107,7,FALSE)+(AC289*($U$3/100))*VLOOKUP(AC$8,'프로파일 단가 DB'!$A$2:$H$107,7,FALSE),2)</f>
        <v>0</v>
      </c>
      <c r="AD293" s="352"/>
      <c r="AE293" s="351">
        <f>ROUNDUP((AE289)*VLOOKUP(AE$8,'프로파일 단가 DB'!$A$2:$H$107,7,FALSE)+(AE289*($U$3/100))*VLOOKUP(AE$8,'프로파일 단가 DB'!$A$2:$H$107,7,FALSE),2)</f>
        <v>0</v>
      </c>
      <c r="AF293" s="352"/>
      <c r="AG293" s="351">
        <f>ROUNDUP((AG289)*VLOOKUP(AG$8,'프로파일 단가 DB'!$A$2:$H$107,7,FALSE)+(AG289*($U$3/100))*VLOOKUP(AG$8,'프로파일 단가 DB'!$A$2:$H$107,7,FALSE),2)</f>
        <v>0</v>
      </c>
      <c r="AH293" s="352"/>
      <c r="AI293" s="351">
        <f>ROUNDUP((AI289)*VLOOKUP(AI$8,'프로파일 단가 DB'!$A$2:$H$107,7,FALSE)+(AI289*($U$3/100))*VLOOKUP(AI$8,'프로파일 단가 DB'!$A$2:$H$107,7,FALSE),2)</f>
        <v>0</v>
      </c>
      <c r="AJ293" s="352"/>
      <c r="AK293" s="351">
        <f>ROUNDUP((AK289)*VLOOKUP(AK$8,'프로파일 단가 DB'!$A$2:$H$107,7,FALSE)+(AK289*($U$3/100))*VLOOKUP(AK$8,'프로파일 단가 DB'!$A$2:$H$107,7,FALSE),2)</f>
        <v>0</v>
      </c>
      <c r="AL293" s="352"/>
      <c r="AM293" s="351">
        <f>ROUNDUP((AM289)*VLOOKUP(AM$8,'프로파일 단가 DB'!$A$2:$H$107,7,FALSE)+(AM289*($U$3/100))*VLOOKUP(AM$8,'프로파일 단가 DB'!$A$2:$H$107,7,FALSE),2)</f>
        <v>0</v>
      </c>
      <c r="AN293" s="352"/>
      <c r="AO293" s="351">
        <f>ROUNDUP((AO289)*VLOOKUP(AO$8,'프로파일 단가 DB'!$A$2:$H$107,7,FALSE)+(AO289*($U$3/100))*VLOOKUP(AO$8,'프로파일 단가 DB'!$A$2:$H$107,7,FALSE),2)</f>
        <v>0</v>
      </c>
      <c r="AP293" s="352"/>
      <c r="AQ293" s="351">
        <f>ROUNDUP((AQ289)*VLOOKUP(AQ$8,'프로파일 단가 DB'!$A$2:$H$107,7,FALSE)+(AQ289*($U$3/100))*VLOOKUP(AQ$8,'프로파일 단가 DB'!$A$2:$H$107,7,FALSE),2)</f>
        <v>0</v>
      </c>
      <c r="AR293" s="352"/>
      <c r="AS293" s="351">
        <f>ROUNDUP((AS289)*VLOOKUP(AS$8,'프로파일 단가 DB'!$A$2:$H$107,7,FALSE)+(AS289*($U$3/100))*VLOOKUP(AS$8,'프로파일 단가 DB'!$A$2:$H$107,7,FALSE),2)</f>
        <v>0</v>
      </c>
      <c r="AT293" s="352"/>
      <c r="AU293" s="351">
        <f>ROUNDUP((AU289)*VLOOKUP(AU$8,'프로파일 단가 DB'!$A$2:$H$107,7,FALSE)+(AU289*($U$3/100))*VLOOKUP(AU$8,'프로파일 단가 DB'!$A$2:$H$107,7,FALSE),2)</f>
        <v>0</v>
      </c>
      <c r="AV293" s="352"/>
      <c r="AW293" s="351">
        <f>ROUNDUP((AW289)*VLOOKUP(AW$8,'프로파일 단가 DB'!$A$2:$H$107,7,FALSE)+(AW289*($U$3/100))*VLOOKUP(AW$8,'프로파일 단가 DB'!$A$2:$H$107,7,FALSE),2)</f>
        <v>0</v>
      </c>
      <c r="AX293" s="352"/>
      <c r="AY293" s="351">
        <f>ROUNDUP((AY289)*VLOOKUP(AY$8,'프로파일 단가 DB'!$A$2:$H$107,7,FALSE)+(AY289*($U$3/100))*VLOOKUP(AY$8,'프로파일 단가 DB'!$A$2:$H$107,7,FALSE),2)</f>
        <v>0</v>
      </c>
      <c r="AZ293" s="352"/>
      <c r="BA293" s="351">
        <f>ROUNDUP((BA289)*VLOOKUP(BA$8,'프로파일 단가 DB'!$A$2:$H$107,7,FALSE)+(BA289*($U$3/100))*VLOOKUP(BA$8,'프로파일 단가 DB'!$A$2:$H$107,7,FALSE),2)</f>
        <v>0</v>
      </c>
      <c r="BB293" s="352"/>
      <c r="BC293" s="351">
        <f>ROUNDUP((BC289)*VLOOKUP(BC$8,'프로파일 단가 DB'!$A$2:$H$107,7,FALSE)+(BC289*($U$3/100))*VLOOKUP(BC$8,'프로파일 단가 DB'!$A$2:$H$107,7,FALSE),2)</f>
        <v>0</v>
      </c>
      <c r="BD293" s="352"/>
      <c r="BE293" s="351">
        <f>ROUNDUP((BE289)*VLOOKUP(BE$8,'프로파일 단가 DB'!$A$2:$H$107,7,FALSE)+(BE289*($U$3/100))*VLOOKUP(BE$8,'프로파일 단가 DB'!$A$2:$H$107,7,FALSE),2)</f>
        <v>0</v>
      </c>
      <c r="BF293" s="352"/>
      <c r="BG293" s="351">
        <f>ROUNDUP((BG289)*VLOOKUP(BG$8,'프로파일 단가 DB'!$A$2:$H$107,7,FALSE)+(BG289*($U$3/100))*VLOOKUP(BG$8,'프로파일 단가 DB'!$A$2:$H$107,7,FALSE),2)</f>
        <v>0</v>
      </c>
      <c r="BH293" s="352"/>
      <c r="BI293" s="351">
        <f>ROUNDUP((BI289)*VLOOKUP(BI$8,'프로파일 단가 DB'!$A$2:$H$107,7,FALSE)+(BI289*($U$3/100))*VLOOKUP(BI$8,'프로파일 단가 DB'!$A$2:$H$107,7,FALSE),2)</f>
        <v>0</v>
      </c>
      <c r="BJ293" s="352"/>
      <c r="BK293" s="351">
        <f>ROUNDUP((BK289)*VLOOKUP(BK$8,'프로파일 단가 DB'!$A$2:$H$107,7,FALSE)+(BK289*($U$3/100))*VLOOKUP(BK$8,'프로파일 단가 DB'!$A$2:$H$107,7,FALSE),2)</f>
        <v>0</v>
      </c>
      <c r="BL293" s="352"/>
      <c r="BM293" s="351">
        <f>ROUNDUP((BM289)*VLOOKUP(BM$8,'프로파일 단가 DB'!$A$2:$H$107,7,FALSE)+(BM289*($U$3/100))*VLOOKUP(BM$8,'프로파일 단가 DB'!$A$2:$H$107,7,FALSE),2)</f>
        <v>0</v>
      </c>
      <c r="BN293" s="352"/>
      <c r="BO293" s="351">
        <f>ROUNDUP((BO289/1000)*VLOOKUP(BO$8,'프로파일 단가 DB'!$A$2:$H$107,7,FALSE)+(BO289/1000*($U$3/100))*VLOOKUP(BO$8,'프로파일 단가 DB'!$A$2:$H$107,7,FALSE),2)</f>
        <v>0</v>
      </c>
      <c r="BP293" s="352"/>
      <c r="BQ293" s="351">
        <f>ROUNDUP((BQ289/1000)*VLOOKUP(BQ$8,'프로파일 단가 DB'!$A$2:$H$107,7,FALSE)+(BQ289/1000*($U$3/100))*VLOOKUP(BQ$8,'프로파일 단가 DB'!$A$2:$H$107,7,FALSE),2)</f>
        <v>0</v>
      </c>
      <c r="BR293" s="352"/>
      <c r="BS293" s="351">
        <f>ROUNDUP((BS289/1000)*VLOOKUP(BS$8,'프로파일 단가 DB'!$A$2:$H$107,7,FALSE)+(BS289/1000*($U$3/100))*VLOOKUP(BS$8,'프로파일 단가 DB'!$A$2:$H$107,7,FALSE),2)</f>
        <v>0</v>
      </c>
      <c r="BT293" s="352"/>
      <c r="BU293" s="351">
        <f>ROUNDUP((BU289/1000)*VLOOKUP(BU$8,'프로파일 단가 DB'!$A$2:$H$107,7,FALSE)+(BU289/1000*($U$3/100))*VLOOKUP(BU$8,'프로파일 단가 DB'!$A$2:$H$107,7,FALSE),2)</f>
        <v>0</v>
      </c>
      <c r="BV293" s="352"/>
      <c r="BW293" s="351">
        <f>ROUNDUP((BW289/1000)*VLOOKUP(BW$8,'프로파일 단가 DB'!$A$2:$H$107,7,FALSE)+(BW289/1000*($U$3/100))*VLOOKUP(BW$8,'프로파일 단가 DB'!$A$2:$H$107,7,FALSE),2)</f>
        <v>0</v>
      </c>
      <c r="BX293" s="352"/>
      <c r="BY293" s="351">
        <f>ROUNDUP((BY289/1000)*VLOOKUP(BY$8,'프로파일 단가 DB'!$A$2:$H$107,7,FALSE)+(BY289/1000*($U$3/100))*VLOOKUP(BY$8,'프로파일 단가 DB'!$A$2:$H$107,7,FALSE),2)</f>
        <v>0</v>
      </c>
      <c r="BZ293" s="352"/>
      <c r="CA293" s="351">
        <f>ROUNDUP((CA289/1000)*VLOOKUP(CA$8,'프로파일 단가 DB'!$A$2:$H$107,7,FALSE)+(CA289/1000*($U$3/100))*VLOOKUP(CA$8,'프로파일 단가 DB'!$A$2:$H$107,7,FALSE),2)</f>
        <v>0</v>
      </c>
      <c r="CB293" s="352"/>
      <c r="CC293" s="351">
        <f>ROUNDUP((CC289/1000)*VLOOKUP(CC$8,'프로파일 단가 DB'!$A$2:$H$107,7,FALSE)+(CC289/1000*($U$3/100))*VLOOKUP(CC$8,'프로파일 단가 DB'!$A$2:$H$107,7,FALSE),2)</f>
        <v>0</v>
      </c>
      <c r="CD293" s="352"/>
      <c r="CE293" s="389">
        <f>ROUNDUP((CE289)*VLOOKUP(CE$8,'프로파일 단가 DB'!$A$2:$H$107,7,FALSE)+(CE289*($U$3/100))*VLOOKUP(CE$8,'프로파일 단가 DB'!$A$2:$H$107,7,FALSE),2)</f>
        <v>0</v>
      </c>
      <c r="CF293" s="390"/>
      <c r="CG293" s="389">
        <f>ROUNDUP((CG289)*VLOOKUP(CG$8,'프로파일 단가 DB'!$A$2:$H$107,7,FALSE)+(CG289*($U$3/100))*VLOOKUP(CG$8,'프로파일 단가 DB'!$A$2:$H$107,7,FALSE),2)</f>
        <v>0</v>
      </c>
      <c r="CH293" s="390"/>
      <c r="CI293" s="389">
        <f>ROUNDUP((CI289)*VLOOKUP(CI$8,'프로파일 단가 DB'!$A$2:$H$107,7,FALSE)+(CI289*($U$3/100))*VLOOKUP(CI$8,'프로파일 단가 DB'!$A$2:$H$107,7,FALSE),2)</f>
        <v>0</v>
      </c>
      <c r="CJ293" s="390"/>
      <c r="CK293" s="389">
        <f>ROUNDUP((CK289)*VLOOKUP(CK$8,'프로파일 단가 DB'!$A$2:$H$107,7,FALSE)+(CK289*($U$3/100))*VLOOKUP(CK$8,'프로파일 단가 DB'!$A$2:$H$107,7,FALSE),2)</f>
        <v>0</v>
      </c>
      <c r="CL293" s="390"/>
      <c r="CM293" s="389">
        <f>ROUNDUP((CM289)*VLOOKUP(CM$8,'프로파일 단가 DB'!$A$2:$H$107,7,FALSE)+(CM289*($U$3/100))*VLOOKUP(CM$8,'프로파일 단가 DB'!$A$2:$H$107,7,FALSE),2)</f>
        <v>0</v>
      </c>
      <c r="CN293" s="390"/>
      <c r="CO293" s="389">
        <f>ROUNDUP((CO289)*VLOOKUP(CO$8,'프로파일 단가 DB'!$A$2:$H$107,7,FALSE)+(CO289*($U$3/100))*VLOOKUP(CO$8,'프로파일 단가 DB'!$A$2:$H$107,7,FALSE),2)</f>
        <v>0</v>
      </c>
      <c r="CP293" s="390"/>
      <c r="CQ293" s="389">
        <f>ROUNDUP((CQ289)*VLOOKUP(CQ$8,'프로파일 단가 DB'!$A$2:$H$107,7,FALSE)+(CQ289*($U$3/100))*VLOOKUP(CQ$8,'프로파일 단가 DB'!$A$2:$H$107,7,FALSE),2)</f>
        <v>0</v>
      </c>
      <c r="CR293" s="390"/>
      <c r="CS293" s="389">
        <f>ROUNDUP((CS289)*VLOOKUP(CS$8,'프로파일 단가 DB'!$A$2:$H$107,7,FALSE)+(CS289*($U$3/100))*VLOOKUP(CS$8,'프로파일 단가 DB'!$A$2:$H$107,7,FALSE),2)</f>
        <v>0</v>
      </c>
      <c r="CT293" s="390"/>
      <c r="CU293" s="351">
        <f>ROUNDUP((CU289)*VLOOKUP(CU$8,'프로파일 단가 DB'!$A$2:$H$107,7,FALSE)+(CU289*($U$3/100))*VLOOKUP(CU$8,'프로파일 단가 DB'!$A$2:$H$107,7,FALSE),2)</f>
        <v>0</v>
      </c>
      <c r="CV293" s="352"/>
      <c r="CW293" s="351">
        <f>ROUNDUP((CW289)*VLOOKUP(CW$8,'프로파일 단가 DB'!$A$2:$H$107,7,FALSE)+(CW289*($U$3/100))*VLOOKUP(CW$8,'프로파일 단가 DB'!$A$2:$H$107,7,FALSE),2)</f>
        <v>0</v>
      </c>
      <c r="CX293" s="352"/>
      <c r="CY293" s="351">
        <f>ROUNDUP((CY289)*VLOOKUP(CY$8,'프로파일 단가 DB'!$A$2:$H$107,7,FALSE)+(CY289*($U$3/100))*VLOOKUP(CY$8,'프로파일 단가 DB'!$A$2:$H$107,7,FALSE),2)</f>
        <v>0</v>
      </c>
      <c r="CZ293" s="352"/>
      <c r="DA293" s="351">
        <f>ROUNDUP((DA289)*VLOOKUP(DA$8,'프로파일 단가 DB'!$A$2:$H$107,7,FALSE)+(DA289*($U$3/100))*VLOOKUP(DA$8,'프로파일 단가 DB'!$A$2:$H$107,7,FALSE),2)</f>
        <v>0</v>
      </c>
      <c r="DB293" s="352"/>
      <c r="DC293" s="351">
        <f>ROUNDUP((DC289)*VLOOKUP(DC$8,'프로파일 단가 DB'!$A$2:$H$107,7,FALSE)+(DC289*($U$3/100))*VLOOKUP(DC$8,'프로파일 단가 DB'!$A$2:$H$107,7,FALSE),2)</f>
        <v>0</v>
      </c>
      <c r="DD293" s="352"/>
      <c r="DE293" s="351">
        <f>ROUNDUP((DE289)*VLOOKUP(DE$8,'프로파일 단가 DB'!$A$2:$H$107,7,FALSE)+(DE289*($U$3/100))*VLOOKUP(DE$8,'프로파일 단가 DB'!$A$2:$H$107,7,FALSE),2)</f>
        <v>0</v>
      </c>
      <c r="DF293" s="352"/>
      <c r="DG293" s="351">
        <f>ROUNDUP((DG289)*VLOOKUP(DG$8,'프로파일 단가 DB'!$A$2:$H$107,7,FALSE)+(DG289*($U$3/100))*VLOOKUP(DG$8,'프로파일 단가 DB'!$A$2:$H$107,7,FALSE),2)</f>
        <v>0</v>
      </c>
      <c r="DH293" s="352"/>
      <c r="DI293" s="351">
        <f>ROUNDUP((DI289)*VLOOKUP(DI$8,'프로파일 단가 DB'!$A$2:$H$107,7,FALSE)+(DI289*($U$3/100))*VLOOKUP(DI$8,'프로파일 단가 DB'!$A$2:$H$107,7,FALSE),2)</f>
        <v>0</v>
      </c>
      <c r="DJ293" s="352"/>
      <c r="DK293" s="351">
        <f>ROUNDUP((DK289)*VLOOKUP(DK$8,'프로파일 단가 DB'!$A$2:$H$107,7,FALSE)+(DK289*($U$3/100))*VLOOKUP(DK$8,'프로파일 단가 DB'!$A$2:$H$107,7,FALSE),2)</f>
        <v>0</v>
      </c>
      <c r="DL293" s="352"/>
      <c r="DM293" s="351">
        <f>ROUNDUP((DM289)*VLOOKUP(DM$8,'프로파일 단가 DB'!$A$2:$H$107,7,FALSE)+(DM289*($U$3/100))*VLOOKUP(DM$8,'프로파일 단가 DB'!$A$2:$H$107,7,FALSE),2)</f>
        <v>0</v>
      </c>
      <c r="DN293" s="352"/>
      <c r="DO293" s="351">
        <f>ROUNDUP((DO289)*VLOOKUP(DO$8,'프로파일 단가 DB'!$A$2:$H$107,7,FALSE)+(DO289*($U$3/100))*VLOOKUP(DO$8,'프로파일 단가 DB'!$A$2:$H$107,7,FALSE),2)</f>
        <v>0</v>
      </c>
      <c r="DP293" s="352"/>
      <c r="DQ293" s="351">
        <f>ROUNDUP((DQ289)*VLOOKUP(DQ$8,'프로파일 단가 DB'!$A$2:$H$107,7,FALSE)+(DQ289*($U$3/100))*VLOOKUP(DQ$8,'프로파일 단가 DB'!$A$2:$H$107,7,FALSE),2)</f>
        <v>0</v>
      </c>
      <c r="DR293" s="352"/>
      <c r="DS293" s="351">
        <f>ROUNDUP((DS289)*VLOOKUP(DS$8,'프로파일 단가 DB'!$A$2:$H$107,7,FALSE)+(DS289*($U$3/100))*VLOOKUP(DS$8,'프로파일 단가 DB'!$A$2:$H$107,7,FALSE),2)</f>
        <v>0</v>
      </c>
      <c r="DT293" s="352"/>
      <c r="DU293" s="351">
        <f>ROUNDUP((DU289/1000)*VLOOKUP(DU$8,'프로파일 단가 DB'!$A$2:$H$107,7,FALSE)+(DU289/1000*($U$3/100))*VLOOKUP(DU$8,'프로파일 단가 DB'!$A$2:$H$107,7,FALSE),2)</f>
        <v>0</v>
      </c>
      <c r="DV293" s="352"/>
      <c r="DW293" s="351">
        <f>ROUNDUP((DW289)*VLOOKUP(DW$8,'프로파일 단가 DB'!$A$2:$H$107,7,FALSE)+(DW289*($U$3/100))*VLOOKUP(DW$8,'프로파일 단가 DB'!$A$2:$H$107,7,FALSE),2)</f>
        <v>0</v>
      </c>
      <c r="DX293" s="352"/>
      <c r="DY293" s="351">
        <f>ROUNDUP((DY289)*VLOOKUP(DY$8,'프로파일 단가 DB'!$A$2:$H$107,7,FALSE)+(DY289*($U$3/100))*VLOOKUP(DY$8,'프로파일 단가 DB'!$A$2:$H$107,7,FALSE),2)</f>
        <v>0</v>
      </c>
      <c r="DZ293" s="352"/>
      <c r="EA293" s="351">
        <f>ROUNDUP((EA289)*VLOOKUP(EA$8,'프로파일 단가 DB'!$A$2:$H$107,7,FALSE)+(EA289*($U$3/100))*VLOOKUP(EA$8,'프로파일 단가 DB'!$A$2:$H$107,7,FALSE),2)</f>
        <v>0</v>
      </c>
      <c r="EB293" s="352"/>
      <c r="EC293" s="351">
        <f>ROUNDUP((EC289/1000)*VLOOKUP(EC$8,'프로파일 단가 DB'!$A$2:$H$107,7,FALSE)+(EC289/1000*($U$3/100))*VLOOKUP(EC$8,'프로파일 단가 DB'!$A$2:$H$107,7,FALSE),2)</f>
        <v>0</v>
      </c>
      <c r="ED293" s="352"/>
      <c r="EE293" s="351">
        <f>ROUNDUP((EE289/1000)*VLOOKUP(EE$8,'프로파일 단가 DB'!$A$2:$H$107,7,FALSE)+(EE289/1000*($U$3/100))*VLOOKUP(EE$8,'프로파일 단가 DB'!$A$2:$H$107,7,FALSE),2)</f>
        <v>0</v>
      </c>
      <c r="EF293" s="352"/>
      <c r="EG293" s="351">
        <f>ROUNDUP((EG289/1000)*VLOOKUP(EG$8,'프로파일 단가 DB'!$A$2:$H$107,7,FALSE)+(EG289/1000*($U$3/100))*VLOOKUP(EG$8,'프로파일 단가 DB'!$A$2:$H$107,7,FALSE),2)</f>
        <v>0</v>
      </c>
      <c r="EH293" s="352"/>
      <c r="EI293" s="351">
        <f>ROUNDUP((EI289/1000)*VLOOKUP(EI$8,'프로파일 단가 DB'!$A$2:$H$107,7,FALSE)+(EI289/1000*($U$3/100))*VLOOKUP(EI$8,'프로파일 단가 DB'!$A$2:$H$107,7,FALSE),2)</f>
        <v>0</v>
      </c>
      <c r="EJ293" s="352"/>
      <c r="EK293" s="351">
        <f>ROUNDUP((EK289/1000)*VLOOKUP(EK$8,'프로파일 단가 DB'!$A$2:$H$107,7,FALSE)+(EK289/1000*($U$3/100))*VLOOKUP(EK$8,'프로파일 단가 DB'!$A$2:$H$107,7,FALSE),2)</f>
        <v>0</v>
      </c>
      <c r="EL293" s="352"/>
      <c r="EM293" s="351">
        <f>ROUNDUP((EM289/1000)*VLOOKUP(EM$8,'프로파일 단가 DB'!$A$2:$H$107,7,FALSE)+(EM289/1000*($U$3/100))*VLOOKUP(EM$8,'프로파일 단가 DB'!$A$2:$H$107,7,FALSE),2)</f>
        <v>0</v>
      </c>
      <c r="EN293" s="352"/>
      <c r="EO293" s="351">
        <f>ROUNDUP((EO289/1000)*VLOOKUP(EO$8,'프로파일 단가 DB'!$A$2:$H$107,7,FALSE)+(EO289/1000*($U$3/100))*VLOOKUP(EO$8,'프로파일 단가 DB'!$A$2:$H$107,7,FALSE),2)</f>
        <v>0</v>
      </c>
      <c r="EP293" s="352"/>
      <c r="EQ293" s="351">
        <f>ROUNDUP((EQ289/1000)*VLOOKUP(EQ$8,'프로파일 단가 DB'!$A$2:$H$107,7,FALSE)+(EQ289/1000*($U$3/100))*VLOOKUP(EQ$8,'프로파일 단가 DB'!$A$2:$H$107,7,FALSE),2)</f>
        <v>0</v>
      </c>
      <c r="ER293" s="352"/>
      <c r="ES293" s="351">
        <f>ROUNDUP((ES289/1000)*VLOOKUP(ES$8,'프로파일 단가 DB'!$A$2:$H$107,7,FALSE)+(ES289/1000*($U$3/100))*VLOOKUP(ES$8,'프로파일 단가 DB'!$A$2:$H$107,7,FALSE),2)</f>
        <v>0</v>
      </c>
      <c r="ET293" s="352"/>
      <c r="EU293" s="351">
        <f>ROUNDUP((EU289/1000)*VLOOKUP(EU$8,'프로파일 단가 DB'!$A$2:$H$107,7,FALSE)+(EU289/1000*($U$3/100))*VLOOKUP(EU$8,'프로파일 단가 DB'!$A$2:$H$107,7,FALSE),2)</f>
        <v>0</v>
      </c>
      <c r="EV293" s="352"/>
      <c r="EW293" s="351">
        <f>ROUNDUP((EW289/1000)*VLOOKUP(EW$8,'프로파일 단가 DB'!$A$2:$H$107,7,FALSE)+(EW289/1000*($U$3/100))*VLOOKUP(EW$8,'프로파일 단가 DB'!$A$2:$H$107,7,FALSE),2)</f>
        <v>0</v>
      </c>
      <c r="EX293" s="352"/>
      <c r="EY293" s="351">
        <f>ROUNDUP((EY289)*VLOOKUP(EY$8,'프로파일 단가 DB'!$A$2:$H$107,7,FALSE)+(EY289*($U$3/100))*VLOOKUP(EY$8,'프로파일 단가 DB'!$A$2:$H$107,7,FALSE),2)</f>
        <v>0</v>
      </c>
      <c r="EZ293" s="352"/>
      <c r="FA293" s="351">
        <f>ROUNDUP((FA289)*VLOOKUP(FA$8,'프로파일 단가 DB'!$A$2:$H$107,7,FALSE)+(FA289*($U$3/100))*VLOOKUP(FA$8,'프로파일 단가 DB'!$A$2:$H$107,7,FALSE),2)</f>
        <v>0</v>
      </c>
      <c r="FB293" s="352"/>
      <c r="FC293" s="351">
        <f>ROUNDUP((FC289)*VLOOKUP(FC$8,'프로파일 단가 DB'!$A$2:$H$107,7,FALSE)+(FC289*($U$3/100))*VLOOKUP(FC$8,'프로파일 단가 DB'!$A$2:$H$107,7,FALSE),2)</f>
        <v>0</v>
      </c>
      <c r="FD293" s="352"/>
      <c r="FE293" s="351">
        <f>ROUNDUP((FE289)*VLOOKUP(FE$8,'프로파일 단가 DB'!$A$2:$H$107,7,FALSE)+(FE289/1000*($U$3/100))*VLOOKUP(FE$8,'프로파일 단가 DB'!$A$2:$H$107,7,FALSE),2)</f>
        <v>0</v>
      </c>
      <c r="FF293" s="352"/>
      <c r="FG293" s="351">
        <f>ROUNDUP((FG289)*VLOOKUP(FG$8,'프로파일 단가 DB'!$A$2:$H$107,7,FALSE)+(FG289/1000*($U$3/100))*VLOOKUP(FG$8,'프로파일 단가 DB'!$A$2:$H$107,7,FALSE),2)</f>
        <v>0</v>
      </c>
      <c r="FH293" s="352"/>
      <c r="FI293" s="351">
        <f>ROUNDUP((FI289)*VLOOKUP(FI$8,'프로파일 단가 DB'!$A$2:$H$107,7,FALSE)+(FI289*($U$3/100))*VLOOKUP(FI$8,'프로파일 단가 DB'!$A$2:$H$107,7,FALSE),2)</f>
        <v>0</v>
      </c>
      <c r="FJ293" s="352"/>
      <c r="FK293" s="351">
        <f>ROUNDUP((FK289)*VLOOKUP(FK$8,'프로파일 단가 DB'!$A$2:$H$107,7,FALSE)+(FK289*($U$3/100))*VLOOKUP(FK$8,'프로파일 단가 DB'!$A$2:$H$107,7,FALSE),2)</f>
        <v>0</v>
      </c>
      <c r="FL293" s="352"/>
      <c r="FM293" s="351">
        <f>ROUNDUP((FM289)*VLOOKUP(FM$8,'프로파일 단가 DB'!$A$2:$H$107,7,FALSE)+(FM289*($U$3/100))*VLOOKUP(FM$8,'프로파일 단가 DB'!$A$2:$H$107,7,FALSE),2)</f>
        <v>0</v>
      </c>
      <c r="FN293" s="352"/>
      <c r="FO293" s="351">
        <f>ROUNDUP((FO289)*VLOOKUP(FO$8,'프로파일 단가 DB'!$A$2:$H$107,7,FALSE)+(FO289*($U$3/100))*VLOOKUP(FO$8,'프로파일 단가 DB'!$A$2:$H$107,7,FALSE),2)</f>
        <v>0</v>
      </c>
      <c r="FP293" s="352"/>
      <c r="FQ293" s="351">
        <f>ROUNDUP((FQ289)*VLOOKUP(FQ$8,'프로파일 단가 DB'!$A$2:$H$107,7,FALSE)+(FQ289*($U$3/100))*VLOOKUP(FQ$8,'프로파일 단가 DB'!$A$2:$H$107,7,FALSE),2)</f>
        <v>0</v>
      </c>
      <c r="FR293" s="352"/>
      <c r="FS293" s="351">
        <f>ROUNDUP((FS289)*VLOOKUP(FS$8,'프로파일 단가 DB'!$A$2:$H$107,7,FALSE)+(FS289*($U$3/100))*VLOOKUP(FS$8,'프로파일 단가 DB'!$A$2:$H$107,7,FALSE),2)</f>
        <v>0</v>
      </c>
      <c r="FT293" s="352"/>
      <c r="FU293" s="351">
        <f>ROUNDUP((FU289)*VLOOKUP(FU$8,'프로파일 단가 DB'!$A$2:$H$107,7,FALSE)+(FU289*($U$3/100))*VLOOKUP(FU$8,'프로파일 단가 DB'!$A$2:$H$107,7,FALSE),2)</f>
        <v>0</v>
      </c>
      <c r="FV293" s="352"/>
      <c r="FW293" s="351">
        <f>ROUNDUP((FW289)*VLOOKUP(FW$8,'프로파일 단가 DB'!$A$2:$H$107,7,FALSE)+(FW289*($U$3/100))*VLOOKUP(FW$8,'프로파일 단가 DB'!$A$2:$H$107,7,FALSE),2)</f>
        <v>0</v>
      </c>
      <c r="FX293" s="352"/>
      <c r="FY293" s="351">
        <f>ROUNDUP((FY289)*VLOOKUP(FY$8,'프로파일 단가 DB'!$A$2:$H$107,7,FALSE)+(FY289*($U$3/100))*VLOOKUP(FY$8,'프로파일 단가 DB'!$A$2:$H$107,7,FALSE),2)</f>
        <v>0</v>
      </c>
      <c r="FZ293" s="352"/>
      <c r="GA293" s="351">
        <f>ROUNDUP((GA289)*VLOOKUP(GA$8,'프로파일 단가 DB'!$A$2:$H$107,7,FALSE)+(GA289*($U$3/100))*VLOOKUP(GA$8,'프로파일 단가 DB'!$A$2:$H$107,7,FALSE),2)</f>
        <v>0</v>
      </c>
      <c r="GB293" s="352"/>
      <c r="GC293" s="351">
        <f>ROUNDUP((GC289)*VLOOKUP(GC$8,'프로파일 단가 DB'!$A$2:$H$107,7,FALSE)+(GC289*($U$3/100))*VLOOKUP(GC$8,'프로파일 단가 DB'!$A$2:$H$107,7,FALSE),2)</f>
        <v>0</v>
      </c>
      <c r="GD293" s="352"/>
      <c r="GE293" s="351">
        <f>ROUNDUP((GE289)*VLOOKUP(GE$8,'프로파일 단가 DB'!$A$2:$H$107,7,FALSE)+(GE289*($U$3/100))*VLOOKUP(GE$8,'프로파일 단가 DB'!$A$2:$H$107,7,FALSE),2)</f>
        <v>0</v>
      </c>
      <c r="GF293" s="352"/>
      <c r="GG293" s="351">
        <f>ROUNDUP((GG289)*VLOOKUP(GG$8,'프로파일 단가 DB'!$A$2:$H$107,7,FALSE)+(GG289*($U$3/100))*VLOOKUP(GG$8,'프로파일 단가 DB'!$A$2:$H$107,7,FALSE),2)</f>
        <v>0</v>
      </c>
      <c r="GH293" s="352"/>
      <c r="GI293" s="351">
        <f>ROUNDUP((GI289)*VLOOKUP(GI$8,'프로파일 단가 DB'!$A$2:$H$107,7,FALSE)+(GI289*($U$3/100))*VLOOKUP(GI$8,'프로파일 단가 DB'!$A$2:$H$107,7,FALSE),2)</f>
        <v>0</v>
      </c>
      <c r="GJ293" s="352"/>
      <c r="GK293" s="351">
        <f>ROUNDUP((GK289)*VLOOKUP(GK$8,'프로파일 단가 DB'!$A$2:$H$107,7,FALSE)+(GK289*($U$3/100))*VLOOKUP(GK$8,'프로파일 단가 DB'!$A$2:$H$107,7,FALSE),2)</f>
        <v>0</v>
      </c>
      <c r="GL293" s="352"/>
      <c r="GM293" s="351">
        <f>ROUNDUP((GM289)*VLOOKUP(GM$8,'프로파일 단가 DB'!$A$2:$H$107,7,FALSE)+(GM289*($U$3/100))*VLOOKUP(GM$8,'프로파일 단가 DB'!$A$2:$H$107,7,FALSE),2)</f>
        <v>0</v>
      </c>
      <c r="GN293" s="352"/>
      <c r="GO293" s="351">
        <f>ROUNDUP((GO289)*VLOOKUP(GO$8,'프로파일 단가 DB'!$A$2:$H$107,7,FALSE)+(GO289*($U$3/100))*VLOOKUP(GO$8,'프로파일 단가 DB'!$A$2:$H$107,7,FALSE),2)</f>
        <v>0</v>
      </c>
      <c r="GP293" s="352"/>
      <c r="GQ293" s="351">
        <f>ROUNDUP((GQ289)*VLOOKUP(GQ$8,'프로파일 단가 DB'!$A$2:$H$107,7,FALSE)+(GQ289*($U$3/100))*VLOOKUP(GQ$8,'프로파일 단가 DB'!$A$2:$H$107,7,FALSE),2)</f>
        <v>0</v>
      </c>
      <c r="GR293" s="352"/>
    </row>
    <row r="294" spans="1:200" ht="16.5" customHeight="1" x14ac:dyDescent="0.3">
      <c r="A294" s="402"/>
      <c r="B294" s="405"/>
      <c r="C294" s="397"/>
      <c r="D294" s="398"/>
      <c r="E294" s="353"/>
      <c r="F294" s="354"/>
      <c r="G294" s="353"/>
      <c r="H294" s="354"/>
      <c r="I294" s="353"/>
      <c r="J294" s="354"/>
      <c r="K294" s="353"/>
      <c r="L294" s="354"/>
      <c r="M294" s="353"/>
      <c r="N294" s="354"/>
      <c r="O294" s="353"/>
      <c r="P294" s="354"/>
      <c r="Q294" s="353"/>
      <c r="R294" s="354"/>
      <c r="S294" s="353"/>
      <c r="T294" s="354"/>
      <c r="U294" s="353"/>
      <c r="V294" s="354"/>
      <c r="W294" s="353"/>
      <c r="X294" s="354"/>
      <c r="Y294" s="353"/>
      <c r="Z294" s="354"/>
      <c r="AA294" s="353"/>
      <c r="AB294" s="354"/>
      <c r="AC294" s="353"/>
      <c r="AD294" s="354"/>
      <c r="AE294" s="353"/>
      <c r="AF294" s="354"/>
      <c r="AG294" s="353"/>
      <c r="AH294" s="354"/>
      <c r="AI294" s="353"/>
      <c r="AJ294" s="354"/>
      <c r="AK294" s="353"/>
      <c r="AL294" s="354"/>
      <c r="AM294" s="353"/>
      <c r="AN294" s="354"/>
      <c r="AO294" s="353"/>
      <c r="AP294" s="354"/>
      <c r="AQ294" s="353"/>
      <c r="AR294" s="354"/>
      <c r="AS294" s="353"/>
      <c r="AT294" s="354"/>
      <c r="AU294" s="353"/>
      <c r="AV294" s="354"/>
      <c r="AW294" s="353"/>
      <c r="AX294" s="354"/>
      <c r="AY294" s="353"/>
      <c r="AZ294" s="354"/>
      <c r="BA294" s="353"/>
      <c r="BB294" s="354"/>
      <c r="BC294" s="353"/>
      <c r="BD294" s="354"/>
      <c r="BE294" s="353"/>
      <c r="BF294" s="354"/>
      <c r="BG294" s="353"/>
      <c r="BH294" s="354"/>
      <c r="BI294" s="353"/>
      <c r="BJ294" s="354"/>
      <c r="BK294" s="353"/>
      <c r="BL294" s="354"/>
      <c r="BM294" s="353"/>
      <c r="BN294" s="354"/>
      <c r="BO294" s="353"/>
      <c r="BP294" s="354"/>
      <c r="BQ294" s="353"/>
      <c r="BR294" s="354"/>
      <c r="BS294" s="353"/>
      <c r="BT294" s="354"/>
      <c r="BU294" s="353"/>
      <c r="BV294" s="354"/>
      <c r="BW294" s="353"/>
      <c r="BX294" s="354"/>
      <c r="BY294" s="353"/>
      <c r="BZ294" s="354"/>
      <c r="CA294" s="353"/>
      <c r="CB294" s="354"/>
      <c r="CC294" s="353"/>
      <c r="CD294" s="354"/>
      <c r="CE294" s="391"/>
      <c r="CF294" s="392"/>
      <c r="CG294" s="391"/>
      <c r="CH294" s="392"/>
      <c r="CI294" s="391"/>
      <c r="CJ294" s="392"/>
      <c r="CK294" s="391"/>
      <c r="CL294" s="392"/>
      <c r="CM294" s="391"/>
      <c r="CN294" s="392"/>
      <c r="CO294" s="391"/>
      <c r="CP294" s="392"/>
      <c r="CQ294" s="391"/>
      <c r="CR294" s="392"/>
      <c r="CS294" s="391"/>
      <c r="CT294" s="392"/>
      <c r="CU294" s="353"/>
      <c r="CV294" s="354"/>
      <c r="CW294" s="353"/>
      <c r="CX294" s="354"/>
      <c r="CY294" s="353"/>
      <c r="CZ294" s="354"/>
      <c r="DA294" s="353"/>
      <c r="DB294" s="354"/>
      <c r="DC294" s="353"/>
      <c r="DD294" s="354"/>
      <c r="DE294" s="353"/>
      <c r="DF294" s="354"/>
      <c r="DG294" s="353"/>
      <c r="DH294" s="354"/>
      <c r="DI294" s="353"/>
      <c r="DJ294" s="354"/>
      <c r="DK294" s="353"/>
      <c r="DL294" s="354"/>
      <c r="DM294" s="353"/>
      <c r="DN294" s="354"/>
      <c r="DO294" s="353"/>
      <c r="DP294" s="354"/>
      <c r="DQ294" s="353"/>
      <c r="DR294" s="354"/>
      <c r="DS294" s="353"/>
      <c r="DT294" s="354"/>
      <c r="DU294" s="353"/>
      <c r="DV294" s="354"/>
      <c r="DW294" s="353"/>
      <c r="DX294" s="354"/>
      <c r="DY294" s="353"/>
      <c r="DZ294" s="354"/>
      <c r="EA294" s="353"/>
      <c r="EB294" s="354"/>
      <c r="EC294" s="353"/>
      <c r="ED294" s="354"/>
      <c r="EE294" s="353"/>
      <c r="EF294" s="354"/>
      <c r="EG294" s="353"/>
      <c r="EH294" s="354"/>
      <c r="EI294" s="353"/>
      <c r="EJ294" s="354"/>
      <c r="EK294" s="353"/>
      <c r="EL294" s="354"/>
      <c r="EM294" s="353"/>
      <c r="EN294" s="354"/>
      <c r="EO294" s="353"/>
      <c r="EP294" s="354"/>
      <c r="EQ294" s="353"/>
      <c r="ER294" s="354"/>
      <c r="ES294" s="353"/>
      <c r="ET294" s="354"/>
      <c r="EU294" s="353"/>
      <c r="EV294" s="354"/>
      <c r="EW294" s="353"/>
      <c r="EX294" s="354"/>
      <c r="EY294" s="353"/>
      <c r="EZ294" s="354"/>
      <c r="FA294" s="353"/>
      <c r="FB294" s="354"/>
      <c r="FC294" s="353"/>
      <c r="FD294" s="354"/>
      <c r="FE294" s="353"/>
      <c r="FF294" s="354"/>
      <c r="FG294" s="353"/>
      <c r="FH294" s="354"/>
      <c r="FI294" s="353"/>
      <c r="FJ294" s="354"/>
      <c r="FK294" s="353"/>
      <c r="FL294" s="354"/>
      <c r="FM294" s="353"/>
      <c r="FN294" s="354"/>
      <c r="FO294" s="353"/>
      <c r="FP294" s="354"/>
      <c r="FQ294" s="353"/>
      <c r="FR294" s="354"/>
      <c r="FS294" s="353"/>
      <c r="FT294" s="354"/>
      <c r="FU294" s="353"/>
      <c r="FV294" s="354"/>
      <c r="FW294" s="353"/>
      <c r="FX294" s="354"/>
      <c r="FY294" s="353"/>
      <c r="FZ294" s="354"/>
      <c r="GA294" s="353"/>
      <c r="GB294" s="354"/>
      <c r="GC294" s="353"/>
      <c r="GD294" s="354"/>
      <c r="GE294" s="353"/>
      <c r="GF294" s="354"/>
      <c r="GG294" s="353"/>
      <c r="GH294" s="354"/>
      <c r="GI294" s="353"/>
      <c r="GJ294" s="354"/>
      <c r="GK294" s="353"/>
      <c r="GL294" s="354"/>
      <c r="GM294" s="353"/>
      <c r="GN294" s="354"/>
      <c r="GO294" s="353"/>
      <c r="GP294" s="354"/>
      <c r="GQ294" s="353"/>
      <c r="GR294" s="354"/>
    </row>
    <row r="295" spans="1:200" ht="16.5" customHeight="1" x14ac:dyDescent="0.3">
      <c r="A295" s="402"/>
      <c r="B295" s="405"/>
      <c r="C295" s="397"/>
      <c r="D295" s="398"/>
      <c r="E295" s="353"/>
      <c r="F295" s="354"/>
      <c r="G295" s="353"/>
      <c r="H295" s="354"/>
      <c r="I295" s="353"/>
      <c r="J295" s="354"/>
      <c r="K295" s="353"/>
      <c r="L295" s="354"/>
      <c r="M295" s="353"/>
      <c r="N295" s="354"/>
      <c r="O295" s="353"/>
      <c r="P295" s="354"/>
      <c r="Q295" s="353"/>
      <c r="R295" s="354"/>
      <c r="S295" s="353"/>
      <c r="T295" s="354"/>
      <c r="U295" s="353"/>
      <c r="V295" s="354"/>
      <c r="W295" s="353"/>
      <c r="X295" s="354"/>
      <c r="Y295" s="353"/>
      <c r="Z295" s="354"/>
      <c r="AA295" s="353"/>
      <c r="AB295" s="354"/>
      <c r="AC295" s="353"/>
      <c r="AD295" s="354"/>
      <c r="AE295" s="353"/>
      <c r="AF295" s="354"/>
      <c r="AG295" s="353"/>
      <c r="AH295" s="354"/>
      <c r="AI295" s="353"/>
      <c r="AJ295" s="354"/>
      <c r="AK295" s="353"/>
      <c r="AL295" s="354"/>
      <c r="AM295" s="353"/>
      <c r="AN295" s="354"/>
      <c r="AO295" s="353"/>
      <c r="AP295" s="354"/>
      <c r="AQ295" s="353"/>
      <c r="AR295" s="354"/>
      <c r="AS295" s="353"/>
      <c r="AT295" s="354"/>
      <c r="AU295" s="353"/>
      <c r="AV295" s="354"/>
      <c r="AW295" s="353"/>
      <c r="AX295" s="354"/>
      <c r="AY295" s="353"/>
      <c r="AZ295" s="354"/>
      <c r="BA295" s="353"/>
      <c r="BB295" s="354"/>
      <c r="BC295" s="353"/>
      <c r="BD295" s="354"/>
      <c r="BE295" s="353"/>
      <c r="BF295" s="354"/>
      <c r="BG295" s="353"/>
      <c r="BH295" s="354"/>
      <c r="BI295" s="353"/>
      <c r="BJ295" s="354"/>
      <c r="BK295" s="353"/>
      <c r="BL295" s="354"/>
      <c r="BM295" s="353"/>
      <c r="BN295" s="354"/>
      <c r="BO295" s="353"/>
      <c r="BP295" s="354"/>
      <c r="BQ295" s="353"/>
      <c r="BR295" s="354"/>
      <c r="BS295" s="353"/>
      <c r="BT295" s="354"/>
      <c r="BU295" s="353"/>
      <c r="BV295" s="354"/>
      <c r="BW295" s="353"/>
      <c r="BX295" s="354"/>
      <c r="BY295" s="353"/>
      <c r="BZ295" s="354"/>
      <c r="CA295" s="353"/>
      <c r="CB295" s="354"/>
      <c r="CC295" s="353"/>
      <c r="CD295" s="354"/>
      <c r="CE295" s="391"/>
      <c r="CF295" s="392"/>
      <c r="CG295" s="391"/>
      <c r="CH295" s="392"/>
      <c r="CI295" s="391"/>
      <c r="CJ295" s="392"/>
      <c r="CK295" s="391"/>
      <c r="CL295" s="392"/>
      <c r="CM295" s="391"/>
      <c r="CN295" s="392"/>
      <c r="CO295" s="391"/>
      <c r="CP295" s="392"/>
      <c r="CQ295" s="391"/>
      <c r="CR295" s="392"/>
      <c r="CS295" s="391"/>
      <c r="CT295" s="392"/>
      <c r="CU295" s="353"/>
      <c r="CV295" s="354"/>
      <c r="CW295" s="353"/>
      <c r="CX295" s="354"/>
      <c r="CY295" s="353"/>
      <c r="CZ295" s="354"/>
      <c r="DA295" s="353"/>
      <c r="DB295" s="354"/>
      <c r="DC295" s="353"/>
      <c r="DD295" s="354"/>
      <c r="DE295" s="353"/>
      <c r="DF295" s="354"/>
      <c r="DG295" s="353"/>
      <c r="DH295" s="354"/>
      <c r="DI295" s="353"/>
      <c r="DJ295" s="354"/>
      <c r="DK295" s="353"/>
      <c r="DL295" s="354"/>
      <c r="DM295" s="353"/>
      <c r="DN295" s="354"/>
      <c r="DO295" s="353"/>
      <c r="DP295" s="354"/>
      <c r="DQ295" s="353"/>
      <c r="DR295" s="354"/>
      <c r="DS295" s="353"/>
      <c r="DT295" s="354"/>
      <c r="DU295" s="353"/>
      <c r="DV295" s="354"/>
      <c r="DW295" s="353"/>
      <c r="DX295" s="354"/>
      <c r="DY295" s="353"/>
      <c r="DZ295" s="354"/>
      <c r="EA295" s="353"/>
      <c r="EB295" s="354"/>
      <c r="EC295" s="353"/>
      <c r="ED295" s="354"/>
      <c r="EE295" s="353"/>
      <c r="EF295" s="354"/>
      <c r="EG295" s="353"/>
      <c r="EH295" s="354"/>
      <c r="EI295" s="353"/>
      <c r="EJ295" s="354"/>
      <c r="EK295" s="353"/>
      <c r="EL295" s="354"/>
      <c r="EM295" s="353"/>
      <c r="EN295" s="354"/>
      <c r="EO295" s="353"/>
      <c r="EP295" s="354"/>
      <c r="EQ295" s="353"/>
      <c r="ER295" s="354"/>
      <c r="ES295" s="353"/>
      <c r="ET295" s="354"/>
      <c r="EU295" s="353"/>
      <c r="EV295" s="354"/>
      <c r="EW295" s="353"/>
      <c r="EX295" s="354"/>
      <c r="EY295" s="353"/>
      <c r="EZ295" s="354"/>
      <c r="FA295" s="353"/>
      <c r="FB295" s="354"/>
      <c r="FC295" s="353"/>
      <c r="FD295" s="354"/>
      <c r="FE295" s="353"/>
      <c r="FF295" s="354"/>
      <c r="FG295" s="353"/>
      <c r="FH295" s="354"/>
      <c r="FI295" s="353"/>
      <c r="FJ295" s="354"/>
      <c r="FK295" s="353"/>
      <c r="FL295" s="354"/>
      <c r="FM295" s="353"/>
      <c r="FN295" s="354"/>
      <c r="FO295" s="353"/>
      <c r="FP295" s="354"/>
      <c r="FQ295" s="353"/>
      <c r="FR295" s="354"/>
      <c r="FS295" s="353"/>
      <c r="FT295" s="354"/>
      <c r="FU295" s="353"/>
      <c r="FV295" s="354"/>
      <c r="FW295" s="353"/>
      <c r="FX295" s="354"/>
      <c r="FY295" s="353"/>
      <c r="FZ295" s="354"/>
      <c r="GA295" s="353"/>
      <c r="GB295" s="354"/>
      <c r="GC295" s="353"/>
      <c r="GD295" s="354"/>
      <c r="GE295" s="353"/>
      <c r="GF295" s="354"/>
      <c r="GG295" s="353"/>
      <c r="GH295" s="354"/>
      <c r="GI295" s="353"/>
      <c r="GJ295" s="354"/>
      <c r="GK295" s="353"/>
      <c r="GL295" s="354"/>
      <c r="GM295" s="353"/>
      <c r="GN295" s="354"/>
      <c r="GO295" s="353"/>
      <c r="GP295" s="354"/>
      <c r="GQ295" s="353"/>
      <c r="GR295" s="354"/>
    </row>
    <row r="296" spans="1:200" ht="17.100000000000001" customHeight="1" thickBot="1" x14ac:dyDescent="0.35">
      <c r="A296" s="403"/>
      <c r="B296" s="406"/>
      <c r="C296" s="399"/>
      <c r="D296" s="400"/>
      <c r="E296" s="355"/>
      <c r="F296" s="356"/>
      <c r="G296" s="355"/>
      <c r="H296" s="356"/>
      <c r="I296" s="355"/>
      <c r="J296" s="356"/>
      <c r="K296" s="355"/>
      <c r="L296" s="356"/>
      <c r="M296" s="355"/>
      <c r="N296" s="356"/>
      <c r="O296" s="355"/>
      <c r="P296" s="356"/>
      <c r="Q296" s="355"/>
      <c r="R296" s="356"/>
      <c r="S296" s="355"/>
      <c r="T296" s="356"/>
      <c r="U296" s="355"/>
      <c r="V296" s="356"/>
      <c r="W296" s="355"/>
      <c r="X296" s="356"/>
      <c r="Y296" s="355"/>
      <c r="Z296" s="356"/>
      <c r="AA296" s="355"/>
      <c r="AB296" s="356"/>
      <c r="AC296" s="355"/>
      <c r="AD296" s="356"/>
      <c r="AE296" s="355"/>
      <c r="AF296" s="356"/>
      <c r="AG296" s="355"/>
      <c r="AH296" s="356"/>
      <c r="AI296" s="355"/>
      <c r="AJ296" s="356"/>
      <c r="AK296" s="355"/>
      <c r="AL296" s="356"/>
      <c r="AM296" s="355"/>
      <c r="AN296" s="356"/>
      <c r="AO296" s="355"/>
      <c r="AP296" s="356"/>
      <c r="AQ296" s="355"/>
      <c r="AR296" s="356"/>
      <c r="AS296" s="355"/>
      <c r="AT296" s="356"/>
      <c r="AU296" s="355"/>
      <c r="AV296" s="356"/>
      <c r="AW296" s="355"/>
      <c r="AX296" s="356"/>
      <c r="AY296" s="355"/>
      <c r="AZ296" s="356"/>
      <c r="BA296" s="355"/>
      <c r="BB296" s="356"/>
      <c r="BC296" s="355"/>
      <c r="BD296" s="356"/>
      <c r="BE296" s="355"/>
      <c r="BF296" s="356"/>
      <c r="BG296" s="355"/>
      <c r="BH296" s="356"/>
      <c r="BI296" s="355"/>
      <c r="BJ296" s="356"/>
      <c r="BK296" s="355"/>
      <c r="BL296" s="356"/>
      <c r="BM296" s="355"/>
      <c r="BN296" s="356"/>
      <c r="BO296" s="355"/>
      <c r="BP296" s="356"/>
      <c r="BQ296" s="355"/>
      <c r="BR296" s="356"/>
      <c r="BS296" s="355"/>
      <c r="BT296" s="356"/>
      <c r="BU296" s="355"/>
      <c r="BV296" s="356"/>
      <c r="BW296" s="355"/>
      <c r="BX296" s="356"/>
      <c r="BY296" s="355"/>
      <c r="BZ296" s="356"/>
      <c r="CA296" s="355"/>
      <c r="CB296" s="356"/>
      <c r="CC296" s="355"/>
      <c r="CD296" s="356"/>
      <c r="CE296" s="393"/>
      <c r="CF296" s="394"/>
      <c r="CG296" s="393"/>
      <c r="CH296" s="394"/>
      <c r="CI296" s="393"/>
      <c r="CJ296" s="394"/>
      <c r="CK296" s="393"/>
      <c r="CL296" s="394"/>
      <c r="CM296" s="393"/>
      <c r="CN296" s="394"/>
      <c r="CO296" s="393"/>
      <c r="CP296" s="394"/>
      <c r="CQ296" s="393"/>
      <c r="CR296" s="394"/>
      <c r="CS296" s="393"/>
      <c r="CT296" s="394"/>
      <c r="CU296" s="355"/>
      <c r="CV296" s="356"/>
      <c r="CW296" s="355"/>
      <c r="CX296" s="356"/>
      <c r="CY296" s="355"/>
      <c r="CZ296" s="356"/>
      <c r="DA296" s="355"/>
      <c r="DB296" s="356"/>
      <c r="DC296" s="355"/>
      <c r="DD296" s="356"/>
      <c r="DE296" s="355"/>
      <c r="DF296" s="356"/>
      <c r="DG296" s="355"/>
      <c r="DH296" s="356"/>
      <c r="DI296" s="355"/>
      <c r="DJ296" s="356"/>
      <c r="DK296" s="355"/>
      <c r="DL296" s="356"/>
      <c r="DM296" s="355"/>
      <c r="DN296" s="356"/>
      <c r="DO296" s="355"/>
      <c r="DP296" s="356"/>
      <c r="DQ296" s="355"/>
      <c r="DR296" s="356"/>
      <c r="DS296" s="355"/>
      <c r="DT296" s="356"/>
      <c r="DU296" s="355"/>
      <c r="DV296" s="356"/>
      <c r="DW296" s="355"/>
      <c r="DX296" s="356"/>
      <c r="DY296" s="355"/>
      <c r="DZ296" s="356"/>
      <c r="EA296" s="355"/>
      <c r="EB296" s="356"/>
      <c r="EC296" s="355"/>
      <c r="ED296" s="356"/>
      <c r="EE296" s="355"/>
      <c r="EF296" s="356"/>
      <c r="EG296" s="355"/>
      <c r="EH296" s="356"/>
      <c r="EI296" s="355"/>
      <c r="EJ296" s="356"/>
      <c r="EK296" s="355"/>
      <c r="EL296" s="356"/>
      <c r="EM296" s="355"/>
      <c r="EN296" s="356"/>
      <c r="EO296" s="355"/>
      <c r="EP296" s="356"/>
      <c r="EQ296" s="355"/>
      <c r="ER296" s="356"/>
      <c r="ES296" s="355"/>
      <c r="ET296" s="356"/>
      <c r="EU296" s="355"/>
      <c r="EV296" s="356"/>
      <c r="EW296" s="355"/>
      <c r="EX296" s="356"/>
      <c r="EY296" s="355"/>
      <c r="EZ296" s="356"/>
      <c r="FA296" s="355"/>
      <c r="FB296" s="356"/>
      <c r="FC296" s="355"/>
      <c r="FD296" s="356"/>
      <c r="FE296" s="355"/>
      <c r="FF296" s="356"/>
      <c r="FG296" s="355"/>
      <c r="FH296" s="356"/>
      <c r="FI296" s="355"/>
      <c r="FJ296" s="356"/>
      <c r="FK296" s="355"/>
      <c r="FL296" s="356"/>
      <c r="FM296" s="355"/>
      <c r="FN296" s="356"/>
      <c r="FO296" s="355"/>
      <c r="FP296" s="356"/>
      <c r="FQ296" s="355"/>
      <c r="FR296" s="356"/>
      <c r="FS296" s="355"/>
      <c r="FT296" s="356"/>
      <c r="FU296" s="355"/>
      <c r="FV296" s="356"/>
      <c r="FW296" s="355"/>
      <c r="FX296" s="356"/>
      <c r="FY296" s="355"/>
      <c r="FZ296" s="356"/>
      <c r="GA296" s="355"/>
      <c r="GB296" s="356"/>
      <c r="GC296" s="355"/>
      <c r="GD296" s="356"/>
      <c r="GE296" s="355"/>
      <c r="GF296" s="356"/>
      <c r="GG296" s="355"/>
      <c r="GH296" s="356"/>
      <c r="GI296" s="355"/>
      <c r="GJ296" s="356"/>
      <c r="GK296" s="355"/>
      <c r="GL296" s="356"/>
      <c r="GM296" s="355"/>
      <c r="GN296" s="356"/>
      <c r="GO296" s="355"/>
      <c r="GP296" s="356"/>
      <c r="GQ296" s="355"/>
      <c r="GR296" s="356"/>
    </row>
  </sheetData>
  <mergeCells count="7408">
    <mergeCell ref="DS285:DT288"/>
    <mergeCell ref="DS165:DT168"/>
    <mergeCell ref="DS169:DT172"/>
    <mergeCell ref="DS173:DT176"/>
    <mergeCell ref="DS177:DT180"/>
    <mergeCell ref="DS181:DT184"/>
    <mergeCell ref="DS185:DT188"/>
    <mergeCell ref="DS189:DT192"/>
    <mergeCell ref="DS193:DT196"/>
    <mergeCell ref="DS197:DT200"/>
    <mergeCell ref="DS201:DT204"/>
    <mergeCell ref="DS205:DT208"/>
    <mergeCell ref="DS209:DT212"/>
    <mergeCell ref="DS213:DT216"/>
    <mergeCell ref="DS217:DT220"/>
    <mergeCell ref="DS289:DT292"/>
    <mergeCell ref="DS293:DT296"/>
    <mergeCell ref="DS221:DT224"/>
    <mergeCell ref="DS225:DT228"/>
    <mergeCell ref="DS229:DT232"/>
    <mergeCell ref="DS233:DT236"/>
    <mergeCell ref="DS237:DT240"/>
    <mergeCell ref="DS241:DT244"/>
    <mergeCell ref="DS245:DT248"/>
    <mergeCell ref="DS249:DT252"/>
    <mergeCell ref="DS253:DT256"/>
    <mergeCell ref="DS257:DT260"/>
    <mergeCell ref="DS261:DT264"/>
    <mergeCell ref="DS265:DT268"/>
    <mergeCell ref="DS269:DT272"/>
    <mergeCell ref="DS273:DT276"/>
    <mergeCell ref="DS277:DT280"/>
    <mergeCell ref="DS281:DT284"/>
    <mergeCell ref="DS97:DT100"/>
    <mergeCell ref="DS101:DT104"/>
    <mergeCell ref="DS105:DT108"/>
    <mergeCell ref="DS109:DT112"/>
    <mergeCell ref="DS113:DT116"/>
    <mergeCell ref="DS117:DT120"/>
    <mergeCell ref="DS121:DT124"/>
    <mergeCell ref="DS125:DT128"/>
    <mergeCell ref="DS129:DT132"/>
    <mergeCell ref="DS133:DT136"/>
    <mergeCell ref="DS137:DT140"/>
    <mergeCell ref="DS141:DT144"/>
    <mergeCell ref="DS145:DT148"/>
    <mergeCell ref="DS149:DT152"/>
    <mergeCell ref="DS153:DT156"/>
    <mergeCell ref="DS157:DT160"/>
    <mergeCell ref="DS161:DT164"/>
    <mergeCell ref="DQ265:DR268"/>
    <mergeCell ref="DQ269:DR272"/>
    <mergeCell ref="DQ273:DR276"/>
    <mergeCell ref="DQ277:DR280"/>
    <mergeCell ref="DQ281:DR284"/>
    <mergeCell ref="DQ285:DR288"/>
    <mergeCell ref="DQ289:DR292"/>
    <mergeCell ref="DQ293:DR296"/>
    <mergeCell ref="DS5:DT6"/>
    <mergeCell ref="DS8:DT8"/>
    <mergeCell ref="DS9:DT12"/>
    <mergeCell ref="DS13:DT16"/>
    <mergeCell ref="DS17:DT20"/>
    <mergeCell ref="DS21:DT24"/>
    <mergeCell ref="DS25:DT28"/>
    <mergeCell ref="DS29:DT32"/>
    <mergeCell ref="DS33:DT36"/>
    <mergeCell ref="DS37:DT40"/>
    <mergeCell ref="DS41:DT44"/>
    <mergeCell ref="DS45:DT48"/>
    <mergeCell ref="DS49:DT52"/>
    <mergeCell ref="DS53:DT56"/>
    <mergeCell ref="DS57:DT60"/>
    <mergeCell ref="DS61:DT64"/>
    <mergeCell ref="DS65:DT68"/>
    <mergeCell ref="DS69:DT72"/>
    <mergeCell ref="DS73:DT76"/>
    <mergeCell ref="DS77:DT80"/>
    <mergeCell ref="DS81:DT84"/>
    <mergeCell ref="DS85:DT88"/>
    <mergeCell ref="DS89:DT92"/>
    <mergeCell ref="DS93:DT96"/>
    <mergeCell ref="DQ193:DR196"/>
    <mergeCell ref="DQ197:DR200"/>
    <mergeCell ref="DQ201:DR204"/>
    <mergeCell ref="DQ205:DR208"/>
    <mergeCell ref="DQ209:DR212"/>
    <mergeCell ref="DQ213:DR216"/>
    <mergeCell ref="DQ217:DR220"/>
    <mergeCell ref="DQ221:DR224"/>
    <mergeCell ref="DQ225:DR228"/>
    <mergeCell ref="DQ229:DR232"/>
    <mergeCell ref="DQ233:DR236"/>
    <mergeCell ref="DQ237:DR240"/>
    <mergeCell ref="DQ241:DR244"/>
    <mergeCell ref="DQ245:DR248"/>
    <mergeCell ref="DQ253:DR256"/>
    <mergeCell ref="DQ257:DR260"/>
    <mergeCell ref="DQ261:DR264"/>
    <mergeCell ref="DQ105:DR108"/>
    <mergeCell ref="DQ109:DR112"/>
    <mergeCell ref="DQ113:DR116"/>
    <mergeCell ref="DQ117:DR120"/>
    <mergeCell ref="DQ121:DR124"/>
    <mergeCell ref="DQ125:DR128"/>
    <mergeCell ref="DQ129:DR132"/>
    <mergeCell ref="DQ133:DR136"/>
    <mergeCell ref="DQ137:DR140"/>
    <mergeCell ref="DQ141:DR144"/>
    <mergeCell ref="DQ145:DR148"/>
    <mergeCell ref="DQ149:DR152"/>
    <mergeCell ref="DQ153:DR156"/>
    <mergeCell ref="DQ157:DR160"/>
    <mergeCell ref="DQ161:DR164"/>
    <mergeCell ref="DQ165:DR168"/>
    <mergeCell ref="DQ169:DR172"/>
    <mergeCell ref="DO273:DP276"/>
    <mergeCell ref="DO277:DP280"/>
    <mergeCell ref="DO281:DP284"/>
    <mergeCell ref="DO285:DP288"/>
    <mergeCell ref="DO289:DP292"/>
    <mergeCell ref="DO293:DP296"/>
    <mergeCell ref="DQ5:DR6"/>
    <mergeCell ref="DQ8:DR8"/>
    <mergeCell ref="DQ9:DR12"/>
    <mergeCell ref="DQ13:DR16"/>
    <mergeCell ref="DQ17:DR20"/>
    <mergeCell ref="DQ21:DR24"/>
    <mergeCell ref="DQ25:DR28"/>
    <mergeCell ref="DQ29:DR32"/>
    <mergeCell ref="DQ33:DR36"/>
    <mergeCell ref="DQ37:DR40"/>
    <mergeCell ref="DQ41:DR44"/>
    <mergeCell ref="DQ45:DR48"/>
    <mergeCell ref="DQ49:DR52"/>
    <mergeCell ref="DQ53:DR56"/>
    <mergeCell ref="DQ57:DR60"/>
    <mergeCell ref="DQ61:DR64"/>
    <mergeCell ref="DQ65:DR68"/>
    <mergeCell ref="DQ69:DR72"/>
    <mergeCell ref="DQ73:DR76"/>
    <mergeCell ref="DQ77:DR80"/>
    <mergeCell ref="DQ81:DR84"/>
    <mergeCell ref="DQ85:DR88"/>
    <mergeCell ref="DQ89:DR92"/>
    <mergeCell ref="DQ93:DR96"/>
    <mergeCell ref="DQ97:DR100"/>
    <mergeCell ref="DQ101:DR104"/>
    <mergeCell ref="DO205:DP208"/>
    <mergeCell ref="DO209:DP212"/>
    <mergeCell ref="DO213:DP216"/>
    <mergeCell ref="DO217:DP220"/>
    <mergeCell ref="DO221:DP224"/>
    <mergeCell ref="DO225:DP228"/>
    <mergeCell ref="DO229:DP232"/>
    <mergeCell ref="DO233:DP236"/>
    <mergeCell ref="DO237:DP240"/>
    <mergeCell ref="DO241:DP244"/>
    <mergeCell ref="DO245:DP248"/>
    <mergeCell ref="DO249:DP252"/>
    <mergeCell ref="DO253:DP256"/>
    <mergeCell ref="DO257:DP260"/>
    <mergeCell ref="DO261:DP264"/>
    <mergeCell ref="DO265:DP268"/>
    <mergeCell ref="DO269:DP272"/>
    <mergeCell ref="DO125:DP128"/>
    <mergeCell ref="DO129:DP132"/>
    <mergeCell ref="DO133:DP136"/>
    <mergeCell ref="DO137:DP140"/>
    <mergeCell ref="DO141:DP144"/>
    <mergeCell ref="DO145:DP148"/>
    <mergeCell ref="DO149:DP152"/>
    <mergeCell ref="DO153:DP156"/>
    <mergeCell ref="DO157:DP160"/>
    <mergeCell ref="DO161:DP164"/>
    <mergeCell ref="DO165:DP168"/>
    <mergeCell ref="DO169:DP172"/>
    <mergeCell ref="DO173:DP176"/>
    <mergeCell ref="DO177:DP180"/>
    <mergeCell ref="DO181:DP184"/>
    <mergeCell ref="DO185:DP188"/>
    <mergeCell ref="DO189:DP192"/>
    <mergeCell ref="BM293:BN296"/>
    <mergeCell ref="DO5:DP6"/>
    <mergeCell ref="DO8:DP8"/>
    <mergeCell ref="DO9:DP12"/>
    <mergeCell ref="DO13:DP16"/>
    <mergeCell ref="DO17:DP20"/>
    <mergeCell ref="DO21:DP24"/>
    <mergeCell ref="DO25:DP28"/>
    <mergeCell ref="DO29:DP32"/>
    <mergeCell ref="DO33:DP36"/>
    <mergeCell ref="DO37:DP40"/>
    <mergeCell ref="DO41:DP44"/>
    <mergeCell ref="DO45:DP48"/>
    <mergeCell ref="DO49:DP52"/>
    <mergeCell ref="DO53:DP56"/>
    <mergeCell ref="DO57:DP60"/>
    <mergeCell ref="DO61:DP64"/>
    <mergeCell ref="DO65:DP68"/>
    <mergeCell ref="DO69:DP72"/>
    <mergeCell ref="DO73:DP76"/>
    <mergeCell ref="DO77:DP80"/>
    <mergeCell ref="DO81:DP84"/>
    <mergeCell ref="DO85:DP88"/>
    <mergeCell ref="DO89:DP92"/>
    <mergeCell ref="DO93:DP96"/>
    <mergeCell ref="DO97:DP100"/>
    <mergeCell ref="DO101:DP104"/>
    <mergeCell ref="DO105:DP108"/>
    <mergeCell ref="DO109:DP112"/>
    <mergeCell ref="DO113:DP116"/>
    <mergeCell ref="DO117:DP120"/>
    <mergeCell ref="DO121:DP124"/>
    <mergeCell ref="BM221:BN224"/>
    <mergeCell ref="BM225:BN228"/>
    <mergeCell ref="BM229:BN232"/>
    <mergeCell ref="BM233:BN236"/>
    <mergeCell ref="BM237:BN240"/>
    <mergeCell ref="BM241:BN244"/>
    <mergeCell ref="BM245:BN248"/>
    <mergeCell ref="BM249:BN252"/>
    <mergeCell ref="BM253:BN256"/>
    <mergeCell ref="BM257:BN260"/>
    <mergeCell ref="BM261:BN264"/>
    <mergeCell ref="BM265:BN268"/>
    <mergeCell ref="BM269:BN272"/>
    <mergeCell ref="BM273:BN276"/>
    <mergeCell ref="BM277:BN280"/>
    <mergeCell ref="BM281:BN284"/>
    <mergeCell ref="BM285:BN288"/>
    <mergeCell ref="BM137:BN140"/>
    <mergeCell ref="BM141:BN144"/>
    <mergeCell ref="BM145:BN148"/>
    <mergeCell ref="BM149:BN152"/>
    <mergeCell ref="BM153:BN156"/>
    <mergeCell ref="BM157:BN160"/>
    <mergeCell ref="BM161:BN164"/>
    <mergeCell ref="BM165:BN168"/>
    <mergeCell ref="BM169:BN172"/>
    <mergeCell ref="BM173:BN176"/>
    <mergeCell ref="BM177:BN180"/>
    <mergeCell ref="BM181:BN184"/>
    <mergeCell ref="BM185:BN188"/>
    <mergeCell ref="BM189:BN192"/>
    <mergeCell ref="BM193:BN196"/>
    <mergeCell ref="BM197:BN200"/>
    <mergeCell ref="BM201:BN204"/>
    <mergeCell ref="BM69:BN72"/>
    <mergeCell ref="BM73:BN76"/>
    <mergeCell ref="BM77:BN80"/>
    <mergeCell ref="BM81:BN84"/>
    <mergeCell ref="BM85:BN88"/>
    <mergeCell ref="BM89:BN92"/>
    <mergeCell ref="BM93:BN96"/>
    <mergeCell ref="BM97:BN100"/>
    <mergeCell ref="BM101:BN104"/>
    <mergeCell ref="BM105:BN108"/>
    <mergeCell ref="BM109:BN112"/>
    <mergeCell ref="BM113:BN116"/>
    <mergeCell ref="BM117:BN120"/>
    <mergeCell ref="BM121:BN124"/>
    <mergeCell ref="BM125:BN128"/>
    <mergeCell ref="BM129:BN132"/>
    <mergeCell ref="BM133:BN136"/>
    <mergeCell ref="BM5:BN6"/>
    <mergeCell ref="BM8:BN8"/>
    <mergeCell ref="BM9:BN12"/>
    <mergeCell ref="BM13:BN16"/>
    <mergeCell ref="BM17:BN20"/>
    <mergeCell ref="BM21:BN24"/>
    <mergeCell ref="BM25:BN28"/>
    <mergeCell ref="BM29:BN32"/>
    <mergeCell ref="BM33:BN36"/>
    <mergeCell ref="BM37:BN40"/>
    <mergeCell ref="BM41:BN44"/>
    <mergeCell ref="BM45:BN48"/>
    <mergeCell ref="BM49:BN52"/>
    <mergeCell ref="BM53:BN56"/>
    <mergeCell ref="BM57:BN60"/>
    <mergeCell ref="BM61:BN64"/>
    <mergeCell ref="BM65:BN68"/>
    <mergeCell ref="BK229:BL232"/>
    <mergeCell ref="BK233:BL236"/>
    <mergeCell ref="BK237:BL240"/>
    <mergeCell ref="BK241:BL244"/>
    <mergeCell ref="BK245:BL248"/>
    <mergeCell ref="BK249:BL252"/>
    <mergeCell ref="BK253:BL256"/>
    <mergeCell ref="BK257:BL260"/>
    <mergeCell ref="BK261:BL264"/>
    <mergeCell ref="BK265:BL268"/>
    <mergeCell ref="BK269:BL272"/>
    <mergeCell ref="BK273:BL276"/>
    <mergeCell ref="BK277:BL280"/>
    <mergeCell ref="BK281:BL284"/>
    <mergeCell ref="BK285:BL288"/>
    <mergeCell ref="BK289:BL292"/>
    <mergeCell ref="BK293:BL296"/>
    <mergeCell ref="BK157:BL160"/>
    <mergeCell ref="BK161:BL164"/>
    <mergeCell ref="BK165:BL168"/>
    <mergeCell ref="BK169:BL172"/>
    <mergeCell ref="BK173:BL176"/>
    <mergeCell ref="BK177:BL180"/>
    <mergeCell ref="BK181:BL184"/>
    <mergeCell ref="BK185:BL188"/>
    <mergeCell ref="BK189:BL192"/>
    <mergeCell ref="BK193:BL196"/>
    <mergeCell ref="BK197:BL200"/>
    <mergeCell ref="BK201:BL204"/>
    <mergeCell ref="BK205:BL208"/>
    <mergeCell ref="BK209:BL212"/>
    <mergeCell ref="BK213:BL216"/>
    <mergeCell ref="BK217:BL220"/>
    <mergeCell ref="BK221:BL224"/>
    <mergeCell ref="BK77:BL80"/>
    <mergeCell ref="BK81:BL84"/>
    <mergeCell ref="BK85:BL88"/>
    <mergeCell ref="BK89:BL92"/>
    <mergeCell ref="BK93:BL96"/>
    <mergeCell ref="BK97:BL100"/>
    <mergeCell ref="BK101:BL104"/>
    <mergeCell ref="BK105:BL108"/>
    <mergeCell ref="BK109:BL112"/>
    <mergeCell ref="BK113:BL116"/>
    <mergeCell ref="BK117:BL120"/>
    <mergeCell ref="BK121:BL124"/>
    <mergeCell ref="BK125:BL128"/>
    <mergeCell ref="BK129:BL132"/>
    <mergeCell ref="BK133:BL136"/>
    <mergeCell ref="BK137:BL140"/>
    <mergeCell ref="BK141:BL144"/>
    <mergeCell ref="BI245:BJ248"/>
    <mergeCell ref="BI249:BJ252"/>
    <mergeCell ref="BI253:BJ256"/>
    <mergeCell ref="BI257:BJ260"/>
    <mergeCell ref="BI261:BJ264"/>
    <mergeCell ref="BI265:BJ268"/>
    <mergeCell ref="BI269:BJ272"/>
    <mergeCell ref="BI273:BJ276"/>
    <mergeCell ref="BI277:BJ280"/>
    <mergeCell ref="BI281:BJ284"/>
    <mergeCell ref="BI285:BJ288"/>
    <mergeCell ref="BI289:BJ292"/>
    <mergeCell ref="BI293:BJ296"/>
    <mergeCell ref="BK5:BL6"/>
    <mergeCell ref="BK8:BL8"/>
    <mergeCell ref="BK9:BL12"/>
    <mergeCell ref="BK13:BL16"/>
    <mergeCell ref="BK17:BL20"/>
    <mergeCell ref="BK21:BL24"/>
    <mergeCell ref="BK25:BL28"/>
    <mergeCell ref="BK29:BL32"/>
    <mergeCell ref="BK33:BL36"/>
    <mergeCell ref="BK37:BL40"/>
    <mergeCell ref="BK41:BL44"/>
    <mergeCell ref="BK45:BL48"/>
    <mergeCell ref="BK49:BL52"/>
    <mergeCell ref="BK53:BL56"/>
    <mergeCell ref="BK57:BL60"/>
    <mergeCell ref="BK61:BL64"/>
    <mergeCell ref="BK65:BL68"/>
    <mergeCell ref="BK69:BL72"/>
    <mergeCell ref="BK73:BL76"/>
    <mergeCell ref="BI173:BJ176"/>
    <mergeCell ref="BI177:BJ180"/>
    <mergeCell ref="BI181:BJ184"/>
    <mergeCell ref="BI185:BJ188"/>
    <mergeCell ref="BI189:BJ192"/>
    <mergeCell ref="BI193:BJ196"/>
    <mergeCell ref="BI197:BJ200"/>
    <mergeCell ref="BI201:BJ204"/>
    <mergeCell ref="BI205:BJ208"/>
    <mergeCell ref="BI209:BJ212"/>
    <mergeCell ref="BI213:BJ216"/>
    <mergeCell ref="BI217:BJ220"/>
    <mergeCell ref="BI221:BJ224"/>
    <mergeCell ref="BI225:BJ228"/>
    <mergeCell ref="BI229:BJ232"/>
    <mergeCell ref="BI233:BJ236"/>
    <mergeCell ref="BI237:BJ240"/>
    <mergeCell ref="BI105:BJ108"/>
    <mergeCell ref="BI109:BJ112"/>
    <mergeCell ref="BI113:BJ116"/>
    <mergeCell ref="BI117:BJ120"/>
    <mergeCell ref="BI121:BJ124"/>
    <mergeCell ref="BI125:BJ128"/>
    <mergeCell ref="BI129:BJ132"/>
    <mergeCell ref="BI133:BJ136"/>
    <mergeCell ref="BI137:BJ140"/>
    <mergeCell ref="BI141:BJ144"/>
    <mergeCell ref="BI145:BJ148"/>
    <mergeCell ref="BI149:BJ152"/>
    <mergeCell ref="BI153:BJ156"/>
    <mergeCell ref="BI157:BJ160"/>
    <mergeCell ref="BI161:BJ164"/>
    <mergeCell ref="BI165:BJ168"/>
    <mergeCell ref="BI169:BJ172"/>
    <mergeCell ref="BI5:BJ6"/>
    <mergeCell ref="BI8:BJ8"/>
    <mergeCell ref="BI9:BJ12"/>
    <mergeCell ref="BI13:BJ16"/>
    <mergeCell ref="BI17:BJ20"/>
    <mergeCell ref="BI21:BJ24"/>
    <mergeCell ref="BI25:BJ28"/>
    <mergeCell ref="BI29:BJ32"/>
    <mergeCell ref="BI33:BJ36"/>
    <mergeCell ref="BI37:BJ40"/>
    <mergeCell ref="BI41:BJ44"/>
    <mergeCell ref="BI45:BJ48"/>
    <mergeCell ref="BI49:BJ52"/>
    <mergeCell ref="BI53:BJ56"/>
    <mergeCell ref="BI57:BJ60"/>
    <mergeCell ref="BI61:BJ64"/>
    <mergeCell ref="BI65:BJ68"/>
    <mergeCell ref="BI69:BJ72"/>
    <mergeCell ref="BI73:BJ76"/>
    <mergeCell ref="BI77:BJ80"/>
    <mergeCell ref="BI81:BJ84"/>
    <mergeCell ref="BI85:BJ88"/>
    <mergeCell ref="BI89:BJ92"/>
    <mergeCell ref="BI93:BJ96"/>
    <mergeCell ref="BI97:BJ100"/>
    <mergeCell ref="BI101:BJ104"/>
    <mergeCell ref="BI241:BJ244"/>
    <mergeCell ref="EA277:EB280"/>
    <mergeCell ref="EA281:EB284"/>
    <mergeCell ref="EA285:EB288"/>
    <mergeCell ref="EA289:EB292"/>
    <mergeCell ref="EA293:EB296"/>
    <mergeCell ref="DW7:EB7"/>
    <mergeCell ref="EA209:EB212"/>
    <mergeCell ref="EA213:EB216"/>
    <mergeCell ref="EA217:EB220"/>
    <mergeCell ref="EA221:EB224"/>
    <mergeCell ref="EA225:EB228"/>
    <mergeCell ref="EA229:EB232"/>
    <mergeCell ref="EA233:EB236"/>
    <mergeCell ref="EA237:EB240"/>
    <mergeCell ref="EA241:EB244"/>
    <mergeCell ref="EA245:EB248"/>
    <mergeCell ref="EA249:EB252"/>
    <mergeCell ref="EA253:EB256"/>
    <mergeCell ref="EA257:EB260"/>
    <mergeCell ref="EA261:EB264"/>
    <mergeCell ref="EA265:EB268"/>
    <mergeCell ref="EA269:EB272"/>
    <mergeCell ref="EA273:EB276"/>
    <mergeCell ref="EA141:EB144"/>
    <mergeCell ref="EA145:EB148"/>
    <mergeCell ref="EA149:EB152"/>
    <mergeCell ref="EA153:EB156"/>
    <mergeCell ref="EA157:EB160"/>
    <mergeCell ref="EA161:EB164"/>
    <mergeCell ref="EA165:EB168"/>
    <mergeCell ref="EA169:EB172"/>
    <mergeCell ref="EA173:EB176"/>
    <mergeCell ref="EA177:EB180"/>
    <mergeCell ref="EA181:EB184"/>
    <mergeCell ref="EA185:EB188"/>
    <mergeCell ref="EA189:EB192"/>
    <mergeCell ref="EA193:EB196"/>
    <mergeCell ref="EA197:EB200"/>
    <mergeCell ref="EA201:EB204"/>
    <mergeCell ref="EA205:EB208"/>
    <mergeCell ref="EA73:EB76"/>
    <mergeCell ref="EA77:EB80"/>
    <mergeCell ref="EA81:EB84"/>
    <mergeCell ref="EA85:EB88"/>
    <mergeCell ref="EA89:EB92"/>
    <mergeCell ref="EA93:EB96"/>
    <mergeCell ref="EA97:EB100"/>
    <mergeCell ref="EA101:EB104"/>
    <mergeCell ref="EA105:EB108"/>
    <mergeCell ref="EA109:EB112"/>
    <mergeCell ref="EA113:EB116"/>
    <mergeCell ref="EA117:EB120"/>
    <mergeCell ref="EA121:EB124"/>
    <mergeCell ref="EA125:EB128"/>
    <mergeCell ref="EA129:EB132"/>
    <mergeCell ref="EA133:EB136"/>
    <mergeCell ref="EA137:EB140"/>
    <mergeCell ref="DY241:DZ244"/>
    <mergeCell ref="DY245:DZ248"/>
    <mergeCell ref="DY249:DZ252"/>
    <mergeCell ref="DY253:DZ256"/>
    <mergeCell ref="DY257:DZ260"/>
    <mergeCell ref="DY261:DZ264"/>
    <mergeCell ref="DY265:DZ268"/>
    <mergeCell ref="DY269:DZ272"/>
    <mergeCell ref="DY273:DZ276"/>
    <mergeCell ref="DY277:DZ280"/>
    <mergeCell ref="DY281:DZ284"/>
    <mergeCell ref="DY285:DZ288"/>
    <mergeCell ref="DY289:DZ292"/>
    <mergeCell ref="DY293:DZ296"/>
    <mergeCell ref="EA5:EB6"/>
    <mergeCell ref="EA8:EB8"/>
    <mergeCell ref="EA9:EB12"/>
    <mergeCell ref="EA13:EB16"/>
    <mergeCell ref="EA17:EB20"/>
    <mergeCell ref="EA21:EB24"/>
    <mergeCell ref="EA25:EB28"/>
    <mergeCell ref="EA29:EB32"/>
    <mergeCell ref="EA33:EB36"/>
    <mergeCell ref="EA37:EB40"/>
    <mergeCell ref="EA41:EB44"/>
    <mergeCell ref="EA45:EB48"/>
    <mergeCell ref="EA49:EB52"/>
    <mergeCell ref="EA53:EB56"/>
    <mergeCell ref="EA57:EB60"/>
    <mergeCell ref="EA61:EB64"/>
    <mergeCell ref="EA65:EB68"/>
    <mergeCell ref="EA69:EB72"/>
    <mergeCell ref="DY173:DZ176"/>
    <mergeCell ref="DY177:DZ180"/>
    <mergeCell ref="DY181:DZ184"/>
    <mergeCell ref="DY185:DZ188"/>
    <mergeCell ref="DY189:DZ192"/>
    <mergeCell ref="DY193:DZ196"/>
    <mergeCell ref="DY197:DZ200"/>
    <mergeCell ref="DY201:DZ204"/>
    <mergeCell ref="DY205:DZ208"/>
    <mergeCell ref="DY209:DZ212"/>
    <mergeCell ref="DY213:DZ216"/>
    <mergeCell ref="DY217:DZ220"/>
    <mergeCell ref="DY221:DZ224"/>
    <mergeCell ref="DY225:DZ228"/>
    <mergeCell ref="DY229:DZ232"/>
    <mergeCell ref="DY233:DZ236"/>
    <mergeCell ref="DY237:DZ240"/>
    <mergeCell ref="DY105:DZ108"/>
    <mergeCell ref="DY109:DZ112"/>
    <mergeCell ref="DY113:DZ116"/>
    <mergeCell ref="DY117:DZ120"/>
    <mergeCell ref="DY121:DZ124"/>
    <mergeCell ref="DY125:DZ128"/>
    <mergeCell ref="DY129:DZ132"/>
    <mergeCell ref="DY133:DZ136"/>
    <mergeCell ref="DY137:DZ140"/>
    <mergeCell ref="DY141:DZ144"/>
    <mergeCell ref="DY145:DZ148"/>
    <mergeCell ref="DY149:DZ152"/>
    <mergeCell ref="DY153:DZ156"/>
    <mergeCell ref="DY157:DZ160"/>
    <mergeCell ref="DY161:DZ164"/>
    <mergeCell ref="DY165:DZ168"/>
    <mergeCell ref="DY169:DZ172"/>
    <mergeCell ref="DW273:DX276"/>
    <mergeCell ref="DW277:DX280"/>
    <mergeCell ref="DW281:DX284"/>
    <mergeCell ref="DW285:DX288"/>
    <mergeCell ref="DW289:DX292"/>
    <mergeCell ref="DW293:DX296"/>
    <mergeCell ref="DY5:DZ6"/>
    <mergeCell ref="DY8:DZ8"/>
    <mergeCell ref="DY9:DZ12"/>
    <mergeCell ref="DY13:DZ16"/>
    <mergeCell ref="DY17:DZ20"/>
    <mergeCell ref="DY21:DZ24"/>
    <mergeCell ref="DY25:DZ28"/>
    <mergeCell ref="DY29:DZ32"/>
    <mergeCell ref="DY33:DZ36"/>
    <mergeCell ref="DY37:DZ40"/>
    <mergeCell ref="DY41:DZ44"/>
    <mergeCell ref="DY45:DZ48"/>
    <mergeCell ref="DY49:DZ52"/>
    <mergeCell ref="DY53:DZ56"/>
    <mergeCell ref="DY57:DZ60"/>
    <mergeCell ref="DY61:DZ64"/>
    <mergeCell ref="DY65:DZ68"/>
    <mergeCell ref="DY69:DZ72"/>
    <mergeCell ref="DY73:DZ76"/>
    <mergeCell ref="DY77:DZ80"/>
    <mergeCell ref="DY81:DZ84"/>
    <mergeCell ref="DY85:DZ88"/>
    <mergeCell ref="DY89:DZ92"/>
    <mergeCell ref="DY93:DZ96"/>
    <mergeCell ref="DY97:DZ100"/>
    <mergeCell ref="DY101:DZ104"/>
    <mergeCell ref="DW205:DX208"/>
    <mergeCell ref="DW209:DX212"/>
    <mergeCell ref="DW213:DX216"/>
    <mergeCell ref="DW217:DX220"/>
    <mergeCell ref="DW221:DX224"/>
    <mergeCell ref="DW225:DX228"/>
    <mergeCell ref="DW229:DX232"/>
    <mergeCell ref="DW233:DX236"/>
    <mergeCell ref="DW237:DX240"/>
    <mergeCell ref="DW241:DX244"/>
    <mergeCell ref="DW245:DX248"/>
    <mergeCell ref="DW249:DX252"/>
    <mergeCell ref="DW253:DX256"/>
    <mergeCell ref="DW257:DX260"/>
    <mergeCell ref="DW261:DX264"/>
    <mergeCell ref="DW265:DX268"/>
    <mergeCell ref="DW269:DX272"/>
    <mergeCell ref="DW137:DX140"/>
    <mergeCell ref="DW141:DX144"/>
    <mergeCell ref="DW145:DX148"/>
    <mergeCell ref="DW149:DX152"/>
    <mergeCell ref="DW153:DX156"/>
    <mergeCell ref="DW157:DX160"/>
    <mergeCell ref="DW161:DX164"/>
    <mergeCell ref="DW165:DX168"/>
    <mergeCell ref="DW169:DX172"/>
    <mergeCell ref="DW173:DX176"/>
    <mergeCell ref="DW177:DX180"/>
    <mergeCell ref="DW181:DX184"/>
    <mergeCell ref="DW185:DX188"/>
    <mergeCell ref="DW189:DX192"/>
    <mergeCell ref="DW193:DX196"/>
    <mergeCell ref="DW197:DX200"/>
    <mergeCell ref="DW201:DX204"/>
    <mergeCell ref="DW69:DX72"/>
    <mergeCell ref="DW73:DX76"/>
    <mergeCell ref="DW77:DX80"/>
    <mergeCell ref="DW81:DX84"/>
    <mergeCell ref="DW85:DX88"/>
    <mergeCell ref="DW89:DX92"/>
    <mergeCell ref="DW93:DX96"/>
    <mergeCell ref="DW97:DX100"/>
    <mergeCell ref="DW101:DX104"/>
    <mergeCell ref="DW105:DX108"/>
    <mergeCell ref="DW109:DX112"/>
    <mergeCell ref="DW113:DX116"/>
    <mergeCell ref="DW117:DX120"/>
    <mergeCell ref="DW121:DX124"/>
    <mergeCell ref="DW125:DX128"/>
    <mergeCell ref="DW129:DX132"/>
    <mergeCell ref="DW133:DX136"/>
    <mergeCell ref="DW5:DX6"/>
    <mergeCell ref="DW8:DX8"/>
    <mergeCell ref="DW9:DX12"/>
    <mergeCell ref="DW13:DX16"/>
    <mergeCell ref="DW17:DX20"/>
    <mergeCell ref="DW21:DX24"/>
    <mergeCell ref="DW25:DX28"/>
    <mergeCell ref="DW29:DX32"/>
    <mergeCell ref="DW33:DX36"/>
    <mergeCell ref="DW37:DX40"/>
    <mergeCell ref="DW41:DX44"/>
    <mergeCell ref="DW45:DX48"/>
    <mergeCell ref="DW49:DX52"/>
    <mergeCell ref="DW53:DX56"/>
    <mergeCell ref="DW57:DX60"/>
    <mergeCell ref="DW61:DX64"/>
    <mergeCell ref="DW65:DX68"/>
    <mergeCell ref="DU209:DV212"/>
    <mergeCell ref="DU213:DV216"/>
    <mergeCell ref="DU221:DV224"/>
    <mergeCell ref="S5:T6"/>
    <mergeCell ref="S8:T8"/>
    <mergeCell ref="S9:T12"/>
    <mergeCell ref="S13:T16"/>
    <mergeCell ref="S17:T20"/>
    <mergeCell ref="S21:T24"/>
    <mergeCell ref="S25:T28"/>
    <mergeCell ref="DM221:DN224"/>
    <mergeCell ref="DU5:DV6"/>
    <mergeCell ref="DU8:DV8"/>
    <mergeCell ref="DU9:DV12"/>
    <mergeCell ref="DU13:DV16"/>
    <mergeCell ref="DU17:DV20"/>
    <mergeCell ref="DU21:DV24"/>
    <mergeCell ref="DU25:DV28"/>
    <mergeCell ref="DU53:DV56"/>
    <mergeCell ref="DU57:DV60"/>
    <mergeCell ref="DU61:DV64"/>
    <mergeCell ref="DU77:DV80"/>
    <mergeCell ref="DU81:DV84"/>
    <mergeCell ref="DU85:DV88"/>
    <mergeCell ref="DU89:DV92"/>
    <mergeCell ref="DU93:DV96"/>
    <mergeCell ref="DU101:DV104"/>
    <mergeCell ref="DU137:DV140"/>
    <mergeCell ref="DU141:DV144"/>
    <mergeCell ref="DU149:DV152"/>
    <mergeCell ref="DU153:DV156"/>
    <mergeCell ref="DU157:DV160"/>
    <mergeCell ref="DU161:DV164"/>
    <mergeCell ref="DU165:DV168"/>
    <mergeCell ref="DU173:DV176"/>
    <mergeCell ref="DU177:DV180"/>
    <mergeCell ref="DU181:DV184"/>
    <mergeCell ref="DU185:DV188"/>
    <mergeCell ref="DU189:DV192"/>
    <mergeCell ref="DU193:DV196"/>
    <mergeCell ref="DU197:DV200"/>
    <mergeCell ref="DU201:DV204"/>
    <mergeCell ref="DK165:DL168"/>
    <mergeCell ref="DM165:DN168"/>
    <mergeCell ref="DM173:DN176"/>
    <mergeCell ref="DK177:DL180"/>
    <mergeCell ref="DM177:DN180"/>
    <mergeCell ref="DK181:DL184"/>
    <mergeCell ref="DM181:DN184"/>
    <mergeCell ref="DM185:DN188"/>
    <mergeCell ref="DK189:DL192"/>
    <mergeCell ref="DM189:DN192"/>
    <mergeCell ref="DK197:DL200"/>
    <mergeCell ref="DM197:DN200"/>
    <mergeCell ref="DK201:DL204"/>
    <mergeCell ref="DM201:DN204"/>
    <mergeCell ref="DO193:DP196"/>
    <mergeCell ref="DO201:DP204"/>
    <mergeCell ref="DO197:DP200"/>
    <mergeCell ref="DQ173:DR176"/>
    <mergeCell ref="DQ177:DR180"/>
    <mergeCell ref="DQ181:DR184"/>
    <mergeCell ref="DQ185:DR188"/>
    <mergeCell ref="DQ189:DR192"/>
    <mergeCell ref="DK209:DL212"/>
    <mergeCell ref="DM209:DN212"/>
    <mergeCell ref="DM213:DN216"/>
    <mergeCell ref="DM77:DN80"/>
    <mergeCell ref="DK81:DL84"/>
    <mergeCell ref="DM81:DN84"/>
    <mergeCell ref="DK85:DL88"/>
    <mergeCell ref="DM85:DN88"/>
    <mergeCell ref="DK89:DL92"/>
    <mergeCell ref="DM89:DN92"/>
    <mergeCell ref="DK93:DL96"/>
    <mergeCell ref="DM93:DN96"/>
    <mergeCell ref="DK101:DL104"/>
    <mergeCell ref="DM101:DN104"/>
    <mergeCell ref="DM137:DN140"/>
    <mergeCell ref="DM141:DN144"/>
    <mergeCell ref="DM149:DN152"/>
    <mergeCell ref="DM153:DN156"/>
    <mergeCell ref="DM157:DN160"/>
    <mergeCell ref="DK161:DL164"/>
    <mergeCell ref="DM161:DN164"/>
    <mergeCell ref="DK105:DL108"/>
    <mergeCell ref="DM105:DN108"/>
    <mergeCell ref="DK137:DL140"/>
    <mergeCell ref="DG177:DH180"/>
    <mergeCell ref="DI177:DJ180"/>
    <mergeCell ref="DG181:DH184"/>
    <mergeCell ref="DI181:DJ184"/>
    <mergeCell ref="DI189:DJ192"/>
    <mergeCell ref="DG197:DH200"/>
    <mergeCell ref="DI197:DJ200"/>
    <mergeCell ref="DG201:DH204"/>
    <mergeCell ref="DI201:DJ204"/>
    <mergeCell ref="DG209:DH212"/>
    <mergeCell ref="DI209:DJ212"/>
    <mergeCell ref="DK5:DL6"/>
    <mergeCell ref="DM5:DN6"/>
    <mergeCell ref="DK8:DL8"/>
    <mergeCell ref="DM8:DN8"/>
    <mergeCell ref="DK9:DL12"/>
    <mergeCell ref="DM9:DN12"/>
    <mergeCell ref="DK13:DL16"/>
    <mergeCell ref="DM13:DN16"/>
    <mergeCell ref="DK17:DL20"/>
    <mergeCell ref="DM17:DN20"/>
    <mergeCell ref="DK21:DL24"/>
    <mergeCell ref="DM21:DN24"/>
    <mergeCell ref="DK25:DL28"/>
    <mergeCell ref="DM25:DN28"/>
    <mergeCell ref="DK53:DL56"/>
    <mergeCell ref="DM53:DN56"/>
    <mergeCell ref="DK57:DL60"/>
    <mergeCell ref="DM57:DN60"/>
    <mergeCell ref="DK61:DL64"/>
    <mergeCell ref="DM61:DN64"/>
    <mergeCell ref="DK65:DL68"/>
    <mergeCell ref="DI61:DJ64"/>
    <mergeCell ref="DG65:DH68"/>
    <mergeCell ref="DI65:DJ68"/>
    <mergeCell ref="DG69:DH72"/>
    <mergeCell ref="DG81:DH84"/>
    <mergeCell ref="DI81:DJ84"/>
    <mergeCell ref="DG85:DH88"/>
    <mergeCell ref="DI85:DJ88"/>
    <mergeCell ref="DG89:DH92"/>
    <mergeCell ref="DI89:DJ92"/>
    <mergeCell ref="DG93:DH96"/>
    <mergeCell ref="DI93:DJ96"/>
    <mergeCell ref="DG101:DH104"/>
    <mergeCell ref="DI101:DJ104"/>
    <mergeCell ref="DG161:DH164"/>
    <mergeCell ref="DI161:DJ164"/>
    <mergeCell ref="DG165:DH168"/>
    <mergeCell ref="DI165:DJ168"/>
    <mergeCell ref="DI69:DJ72"/>
    <mergeCell ref="DG137:DH140"/>
    <mergeCell ref="DI137:DJ140"/>
    <mergeCell ref="DC177:DD180"/>
    <mergeCell ref="DE177:DF180"/>
    <mergeCell ref="DC181:DD184"/>
    <mergeCell ref="DE181:DF184"/>
    <mergeCell ref="DC197:DD200"/>
    <mergeCell ref="DE197:DF200"/>
    <mergeCell ref="DC201:DD204"/>
    <mergeCell ref="DE201:DF204"/>
    <mergeCell ref="DC209:DD212"/>
    <mergeCell ref="DE209:DF212"/>
    <mergeCell ref="DC217:DD220"/>
    <mergeCell ref="DE217:DF220"/>
    <mergeCell ref="DC225:DD228"/>
    <mergeCell ref="DE225:DF228"/>
    <mergeCell ref="DG5:DH6"/>
    <mergeCell ref="DI5:DJ6"/>
    <mergeCell ref="DG8:DH8"/>
    <mergeCell ref="DI8:DJ8"/>
    <mergeCell ref="DG9:DH12"/>
    <mergeCell ref="DI9:DJ12"/>
    <mergeCell ref="DG13:DH16"/>
    <mergeCell ref="DI13:DJ16"/>
    <mergeCell ref="DG17:DH20"/>
    <mergeCell ref="DI17:DJ20"/>
    <mergeCell ref="DG21:DH24"/>
    <mergeCell ref="DI21:DJ24"/>
    <mergeCell ref="DG25:DH28"/>
    <mergeCell ref="DI25:DJ28"/>
    <mergeCell ref="DI53:DJ56"/>
    <mergeCell ref="DG57:DH60"/>
    <mergeCell ref="DI57:DJ60"/>
    <mergeCell ref="DG61:DH64"/>
    <mergeCell ref="DC65:DD68"/>
    <mergeCell ref="DE65:DF68"/>
    <mergeCell ref="DC69:DD72"/>
    <mergeCell ref="DE69:DF72"/>
    <mergeCell ref="DC81:DD84"/>
    <mergeCell ref="DE81:DF84"/>
    <mergeCell ref="DC85:DD88"/>
    <mergeCell ref="DE85:DF88"/>
    <mergeCell ref="DC89:DD92"/>
    <mergeCell ref="DE89:DF92"/>
    <mergeCell ref="DC93:DD96"/>
    <mergeCell ref="DE93:DF96"/>
    <mergeCell ref="DC101:DD104"/>
    <mergeCell ref="DE101:DF104"/>
    <mergeCell ref="DC161:DD164"/>
    <mergeCell ref="DE161:DF164"/>
    <mergeCell ref="DC165:DD168"/>
    <mergeCell ref="DE165:DF168"/>
    <mergeCell ref="DC5:DD6"/>
    <mergeCell ref="DE5:DF6"/>
    <mergeCell ref="DC8:DD8"/>
    <mergeCell ref="DE8:DF8"/>
    <mergeCell ref="DC9:DD12"/>
    <mergeCell ref="DE9:DF12"/>
    <mergeCell ref="DC13:DD16"/>
    <mergeCell ref="DE13:DF16"/>
    <mergeCell ref="DC17:DD20"/>
    <mergeCell ref="DE17:DF20"/>
    <mergeCell ref="DC21:DD24"/>
    <mergeCell ref="DE21:DF24"/>
    <mergeCell ref="DC25:DD28"/>
    <mergeCell ref="DE25:DF28"/>
    <mergeCell ref="DC57:DD60"/>
    <mergeCell ref="DE57:DF60"/>
    <mergeCell ref="DC61:DD64"/>
    <mergeCell ref="DE61:DF64"/>
    <mergeCell ref="DC33:DD36"/>
    <mergeCell ref="DE33:DF36"/>
    <mergeCell ref="CW85:CX88"/>
    <mergeCell ref="CW101:CX104"/>
    <mergeCell ref="CW181:CX184"/>
    <mergeCell ref="CY5:CZ6"/>
    <mergeCell ref="DA5:DB6"/>
    <mergeCell ref="CY8:CZ8"/>
    <mergeCell ref="DA8:DB8"/>
    <mergeCell ref="CY9:CZ12"/>
    <mergeCell ref="DA9:DB12"/>
    <mergeCell ref="CY13:CZ16"/>
    <mergeCell ref="DA13:DB16"/>
    <mergeCell ref="CY17:CZ20"/>
    <mergeCell ref="DA17:DB20"/>
    <mergeCell ref="CY21:CZ24"/>
    <mergeCell ref="DA21:DB24"/>
    <mergeCell ref="CY25:CZ28"/>
    <mergeCell ref="DA25:DB28"/>
    <mergeCell ref="CY61:CZ64"/>
    <mergeCell ref="DA61:DB64"/>
    <mergeCell ref="CY81:CZ84"/>
    <mergeCell ref="DA81:DB84"/>
    <mergeCell ref="CY85:CZ88"/>
    <mergeCell ref="DA85:DB88"/>
    <mergeCell ref="CY101:CZ104"/>
    <mergeCell ref="DA101:DB104"/>
    <mergeCell ref="CY181:CZ184"/>
    <mergeCell ref="DA181:DB184"/>
    <mergeCell ref="CY65:CZ68"/>
    <mergeCell ref="DA65:DB68"/>
    <mergeCell ref="DA69:DB72"/>
    <mergeCell ref="DA89:DB92"/>
    <mergeCell ref="CY93:CZ96"/>
    <mergeCell ref="CQ5:CR6"/>
    <mergeCell ref="CQ8:CR8"/>
    <mergeCell ref="CQ9:CR12"/>
    <mergeCell ref="CQ13:CR16"/>
    <mergeCell ref="CQ17:CR20"/>
    <mergeCell ref="CQ21:CR24"/>
    <mergeCell ref="CS5:CT6"/>
    <mergeCell ref="CS8:CT8"/>
    <mergeCell ref="CS9:CT12"/>
    <mergeCell ref="CS13:CT16"/>
    <mergeCell ref="CS17:CT20"/>
    <mergeCell ref="CS21:CT24"/>
    <mergeCell ref="CS25:CT28"/>
    <mergeCell ref="CU5:CV6"/>
    <mergeCell ref="CW5:CX6"/>
    <mergeCell ref="CU8:CV8"/>
    <mergeCell ref="CW8:CX8"/>
    <mergeCell ref="CU9:CV12"/>
    <mergeCell ref="CW9:CX12"/>
    <mergeCell ref="CU13:CV16"/>
    <mergeCell ref="CW13:CX16"/>
    <mergeCell ref="CU17:CV20"/>
    <mergeCell ref="CW17:CX20"/>
    <mergeCell ref="CU21:CV24"/>
    <mergeCell ref="CW21:CX24"/>
    <mergeCell ref="CU25:CV28"/>
    <mergeCell ref="CW25:CX28"/>
    <mergeCell ref="AY5:AZ6"/>
    <mergeCell ref="BA5:BB6"/>
    <mergeCell ref="BC5:BD6"/>
    <mergeCell ref="BE5:BF6"/>
    <mergeCell ref="BG5:BH6"/>
    <mergeCell ref="AY8:AZ8"/>
    <mergeCell ref="BC8:BD8"/>
    <mergeCell ref="BE8:BF8"/>
    <mergeCell ref="BG8:BH8"/>
    <mergeCell ref="BG9:BH12"/>
    <mergeCell ref="BG13:BH16"/>
    <mergeCell ref="BG17:BH20"/>
    <mergeCell ref="BG21:BH24"/>
    <mergeCell ref="BC85:BD88"/>
    <mergeCell ref="BE85:BF88"/>
    <mergeCell ref="BG85:BH88"/>
    <mergeCell ref="BE101:BF104"/>
    <mergeCell ref="BG101:BH104"/>
    <mergeCell ref="AY101:AZ104"/>
    <mergeCell ref="BA101:BB104"/>
    <mergeCell ref="BC101:BD104"/>
    <mergeCell ref="AY85:AZ88"/>
    <mergeCell ref="BA85:BB88"/>
    <mergeCell ref="BE81:BF84"/>
    <mergeCell ref="BG81:BH84"/>
    <mergeCell ref="BE37:BF40"/>
    <mergeCell ref="BG37:BH40"/>
    <mergeCell ref="AY49:AZ52"/>
    <mergeCell ref="BA49:BB52"/>
    <mergeCell ref="BC49:BD52"/>
    <mergeCell ref="BE49:BF52"/>
    <mergeCell ref="BG49:BH52"/>
    <mergeCell ref="AS13:AT16"/>
    <mergeCell ref="AS17:AT20"/>
    <mergeCell ref="AS21:AT24"/>
    <mergeCell ref="AS25:AT28"/>
    <mergeCell ref="AU97:AV100"/>
    <mergeCell ref="AU105:AV108"/>
    <mergeCell ref="AU109:AV112"/>
    <mergeCell ref="AU113:AV116"/>
    <mergeCell ref="AU117:AV120"/>
    <mergeCell ref="AU121:AV124"/>
    <mergeCell ref="AU125:AV128"/>
    <mergeCell ref="AU129:AV132"/>
    <mergeCell ref="AU133:AV136"/>
    <mergeCell ref="AW5:AX6"/>
    <mergeCell ref="AW8:AX8"/>
    <mergeCell ref="AU5:AV6"/>
    <mergeCell ref="AU8:AV8"/>
    <mergeCell ref="AW101:AX104"/>
    <mergeCell ref="AU85:AV88"/>
    <mergeCell ref="AW85:AX88"/>
    <mergeCell ref="AU49:AV52"/>
    <mergeCell ref="AW49:AX52"/>
    <mergeCell ref="AS121:AT124"/>
    <mergeCell ref="AO5:AP6"/>
    <mergeCell ref="AO8:AP8"/>
    <mergeCell ref="AO13:AP16"/>
    <mergeCell ref="AO17:AP20"/>
    <mergeCell ref="AO21:AP24"/>
    <mergeCell ref="AO25:AP28"/>
    <mergeCell ref="AO145:AP148"/>
    <mergeCell ref="AM85:AN88"/>
    <mergeCell ref="AO85:AP88"/>
    <mergeCell ref="AQ17:AR20"/>
    <mergeCell ref="AQ21:AR24"/>
    <mergeCell ref="AQ25:AR28"/>
    <mergeCell ref="AS97:AT100"/>
    <mergeCell ref="AQ105:AR108"/>
    <mergeCell ref="AS105:AT108"/>
    <mergeCell ref="AQ109:AR112"/>
    <mergeCell ref="AS109:AT112"/>
    <mergeCell ref="AQ113:AR116"/>
    <mergeCell ref="AS113:AT116"/>
    <mergeCell ref="AQ117:AR120"/>
    <mergeCell ref="AS117:AT120"/>
    <mergeCell ref="AQ125:AR128"/>
    <mergeCell ref="AS125:AT128"/>
    <mergeCell ref="AQ129:AR132"/>
    <mergeCell ref="AS129:AT132"/>
    <mergeCell ref="AQ133:AR136"/>
    <mergeCell ref="AS133:AT136"/>
    <mergeCell ref="AQ85:AR88"/>
    <mergeCell ref="AS85:AT88"/>
    <mergeCell ref="AQ49:AR52"/>
    <mergeCell ref="AS49:AT52"/>
    <mergeCell ref="AS8:AT8"/>
    <mergeCell ref="AK17:AL20"/>
    <mergeCell ref="AK21:AL24"/>
    <mergeCell ref="AK25:AL28"/>
    <mergeCell ref="AK105:AL108"/>
    <mergeCell ref="AK109:AL112"/>
    <mergeCell ref="AK113:AL116"/>
    <mergeCell ref="AK117:AL120"/>
    <mergeCell ref="AK125:AL128"/>
    <mergeCell ref="AK133:AL136"/>
    <mergeCell ref="AK141:AL144"/>
    <mergeCell ref="AK149:AL152"/>
    <mergeCell ref="AK153:AL156"/>
    <mergeCell ref="AK157:AL160"/>
    <mergeCell ref="AM5:AN6"/>
    <mergeCell ref="AM8:AN8"/>
    <mergeCell ref="AM13:AN16"/>
    <mergeCell ref="AM17:AN20"/>
    <mergeCell ref="AM21:AN24"/>
    <mergeCell ref="AM25:AN28"/>
    <mergeCell ref="AM105:AN108"/>
    <mergeCell ref="AM109:AN112"/>
    <mergeCell ref="AM113:AN116"/>
    <mergeCell ref="AM117:AN120"/>
    <mergeCell ref="AM125:AN128"/>
    <mergeCell ref="AM129:AN132"/>
    <mergeCell ref="AM133:AN136"/>
    <mergeCell ref="AK129:AL132"/>
    <mergeCell ref="AK137:AL140"/>
    <mergeCell ref="AM137:AN140"/>
    <mergeCell ref="AK145:AL148"/>
    <mergeCell ref="AM145:AN148"/>
    <mergeCell ref="AK85:AL88"/>
    <mergeCell ref="AA17:AB20"/>
    <mergeCell ref="AA21:AB24"/>
    <mergeCell ref="AA25:AB28"/>
    <mergeCell ref="AG5:AH6"/>
    <mergeCell ref="AG8:AH8"/>
    <mergeCell ref="AG9:AH12"/>
    <mergeCell ref="AG13:AH16"/>
    <mergeCell ref="AG17:AH20"/>
    <mergeCell ref="AG21:AH24"/>
    <mergeCell ref="AG25:AH28"/>
    <mergeCell ref="AG105:AH108"/>
    <mergeCell ref="AG113:AH116"/>
    <mergeCell ref="AG153:AH156"/>
    <mergeCell ref="AI5:AJ6"/>
    <mergeCell ref="AI8:AJ8"/>
    <mergeCell ref="AI13:AJ16"/>
    <mergeCell ref="AI17:AJ20"/>
    <mergeCell ref="AI21:AJ24"/>
    <mergeCell ref="AI25:AJ28"/>
    <mergeCell ref="AI105:AJ108"/>
    <mergeCell ref="AI113:AJ116"/>
    <mergeCell ref="AI153:AJ156"/>
    <mergeCell ref="AG129:AH132"/>
    <mergeCell ref="AI129:AJ132"/>
    <mergeCell ref="AG137:AH140"/>
    <mergeCell ref="AI137:AJ140"/>
    <mergeCell ref="AG145:AH148"/>
    <mergeCell ref="AI145:AJ148"/>
    <mergeCell ref="AG85:AH88"/>
    <mergeCell ref="AI85:AJ88"/>
    <mergeCell ref="AG97:AH100"/>
    <mergeCell ref="AI97:AJ100"/>
    <mergeCell ref="C213:D216"/>
    <mergeCell ref="E213:F216"/>
    <mergeCell ref="BE221:BF224"/>
    <mergeCell ref="BG221:BH224"/>
    <mergeCell ref="BO221:BP224"/>
    <mergeCell ref="BQ221:BR224"/>
    <mergeCell ref="BS221:BT224"/>
    <mergeCell ref="BU221:BV224"/>
    <mergeCell ref="BW221:BX224"/>
    <mergeCell ref="BY221:BZ224"/>
    <mergeCell ref="S1:T2"/>
    <mergeCell ref="S3:S4"/>
    <mergeCell ref="T3:T4"/>
    <mergeCell ref="BY173:BZ176"/>
    <mergeCell ref="CG5:CH6"/>
    <mergeCell ref="CG8:CH8"/>
    <mergeCell ref="CE9:CF12"/>
    <mergeCell ref="CG9:CH12"/>
    <mergeCell ref="BW5:BX6"/>
    <mergeCell ref="BY5:BZ6"/>
    <mergeCell ref="BW9:BX12"/>
    <mergeCell ref="BY9:BZ12"/>
    <mergeCell ref="E7:V7"/>
    <mergeCell ref="CE5:CF6"/>
    <mergeCell ref="Y5:Z6"/>
    <mergeCell ref="Y8:Z8"/>
    <mergeCell ref="Y9:Z12"/>
    <mergeCell ref="Y13:Z16"/>
    <mergeCell ref="Y17:Z20"/>
    <mergeCell ref="Y21:Z24"/>
    <mergeCell ref="Y25:Z28"/>
    <mergeCell ref="AA5:AB6"/>
    <mergeCell ref="AG189:AH192"/>
    <mergeCell ref="AI189:AJ192"/>
    <mergeCell ref="AK189:AL192"/>
    <mergeCell ref="AG193:AH196"/>
    <mergeCell ref="AI193:AJ196"/>
    <mergeCell ref="AK193:AL196"/>
    <mergeCell ref="AM193:AN196"/>
    <mergeCell ref="AO193:AP196"/>
    <mergeCell ref="AQ193:AR196"/>
    <mergeCell ref="AG205:AH208"/>
    <mergeCell ref="AI205:AJ208"/>
    <mergeCell ref="AK205:AL208"/>
    <mergeCell ref="AM205:AN208"/>
    <mergeCell ref="AO205:AP208"/>
    <mergeCell ref="AQ205:AR208"/>
    <mergeCell ref="AS205:AT208"/>
    <mergeCell ref="AU205:AV208"/>
    <mergeCell ref="AM189:AN192"/>
    <mergeCell ref="AO189:AP192"/>
    <mergeCell ref="AQ189:AR192"/>
    <mergeCell ref="AS189:AT192"/>
    <mergeCell ref="AU189:AV192"/>
    <mergeCell ref="AM201:AN204"/>
    <mergeCell ref="AO201:AP204"/>
    <mergeCell ref="AQ201:AR204"/>
    <mergeCell ref="AS201:AT204"/>
    <mergeCell ref="AU201:AV204"/>
    <mergeCell ref="AG185:AH188"/>
    <mergeCell ref="AI185:AJ188"/>
    <mergeCell ref="AK185:AL188"/>
    <mergeCell ref="AM185:AN188"/>
    <mergeCell ref="AO185:AP188"/>
    <mergeCell ref="AW169:AX172"/>
    <mergeCell ref="AY169:AZ172"/>
    <mergeCell ref="BA169:BB172"/>
    <mergeCell ref="BC169:BD172"/>
    <mergeCell ref="BE169:BF172"/>
    <mergeCell ref="BG169:BH172"/>
    <mergeCell ref="AW173:AX176"/>
    <mergeCell ref="AY173:AZ176"/>
    <mergeCell ref="BA173:BB176"/>
    <mergeCell ref="BC173:BD176"/>
    <mergeCell ref="BE173:BF176"/>
    <mergeCell ref="BG173:BH176"/>
    <mergeCell ref="BE177:BF180"/>
    <mergeCell ref="BG177:BH180"/>
    <mergeCell ref="AQ185:AR188"/>
    <mergeCell ref="AS185:AT188"/>
    <mergeCell ref="AU185:AV188"/>
    <mergeCell ref="AW185:AX188"/>
    <mergeCell ref="AY185:AZ188"/>
    <mergeCell ref="BA185:BB188"/>
    <mergeCell ref="BC185:BD188"/>
    <mergeCell ref="BE185:BF188"/>
    <mergeCell ref="BG185:BH188"/>
    <mergeCell ref="AO105:AP108"/>
    <mergeCell ref="AO109:AP112"/>
    <mergeCell ref="AO113:AP116"/>
    <mergeCell ref="AO117:AP120"/>
    <mergeCell ref="AQ141:AR144"/>
    <mergeCell ref="AS141:AT144"/>
    <mergeCell ref="AU141:AV144"/>
    <mergeCell ref="AS149:AT152"/>
    <mergeCell ref="AU169:AV172"/>
    <mergeCell ref="AG181:AH184"/>
    <mergeCell ref="AI181:AJ184"/>
    <mergeCell ref="AK181:AL184"/>
    <mergeCell ref="AM181:AN184"/>
    <mergeCell ref="AO181:AP184"/>
    <mergeCell ref="AQ181:AR184"/>
    <mergeCell ref="AS181:AT184"/>
    <mergeCell ref="AU181:AV184"/>
    <mergeCell ref="AO125:AP128"/>
    <mergeCell ref="AO129:AP132"/>
    <mergeCell ref="AO133:AP136"/>
    <mergeCell ref="AO137:AP140"/>
    <mergeCell ref="AM141:AN144"/>
    <mergeCell ref="AO141:AP144"/>
    <mergeCell ref="AM149:AN152"/>
    <mergeCell ref="AO149:AP152"/>
    <mergeCell ref="AM153:AN156"/>
    <mergeCell ref="AO153:AP156"/>
    <mergeCell ref="AM157:AN160"/>
    <mergeCell ref="AU149:AV152"/>
    <mergeCell ref="AI161:AJ164"/>
    <mergeCell ref="AK161:AL164"/>
    <mergeCell ref="AM161:AN164"/>
    <mergeCell ref="BG77:BH80"/>
    <mergeCell ref="BO77:BP80"/>
    <mergeCell ref="BQ77:BR80"/>
    <mergeCell ref="BS77:BT80"/>
    <mergeCell ref="BU77:BV80"/>
    <mergeCell ref="BW77:BX80"/>
    <mergeCell ref="BY77:BZ80"/>
    <mergeCell ref="BA81:BB84"/>
    <mergeCell ref="BC81:BD84"/>
    <mergeCell ref="AQ145:AR148"/>
    <mergeCell ref="AS145:AT148"/>
    <mergeCell ref="AG157:AH160"/>
    <mergeCell ref="AG169:AH172"/>
    <mergeCell ref="AI169:AJ172"/>
    <mergeCell ref="AK169:AL172"/>
    <mergeCell ref="AM169:AN172"/>
    <mergeCell ref="AO169:AP172"/>
    <mergeCell ref="AQ169:AR172"/>
    <mergeCell ref="AS169:AT172"/>
    <mergeCell ref="AI157:AJ160"/>
    <mergeCell ref="AK101:AL104"/>
    <mergeCell ref="AM101:AN104"/>
    <mergeCell ref="AO101:AP104"/>
    <mergeCell ref="AQ101:AR104"/>
    <mergeCell ref="AS101:AT104"/>
    <mergeCell ref="AU101:AV104"/>
    <mergeCell ref="AG121:AH124"/>
    <mergeCell ref="AI121:AJ124"/>
    <mergeCell ref="AK121:AL124"/>
    <mergeCell ref="AM121:AN124"/>
    <mergeCell ref="AO121:AP124"/>
    <mergeCell ref="AQ121:AR124"/>
    <mergeCell ref="BO9:BP12"/>
    <mergeCell ref="BY17:BZ20"/>
    <mergeCell ref="CE17:CF20"/>
    <mergeCell ref="CG17:CH20"/>
    <mergeCell ref="CM17:CN20"/>
    <mergeCell ref="CM5:CN6"/>
    <mergeCell ref="CM8:CN8"/>
    <mergeCell ref="CM9:CN12"/>
    <mergeCell ref="BO5:BP6"/>
    <mergeCell ref="BO8:BP8"/>
    <mergeCell ref="BQ17:BR20"/>
    <mergeCell ref="BS17:BT20"/>
    <mergeCell ref="BU17:BV20"/>
    <mergeCell ref="CM29:CN32"/>
    <mergeCell ref="BG33:BH36"/>
    <mergeCell ref="BO33:BP36"/>
    <mergeCell ref="AK97:AL100"/>
    <mergeCell ref="AM97:AN100"/>
    <mergeCell ref="AO97:AP100"/>
    <mergeCell ref="AQ97:AR100"/>
    <mergeCell ref="BC73:BD76"/>
    <mergeCell ref="BE73:BF76"/>
    <mergeCell ref="BG73:BH76"/>
    <mergeCell ref="BO73:BP76"/>
    <mergeCell ref="BQ73:BR76"/>
    <mergeCell ref="BS73:BT76"/>
    <mergeCell ref="BU73:BV76"/>
    <mergeCell ref="BW73:BX76"/>
    <mergeCell ref="BY73:BZ76"/>
    <mergeCell ref="AK81:AL84"/>
    <mergeCell ref="AM81:AN84"/>
    <mergeCell ref="AO81:AP84"/>
    <mergeCell ref="AC9:AD12"/>
    <mergeCell ref="AE9:AF12"/>
    <mergeCell ref="AC13:AD16"/>
    <mergeCell ref="AE13:AF16"/>
    <mergeCell ref="CO8:CP8"/>
    <mergeCell ref="CO9:CP12"/>
    <mergeCell ref="AA8:AB8"/>
    <mergeCell ref="AA9:AB12"/>
    <mergeCell ref="AA13:AB16"/>
    <mergeCell ref="AK5:AL6"/>
    <mergeCell ref="AK8:AL8"/>
    <mergeCell ref="AK13:AL16"/>
    <mergeCell ref="AQ5:AR6"/>
    <mergeCell ref="AQ8:AR8"/>
    <mergeCell ref="AQ13:AR16"/>
    <mergeCell ref="AS5:AT6"/>
    <mergeCell ref="BO81:BP84"/>
    <mergeCell ref="BW17:BX20"/>
    <mergeCell ref="BQ13:BR16"/>
    <mergeCell ref="BS13:BT16"/>
    <mergeCell ref="BU13:BV16"/>
    <mergeCell ref="BW13:BX16"/>
    <mergeCell ref="CM25:CN28"/>
    <mergeCell ref="BS5:BT6"/>
    <mergeCell ref="BU5:BV6"/>
    <mergeCell ref="BE17:BF20"/>
    <mergeCell ref="BO17:BP20"/>
    <mergeCell ref="BQ9:BR12"/>
    <mergeCell ref="BS9:BT12"/>
    <mergeCell ref="BU9:BV12"/>
    <mergeCell ref="BC9:BD12"/>
    <mergeCell ref="BE9:BF12"/>
    <mergeCell ref="E8:F8"/>
    <mergeCell ref="G8:H8"/>
    <mergeCell ref="I8:J8"/>
    <mergeCell ref="K8:L8"/>
    <mergeCell ref="M8:N8"/>
    <mergeCell ref="O8:P8"/>
    <mergeCell ref="Q8:R8"/>
    <mergeCell ref="U8:V8"/>
    <mergeCell ref="AC5:AD6"/>
    <mergeCell ref="AE5:AF6"/>
    <mergeCell ref="AC8:AD8"/>
    <mergeCell ref="G5:H6"/>
    <mergeCell ref="I5:J6"/>
    <mergeCell ref="K5:L6"/>
    <mergeCell ref="M5:N6"/>
    <mergeCell ref="O5:P6"/>
    <mergeCell ref="W5:X6"/>
    <mergeCell ref="CO13:CP16"/>
    <mergeCell ref="AU13:AV16"/>
    <mergeCell ref="AW13:AX16"/>
    <mergeCell ref="AY13:AZ16"/>
    <mergeCell ref="BA13:BB16"/>
    <mergeCell ref="BC13:BD16"/>
    <mergeCell ref="BE13:BF16"/>
    <mergeCell ref="BO13:BP16"/>
    <mergeCell ref="AW9:AX12"/>
    <mergeCell ref="AY9:AZ12"/>
    <mergeCell ref="BA9:BB12"/>
    <mergeCell ref="AO9:AP12"/>
    <mergeCell ref="AQ9:AR12"/>
    <mergeCell ref="AS9:AT12"/>
    <mergeCell ref="AU9:AV12"/>
    <mergeCell ref="C9:D12"/>
    <mergeCell ref="C13:D16"/>
    <mergeCell ref="Q13:R16"/>
    <mergeCell ref="U13:V16"/>
    <mergeCell ref="W13:X16"/>
    <mergeCell ref="E9:F12"/>
    <mergeCell ref="E13:F16"/>
    <mergeCell ref="G9:H12"/>
    <mergeCell ref="I9:J12"/>
    <mergeCell ref="K9:L12"/>
    <mergeCell ref="M9:N12"/>
    <mergeCell ref="O9:P12"/>
    <mergeCell ref="Q9:R12"/>
    <mergeCell ref="U9:V12"/>
    <mergeCell ref="W9:X12"/>
    <mergeCell ref="AI9:AJ12"/>
    <mergeCell ref="AK9:AL12"/>
    <mergeCell ref="CO17:CP20"/>
    <mergeCell ref="AU17:AV20"/>
    <mergeCell ref="AW17:AX20"/>
    <mergeCell ref="AY17:AZ20"/>
    <mergeCell ref="BA17:BB20"/>
    <mergeCell ref="BC17:BD20"/>
    <mergeCell ref="C21:D24"/>
    <mergeCell ref="E21:F24"/>
    <mergeCell ref="G21:H24"/>
    <mergeCell ref="I21:J24"/>
    <mergeCell ref="K21:L24"/>
    <mergeCell ref="M21:N24"/>
    <mergeCell ref="O21:P24"/>
    <mergeCell ref="Q21:R24"/>
    <mergeCell ref="U21:V24"/>
    <mergeCell ref="W21:X24"/>
    <mergeCell ref="BQ21:BR24"/>
    <mergeCell ref="BS21:BT24"/>
    <mergeCell ref="BU21:BV24"/>
    <mergeCell ref="BW21:BX24"/>
    <mergeCell ref="BY21:BZ24"/>
    <mergeCell ref="CE21:CF24"/>
    <mergeCell ref="CG21:CH24"/>
    <mergeCell ref="CM21:CN24"/>
    <mergeCell ref="CO21:CP24"/>
    <mergeCell ref="AU21:AV24"/>
    <mergeCell ref="AW21:AX24"/>
    <mergeCell ref="AY21:AZ24"/>
    <mergeCell ref="BA21:BB24"/>
    <mergeCell ref="BC21:BD24"/>
    <mergeCell ref="BE21:BF24"/>
    <mergeCell ref="BO21:BP24"/>
    <mergeCell ref="E25:F28"/>
    <mergeCell ref="G25:H28"/>
    <mergeCell ref="I25:J28"/>
    <mergeCell ref="K25:L28"/>
    <mergeCell ref="M25:N28"/>
    <mergeCell ref="O25:P28"/>
    <mergeCell ref="Q25:R28"/>
    <mergeCell ref="U25:V28"/>
    <mergeCell ref="W25:X28"/>
    <mergeCell ref="BQ25:BR28"/>
    <mergeCell ref="BS25:BT28"/>
    <mergeCell ref="BU25:BV28"/>
    <mergeCell ref="BW25:BX28"/>
    <mergeCell ref="BY25:BZ28"/>
    <mergeCell ref="CE25:CF28"/>
    <mergeCell ref="CG25:CH28"/>
    <mergeCell ref="BO29:BP32"/>
    <mergeCell ref="BQ29:BR32"/>
    <mergeCell ref="BS29:BT32"/>
    <mergeCell ref="BU29:BV32"/>
    <mergeCell ref="BW29:BX32"/>
    <mergeCell ref="BY29:BZ32"/>
    <mergeCell ref="CA29:CB32"/>
    <mergeCell ref="CC29:CD32"/>
    <mergeCell ref="CE29:CF32"/>
    <mergeCell ref="CG29:CH32"/>
    <mergeCell ref="AG33:AH36"/>
    <mergeCell ref="AI33:AJ36"/>
    <mergeCell ref="AK33:AL36"/>
    <mergeCell ref="AE29:AF32"/>
    <mergeCell ref="AG29:AH32"/>
    <mergeCell ref="AI29:AJ32"/>
    <mergeCell ref="AK29:AL32"/>
    <mergeCell ref="AM29:AN32"/>
    <mergeCell ref="AO29:AP32"/>
    <mergeCell ref="AQ29:AR32"/>
    <mergeCell ref="AS29:AT32"/>
    <mergeCell ref="AU29:AV32"/>
    <mergeCell ref="AW29:AX32"/>
    <mergeCell ref="AY29:AZ32"/>
    <mergeCell ref="BA29:BB32"/>
    <mergeCell ref="BC29:BD32"/>
    <mergeCell ref="BE29:BF32"/>
    <mergeCell ref="AQ33:AR36"/>
    <mergeCell ref="AS33:AT36"/>
    <mergeCell ref="AU33:AV36"/>
    <mergeCell ref="AW33:AX36"/>
    <mergeCell ref="AY33:AZ36"/>
    <mergeCell ref="BA33:BB36"/>
    <mergeCell ref="BC33:BD36"/>
    <mergeCell ref="BE33:BF36"/>
    <mergeCell ref="AC17:AD20"/>
    <mergeCell ref="AE17:AF20"/>
    <mergeCell ref="AC21:AD24"/>
    <mergeCell ref="AE21:AF24"/>
    <mergeCell ref="W1:X2"/>
    <mergeCell ref="W3:X4"/>
    <mergeCell ref="A1:R4"/>
    <mergeCell ref="U1:V2"/>
    <mergeCell ref="U3:V4"/>
    <mergeCell ref="B9:B16"/>
    <mergeCell ref="B17:B24"/>
    <mergeCell ref="C17:D20"/>
    <mergeCell ref="E17:F20"/>
    <mergeCell ref="G17:H20"/>
    <mergeCell ref="I17:J20"/>
    <mergeCell ref="K17:L20"/>
    <mergeCell ref="M17:N20"/>
    <mergeCell ref="O17:P20"/>
    <mergeCell ref="Q17:R20"/>
    <mergeCell ref="U17:V20"/>
    <mergeCell ref="W17:X20"/>
    <mergeCell ref="A9:A16"/>
    <mergeCell ref="E5:F6"/>
    <mergeCell ref="A17:A24"/>
    <mergeCell ref="Q5:R6"/>
    <mergeCell ref="U5:V6"/>
    <mergeCell ref="W8:X8"/>
    <mergeCell ref="G13:H16"/>
    <mergeCell ref="I13:J16"/>
    <mergeCell ref="K13:L16"/>
    <mergeCell ref="M13:N16"/>
    <mergeCell ref="O13:P16"/>
    <mergeCell ref="CI5:CJ6"/>
    <mergeCell ref="CK5:CL6"/>
    <mergeCell ref="CI8:CJ8"/>
    <mergeCell ref="CK8:CL8"/>
    <mergeCell ref="CI9:CJ12"/>
    <mergeCell ref="CK9:CL12"/>
    <mergeCell ref="CI13:CJ16"/>
    <mergeCell ref="CK13:CL16"/>
    <mergeCell ref="CI17:CJ20"/>
    <mergeCell ref="CK17:CL20"/>
    <mergeCell ref="CI21:CJ24"/>
    <mergeCell ref="CK21:CL24"/>
    <mergeCell ref="CI25:CJ28"/>
    <mergeCell ref="CK25:CL28"/>
    <mergeCell ref="CI29:CJ32"/>
    <mergeCell ref="CK29:CL32"/>
    <mergeCell ref="AE8:AF8"/>
    <mergeCell ref="AM9:AN12"/>
    <mergeCell ref="BQ5:BR6"/>
    <mergeCell ref="BA8:BB8"/>
    <mergeCell ref="BQ7:DV7"/>
    <mergeCell ref="BQ8:BR8"/>
    <mergeCell ref="BS8:BT8"/>
    <mergeCell ref="BU8:BV8"/>
    <mergeCell ref="BW8:BX8"/>
    <mergeCell ref="BY8:BZ8"/>
    <mergeCell ref="CE8:CF8"/>
    <mergeCell ref="BY13:BZ16"/>
    <mergeCell ref="CE13:CF16"/>
    <mergeCell ref="CG13:CH16"/>
    <mergeCell ref="CM13:CN16"/>
    <mergeCell ref="CO5:CP6"/>
    <mergeCell ref="DU29:DV32"/>
    <mergeCell ref="CC213:CD216"/>
    <mergeCell ref="CA221:CB224"/>
    <mergeCell ref="CC221:CD224"/>
    <mergeCell ref="CC157:CD160"/>
    <mergeCell ref="CA173:CB176"/>
    <mergeCell ref="CC173:CD176"/>
    <mergeCell ref="CA77:CB80"/>
    <mergeCell ref="CC77:CD80"/>
    <mergeCell ref="CA33:CB36"/>
    <mergeCell ref="CC33:CD36"/>
    <mergeCell ref="CA5:CB6"/>
    <mergeCell ref="CC5:CD6"/>
    <mergeCell ref="CA8:CB8"/>
    <mergeCell ref="CC8:CD8"/>
    <mergeCell ref="CA9:CB12"/>
    <mergeCell ref="CC9:CD12"/>
    <mergeCell ref="CA13:CB16"/>
    <mergeCell ref="CC13:CD16"/>
    <mergeCell ref="CA17:CB20"/>
    <mergeCell ref="CC17:CD20"/>
    <mergeCell ref="CA21:CB24"/>
    <mergeCell ref="CC21:CD24"/>
    <mergeCell ref="CI145:CJ148"/>
    <mergeCell ref="CK145:CL148"/>
    <mergeCell ref="CK169:CL172"/>
    <mergeCell ref="CK205:CL208"/>
    <mergeCell ref="CK109:CL112"/>
    <mergeCell ref="CK113:CL116"/>
    <mergeCell ref="CK117:CL120"/>
    <mergeCell ref="CK121:CL124"/>
    <mergeCell ref="CK125:CL128"/>
    <mergeCell ref="A25:A32"/>
    <mergeCell ref="B25:B32"/>
    <mergeCell ref="AC25:AD28"/>
    <mergeCell ref="AE25:AF28"/>
    <mergeCell ref="BG25:BH28"/>
    <mergeCell ref="CA25:CB28"/>
    <mergeCell ref="CC25:CD28"/>
    <mergeCell ref="CQ25:CR28"/>
    <mergeCell ref="C29:D32"/>
    <mergeCell ref="E29:F32"/>
    <mergeCell ref="G29:H32"/>
    <mergeCell ref="I29:J32"/>
    <mergeCell ref="K29:L32"/>
    <mergeCell ref="M29:N32"/>
    <mergeCell ref="O29:P32"/>
    <mergeCell ref="Q29:R32"/>
    <mergeCell ref="S29:T32"/>
    <mergeCell ref="U29:V32"/>
    <mergeCell ref="W29:X32"/>
    <mergeCell ref="Y29:Z32"/>
    <mergeCell ref="AA29:AB32"/>
    <mergeCell ref="AC29:AD32"/>
    <mergeCell ref="BG29:BH32"/>
    <mergeCell ref="CO25:CP28"/>
    <mergeCell ref="AU25:AV28"/>
    <mergeCell ref="AW25:AX28"/>
    <mergeCell ref="AY25:AZ28"/>
    <mergeCell ref="BA25:BB28"/>
    <mergeCell ref="BC25:BD28"/>
    <mergeCell ref="BE25:BF28"/>
    <mergeCell ref="BO25:BP28"/>
    <mergeCell ref="C25:D28"/>
    <mergeCell ref="CO29:CP32"/>
    <mergeCell ref="CQ29:CR32"/>
    <mergeCell ref="CS29:CT32"/>
    <mergeCell ref="CU29:CV32"/>
    <mergeCell ref="CW29:CX32"/>
    <mergeCell ref="CY29:CZ32"/>
    <mergeCell ref="DA29:DB32"/>
    <mergeCell ref="DC29:DD32"/>
    <mergeCell ref="DE29:DF32"/>
    <mergeCell ref="DG29:DH32"/>
    <mergeCell ref="DI29:DJ32"/>
    <mergeCell ref="DK29:DL32"/>
    <mergeCell ref="DM29:DN32"/>
    <mergeCell ref="A33:A40"/>
    <mergeCell ref="B33:B40"/>
    <mergeCell ref="C33:D36"/>
    <mergeCell ref="E33:F36"/>
    <mergeCell ref="G33:H36"/>
    <mergeCell ref="I33:J36"/>
    <mergeCell ref="K33:L36"/>
    <mergeCell ref="M33:N36"/>
    <mergeCell ref="O33:P36"/>
    <mergeCell ref="Q33:R36"/>
    <mergeCell ref="S33:T36"/>
    <mergeCell ref="U33:V36"/>
    <mergeCell ref="W33:X36"/>
    <mergeCell ref="Y33:Z36"/>
    <mergeCell ref="AA33:AB36"/>
    <mergeCell ref="AC33:AD36"/>
    <mergeCell ref="AE33:AF36"/>
    <mergeCell ref="AM33:AN36"/>
    <mergeCell ref="AO33:AP36"/>
    <mergeCell ref="BQ33:BR36"/>
    <mergeCell ref="BS33:BT36"/>
    <mergeCell ref="BU33:BV36"/>
    <mergeCell ref="BW33:BX36"/>
    <mergeCell ref="BY33:BZ36"/>
    <mergeCell ref="CE33:CF36"/>
    <mergeCell ref="CG33:CH36"/>
    <mergeCell ref="CI33:CJ36"/>
    <mergeCell ref="CK33:CL36"/>
    <mergeCell ref="CM33:CN36"/>
    <mergeCell ref="CO33:CP36"/>
    <mergeCell ref="CQ33:CR36"/>
    <mergeCell ref="CS33:CT36"/>
    <mergeCell ref="CU33:CV36"/>
    <mergeCell ref="CW33:CX36"/>
    <mergeCell ref="CY33:CZ36"/>
    <mergeCell ref="DA33:DB36"/>
    <mergeCell ref="DG33:DH36"/>
    <mergeCell ref="DI33:DJ36"/>
    <mergeCell ref="DK33:DL36"/>
    <mergeCell ref="DM33:DN36"/>
    <mergeCell ref="DU33:DV36"/>
    <mergeCell ref="C37:D40"/>
    <mergeCell ref="E37:F40"/>
    <mergeCell ref="G37:H40"/>
    <mergeCell ref="I37:J40"/>
    <mergeCell ref="K37:L40"/>
    <mergeCell ref="M37:N40"/>
    <mergeCell ref="O37:P40"/>
    <mergeCell ref="Q37:R40"/>
    <mergeCell ref="S37:T40"/>
    <mergeCell ref="U37:V40"/>
    <mergeCell ref="W37:X40"/>
    <mergeCell ref="Y37:Z40"/>
    <mergeCell ref="AA37:AB40"/>
    <mergeCell ref="AC37:AD40"/>
    <mergeCell ref="AE37:AF40"/>
    <mergeCell ref="AG37:AH40"/>
    <mergeCell ref="AI37:AJ40"/>
    <mergeCell ref="AK37:AL40"/>
    <mergeCell ref="AM37:AN40"/>
    <mergeCell ref="AO37:AP40"/>
    <mergeCell ref="AQ37:AR40"/>
    <mergeCell ref="AS37:AT40"/>
    <mergeCell ref="AU37:AV40"/>
    <mergeCell ref="AW37:AX40"/>
    <mergeCell ref="AY37:AZ40"/>
    <mergeCell ref="BA37:BB40"/>
    <mergeCell ref="BC37:BD40"/>
    <mergeCell ref="BO37:BP40"/>
    <mergeCell ref="DU37:DV40"/>
    <mergeCell ref="BQ37:BR40"/>
    <mergeCell ref="BS37:BT40"/>
    <mergeCell ref="BU37:BV40"/>
    <mergeCell ref="BW37:BX40"/>
    <mergeCell ref="BY37:BZ40"/>
    <mergeCell ref="CA37:CB40"/>
    <mergeCell ref="CC37:CD40"/>
    <mergeCell ref="CE37:CF40"/>
    <mergeCell ref="CG37:CH40"/>
    <mergeCell ref="CI37:CJ40"/>
    <mergeCell ref="CK37:CL40"/>
    <mergeCell ref="CM37:CN40"/>
    <mergeCell ref="CO37:CP40"/>
    <mergeCell ref="CQ37:CR40"/>
    <mergeCell ref="CS37:CT40"/>
    <mergeCell ref="CU37:CV40"/>
    <mergeCell ref="CW37:CX40"/>
    <mergeCell ref="BU41:BV44"/>
    <mergeCell ref="BW41:BX44"/>
    <mergeCell ref="BY41:BZ44"/>
    <mergeCell ref="CA41:CB44"/>
    <mergeCell ref="CC41:CD44"/>
    <mergeCell ref="CE41:CF44"/>
    <mergeCell ref="CG41:CH44"/>
    <mergeCell ref="CI41:CJ44"/>
    <mergeCell ref="CK41:CL44"/>
    <mergeCell ref="CY37:CZ40"/>
    <mergeCell ref="DA37:DB40"/>
    <mergeCell ref="DC37:DD40"/>
    <mergeCell ref="DE37:DF40"/>
    <mergeCell ref="DG37:DH40"/>
    <mergeCell ref="DI37:DJ40"/>
    <mergeCell ref="DK37:DL40"/>
    <mergeCell ref="DM37:DN40"/>
    <mergeCell ref="CK53:CL56"/>
    <mergeCell ref="CM53:CN56"/>
    <mergeCell ref="CO53:CP56"/>
    <mergeCell ref="CQ53:CR56"/>
    <mergeCell ref="CS45:CT48"/>
    <mergeCell ref="CU45:CV48"/>
    <mergeCell ref="CW45:CX48"/>
    <mergeCell ref="AK45:AL48"/>
    <mergeCell ref="AM45:AN48"/>
    <mergeCell ref="AO45:AP48"/>
    <mergeCell ref="AQ45:AR48"/>
    <mergeCell ref="AS45:AT48"/>
    <mergeCell ref="AU45:AV48"/>
    <mergeCell ref="AW45:AX48"/>
    <mergeCell ref="AY45:AZ48"/>
    <mergeCell ref="BA45:BB48"/>
    <mergeCell ref="BC45:BD48"/>
    <mergeCell ref="BE45:BF48"/>
    <mergeCell ref="BG45:BH48"/>
    <mergeCell ref="BO45:BP48"/>
    <mergeCell ref="BQ45:BR48"/>
    <mergeCell ref="BS45:BT48"/>
    <mergeCell ref="AQ53:AR56"/>
    <mergeCell ref="AS53:AT56"/>
    <mergeCell ref="AU53:AV56"/>
    <mergeCell ref="AW53:AX56"/>
    <mergeCell ref="AY53:AZ56"/>
    <mergeCell ref="BA53:BB56"/>
    <mergeCell ref="BC53:BD56"/>
    <mergeCell ref="BE53:BF56"/>
    <mergeCell ref="BG53:BH56"/>
    <mergeCell ref="BO53:BP56"/>
    <mergeCell ref="BQ53:BR56"/>
    <mergeCell ref="BS53:BT56"/>
    <mergeCell ref="BU53:BV56"/>
    <mergeCell ref="BW53:BX56"/>
    <mergeCell ref="BY53:BZ56"/>
    <mergeCell ref="CG49:CH52"/>
    <mergeCell ref="CI49:CJ52"/>
    <mergeCell ref="CA53:CB56"/>
    <mergeCell ref="CC53:CD56"/>
    <mergeCell ref="BY57:BZ60"/>
    <mergeCell ref="CA57:CB60"/>
    <mergeCell ref="CC57:CD60"/>
    <mergeCell ref="CE57:CF60"/>
    <mergeCell ref="CG57:CH60"/>
    <mergeCell ref="CI57:CJ60"/>
    <mergeCell ref="CE49:CF52"/>
    <mergeCell ref="CE53:CF56"/>
    <mergeCell ref="CG53:CH56"/>
    <mergeCell ref="CI53:CJ56"/>
    <mergeCell ref="CK57:CL60"/>
    <mergeCell ref="CM57:CN60"/>
    <mergeCell ref="CO57:CP60"/>
    <mergeCell ref="CQ57:CR60"/>
    <mergeCell ref="CS57:CT60"/>
    <mergeCell ref="CU57:CV60"/>
    <mergeCell ref="CW57:CX60"/>
    <mergeCell ref="CY57:CZ60"/>
    <mergeCell ref="DA57:DB60"/>
    <mergeCell ref="BU57:BV60"/>
    <mergeCell ref="BW57:BX60"/>
    <mergeCell ref="BU61:BV64"/>
    <mergeCell ref="BW61:BX64"/>
    <mergeCell ref="BY61:BZ64"/>
    <mergeCell ref="CA61:CB64"/>
    <mergeCell ref="CC61:CD64"/>
    <mergeCell ref="CE61:CF64"/>
    <mergeCell ref="CG61:CH64"/>
    <mergeCell ref="CI61:CJ64"/>
    <mergeCell ref="CK61:CL64"/>
    <mergeCell ref="CM61:CN64"/>
    <mergeCell ref="CO61:CP64"/>
    <mergeCell ref="CQ61:CR64"/>
    <mergeCell ref="CS61:CT64"/>
    <mergeCell ref="CU61:CV64"/>
    <mergeCell ref="CW61:CX64"/>
    <mergeCell ref="AG61:AH64"/>
    <mergeCell ref="AI61:AJ64"/>
    <mergeCell ref="AK61:AL64"/>
    <mergeCell ref="AM61:AN64"/>
    <mergeCell ref="AO61:AP64"/>
    <mergeCell ref="AQ61:AR64"/>
    <mergeCell ref="AS61:AT64"/>
    <mergeCell ref="AU61:AV64"/>
    <mergeCell ref="AW61:AX64"/>
    <mergeCell ref="AY61:AZ64"/>
    <mergeCell ref="BA61:BB64"/>
    <mergeCell ref="BC61:BD64"/>
    <mergeCell ref="BE61:BF64"/>
    <mergeCell ref="BG61:BH64"/>
    <mergeCell ref="BO61:BP64"/>
    <mergeCell ref="BQ61:BR64"/>
    <mergeCell ref="BS61:BT64"/>
    <mergeCell ref="AG65:AH68"/>
    <mergeCell ref="AI65:AJ68"/>
    <mergeCell ref="AK65:AL68"/>
    <mergeCell ref="AM65:AN68"/>
    <mergeCell ref="AO65:AP68"/>
    <mergeCell ref="AQ65:AR68"/>
    <mergeCell ref="AS65:AT68"/>
    <mergeCell ref="AU65:AV68"/>
    <mergeCell ref="AW65:AX68"/>
    <mergeCell ref="AY65:AZ68"/>
    <mergeCell ref="BA65:BB68"/>
    <mergeCell ref="BC65:BD68"/>
    <mergeCell ref="BE65:BF68"/>
    <mergeCell ref="BG65:BH68"/>
    <mergeCell ref="BO65:BP68"/>
    <mergeCell ref="BQ69:BR72"/>
    <mergeCell ref="A41:A48"/>
    <mergeCell ref="B41:B48"/>
    <mergeCell ref="C41:D44"/>
    <mergeCell ref="E41:F44"/>
    <mergeCell ref="G41:H44"/>
    <mergeCell ref="I41:J44"/>
    <mergeCell ref="K41:L44"/>
    <mergeCell ref="M41:N44"/>
    <mergeCell ref="O41:P44"/>
    <mergeCell ref="Q41:R44"/>
    <mergeCell ref="S41:T44"/>
    <mergeCell ref="U41:V44"/>
    <mergeCell ref="W41:X44"/>
    <mergeCell ref="Y41:Z44"/>
    <mergeCell ref="AA41:AB44"/>
    <mergeCell ref="AC41:AD44"/>
    <mergeCell ref="AE41:AF44"/>
    <mergeCell ref="AG41:AH44"/>
    <mergeCell ref="AI41:AJ44"/>
    <mergeCell ref="AK41:AL44"/>
    <mergeCell ref="AM41:AN44"/>
    <mergeCell ref="AO41:AP44"/>
    <mergeCell ref="AQ41:AR44"/>
    <mergeCell ref="AS41:AT44"/>
    <mergeCell ref="AU41:AV44"/>
    <mergeCell ref="AW41:AX44"/>
    <mergeCell ref="AY41:AZ44"/>
    <mergeCell ref="BA41:BB44"/>
    <mergeCell ref="BC41:BD44"/>
    <mergeCell ref="BE41:BF44"/>
    <mergeCell ref="BG41:BH44"/>
    <mergeCell ref="BO41:BP44"/>
    <mergeCell ref="BQ41:BR44"/>
    <mergeCell ref="BS41:BT44"/>
    <mergeCell ref="CM41:CN44"/>
    <mergeCell ref="CO41:CP44"/>
    <mergeCell ref="CQ41:CR44"/>
    <mergeCell ref="CS41:CT44"/>
    <mergeCell ref="CU41:CV44"/>
    <mergeCell ref="CW41:CX44"/>
    <mergeCell ref="CY41:CZ44"/>
    <mergeCell ref="DA41:DB44"/>
    <mergeCell ref="DC41:DD44"/>
    <mergeCell ref="DE41:DF44"/>
    <mergeCell ref="DG41:DH44"/>
    <mergeCell ref="DI41:DJ44"/>
    <mergeCell ref="DK41:DL44"/>
    <mergeCell ref="DM41:DN44"/>
    <mergeCell ref="DU41:DV44"/>
    <mergeCell ref="C45:D48"/>
    <mergeCell ref="E45:F48"/>
    <mergeCell ref="G45:H48"/>
    <mergeCell ref="I45:J48"/>
    <mergeCell ref="K45:L48"/>
    <mergeCell ref="M45:N48"/>
    <mergeCell ref="O45:P48"/>
    <mergeCell ref="Q45:R48"/>
    <mergeCell ref="S45:T48"/>
    <mergeCell ref="U45:V48"/>
    <mergeCell ref="W45:X48"/>
    <mergeCell ref="Y45:Z48"/>
    <mergeCell ref="AA45:AB48"/>
    <mergeCell ref="AC45:AD48"/>
    <mergeCell ref="AE45:AF48"/>
    <mergeCell ref="AG45:AH48"/>
    <mergeCell ref="DM45:DN48"/>
    <mergeCell ref="DU45:DV48"/>
    <mergeCell ref="A49:A56"/>
    <mergeCell ref="B49:B56"/>
    <mergeCell ref="C49:D52"/>
    <mergeCell ref="E49:F52"/>
    <mergeCell ref="G49:H52"/>
    <mergeCell ref="I49:J52"/>
    <mergeCell ref="K49:L52"/>
    <mergeCell ref="M49:N52"/>
    <mergeCell ref="O49:P52"/>
    <mergeCell ref="Q49:R52"/>
    <mergeCell ref="S49:T52"/>
    <mergeCell ref="U49:V52"/>
    <mergeCell ref="W49:X52"/>
    <mergeCell ref="Y49:Z52"/>
    <mergeCell ref="AA49:AB52"/>
    <mergeCell ref="AC49:AD52"/>
    <mergeCell ref="AE49:AF52"/>
    <mergeCell ref="AG49:AH52"/>
    <mergeCell ref="AI49:AJ52"/>
    <mergeCell ref="AK49:AL52"/>
    <mergeCell ref="AM49:AN52"/>
    <mergeCell ref="AO49:AP52"/>
    <mergeCell ref="CS53:CT56"/>
    <mergeCell ref="CU53:CV56"/>
    <mergeCell ref="CW53:CX56"/>
    <mergeCell ref="CY53:CZ56"/>
    <mergeCell ref="DA53:DB56"/>
    <mergeCell ref="DC53:DD56"/>
    <mergeCell ref="DE53:DF56"/>
    <mergeCell ref="DG53:DH56"/>
    <mergeCell ref="CU49:CV52"/>
    <mergeCell ref="CW49:CX52"/>
    <mergeCell ref="CY49:CZ52"/>
    <mergeCell ref="DA49:DB52"/>
    <mergeCell ref="DC49:DD52"/>
    <mergeCell ref="DE49:DF52"/>
    <mergeCell ref="DG49:DH52"/>
    <mergeCell ref="AI45:AJ48"/>
    <mergeCell ref="CY45:CZ48"/>
    <mergeCell ref="DA45:DB48"/>
    <mergeCell ref="DC45:DD48"/>
    <mergeCell ref="DE45:DF48"/>
    <mergeCell ref="DG45:DH48"/>
    <mergeCell ref="DI45:DJ48"/>
    <mergeCell ref="DK45:DL48"/>
    <mergeCell ref="CK49:CL52"/>
    <mergeCell ref="CM49:CN52"/>
    <mergeCell ref="CO49:CP52"/>
    <mergeCell ref="CQ49:CR52"/>
    <mergeCell ref="BU45:BV48"/>
    <mergeCell ref="BW45:BX48"/>
    <mergeCell ref="BY45:BZ48"/>
    <mergeCell ref="CA45:CB48"/>
    <mergeCell ref="CC45:CD48"/>
    <mergeCell ref="CE45:CF48"/>
    <mergeCell ref="CG45:CH48"/>
    <mergeCell ref="CI45:CJ48"/>
    <mergeCell ref="CK45:CL48"/>
    <mergeCell ref="CM45:CN48"/>
    <mergeCell ref="CO45:CP48"/>
    <mergeCell ref="DI49:DJ52"/>
    <mergeCell ref="CQ45:CR48"/>
    <mergeCell ref="DK49:DL52"/>
    <mergeCell ref="DM49:DN52"/>
    <mergeCell ref="DU49:DV52"/>
    <mergeCell ref="C53:D56"/>
    <mergeCell ref="E53:F56"/>
    <mergeCell ref="G53:H56"/>
    <mergeCell ref="I53:J56"/>
    <mergeCell ref="K53:L56"/>
    <mergeCell ref="M53:N56"/>
    <mergeCell ref="O53:P56"/>
    <mergeCell ref="Q53:R56"/>
    <mergeCell ref="S53:T56"/>
    <mergeCell ref="U53:V56"/>
    <mergeCell ref="W53:X56"/>
    <mergeCell ref="Y53:Z56"/>
    <mergeCell ref="AA53:AB56"/>
    <mergeCell ref="AC53:AD56"/>
    <mergeCell ref="AE53:AF56"/>
    <mergeCell ref="AG53:AH56"/>
    <mergeCell ref="AI53:AJ56"/>
    <mergeCell ref="AK53:AL56"/>
    <mergeCell ref="AM53:AN56"/>
    <mergeCell ref="AO53:AP56"/>
    <mergeCell ref="BO49:BP52"/>
    <mergeCell ref="BQ49:BR52"/>
    <mergeCell ref="BS49:BT52"/>
    <mergeCell ref="BU49:BV52"/>
    <mergeCell ref="BW49:BX52"/>
    <mergeCell ref="BY49:BZ52"/>
    <mergeCell ref="CA49:CB52"/>
    <mergeCell ref="CC49:CD52"/>
    <mergeCell ref="CS49:CT52"/>
    <mergeCell ref="A57:A64"/>
    <mergeCell ref="B57:B64"/>
    <mergeCell ref="C57:D60"/>
    <mergeCell ref="E57:F60"/>
    <mergeCell ref="G57:H60"/>
    <mergeCell ref="I57:J60"/>
    <mergeCell ref="K57:L60"/>
    <mergeCell ref="M57:N60"/>
    <mergeCell ref="O57:P60"/>
    <mergeCell ref="Q57:R60"/>
    <mergeCell ref="S57:T60"/>
    <mergeCell ref="U57:V60"/>
    <mergeCell ref="W57:X60"/>
    <mergeCell ref="Y57:Z60"/>
    <mergeCell ref="AA57:AB60"/>
    <mergeCell ref="AC57:AD60"/>
    <mergeCell ref="AE57:AF60"/>
    <mergeCell ref="C61:D64"/>
    <mergeCell ref="E61:F64"/>
    <mergeCell ref="G61:H64"/>
    <mergeCell ref="I61:J64"/>
    <mergeCell ref="K61:L64"/>
    <mergeCell ref="M61:N64"/>
    <mergeCell ref="O61:P64"/>
    <mergeCell ref="Q61:R64"/>
    <mergeCell ref="S61:T64"/>
    <mergeCell ref="U61:V64"/>
    <mergeCell ref="W61:X64"/>
    <mergeCell ref="Y61:Z64"/>
    <mergeCell ref="AA61:AB64"/>
    <mergeCell ref="AC61:AD64"/>
    <mergeCell ref="AE61:AF64"/>
    <mergeCell ref="AG57:AH60"/>
    <mergeCell ref="AI57:AJ60"/>
    <mergeCell ref="AK57:AL60"/>
    <mergeCell ref="AM57:AN60"/>
    <mergeCell ref="AO57:AP60"/>
    <mergeCell ref="AQ57:AR60"/>
    <mergeCell ref="AS57:AT60"/>
    <mergeCell ref="AU57:AV60"/>
    <mergeCell ref="AW57:AX60"/>
    <mergeCell ref="AY57:AZ60"/>
    <mergeCell ref="BA57:BB60"/>
    <mergeCell ref="BC57:BD60"/>
    <mergeCell ref="BE57:BF60"/>
    <mergeCell ref="BG57:BH60"/>
    <mergeCell ref="BO57:BP60"/>
    <mergeCell ref="BQ57:BR60"/>
    <mergeCell ref="BS57:BT60"/>
    <mergeCell ref="A65:A72"/>
    <mergeCell ref="B65:B72"/>
    <mergeCell ref="C65:D68"/>
    <mergeCell ref="E65:F68"/>
    <mergeCell ref="G65:H68"/>
    <mergeCell ref="I65:J68"/>
    <mergeCell ref="K65:L68"/>
    <mergeCell ref="M65:N68"/>
    <mergeCell ref="O65:P68"/>
    <mergeCell ref="Q65:R68"/>
    <mergeCell ref="S65:T68"/>
    <mergeCell ref="U65:V68"/>
    <mergeCell ref="W65:X68"/>
    <mergeCell ref="Y65:Z68"/>
    <mergeCell ref="AA65:AB68"/>
    <mergeCell ref="AC65:AD68"/>
    <mergeCell ref="AE65:AF68"/>
    <mergeCell ref="BQ65:BR68"/>
    <mergeCell ref="BS65:BT68"/>
    <mergeCell ref="BU65:BV68"/>
    <mergeCell ref="BW65:BX68"/>
    <mergeCell ref="BY65:BZ68"/>
    <mergeCell ref="CA65:CB68"/>
    <mergeCell ref="CC65:CD68"/>
    <mergeCell ref="CE65:CF68"/>
    <mergeCell ref="CG65:CH68"/>
    <mergeCell ref="CI65:CJ68"/>
    <mergeCell ref="CK65:CL68"/>
    <mergeCell ref="CM65:CN68"/>
    <mergeCell ref="CO65:CP68"/>
    <mergeCell ref="CQ65:CR68"/>
    <mergeCell ref="CS65:CT68"/>
    <mergeCell ref="CU65:CV68"/>
    <mergeCell ref="CW65:CX68"/>
    <mergeCell ref="DM65:DN68"/>
    <mergeCell ref="DU65:DV68"/>
    <mergeCell ref="C69:D72"/>
    <mergeCell ref="E69:F72"/>
    <mergeCell ref="G69:H72"/>
    <mergeCell ref="I69:J72"/>
    <mergeCell ref="K69:L72"/>
    <mergeCell ref="M69:N72"/>
    <mergeCell ref="O69:P72"/>
    <mergeCell ref="Q69:R72"/>
    <mergeCell ref="S69:T72"/>
    <mergeCell ref="U69:V72"/>
    <mergeCell ref="W69:X72"/>
    <mergeCell ref="Y69:Z72"/>
    <mergeCell ref="AA69:AB72"/>
    <mergeCell ref="AC69:AD72"/>
    <mergeCell ref="AE69:AF72"/>
    <mergeCell ref="AG69:AH72"/>
    <mergeCell ref="AI69:AJ72"/>
    <mergeCell ref="AK69:AL72"/>
    <mergeCell ref="AM69:AN72"/>
    <mergeCell ref="AO69:AP72"/>
    <mergeCell ref="AQ69:AR72"/>
    <mergeCell ref="AS69:AT72"/>
    <mergeCell ref="AU69:AV72"/>
    <mergeCell ref="AW69:AX72"/>
    <mergeCell ref="AY69:AZ72"/>
    <mergeCell ref="BA69:BB72"/>
    <mergeCell ref="BC69:BD72"/>
    <mergeCell ref="BE69:BF72"/>
    <mergeCell ref="BG69:BH72"/>
    <mergeCell ref="BO69:BP72"/>
    <mergeCell ref="BS69:BT72"/>
    <mergeCell ref="BU69:BV72"/>
    <mergeCell ref="BW69:BX72"/>
    <mergeCell ref="BY69:BZ72"/>
    <mergeCell ref="CA69:CB72"/>
    <mergeCell ref="CC69:CD72"/>
    <mergeCell ref="CE69:CF72"/>
    <mergeCell ref="CG69:CH72"/>
    <mergeCell ref="CI69:CJ72"/>
    <mergeCell ref="CK69:CL72"/>
    <mergeCell ref="CM69:CN72"/>
    <mergeCell ref="CO69:CP72"/>
    <mergeCell ref="CQ69:CR72"/>
    <mergeCell ref="CS69:CT72"/>
    <mergeCell ref="CU69:CV72"/>
    <mergeCell ref="CW69:CX72"/>
    <mergeCell ref="CY69:CZ72"/>
    <mergeCell ref="DK69:DL72"/>
    <mergeCell ref="DM69:DN72"/>
    <mergeCell ref="DU69:DV72"/>
    <mergeCell ref="A73:A80"/>
    <mergeCell ref="B73:B80"/>
    <mergeCell ref="C73:D76"/>
    <mergeCell ref="E73:F76"/>
    <mergeCell ref="G73:H76"/>
    <mergeCell ref="I73:J76"/>
    <mergeCell ref="K73:L76"/>
    <mergeCell ref="M73:N76"/>
    <mergeCell ref="O73:P76"/>
    <mergeCell ref="Q73:R76"/>
    <mergeCell ref="S73:T76"/>
    <mergeCell ref="U73:V76"/>
    <mergeCell ref="W73:X76"/>
    <mergeCell ref="Y73:Z76"/>
    <mergeCell ref="AA73:AB76"/>
    <mergeCell ref="AC73:AD76"/>
    <mergeCell ref="AE73:AF76"/>
    <mergeCell ref="AG73:AH76"/>
    <mergeCell ref="AI73:AJ76"/>
    <mergeCell ref="AK73:AL76"/>
    <mergeCell ref="AM73:AN76"/>
    <mergeCell ref="AO73:AP76"/>
    <mergeCell ref="AQ73:AR76"/>
    <mergeCell ref="AS73:AT76"/>
    <mergeCell ref="AU73:AV76"/>
    <mergeCell ref="AW73:AX76"/>
    <mergeCell ref="AY73:AZ76"/>
    <mergeCell ref="BA73:BB76"/>
    <mergeCell ref="CA73:CB76"/>
    <mergeCell ref="CC73:CD76"/>
    <mergeCell ref="CE73:CF76"/>
    <mergeCell ref="CG73:CH76"/>
    <mergeCell ref="CI73:CJ76"/>
    <mergeCell ref="CK73:CL76"/>
    <mergeCell ref="CM73:CN76"/>
    <mergeCell ref="CO73:CP76"/>
    <mergeCell ref="CQ73:CR76"/>
    <mergeCell ref="CS73:CT76"/>
    <mergeCell ref="CU73:CV76"/>
    <mergeCell ref="CW73:CX76"/>
    <mergeCell ref="CY73:CZ76"/>
    <mergeCell ref="DA73:DB76"/>
    <mergeCell ref="DC73:DD76"/>
    <mergeCell ref="DE73:DF76"/>
    <mergeCell ref="DG73:DH76"/>
    <mergeCell ref="DI73:DJ76"/>
    <mergeCell ref="DK73:DL76"/>
    <mergeCell ref="DM73:DN76"/>
    <mergeCell ref="DU73:DV76"/>
    <mergeCell ref="C77:D80"/>
    <mergeCell ref="E77:F80"/>
    <mergeCell ref="G77:H80"/>
    <mergeCell ref="I77:J80"/>
    <mergeCell ref="K77:L80"/>
    <mergeCell ref="M77:N80"/>
    <mergeCell ref="O77:P80"/>
    <mergeCell ref="Q77:R80"/>
    <mergeCell ref="S77:T80"/>
    <mergeCell ref="U77:V80"/>
    <mergeCell ref="W77:X80"/>
    <mergeCell ref="Y77:Z80"/>
    <mergeCell ref="AA77:AB80"/>
    <mergeCell ref="AC77:AD80"/>
    <mergeCell ref="AE77:AF80"/>
    <mergeCell ref="AG77:AH80"/>
    <mergeCell ref="AI77:AJ80"/>
    <mergeCell ref="AK77:AL80"/>
    <mergeCell ref="AM77:AN80"/>
    <mergeCell ref="AO77:AP80"/>
    <mergeCell ref="AQ77:AR80"/>
    <mergeCell ref="AS77:AT80"/>
    <mergeCell ref="AU77:AV80"/>
    <mergeCell ref="AW77:AX80"/>
    <mergeCell ref="AY77:AZ80"/>
    <mergeCell ref="BA77:BB80"/>
    <mergeCell ref="BC77:BD80"/>
    <mergeCell ref="BE77:BF80"/>
    <mergeCell ref="CE77:CF80"/>
    <mergeCell ref="CG77:CH80"/>
    <mergeCell ref="CI77:CJ80"/>
    <mergeCell ref="CK77:CL80"/>
    <mergeCell ref="CM77:CN80"/>
    <mergeCell ref="CO77:CP80"/>
    <mergeCell ref="CQ77:CR80"/>
    <mergeCell ref="CS77:CT80"/>
    <mergeCell ref="CU77:CV80"/>
    <mergeCell ref="CW77:CX80"/>
    <mergeCell ref="CY77:CZ80"/>
    <mergeCell ref="DA77:DB80"/>
    <mergeCell ref="DC77:DD80"/>
    <mergeCell ref="DE77:DF80"/>
    <mergeCell ref="DG77:DH80"/>
    <mergeCell ref="DI77:DJ80"/>
    <mergeCell ref="DK77:DL80"/>
    <mergeCell ref="A81:A88"/>
    <mergeCell ref="B81:B88"/>
    <mergeCell ref="C81:D84"/>
    <mergeCell ref="E81:F84"/>
    <mergeCell ref="G81:H84"/>
    <mergeCell ref="I81:J84"/>
    <mergeCell ref="K81:L84"/>
    <mergeCell ref="M81:N84"/>
    <mergeCell ref="O81:P84"/>
    <mergeCell ref="Q81:R84"/>
    <mergeCell ref="S81:T84"/>
    <mergeCell ref="U81:V84"/>
    <mergeCell ref="W81:X84"/>
    <mergeCell ref="Y81:Z84"/>
    <mergeCell ref="AA81:AB84"/>
    <mergeCell ref="AC81:AD84"/>
    <mergeCell ref="AE81:AF84"/>
    <mergeCell ref="C85:D88"/>
    <mergeCell ref="E85:F88"/>
    <mergeCell ref="G85:H88"/>
    <mergeCell ref="I85:J88"/>
    <mergeCell ref="K85:L88"/>
    <mergeCell ref="M85:N88"/>
    <mergeCell ref="O85:P88"/>
    <mergeCell ref="Q85:R88"/>
    <mergeCell ref="S85:T88"/>
    <mergeCell ref="U85:V88"/>
    <mergeCell ref="W85:X88"/>
    <mergeCell ref="Y85:Z88"/>
    <mergeCell ref="AA85:AB88"/>
    <mergeCell ref="AC85:AD88"/>
    <mergeCell ref="AE85:AF88"/>
    <mergeCell ref="BQ81:BR84"/>
    <mergeCell ref="AG81:AH84"/>
    <mergeCell ref="AI81:AJ84"/>
    <mergeCell ref="AY81:AZ84"/>
    <mergeCell ref="AQ81:AR84"/>
    <mergeCell ref="AS81:AT84"/>
    <mergeCell ref="AU81:AV84"/>
    <mergeCell ref="AW81:AX84"/>
    <mergeCell ref="BS81:BT84"/>
    <mergeCell ref="BU81:BV84"/>
    <mergeCell ref="BW81:BX84"/>
    <mergeCell ref="BY81:BZ84"/>
    <mergeCell ref="CA81:CB84"/>
    <mergeCell ref="CC81:CD84"/>
    <mergeCell ref="CE81:CF84"/>
    <mergeCell ref="CG81:CH84"/>
    <mergeCell ref="CI81:CJ84"/>
    <mergeCell ref="CK81:CL84"/>
    <mergeCell ref="CM81:CN84"/>
    <mergeCell ref="CO81:CP84"/>
    <mergeCell ref="CQ81:CR84"/>
    <mergeCell ref="CS81:CT84"/>
    <mergeCell ref="CU81:CV84"/>
    <mergeCell ref="CW81:CX84"/>
    <mergeCell ref="BO85:BP88"/>
    <mergeCell ref="BQ85:BR88"/>
    <mergeCell ref="BS85:BT88"/>
    <mergeCell ref="BU85:BV88"/>
    <mergeCell ref="BW85:BX88"/>
    <mergeCell ref="BY85:BZ88"/>
    <mergeCell ref="CA85:CB88"/>
    <mergeCell ref="CC85:CD88"/>
    <mergeCell ref="CE85:CF88"/>
    <mergeCell ref="CG85:CH88"/>
    <mergeCell ref="CI85:CJ88"/>
    <mergeCell ref="CK85:CL88"/>
    <mergeCell ref="CM85:CN88"/>
    <mergeCell ref="CO85:CP88"/>
    <mergeCell ref="CQ85:CR88"/>
    <mergeCell ref="CS85:CT88"/>
    <mergeCell ref="CU85:CV88"/>
    <mergeCell ref="A89:A96"/>
    <mergeCell ref="B89:B96"/>
    <mergeCell ref="C89:D92"/>
    <mergeCell ref="E89:F92"/>
    <mergeCell ref="G89:H92"/>
    <mergeCell ref="I89:J92"/>
    <mergeCell ref="K89:L92"/>
    <mergeCell ref="M89:N92"/>
    <mergeCell ref="O89:P92"/>
    <mergeCell ref="Q89:R92"/>
    <mergeCell ref="S89:T92"/>
    <mergeCell ref="U89:V92"/>
    <mergeCell ref="W89:X92"/>
    <mergeCell ref="Y89:Z92"/>
    <mergeCell ref="AA89:AB92"/>
    <mergeCell ref="AC89:AD92"/>
    <mergeCell ref="AE89:AF92"/>
    <mergeCell ref="C93:D96"/>
    <mergeCell ref="E93:F96"/>
    <mergeCell ref="G93:H96"/>
    <mergeCell ref="I93:J96"/>
    <mergeCell ref="K93:L96"/>
    <mergeCell ref="M93:N96"/>
    <mergeCell ref="O93:P96"/>
    <mergeCell ref="Q93:R96"/>
    <mergeCell ref="S93:T96"/>
    <mergeCell ref="U93:V96"/>
    <mergeCell ref="W93:X96"/>
    <mergeCell ref="Y93:Z96"/>
    <mergeCell ref="AA93:AB96"/>
    <mergeCell ref="AC93:AD96"/>
    <mergeCell ref="AE93:AF96"/>
    <mergeCell ref="AG89:AH92"/>
    <mergeCell ref="AI89:AJ92"/>
    <mergeCell ref="AK89:AL92"/>
    <mergeCell ref="AM89:AN92"/>
    <mergeCell ref="AO89:AP92"/>
    <mergeCell ref="AQ89:AR92"/>
    <mergeCell ref="AS89:AT92"/>
    <mergeCell ref="AU89:AV92"/>
    <mergeCell ref="AW89:AX92"/>
    <mergeCell ref="AY89:AZ92"/>
    <mergeCell ref="BA89:BB92"/>
    <mergeCell ref="BC89:BD92"/>
    <mergeCell ref="BE89:BF92"/>
    <mergeCell ref="BG89:BH92"/>
    <mergeCell ref="BO89:BP92"/>
    <mergeCell ref="BQ89:BR92"/>
    <mergeCell ref="AG93:AH96"/>
    <mergeCell ref="AI93:AJ96"/>
    <mergeCell ref="AK93:AL96"/>
    <mergeCell ref="AM93:AN96"/>
    <mergeCell ref="AO93:AP96"/>
    <mergeCell ref="AQ93:AR96"/>
    <mergeCell ref="AS93:AT96"/>
    <mergeCell ref="AU93:AV96"/>
    <mergeCell ref="AW93:AX96"/>
    <mergeCell ref="AY93:AZ96"/>
    <mergeCell ref="BA93:BB96"/>
    <mergeCell ref="BC93:BD96"/>
    <mergeCell ref="BE93:BF96"/>
    <mergeCell ref="BG93:BH96"/>
    <mergeCell ref="BO93:BP96"/>
    <mergeCell ref="BS89:BT92"/>
    <mergeCell ref="BU89:BV92"/>
    <mergeCell ref="BW89:BX92"/>
    <mergeCell ref="BY89:BZ92"/>
    <mergeCell ref="CA89:CB92"/>
    <mergeCell ref="CC89:CD92"/>
    <mergeCell ref="CE89:CF92"/>
    <mergeCell ref="CG89:CH92"/>
    <mergeCell ref="CI89:CJ92"/>
    <mergeCell ref="CK89:CL92"/>
    <mergeCell ref="CM89:CN92"/>
    <mergeCell ref="CO89:CP92"/>
    <mergeCell ref="CQ89:CR92"/>
    <mergeCell ref="CS89:CT92"/>
    <mergeCell ref="CU89:CV92"/>
    <mergeCell ref="CW89:CX92"/>
    <mergeCell ref="CY89:CZ92"/>
    <mergeCell ref="BQ93:BR96"/>
    <mergeCell ref="BS93:BT96"/>
    <mergeCell ref="BU93:BV96"/>
    <mergeCell ref="BW93:BX96"/>
    <mergeCell ref="BY93:BZ96"/>
    <mergeCell ref="CA93:CB96"/>
    <mergeCell ref="CC93:CD96"/>
    <mergeCell ref="CE93:CF96"/>
    <mergeCell ref="CG93:CH96"/>
    <mergeCell ref="CI93:CJ96"/>
    <mergeCell ref="CK93:CL96"/>
    <mergeCell ref="CM93:CN96"/>
    <mergeCell ref="CO93:CP96"/>
    <mergeCell ref="CQ93:CR96"/>
    <mergeCell ref="CS93:CT96"/>
    <mergeCell ref="CU93:CV96"/>
    <mergeCell ref="CW93:CX96"/>
    <mergeCell ref="DA93:DB96"/>
    <mergeCell ref="A97:A104"/>
    <mergeCell ref="B97:B104"/>
    <mergeCell ref="C97:D100"/>
    <mergeCell ref="E97:F100"/>
    <mergeCell ref="G97:H100"/>
    <mergeCell ref="I97:J100"/>
    <mergeCell ref="K97:L100"/>
    <mergeCell ref="M97:N100"/>
    <mergeCell ref="O97:P100"/>
    <mergeCell ref="Q97:R100"/>
    <mergeCell ref="S97:T100"/>
    <mergeCell ref="U97:V100"/>
    <mergeCell ref="W97:X100"/>
    <mergeCell ref="Y97:Z100"/>
    <mergeCell ref="AA97:AB100"/>
    <mergeCell ref="AC97:AD100"/>
    <mergeCell ref="AE97:AF100"/>
    <mergeCell ref="AW97:AX100"/>
    <mergeCell ref="AY97:AZ100"/>
    <mergeCell ref="BA97:BB100"/>
    <mergeCell ref="BC97:BD100"/>
    <mergeCell ref="BE97:BF100"/>
    <mergeCell ref="BG97:BH100"/>
    <mergeCell ref="BO97:BP100"/>
    <mergeCell ref="BQ97:BR100"/>
    <mergeCell ref="BS97:BT100"/>
    <mergeCell ref="BU97:BV100"/>
    <mergeCell ref="BW97:BX100"/>
    <mergeCell ref="BY97:BZ100"/>
    <mergeCell ref="CA97:CB100"/>
    <mergeCell ref="CC97:CD100"/>
    <mergeCell ref="CE97:CF100"/>
    <mergeCell ref="CG97:CH100"/>
    <mergeCell ref="CI97:CJ100"/>
    <mergeCell ref="CM97:CN100"/>
    <mergeCell ref="CO97:CP100"/>
    <mergeCell ref="CQ97:CR100"/>
    <mergeCell ref="CS97:CT100"/>
    <mergeCell ref="CU97:CV100"/>
    <mergeCell ref="CW97:CX100"/>
    <mergeCell ref="CY97:CZ100"/>
    <mergeCell ref="DA97:DB100"/>
    <mergeCell ref="DC97:DD100"/>
    <mergeCell ref="DE97:DF100"/>
    <mergeCell ref="DG97:DH100"/>
    <mergeCell ref="DI97:DJ100"/>
    <mergeCell ref="DK97:DL100"/>
    <mergeCell ref="DM97:DN100"/>
    <mergeCell ref="CK97:CL100"/>
    <mergeCell ref="DU97:DV100"/>
    <mergeCell ref="C101:D104"/>
    <mergeCell ref="E101:F104"/>
    <mergeCell ref="G101:H104"/>
    <mergeCell ref="I101:J104"/>
    <mergeCell ref="K101:L104"/>
    <mergeCell ref="M101:N104"/>
    <mergeCell ref="O101:P104"/>
    <mergeCell ref="Q101:R104"/>
    <mergeCell ref="S101:T104"/>
    <mergeCell ref="U101:V104"/>
    <mergeCell ref="W101:X104"/>
    <mergeCell ref="Y101:Z104"/>
    <mergeCell ref="AA101:AB104"/>
    <mergeCell ref="AC101:AD104"/>
    <mergeCell ref="AE101:AF104"/>
    <mergeCell ref="AG101:AH104"/>
    <mergeCell ref="AI101:AJ104"/>
    <mergeCell ref="BO101:BP104"/>
    <mergeCell ref="BQ101:BR104"/>
    <mergeCell ref="BS101:BT104"/>
    <mergeCell ref="BU101:BV104"/>
    <mergeCell ref="BW101:BX104"/>
    <mergeCell ref="BY101:BZ104"/>
    <mergeCell ref="CA101:CB104"/>
    <mergeCell ref="CC101:CD104"/>
    <mergeCell ref="CE101:CF104"/>
    <mergeCell ref="CG101:CH104"/>
    <mergeCell ref="CI101:CJ104"/>
    <mergeCell ref="CK101:CL104"/>
    <mergeCell ref="CM101:CN104"/>
    <mergeCell ref="CO101:CP104"/>
    <mergeCell ref="CQ101:CR104"/>
    <mergeCell ref="CS101:CT104"/>
    <mergeCell ref="CU101:CV104"/>
    <mergeCell ref="A105:A112"/>
    <mergeCell ref="B105:B112"/>
    <mergeCell ref="C105:D108"/>
    <mergeCell ref="E105:F108"/>
    <mergeCell ref="G105:H108"/>
    <mergeCell ref="I105:J108"/>
    <mergeCell ref="K105:L108"/>
    <mergeCell ref="M105:N108"/>
    <mergeCell ref="O105:P108"/>
    <mergeCell ref="Q105:R108"/>
    <mergeCell ref="S105:T108"/>
    <mergeCell ref="U105:V108"/>
    <mergeCell ref="W105:X108"/>
    <mergeCell ref="Y105:Z108"/>
    <mergeCell ref="AA105:AB108"/>
    <mergeCell ref="AC105:AD108"/>
    <mergeCell ref="AE105:AF108"/>
    <mergeCell ref="AW105:AX108"/>
    <mergeCell ref="AY105:AZ108"/>
    <mergeCell ref="BA105:BB108"/>
    <mergeCell ref="BC105:BD108"/>
    <mergeCell ref="BE105:BF108"/>
    <mergeCell ref="BG105:BH108"/>
    <mergeCell ref="BO105:BP108"/>
    <mergeCell ref="BQ105:BR108"/>
    <mergeCell ref="BS105:BT108"/>
    <mergeCell ref="BU105:BV108"/>
    <mergeCell ref="BW105:BX108"/>
    <mergeCell ref="BY105:BZ108"/>
    <mergeCell ref="CA105:CB108"/>
    <mergeCell ref="CC105:CD108"/>
    <mergeCell ref="CE105:CF108"/>
    <mergeCell ref="CG105:CH108"/>
    <mergeCell ref="CI105:CJ108"/>
    <mergeCell ref="CM105:CN108"/>
    <mergeCell ref="CO105:CP108"/>
    <mergeCell ref="CQ105:CR108"/>
    <mergeCell ref="CS105:CT108"/>
    <mergeCell ref="CU105:CV108"/>
    <mergeCell ref="CW105:CX108"/>
    <mergeCell ref="CY105:CZ108"/>
    <mergeCell ref="DA105:DB108"/>
    <mergeCell ref="DC105:DD108"/>
    <mergeCell ref="DE105:DF108"/>
    <mergeCell ref="DG105:DH108"/>
    <mergeCell ref="DI105:DJ108"/>
    <mergeCell ref="CK105:CL108"/>
    <mergeCell ref="DU105:DV108"/>
    <mergeCell ref="C109:D112"/>
    <mergeCell ref="E109:F112"/>
    <mergeCell ref="G109:H112"/>
    <mergeCell ref="I109:J112"/>
    <mergeCell ref="K109:L112"/>
    <mergeCell ref="M109:N112"/>
    <mergeCell ref="O109:P112"/>
    <mergeCell ref="Q109:R112"/>
    <mergeCell ref="S109:T112"/>
    <mergeCell ref="U109:V112"/>
    <mergeCell ref="W109:X112"/>
    <mergeCell ref="Y109:Z112"/>
    <mergeCell ref="AA109:AB112"/>
    <mergeCell ref="AC109:AD112"/>
    <mergeCell ref="AE109:AF112"/>
    <mergeCell ref="AG109:AH112"/>
    <mergeCell ref="AI109:AJ112"/>
    <mergeCell ref="AW109:AX112"/>
    <mergeCell ref="AY109:AZ112"/>
    <mergeCell ref="BA109:BB112"/>
    <mergeCell ref="BC109:BD112"/>
    <mergeCell ref="BE109:BF112"/>
    <mergeCell ref="BG109:BH112"/>
    <mergeCell ref="BO109:BP112"/>
    <mergeCell ref="BQ109:BR112"/>
    <mergeCell ref="BS109:BT112"/>
    <mergeCell ref="BU109:BV112"/>
    <mergeCell ref="BW109:BX112"/>
    <mergeCell ref="BY109:BZ112"/>
    <mergeCell ref="CA109:CB112"/>
    <mergeCell ref="CC109:CD112"/>
    <mergeCell ref="CE109:CF112"/>
    <mergeCell ref="CG109:CH112"/>
    <mergeCell ref="CI109:CJ112"/>
    <mergeCell ref="CM109:CN112"/>
    <mergeCell ref="CO109:CP112"/>
    <mergeCell ref="CQ109:CR112"/>
    <mergeCell ref="CS109:CT112"/>
    <mergeCell ref="CU109:CV112"/>
    <mergeCell ref="CW109:CX112"/>
    <mergeCell ref="CY109:CZ112"/>
    <mergeCell ref="DA109:DB112"/>
    <mergeCell ref="DC109:DD112"/>
    <mergeCell ref="DE109:DF112"/>
    <mergeCell ref="DG109:DH112"/>
    <mergeCell ref="DI109:DJ112"/>
    <mergeCell ref="DK109:DL112"/>
    <mergeCell ref="DM109:DN112"/>
    <mergeCell ref="DU109:DV112"/>
    <mergeCell ref="A113:A120"/>
    <mergeCell ref="B113:B120"/>
    <mergeCell ref="C113:D116"/>
    <mergeCell ref="E113:F116"/>
    <mergeCell ref="G113:H116"/>
    <mergeCell ref="I113:J116"/>
    <mergeCell ref="K113:L116"/>
    <mergeCell ref="M113:N116"/>
    <mergeCell ref="O113:P116"/>
    <mergeCell ref="Q113:R116"/>
    <mergeCell ref="S113:T116"/>
    <mergeCell ref="U113:V116"/>
    <mergeCell ref="W113:X116"/>
    <mergeCell ref="Y113:Z116"/>
    <mergeCell ref="AA113:AB116"/>
    <mergeCell ref="AC113:AD116"/>
    <mergeCell ref="AE113:AF116"/>
    <mergeCell ref="AW113:AX116"/>
    <mergeCell ref="AY113:AZ116"/>
    <mergeCell ref="BA113:BB116"/>
    <mergeCell ref="BC113:BD116"/>
    <mergeCell ref="BE113:BF116"/>
    <mergeCell ref="BG113:BH116"/>
    <mergeCell ref="BO113:BP116"/>
    <mergeCell ref="BQ113:BR116"/>
    <mergeCell ref="BS113:BT116"/>
    <mergeCell ref="BU113:BV116"/>
    <mergeCell ref="BW113:BX116"/>
    <mergeCell ref="BY113:BZ116"/>
    <mergeCell ref="CA113:CB116"/>
    <mergeCell ref="CC113:CD116"/>
    <mergeCell ref="CE113:CF116"/>
    <mergeCell ref="CG113:CH116"/>
    <mergeCell ref="CI113:CJ116"/>
    <mergeCell ref="CM113:CN116"/>
    <mergeCell ref="CO113:CP116"/>
    <mergeCell ref="CQ113:CR116"/>
    <mergeCell ref="CS113:CT116"/>
    <mergeCell ref="CU113:CV116"/>
    <mergeCell ref="CW113:CX116"/>
    <mergeCell ref="CY113:CZ116"/>
    <mergeCell ref="DA113:DB116"/>
    <mergeCell ref="DC113:DD116"/>
    <mergeCell ref="DE113:DF116"/>
    <mergeCell ref="DG113:DH116"/>
    <mergeCell ref="DI113:DJ116"/>
    <mergeCell ref="DK113:DL116"/>
    <mergeCell ref="DM113:DN116"/>
    <mergeCell ref="DU113:DV116"/>
    <mergeCell ref="C117:D120"/>
    <mergeCell ref="E117:F120"/>
    <mergeCell ref="G117:H120"/>
    <mergeCell ref="I117:J120"/>
    <mergeCell ref="K117:L120"/>
    <mergeCell ref="M117:N120"/>
    <mergeCell ref="O117:P120"/>
    <mergeCell ref="Q117:R120"/>
    <mergeCell ref="S117:T120"/>
    <mergeCell ref="U117:V120"/>
    <mergeCell ref="W117:X120"/>
    <mergeCell ref="Y117:Z120"/>
    <mergeCell ref="AA117:AB120"/>
    <mergeCell ref="AC117:AD120"/>
    <mergeCell ref="AE117:AF120"/>
    <mergeCell ref="AG117:AH120"/>
    <mergeCell ref="AI117:AJ120"/>
    <mergeCell ref="AW117:AX120"/>
    <mergeCell ref="AY117:AZ120"/>
    <mergeCell ref="BA117:BB120"/>
    <mergeCell ref="BC117:BD120"/>
    <mergeCell ref="BE117:BF120"/>
    <mergeCell ref="BG117:BH120"/>
    <mergeCell ref="BO117:BP120"/>
    <mergeCell ref="BQ117:BR120"/>
    <mergeCell ref="BS117:BT120"/>
    <mergeCell ref="BU117:BV120"/>
    <mergeCell ref="BW117:BX120"/>
    <mergeCell ref="BY117:BZ120"/>
    <mergeCell ref="CA117:CB120"/>
    <mergeCell ref="CC117:CD120"/>
    <mergeCell ref="CE117:CF120"/>
    <mergeCell ref="CG117:CH120"/>
    <mergeCell ref="CI117:CJ120"/>
    <mergeCell ref="CM117:CN120"/>
    <mergeCell ref="CO117:CP120"/>
    <mergeCell ref="CQ117:CR120"/>
    <mergeCell ref="CS117:CT120"/>
    <mergeCell ref="CU117:CV120"/>
    <mergeCell ref="CW117:CX120"/>
    <mergeCell ref="CY117:CZ120"/>
    <mergeCell ref="DA117:DB120"/>
    <mergeCell ref="DC117:DD120"/>
    <mergeCell ref="DE117:DF120"/>
    <mergeCell ref="DG117:DH120"/>
    <mergeCell ref="DI117:DJ120"/>
    <mergeCell ref="DK117:DL120"/>
    <mergeCell ref="DM117:DN120"/>
    <mergeCell ref="DU117:DV120"/>
    <mergeCell ref="A121:A128"/>
    <mergeCell ref="B121:B128"/>
    <mergeCell ref="C121:D124"/>
    <mergeCell ref="E121:F124"/>
    <mergeCell ref="G121:H124"/>
    <mergeCell ref="I121:J124"/>
    <mergeCell ref="K121:L124"/>
    <mergeCell ref="M121:N124"/>
    <mergeCell ref="O121:P124"/>
    <mergeCell ref="Q121:R124"/>
    <mergeCell ref="S121:T124"/>
    <mergeCell ref="U121:V124"/>
    <mergeCell ref="W121:X124"/>
    <mergeCell ref="Y121:Z124"/>
    <mergeCell ref="AA121:AB124"/>
    <mergeCell ref="AC121:AD124"/>
    <mergeCell ref="AE121:AF124"/>
    <mergeCell ref="AW121:AX124"/>
    <mergeCell ref="AY121:AZ124"/>
    <mergeCell ref="BA121:BB124"/>
    <mergeCell ref="BC121:BD124"/>
    <mergeCell ref="BE121:BF124"/>
    <mergeCell ref="BG121:BH124"/>
    <mergeCell ref="BO121:BP124"/>
    <mergeCell ref="BQ121:BR124"/>
    <mergeCell ref="BS121:BT124"/>
    <mergeCell ref="BU121:BV124"/>
    <mergeCell ref="BW121:BX124"/>
    <mergeCell ref="BY121:BZ124"/>
    <mergeCell ref="CA121:CB124"/>
    <mergeCell ref="CC121:CD124"/>
    <mergeCell ref="CE121:CF124"/>
    <mergeCell ref="CG121:CH124"/>
    <mergeCell ref="CI121:CJ124"/>
    <mergeCell ref="CM121:CN124"/>
    <mergeCell ref="CO121:CP124"/>
    <mergeCell ref="CQ121:CR124"/>
    <mergeCell ref="CS121:CT124"/>
    <mergeCell ref="CU121:CV124"/>
    <mergeCell ref="CW121:CX124"/>
    <mergeCell ref="CY121:CZ124"/>
    <mergeCell ref="DA121:DB124"/>
    <mergeCell ref="DC121:DD124"/>
    <mergeCell ref="DE121:DF124"/>
    <mergeCell ref="DG121:DH124"/>
    <mergeCell ref="DI121:DJ124"/>
    <mergeCell ref="DK121:DL124"/>
    <mergeCell ref="DM121:DN124"/>
    <mergeCell ref="DU121:DV124"/>
    <mergeCell ref="C125:D128"/>
    <mergeCell ref="E125:F128"/>
    <mergeCell ref="G125:H128"/>
    <mergeCell ref="I125:J128"/>
    <mergeCell ref="K125:L128"/>
    <mergeCell ref="M125:N128"/>
    <mergeCell ref="O125:P128"/>
    <mergeCell ref="Q125:R128"/>
    <mergeCell ref="S125:T128"/>
    <mergeCell ref="U125:V128"/>
    <mergeCell ref="W125:X128"/>
    <mergeCell ref="Y125:Z128"/>
    <mergeCell ref="AA125:AB128"/>
    <mergeCell ref="AC125:AD128"/>
    <mergeCell ref="AE125:AF128"/>
    <mergeCell ref="AG125:AH128"/>
    <mergeCell ref="AI125:AJ128"/>
    <mergeCell ref="AW125:AX128"/>
    <mergeCell ref="AY125:AZ128"/>
    <mergeCell ref="BA125:BB128"/>
    <mergeCell ref="BC125:BD128"/>
    <mergeCell ref="BE125:BF128"/>
    <mergeCell ref="BG125:BH128"/>
    <mergeCell ref="BO125:BP128"/>
    <mergeCell ref="BQ125:BR128"/>
    <mergeCell ref="BS125:BT128"/>
    <mergeCell ref="BU125:BV128"/>
    <mergeCell ref="BW125:BX128"/>
    <mergeCell ref="BY125:BZ128"/>
    <mergeCell ref="CA125:CB128"/>
    <mergeCell ref="CC125:CD128"/>
    <mergeCell ref="CE125:CF128"/>
    <mergeCell ref="CG125:CH128"/>
    <mergeCell ref="CI125:CJ128"/>
    <mergeCell ref="CM125:CN128"/>
    <mergeCell ref="CO125:CP128"/>
    <mergeCell ref="CQ125:CR128"/>
    <mergeCell ref="CS125:CT128"/>
    <mergeCell ref="CU125:CV128"/>
    <mergeCell ref="CW125:CX128"/>
    <mergeCell ref="CY125:CZ128"/>
    <mergeCell ref="DA125:DB128"/>
    <mergeCell ref="DC125:DD128"/>
    <mergeCell ref="DE125:DF128"/>
    <mergeCell ref="DG125:DH128"/>
    <mergeCell ref="DI125:DJ128"/>
    <mergeCell ref="DK125:DL128"/>
    <mergeCell ref="DM125:DN128"/>
    <mergeCell ref="DU125:DV128"/>
    <mergeCell ref="A129:A136"/>
    <mergeCell ref="B129:B136"/>
    <mergeCell ref="C129:D132"/>
    <mergeCell ref="E129:F132"/>
    <mergeCell ref="G129:H132"/>
    <mergeCell ref="I129:J132"/>
    <mergeCell ref="K129:L132"/>
    <mergeCell ref="M129:N132"/>
    <mergeCell ref="O129:P132"/>
    <mergeCell ref="Q129:R132"/>
    <mergeCell ref="S129:T132"/>
    <mergeCell ref="U129:V132"/>
    <mergeCell ref="W129:X132"/>
    <mergeCell ref="Y129:Z132"/>
    <mergeCell ref="AA129:AB132"/>
    <mergeCell ref="AC129:AD132"/>
    <mergeCell ref="AE129:AF132"/>
    <mergeCell ref="AW129:AX132"/>
    <mergeCell ref="AY129:AZ132"/>
    <mergeCell ref="BA129:BB132"/>
    <mergeCell ref="BC129:BD132"/>
    <mergeCell ref="BE129:BF132"/>
    <mergeCell ref="BG129:BH132"/>
    <mergeCell ref="BO129:BP132"/>
    <mergeCell ref="BQ129:BR132"/>
    <mergeCell ref="BS129:BT132"/>
    <mergeCell ref="BU129:BV132"/>
    <mergeCell ref="BW129:BX132"/>
    <mergeCell ref="BY129:BZ132"/>
    <mergeCell ref="CA129:CB132"/>
    <mergeCell ref="CC129:CD132"/>
    <mergeCell ref="CE129:CF132"/>
    <mergeCell ref="CG129:CH132"/>
    <mergeCell ref="CI129:CJ132"/>
    <mergeCell ref="CM129:CN132"/>
    <mergeCell ref="CO129:CP132"/>
    <mergeCell ref="CQ129:CR132"/>
    <mergeCell ref="CS129:CT132"/>
    <mergeCell ref="CU129:CV132"/>
    <mergeCell ref="CW129:CX132"/>
    <mergeCell ref="CY129:CZ132"/>
    <mergeCell ref="DA129:DB132"/>
    <mergeCell ref="DC129:DD132"/>
    <mergeCell ref="DE129:DF132"/>
    <mergeCell ref="DG129:DH132"/>
    <mergeCell ref="DI129:DJ132"/>
    <mergeCell ref="DK129:DL132"/>
    <mergeCell ref="DM129:DN132"/>
    <mergeCell ref="CK129:CL132"/>
    <mergeCell ref="DU129:DV132"/>
    <mergeCell ref="C133:D136"/>
    <mergeCell ref="E133:F136"/>
    <mergeCell ref="G133:H136"/>
    <mergeCell ref="I133:J136"/>
    <mergeCell ref="K133:L136"/>
    <mergeCell ref="M133:N136"/>
    <mergeCell ref="O133:P136"/>
    <mergeCell ref="Q133:R136"/>
    <mergeCell ref="S133:T136"/>
    <mergeCell ref="U133:V136"/>
    <mergeCell ref="W133:X136"/>
    <mergeCell ref="Y133:Z136"/>
    <mergeCell ref="AA133:AB136"/>
    <mergeCell ref="AC133:AD136"/>
    <mergeCell ref="AE133:AF136"/>
    <mergeCell ref="AG133:AH136"/>
    <mergeCell ref="AI133:AJ136"/>
    <mergeCell ref="AW133:AX136"/>
    <mergeCell ref="AY133:AZ136"/>
    <mergeCell ref="BA133:BB136"/>
    <mergeCell ref="BC133:BD136"/>
    <mergeCell ref="BE133:BF136"/>
    <mergeCell ref="BG133:BH136"/>
    <mergeCell ref="BO133:BP136"/>
    <mergeCell ref="BQ133:BR136"/>
    <mergeCell ref="BS133:BT136"/>
    <mergeCell ref="BU133:BV136"/>
    <mergeCell ref="BW133:BX136"/>
    <mergeCell ref="BY133:BZ136"/>
    <mergeCell ref="CA133:CB136"/>
    <mergeCell ref="CC133:CD136"/>
    <mergeCell ref="CE133:CF136"/>
    <mergeCell ref="CG133:CH136"/>
    <mergeCell ref="CI133:CJ136"/>
    <mergeCell ref="CM133:CN136"/>
    <mergeCell ref="CO133:CP136"/>
    <mergeCell ref="CQ133:CR136"/>
    <mergeCell ref="CS133:CT136"/>
    <mergeCell ref="CU133:CV136"/>
    <mergeCell ref="CW133:CX136"/>
    <mergeCell ref="CY133:CZ136"/>
    <mergeCell ref="DA133:DB136"/>
    <mergeCell ref="DC133:DD136"/>
    <mergeCell ref="DE133:DF136"/>
    <mergeCell ref="DG133:DH136"/>
    <mergeCell ref="DI133:DJ136"/>
    <mergeCell ref="DK133:DL136"/>
    <mergeCell ref="DM133:DN136"/>
    <mergeCell ref="CK133:CL136"/>
    <mergeCell ref="DU133:DV136"/>
    <mergeCell ref="A137:A144"/>
    <mergeCell ref="B137:B144"/>
    <mergeCell ref="C137:D140"/>
    <mergeCell ref="E137:F140"/>
    <mergeCell ref="G137:H140"/>
    <mergeCell ref="I137:J140"/>
    <mergeCell ref="K137:L140"/>
    <mergeCell ref="M137:N140"/>
    <mergeCell ref="O137:P140"/>
    <mergeCell ref="Q137:R140"/>
    <mergeCell ref="S137:T140"/>
    <mergeCell ref="U137:V140"/>
    <mergeCell ref="W137:X140"/>
    <mergeCell ref="Y137:Z140"/>
    <mergeCell ref="AA137:AB140"/>
    <mergeCell ref="AC137:AD140"/>
    <mergeCell ref="AE137:AF140"/>
    <mergeCell ref="AQ137:AR140"/>
    <mergeCell ref="AS137:AT140"/>
    <mergeCell ref="AU137:AV140"/>
    <mergeCell ref="AW137:AX140"/>
    <mergeCell ref="AY137:AZ140"/>
    <mergeCell ref="BA137:BB140"/>
    <mergeCell ref="BC137:BD140"/>
    <mergeCell ref="BE137:BF140"/>
    <mergeCell ref="BG137:BH140"/>
    <mergeCell ref="BO137:BP140"/>
    <mergeCell ref="BQ137:BR140"/>
    <mergeCell ref="BS137:BT140"/>
    <mergeCell ref="BU137:BV140"/>
    <mergeCell ref="BW137:BX140"/>
    <mergeCell ref="BY137:BZ140"/>
    <mergeCell ref="CA137:CB140"/>
    <mergeCell ref="CC137:CD140"/>
    <mergeCell ref="CE137:CF140"/>
    <mergeCell ref="CG137:CH140"/>
    <mergeCell ref="CI137:CJ140"/>
    <mergeCell ref="CK137:CL140"/>
    <mergeCell ref="CM137:CN140"/>
    <mergeCell ref="CO137:CP140"/>
    <mergeCell ref="CQ137:CR140"/>
    <mergeCell ref="CS137:CT140"/>
    <mergeCell ref="CU137:CV140"/>
    <mergeCell ref="CW137:CX140"/>
    <mergeCell ref="CY137:CZ140"/>
    <mergeCell ref="DA137:DB140"/>
    <mergeCell ref="DC137:DD140"/>
    <mergeCell ref="DE137:DF140"/>
    <mergeCell ref="C141:D144"/>
    <mergeCell ref="E141:F144"/>
    <mergeCell ref="G141:H144"/>
    <mergeCell ref="I141:J144"/>
    <mergeCell ref="K141:L144"/>
    <mergeCell ref="M141:N144"/>
    <mergeCell ref="O141:P144"/>
    <mergeCell ref="Q141:R144"/>
    <mergeCell ref="S141:T144"/>
    <mergeCell ref="U141:V144"/>
    <mergeCell ref="W141:X144"/>
    <mergeCell ref="Y141:Z144"/>
    <mergeCell ref="AA141:AB144"/>
    <mergeCell ref="AC141:AD144"/>
    <mergeCell ref="AE141:AF144"/>
    <mergeCell ref="AG141:AH144"/>
    <mergeCell ref="AI141:AJ144"/>
    <mergeCell ref="AW141:AX144"/>
    <mergeCell ref="AY141:AZ144"/>
    <mergeCell ref="BA141:BB144"/>
    <mergeCell ref="BC141:BD144"/>
    <mergeCell ref="BE141:BF144"/>
    <mergeCell ref="BG141:BH144"/>
    <mergeCell ref="BO141:BP144"/>
    <mergeCell ref="BQ141:BR144"/>
    <mergeCell ref="BS141:BT144"/>
    <mergeCell ref="BU141:BV144"/>
    <mergeCell ref="BW141:BX144"/>
    <mergeCell ref="BY141:BZ144"/>
    <mergeCell ref="CA141:CB144"/>
    <mergeCell ref="CC141:CD144"/>
    <mergeCell ref="CE141:CF144"/>
    <mergeCell ref="CG141:CH144"/>
    <mergeCell ref="CI141:CJ144"/>
    <mergeCell ref="CK141:CL144"/>
    <mergeCell ref="CM141:CN144"/>
    <mergeCell ref="CO141:CP144"/>
    <mergeCell ref="CQ141:CR144"/>
    <mergeCell ref="CS141:CT144"/>
    <mergeCell ref="CU141:CV144"/>
    <mergeCell ref="CW141:CX144"/>
    <mergeCell ref="CY141:CZ144"/>
    <mergeCell ref="DA141:DB144"/>
    <mergeCell ref="DC141:DD144"/>
    <mergeCell ref="DE141:DF144"/>
    <mergeCell ref="DG141:DH144"/>
    <mergeCell ref="DI141:DJ144"/>
    <mergeCell ref="DK141:DL144"/>
    <mergeCell ref="A145:A152"/>
    <mergeCell ref="B145:B152"/>
    <mergeCell ref="C145:D148"/>
    <mergeCell ref="E145:F148"/>
    <mergeCell ref="G145:H148"/>
    <mergeCell ref="I145:J148"/>
    <mergeCell ref="K145:L148"/>
    <mergeCell ref="M145:N148"/>
    <mergeCell ref="O145:P148"/>
    <mergeCell ref="Q145:R148"/>
    <mergeCell ref="S145:T148"/>
    <mergeCell ref="U145:V148"/>
    <mergeCell ref="W145:X148"/>
    <mergeCell ref="Y145:Z148"/>
    <mergeCell ref="AA145:AB148"/>
    <mergeCell ref="AC145:AD148"/>
    <mergeCell ref="AE145:AF148"/>
    <mergeCell ref="AU145:AV148"/>
    <mergeCell ref="AW145:AX148"/>
    <mergeCell ref="AY145:AZ148"/>
    <mergeCell ref="BA145:BB148"/>
    <mergeCell ref="BC145:BD148"/>
    <mergeCell ref="BE145:BF148"/>
    <mergeCell ref="BG145:BH148"/>
    <mergeCell ref="BO145:BP148"/>
    <mergeCell ref="BQ145:BR148"/>
    <mergeCell ref="BS145:BT148"/>
    <mergeCell ref="BU145:BV148"/>
    <mergeCell ref="BW145:BX148"/>
    <mergeCell ref="BY145:BZ148"/>
    <mergeCell ref="CA145:CB148"/>
    <mergeCell ref="CC145:CD148"/>
    <mergeCell ref="CE145:CF148"/>
    <mergeCell ref="CG145:CH148"/>
    <mergeCell ref="CM145:CN148"/>
    <mergeCell ref="BK145:BL148"/>
    <mergeCell ref="CO145:CP148"/>
    <mergeCell ref="CQ145:CR148"/>
    <mergeCell ref="CS145:CT148"/>
    <mergeCell ref="CU145:CV148"/>
    <mergeCell ref="CW145:CX148"/>
    <mergeCell ref="CY145:CZ148"/>
    <mergeCell ref="DA145:DB148"/>
    <mergeCell ref="DC145:DD148"/>
    <mergeCell ref="DE145:DF148"/>
    <mergeCell ref="DG145:DH148"/>
    <mergeCell ref="DI145:DJ148"/>
    <mergeCell ref="DK145:DL148"/>
    <mergeCell ref="DM145:DN148"/>
    <mergeCell ref="DU145:DV148"/>
    <mergeCell ref="C149:D152"/>
    <mergeCell ref="E149:F152"/>
    <mergeCell ref="G149:H152"/>
    <mergeCell ref="I149:J152"/>
    <mergeCell ref="K149:L152"/>
    <mergeCell ref="M149:N152"/>
    <mergeCell ref="O149:P152"/>
    <mergeCell ref="Q149:R152"/>
    <mergeCell ref="S149:T152"/>
    <mergeCell ref="U149:V152"/>
    <mergeCell ref="W149:X152"/>
    <mergeCell ref="Y149:Z152"/>
    <mergeCell ref="AA149:AB152"/>
    <mergeCell ref="AC149:AD152"/>
    <mergeCell ref="AE149:AF152"/>
    <mergeCell ref="AG149:AH152"/>
    <mergeCell ref="AI149:AJ152"/>
    <mergeCell ref="AQ149:AR152"/>
    <mergeCell ref="AW149:AX152"/>
    <mergeCell ref="AY149:AZ152"/>
    <mergeCell ref="BA149:BB152"/>
    <mergeCell ref="BC149:BD152"/>
    <mergeCell ref="BE149:BF152"/>
    <mergeCell ref="BG149:BH152"/>
    <mergeCell ref="BO149:BP152"/>
    <mergeCell ref="BQ149:BR152"/>
    <mergeCell ref="BS149:BT152"/>
    <mergeCell ref="BU149:BV152"/>
    <mergeCell ref="BW149:BX152"/>
    <mergeCell ref="BY149:BZ152"/>
    <mergeCell ref="CA149:CB152"/>
    <mergeCell ref="CC149:CD152"/>
    <mergeCell ref="CE149:CF152"/>
    <mergeCell ref="CG149:CH152"/>
    <mergeCell ref="CI149:CJ152"/>
    <mergeCell ref="BK149:BL152"/>
    <mergeCell ref="CK149:CL152"/>
    <mergeCell ref="CM149:CN152"/>
    <mergeCell ref="CO149:CP152"/>
    <mergeCell ref="CQ149:CR152"/>
    <mergeCell ref="CS149:CT152"/>
    <mergeCell ref="CU149:CV152"/>
    <mergeCell ref="CW149:CX152"/>
    <mergeCell ref="CY149:CZ152"/>
    <mergeCell ref="DA149:DB152"/>
    <mergeCell ref="DC149:DD152"/>
    <mergeCell ref="DE149:DF152"/>
    <mergeCell ref="DG149:DH152"/>
    <mergeCell ref="DI149:DJ152"/>
    <mergeCell ref="DK149:DL152"/>
    <mergeCell ref="A153:A160"/>
    <mergeCell ref="B153:B160"/>
    <mergeCell ref="C153:D156"/>
    <mergeCell ref="E153:F156"/>
    <mergeCell ref="G153:H156"/>
    <mergeCell ref="I153:J156"/>
    <mergeCell ref="K153:L156"/>
    <mergeCell ref="M153:N156"/>
    <mergeCell ref="O153:P156"/>
    <mergeCell ref="Q153:R156"/>
    <mergeCell ref="S153:T156"/>
    <mergeCell ref="U153:V156"/>
    <mergeCell ref="W153:X156"/>
    <mergeCell ref="Y153:Z156"/>
    <mergeCell ref="AA153:AB156"/>
    <mergeCell ref="AC153:AD156"/>
    <mergeCell ref="AE153:AF156"/>
    <mergeCell ref="C157:D160"/>
    <mergeCell ref="E157:F160"/>
    <mergeCell ref="G157:H160"/>
    <mergeCell ref="I157:J160"/>
    <mergeCell ref="K157:L160"/>
    <mergeCell ref="M157:N160"/>
    <mergeCell ref="O157:P160"/>
    <mergeCell ref="Q157:R160"/>
    <mergeCell ref="S157:T160"/>
    <mergeCell ref="U157:V160"/>
    <mergeCell ref="W157:X160"/>
    <mergeCell ref="Y157:Z160"/>
    <mergeCell ref="AA157:AB160"/>
    <mergeCell ref="AC157:AD160"/>
    <mergeCell ref="AE157:AF160"/>
    <mergeCell ref="AQ153:AR156"/>
    <mergeCell ref="AS153:AT156"/>
    <mergeCell ref="AU153:AV156"/>
    <mergeCell ref="AW153:AX156"/>
    <mergeCell ref="AY153:AZ156"/>
    <mergeCell ref="BA153:BB156"/>
    <mergeCell ref="BC153:BD156"/>
    <mergeCell ref="BE153:BF156"/>
    <mergeCell ref="BG153:BH156"/>
    <mergeCell ref="BO153:BP156"/>
    <mergeCell ref="BQ153:BR156"/>
    <mergeCell ref="BS153:BT156"/>
    <mergeCell ref="BU153:BV156"/>
    <mergeCell ref="BW153:BX156"/>
    <mergeCell ref="BY153:BZ156"/>
    <mergeCell ref="CA153:CB156"/>
    <mergeCell ref="CC153:CD156"/>
    <mergeCell ref="CE153:CF156"/>
    <mergeCell ref="CG153:CH156"/>
    <mergeCell ref="CI153:CJ156"/>
    <mergeCell ref="BK153:BL156"/>
    <mergeCell ref="CK153:CL156"/>
    <mergeCell ref="CM153:CN156"/>
    <mergeCell ref="CO153:CP156"/>
    <mergeCell ref="CQ153:CR156"/>
    <mergeCell ref="CS153:CT156"/>
    <mergeCell ref="CU153:CV156"/>
    <mergeCell ref="CW153:CX156"/>
    <mergeCell ref="CY153:CZ156"/>
    <mergeCell ref="DA153:DB156"/>
    <mergeCell ref="DC153:DD156"/>
    <mergeCell ref="DE153:DF156"/>
    <mergeCell ref="DG153:DH156"/>
    <mergeCell ref="DI153:DJ156"/>
    <mergeCell ref="DK153:DL156"/>
    <mergeCell ref="AO157:AP160"/>
    <mergeCell ref="AQ157:AR160"/>
    <mergeCell ref="AS157:AT160"/>
    <mergeCell ref="AU157:AV160"/>
    <mergeCell ref="AW157:AX160"/>
    <mergeCell ref="AY157:AZ160"/>
    <mergeCell ref="BA157:BB160"/>
    <mergeCell ref="BC157:BD160"/>
    <mergeCell ref="BE157:BF160"/>
    <mergeCell ref="BG157:BH160"/>
    <mergeCell ref="BO157:BP160"/>
    <mergeCell ref="BQ157:BR160"/>
    <mergeCell ref="BS157:BT160"/>
    <mergeCell ref="BU157:BV160"/>
    <mergeCell ref="BW157:BX160"/>
    <mergeCell ref="BY157:BZ160"/>
    <mergeCell ref="CA157:CB160"/>
    <mergeCell ref="CE157:CF160"/>
    <mergeCell ref="CG157:CH160"/>
    <mergeCell ref="CI157:CJ160"/>
    <mergeCell ref="CK157:CL160"/>
    <mergeCell ref="CM157:CN160"/>
    <mergeCell ref="CO157:CP160"/>
    <mergeCell ref="CQ157:CR160"/>
    <mergeCell ref="CS157:CT160"/>
    <mergeCell ref="CU157:CV160"/>
    <mergeCell ref="CW157:CX160"/>
    <mergeCell ref="CY157:CZ160"/>
    <mergeCell ref="DA157:DB160"/>
    <mergeCell ref="DC157:DD160"/>
    <mergeCell ref="DE157:DF160"/>
    <mergeCell ref="DG157:DH160"/>
    <mergeCell ref="DI157:DJ160"/>
    <mergeCell ref="DK157:DL160"/>
    <mergeCell ref="A161:A168"/>
    <mergeCell ref="B161:B168"/>
    <mergeCell ref="C161:D164"/>
    <mergeCell ref="E161:F164"/>
    <mergeCell ref="G161:H164"/>
    <mergeCell ref="I161:J164"/>
    <mergeCell ref="K161:L164"/>
    <mergeCell ref="M161:N164"/>
    <mergeCell ref="O161:P164"/>
    <mergeCell ref="Q161:R164"/>
    <mergeCell ref="S161:T164"/>
    <mergeCell ref="U161:V164"/>
    <mergeCell ref="W161:X164"/>
    <mergeCell ref="Y161:Z164"/>
    <mergeCell ref="AA161:AB164"/>
    <mergeCell ref="AC161:AD164"/>
    <mergeCell ref="AE161:AF164"/>
    <mergeCell ref="C165:D168"/>
    <mergeCell ref="E165:F168"/>
    <mergeCell ref="G165:H168"/>
    <mergeCell ref="I165:J168"/>
    <mergeCell ref="K165:L168"/>
    <mergeCell ref="M165:N168"/>
    <mergeCell ref="O165:P168"/>
    <mergeCell ref="Q165:R168"/>
    <mergeCell ref="S165:T168"/>
    <mergeCell ref="U165:V168"/>
    <mergeCell ref="W165:X168"/>
    <mergeCell ref="Y165:Z168"/>
    <mergeCell ref="AA165:AB168"/>
    <mergeCell ref="AC165:AD168"/>
    <mergeCell ref="AE165:AF168"/>
    <mergeCell ref="AG161:AH164"/>
    <mergeCell ref="AO161:AP164"/>
    <mergeCell ref="AQ161:AR164"/>
    <mergeCell ref="AS161:AT164"/>
    <mergeCell ref="AU161:AV164"/>
    <mergeCell ref="AW161:AX164"/>
    <mergeCell ref="AY161:AZ164"/>
    <mergeCell ref="BA161:BB164"/>
    <mergeCell ref="BC161:BD164"/>
    <mergeCell ref="BE161:BF164"/>
    <mergeCell ref="BG161:BH164"/>
    <mergeCell ref="BO161:BP164"/>
    <mergeCell ref="BQ161:BR164"/>
    <mergeCell ref="BS161:BT164"/>
    <mergeCell ref="BU161:BV164"/>
    <mergeCell ref="BW161:BX164"/>
    <mergeCell ref="BY161:BZ164"/>
    <mergeCell ref="CA161:CB164"/>
    <mergeCell ref="CC161:CD164"/>
    <mergeCell ref="CE161:CF164"/>
    <mergeCell ref="CG161:CH164"/>
    <mergeCell ref="CI161:CJ164"/>
    <mergeCell ref="CK161:CL164"/>
    <mergeCell ref="CM161:CN164"/>
    <mergeCell ref="CO161:CP164"/>
    <mergeCell ref="CQ161:CR164"/>
    <mergeCell ref="CS161:CT164"/>
    <mergeCell ref="CU161:CV164"/>
    <mergeCell ref="CW161:CX164"/>
    <mergeCell ref="CY161:CZ164"/>
    <mergeCell ref="DA161:DB164"/>
    <mergeCell ref="AG165:AH168"/>
    <mergeCell ref="AI165:AJ168"/>
    <mergeCell ref="AK165:AL168"/>
    <mergeCell ref="AM165:AN168"/>
    <mergeCell ref="AO165:AP168"/>
    <mergeCell ref="AQ165:AR168"/>
    <mergeCell ref="AS165:AT168"/>
    <mergeCell ref="AU165:AV168"/>
    <mergeCell ref="AW165:AX168"/>
    <mergeCell ref="AY165:AZ168"/>
    <mergeCell ref="BA165:BB168"/>
    <mergeCell ref="BC165:BD168"/>
    <mergeCell ref="BE165:BF168"/>
    <mergeCell ref="BG165:BH168"/>
    <mergeCell ref="BO165:BP168"/>
    <mergeCell ref="BQ165:BR168"/>
    <mergeCell ref="BS165:BT168"/>
    <mergeCell ref="BU165:BV168"/>
    <mergeCell ref="BW165:BX168"/>
    <mergeCell ref="BY165:BZ168"/>
    <mergeCell ref="CA165:CB168"/>
    <mergeCell ref="CC165:CD168"/>
    <mergeCell ref="CE165:CF168"/>
    <mergeCell ref="CG165:CH168"/>
    <mergeCell ref="CI165:CJ168"/>
    <mergeCell ref="CK165:CL168"/>
    <mergeCell ref="CM165:CN168"/>
    <mergeCell ref="CO165:CP168"/>
    <mergeCell ref="CQ165:CR168"/>
    <mergeCell ref="CS165:CT168"/>
    <mergeCell ref="CU165:CV168"/>
    <mergeCell ref="CW165:CX168"/>
    <mergeCell ref="CY165:CZ168"/>
    <mergeCell ref="DA165:DB168"/>
    <mergeCell ref="A169:A176"/>
    <mergeCell ref="B169:B176"/>
    <mergeCell ref="C169:D172"/>
    <mergeCell ref="E169:F172"/>
    <mergeCell ref="G169:H172"/>
    <mergeCell ref="I169:J172"/>
    <mergeCell ref="K169:L172"/>
    <mergeCell ref="M169:N172"/>
    <mergeCell ref="O169:P172"/>
    <mergeCell ref="Q169:R172"/>
    <mergeCell ref="S169:T172"/>
    <mergeCell ref="U169:V172"/>
    <mergeCell ref="W169:X172"/>
    <mergeCell ref="Y169:Z172"/>
    <mergeCell ref="AA169:AB172"/>
    <mergeCell ref="AC169:AD172"/>
    <mergeCell ref="AE169:AF172"/>
    <mergeCell ref="BO169:BP172"/>
    <mergeCell ref="BQ169:BR172"/>
    <mergeCell ref="BS169:BT172"/>
    <mergeCell ref="BU169:BV172"/>
    <mergeCell ref="BW169:BX172"/>
    <mergeCell ref="BY169:BZ172"/>
    <mergeCell ref="CA169:CB172"/>
    <mergeCell ref="CC169:CD172"/>
    <mergeCell ref="CE169:CF172"/>
    <mergeCell ref="CG169:CH172"/>
    <mergeCell ref="CI169:CJ172"/>
    <mergeCell ref="CM169:CN172"/>
    <mergeCell ref="CO169:CP172"/>
    <mergeCell ref="CQ169:CR172"/>
    <mergeCell ref="CS169:CT172"/>
    <mergeCell ref="CU169:CV172"/>
    <mergeCell ref="CW169:CX172"/>
    <mergeCell ref="CY169:CZ172"/>
    <mergeCell ref="DA169:DB172"/>
    <mergeCell ref="DC169:DD172"/>
    <mergeCell ref="DE169:DF172"/>
    <mergeCell ref="DG169:DH172"/>
    <mergeCell ref="DI169:DJ172"/>
    <mergeCell ref="DK169:DL172"/>
    <mergeCell ref="DM169:DN172"/>
    <mergeCell ref="DU169:DV172"/>
    <mergeCell ref="C173:D176"/>
    <mergeCell ref="E173:F176"/>
    <mergeCell ref="G173:H176"/>
    <mergeCell ref="I173:J176"/>
    <mergeCell ref="K173:L176"/>
    <mergeCell ref="M173:N176"/>
    <mergeCell ref="O173:P176"/>
    <mergeCell ref="Q173:R176"/>
    <mergeCell ref="S173:T176"/>
    <mergeCell ref="U173:V176"/>
    <mergeCell ref="W173:X176"/>
    <mergeCell ref="Y173:Z176"/>
    <mergeCell ref="AA173:AB176"/>
    <mergeCell ref="AC173:AD176"/>
    <mergeCell ref="AE173:AF176"/>
    <mergeCell ref="AG173:AH176"/>
    <mergeCell ref="AI173:AJ176"/>
    <mergeCell ref="AK173:AL176"/>
    <mergeCell ref="AM173:AN176"/>
    <mergeCell ref="AO173:AP176"/>
    <mergeCell ref="AQ173:AR176"/>
    <mergeCell ref="AS173:AT176"/>
    <mergeCell ref="AU173:AV176"/>
    <mergeCell ref="BO173:BP176"/>
    <mergeCell ref="BQ173:BR176"/>
    <mergeCell ref="BS173:BT176"/>
    <mergeCell ref="BU173:BV176"/>
    <mergeCell ref="BW173:BX176"/>
    <mergeCell ref="CE173:CF176"/>
    <mergeCell ref="CG173:CH176"/>
    <mergeCell ref="CI173:CJ176"/>
    <mergeCell ref="CK173:CL176"/>
    <mergeCell ref="CM173:CN176"/>
    <mergeCell ref="CO173:CP176"/>
    <mergeCell ref="CQ173:CR176"/>
    <mergeCell ref="CS173:CT176"/>
    <mergeCell ref="CU173:CV176"/>
    <mergeCell ref="CW173:CX176"/>
    <mergeCell ref="CY173:CZ176"/>
    <mergeCell ref="DA173:DB176"/>
    <mergeCell ref="DC173:DD176"/>
    <mergeCell ref="DE173:DF176"/>
    <mergeCell ref="DG173:DH176"/>
    <mergeCell ref="DI173:DJ176"/>
    <mergeCell ref="DK173:DL176"/>
    <mergeCell ref="A177:A184"/>
    <mergeCell ref="B177:B184"/>
    <mergeCell ref="C177:D180"/>
    <mergeCell ref="E177:F180"/>
    <mergeCell ref="G177:H180"/>
    <mergeCell ref="I177:J180"/>
    <mergeCell ref="K177:L180"/>
    <mergeCell ref="M177:N180"/>
    <mergeCell ref="O177:P180"/>
    <mergeCell ref="Q177:R180"/>
    <mergeCell ref="S177:T180"/>
    <mergeCell ref="U177:V180"/>
    <mergeCell ref="W177:X180"/>
    <mergeCell ref="Y177:Z180"/>
    <mergeCell ref="AA177:AB180"/>
    <mergeCell ref="AC177:AD180"/>
    <mergeCell ref="AE177:AF180"/>
    <mergeCell ref="C181:D184"/>
    <mergeCell ref="E181:F184"/>
    <mergeCell ref="G181:H184"/>
    <mergeCell ref="I181:J184"/>
    <mergeCell ref="K181:L184"/>
    <mergeCell ref="M181:N184"/>
    <mergeCell ref="O181:P184"/>
    <mergeCell ref="Q181:R184"/>
    <mergeCell ref="S181:T184"/>
    <mergeCell ref="U181:V184"/>
    <mergeCell ref="CM177:CN180"/>
    <mergeCell ref="CO177:CP180"/>
    <mergeCell ref="CQ177:CR180"/>
    <mergeCell ref="CS177:CT180"/>
    <mergeCell ref="CU177:CV180"/>
    <mergeCell ref="W181:X184"/>
    <mergeCell ref="Y181:Z184"/>
    <mergeCell ref="AA181:AB184"/>
    <mergeCell ref="AC181:AD184"/>
    <mergeCell ref="AE181:AF184"/>
    <mergeCell ref="AG177:AH180"/>
    <mergeCell ref="AI177:AJ180"/>
    <mergeCell ref="AK177:AL180"/>
    <mergeCell ref="AM177:AN180"/>
    <mergeCell ref="AO177:AP180"/>
    <mergeCell ref="AQ177:AR180"/>
    <mergeCell ref="AS177:AT180"/>
    <mergeCell ref="AU177:AV180"/>
    <mergeCell ref="AW177:AX180"/>
    <mergeCell ref="AY177:AZ180"/>
    <mergeCell ref="BA177:BB180"/>
    <mergeCell ref="BC177:BD180"/>
    <mergeCell ref="AW181:AX184"/>
    <mergeCell ref="AY181:AZ184"/>
    <mergeCell ref="BA181:BB184"/>
    <mergeCell ref="BC181:BD184"/>
    <mergeCell ref="BE181:BF184"/>
    <mergeCell ref="BG181:BH184"/>
    <mergeCell ref="CW177:CX180"/>
    <mergeCell ref="CY177:CZ180"/>
    <mergeCell ref="DA177:DB180"/>
    <mergeCell ref="BO181:BP184"/>
    <mergeCell ref="BQ181:BR184"/>
    <mergeCell ref="BS181:BT184"/>
    <mergeCell ref="BU181:BV184"/>
    <mergeCell ref="BW181:BX184"/>
    <mergeCell ref="BY181:BZ184"/>
    <mergeCell ref="CA181:CB184"/>
    <mergeCell ref="CC181:CD184"/>
    <mergeCell ref="CE181:CF184"/>
    <mergeCell ref="CG181:CH184"/>
    <mergeCell ref="CI181:CJ184"/>
    <mergeCell ref="CK181:CL184"/>
    <mergeCell ref="CM181:CN184"/>
    <mergeCell ref="CO181:CP184"/>
    <mergeCell ref="CQ181:CR184"/>
    <mergeCell ref="CS181:CT184"/>
    <mergeCell ref="CU181:CV184"/>
    <mergeCell ref="BO177:BP180"/>
    <mergeCell ref="BQ177:BR180"/>
    <mergeCell ref="BS177:BT180"/>
    <mergeCell ref="BU177:BV180"/>
    <mergeCell ref="BW177:BX180"/>
    <mergeCell ref="BY177:BZ180"/>
    <mergeCell ref="CA177:CB180"/>
    <mergeCell ref="CC177:CD180"/>
    <mergeCell ref="CE177:CF180"/>
    <mergeCell ref="CG177:CH180"/>
    <mergeCell ref="CI177:CJ180"/>
    <mergeCell ref="CK177:CL180"/>
    <mergeCell ref="A185:A192"/>
    <mergeCell ref="B185:B192"/>
    <mergeCell ref="C185:D188"/>
    <mergeCell ref="E185:F188"/>
    <mergeCell ref="G185:H188"/>
    <mergeCell ref="I185:J188"/>
    <mergeCell ref="K185:L188"/>
    <mergeCell ref="M185:N188"/>
    <mergeCell ref="O185:P188"/>
    <mergeCell ref="Q185:R188"/>
    <mergeCell ref="S185:T188"/>
    <mergeCell ref="U185:V188"/>
    <mergeCell ref="W185:X188"/>
    <mergeCell ref="Y185:Z188"/>
    <mergeCell ref="AA185:AB188"/>
    <mergeCell ref="AC185:AD188"/>
    <mergeCell ref="AE185:AF188"/>
    <mergeCell ref="C189:D192"/>
    <mergeCell ref="E189:F192"/>
    <mergeCell ref="G189:H192"/>
    <mergeCell ref="I189:J192"/>
    <mergeCell ref="K189:L192"/>
    <mergeCell ref="M189:N192"/>
    <mergeCell ref="O189:P192"/>
    <mergeCell ref="Q189:R192"/>
    <mergeCell ref="S189:T192"/>
    <mergeCell ref="U189:V192"/>
    <mergeCell ref="W189:X192"/>
    <mergeCell ref="Y189:Z192"/>
    <mergeCell ref="AA189:AB192"/>
    <mergeCell ref="AC189:AD192"/>
    <mergeCell ref="AE189:AF192"/>
    <mergeCell ref="BO185:BP188"/>
    <mergeCell ref="BQ185:BR188"/>
    <mergeCell ref="BS185:BT188"/>
    <mergeCell ref="BU185:BV188"/>
    <mergeCell ref="BW185:BX188"/>
    <mergeCell ref="BY185:BZ188"/>
    <mergeCell ref="CA185:CB188"/>
    <mergeCell ref="CC185:CD188"/>
    <mergeCell ref="CE185:CF188"/>
    <mergeCell ref="CG185:CH188"/>
    <mergeCell ref="CI185:CJ188"/>
    <mergeCell ref="CK185:CL188"/>
    <mergeCell ref="CM185:CN188"/>
    <mergeCell ref="CO185:CP188"/>
    <mergeCell ref="CQ185:CR188"/>
    <mergeCell ref="CS185:CT188"/>
    <mergeCell ref="CU185:CV188"/>
    <mergeCell ref="CW185:CX188"/>
    <mergeCell ref="CY185:CZ188"/>
    <mergeCell ref="DA185:DB188"/>
    <mergeCell ref="DC185:DD188"/>
    <mergeCell ref="DE185:DF188"/>
    <mergeCell ref="DG185:DH188"/>
    <mergeCell ref="DI185:DJ188"/>
    <mergeCell ref="DK185:DL188"/>
    <mergeCell ref="AW189:AX192"/>
    <mergeCell ref="AY189:AZ192"/>
    <mergeCell ref="BA189:BB192"/>
    <mergeCell ref="BC189:BD192"/>
    <mergeCell ref="BE189:BF192"/>
    <mergeCell ref="BG189:BH192"/>
    <mergeCell ref="BO189:BP192"/>
    <mergeCell ref="BQ189:BR192"/>
    <mergeCell ref="BS189:BT192"/>
    <mergeCell ref="BU189:BV192"/>
    <mergeCell ref="BW189:BX192"/>
    <mergeCell ref="BY189:BZ192"/>
    <mergeCell ref="CA189:CB192"/>
    <mergeCell ref="CC189:CD192"/>
    <mergeCell ref="CE189:CF192"/>
    <mergeCell ref="CG189:CH192"/>
    <mergeCell ref="CI189:CJ192"/>
    <mergeCell ref="CK189:CL192"/>
    <mergeCell ref="CM189:CN192"/>
    <mergeCell ref="CO189:CP192"/>
    <mergeCell ref="CQ189:CR192"/>
    <mergeCell ref="CS189:CT192"/>
    <mergeCell ref="CU189:CV192"/>
    <mergeCell ref="CW189:CX192"/>
    <mergeCell ref="CY189:CZ192"/>
    <mergeCell ref="DA189:DB192"/>
    <mergeCell ref="DC189:DD192"/>
    <mergeCell ref="DE189:DF192"/>
    <mergeCell ref="DG189:DH192"/>
    <mergeCell ref="A193:A200"/>
    <mergeCell ref="B193:B200"/>
    <mergeCell ref="C193:D196"/>
    <mergeCell ref="E193:F196"/>
    <mergeCell ref="G193:H196"/>
    <mergeCell ref="I193:J196"/>
    <mergeCell ref="K193:L196"/>
    <mergeCell ref="M193:N196"/>
    <mergeCell ref="O193:P196"/>
    <mergeCell ref="Q193:R196"/>
    <mergeCell ref="S193:T196"/>
    <mergeCell ref="U193:V196"/>
    <mergeCell ref="W193:X196"/>
    <mergeCell ref="Y193:Z196"/>
    <mergeCell ref="AA193:AB196"/>
    <mergeCell ref="AC193:AD196"/>
    <mergeCell ref="AE193:AF196"/>
    <mergeCell ref="C197:D200"/>
    <mergeCell ref="E197:F200"/>
    <mergeCell ref="G197:H200"/>
    <mergeCell ref="I197:J200"/>
    <mergeCell ref="K197:L200"/>
    <mergeCell ref="M197:N200"/>
    <mergeCell ref="O197:P200"/>
    <mergeCell ref="Q197:R200"/>
    <mergeCell ref="S197:T200"/>
    <mergeCell ref="U197:V200"/>
    <mergeCell ref="W197:X200"/>
    <mergeCell ref="Y197:Z200"/>
    <mergeCell ref="AA197:AB200"/>
    <mergeCell ref="AC197:AD200"/>
    <mergeCell ref="AE197:AF200"/>
    <mergeCell ref="AS193:AT196"/>
    <mergeCell ref="AU193:AV196"/>
    <mergeCell ref="AW193:AX196"/>
    <mergeCell ref="AY193:AZ196"/>
    <mergeCell ref="BA193:BB196"/>
    <mergeCell ref="BC193:BD196"/>
    <mergeCell ref="BE193:BF196"/>
    <mergeCell ref="BG193:BH196"/>
    <mergeCell ref="BO193:BP196"/>
    <mergeCell ref="BQ193:BR196"/>
    <mergeCell ref="BS193:BT196"/>
    <mergeCell ref="BU193:BV196"/>
    <mergeCell ref="BW193:BX196"/>
    <mergeCell ref="BY193:BZ196"/>
    <mergeCell ref="CA193:CB196"/>
    <mergeCell ref="CC193:CD196"/>
    <mergeCell ref="CE193:CF196"/>
    <mergeCell ref="CG193:CH196"/>
    <mergeCell ref="CI193:CJ196"/>
    <mergeCell ref="CK193:CL196"/>
    <mergeCell ref="CM193:CN196"/>
    <mergeCell ref="CO193:CP196"/>
    <mergeCell ref="CQ193:CR196"/>
    <mergeCell ref="CS193:CT196"/>
    <mergeCell ref="CU193:CV196"/>
    <mergeCell ref="CW193:CX196"/>
    <mergeCell ref="CY193:CZ196"/>
    <mergeCell ref="DA193:DB196"/>
    <mergeCell ref="DC193:DD196"/>
    <mergeCell ref="DE193:DF196"/>
    <mergeCell ref="DG193:DH196"/>
    <mergeCell ref="DI193:DJ196"/>
    <mergeCell ref="DK193:DL196"/>
    <mergeCell ref="DM193:DN196"/>
    <mergeCell ref="AG197:AH200"/>
    <mergeCell ref="AI197:AJ200"/>
    <mergeCell ref="AK197:AL200"/>
    <mergeCell ref="AM197:AN200"/>
    <mergeCell ref="AO197:AP200"/>
    <mergeCell ref="AQ197:AR200"/>
    <mergeCell ref="AS197:AT200"/>
    <mergeCell ref="AU197:AV200"/>
    <mergeCell ref="AW197:AX200"/>
    <mergeCell ref="AY197:AZ200"/>
    <mergeCell ref="BA197:BB200"/>
    <mergeCell ref="BC197:BD200"/>
    <mergeCell ref="BE197:BF200"/>
    <mergeCell ref="BG197:BH200"/>
    <mergeCell ref="BO197:BP200"/>
    <mergeCell ref="BQ197:BR200"/>
    <mergeCell ref="BS197:BT200"/>
    <mergeCell ref="BU197:BV200"/>
    <mergeCell ref="BW197:BX200"/>
    <mergeCell ref="BY197:BZ200"/>
    <mergeCell ref="CA197:CB200"/>
    <mergeCell ref="CC197:CD200"/>
    <mergeCell ref="CE197:CF200"/>
    <mergeCell ref="CG197:CH200"/>
    <mergeCell ref="CI197:CJ200"/>
    <mergeCell ref="CK197:CL200"/>
    <mergeCell ref="CM197:CN200"/>
    <mergeCell ref="CO197:CP200"/>
    <mergeCell ref="CQ197:CR200"/>
    <mergeCell ref="CS197:CT200"/>
    <mergeCell ref="CU197:CV200"/>
    <mergeCell ref="CW197:CX200"/>
    <mergeCell ref="CY197:CZ200"/>
    <mergeCell ref="DA197:DB200"/>
    <mergeCell ref="A201:A208"/>
    <mergeCell ref="B201:B208"/>
    <mergeCell ref="C201:D204"/>
    <mergeCell ref="E201:F204"/>
    <mergeCell ref="G201:H204"/>
    <mergeCell ref="I201:J204"/>
    <mergeCell ref="K201:L204"/>
    <mergeCell ref="M201:N204"/>
    <mergeCell ref="O201:P204"/>
    <mergeCell ref="Q201:R204"/>
    <mergeCell ref="S201:T204"/>
    <mergeCell ref="U201:V204"/>
    <mergeCell ref="W201:X204"/>
    <mergeCell ref="Y201:Z204"/>
    <mergeCell ref="AA201:AB204"/>
    <mergeCell ref="AC201:AD204"/>
    <mergeCell ref="AE201:AF204"/>
    <mergeCell ref="C205:D208"/>
    <mergeCell ref="E205:F208"/>
    <mergeCell ref="G205:H208"/>
    <mergeCell ref="I205:J208"/>
    <mergeCell ref="K205:L208"/>
    <mergeCell ref="M205:N208"/>
    <mergeCell ref="O205:P208"/>
    <mergeCell ref="Q205:R208"/>
    <mergeCell ref="CA201:CB204"/>
    <mergeCell ref="CC201:CD204"/>
    <mergeCell ref="CE201:CF204"/>
    <mergeCell ref="CG201:CH204"/>
    <mergeCell ref="CI201:CJ204"/>
    <mergeCell ref="CK201:CL204"/>
    <mergeCell ref="CM201:CN204"/>
    <mergeCell ref="CO201:CP204"/>
    <mergeCell ref="CQ201:CR204"/>
    <mergeCell ref="CS201:CT204"/>
    <mergeCell ref="CU201:CV204"/>
    <mergeCell ref="CW201:CX204"/>
    <mergeCell ref="S205:T208"/>
    <mergeCell ref="U205:V208"/>
    <mergeCell ref="W205:X208"/>
    <mergeCell ref="Y205:Z208"/>
    <mergeCell ref="AA205:AB208"/>
    <mergeCell ref="AC205:AD208"/>
    <mergeCell ref="AE205:AF208"/>
    <mergeCell ref="AG201:AH204"/>
    <mergeCell ref="AI201:AJ204"/>
    <mergeCell ref="AK201:AL204"/>
    <mergeCell ref="AW201:AX204"/>
    <mergeCell ref="AY201:AZ204"/>
    <mergeCell ref="BA201:BB204"/>
    <mergeCell ref="BC201:BD204"/>
    <mergeCell ref="BE201:BF204"/>
    <mergeCell ref="BG201:BH204"/>
    <mergeCell ref="BO201:BP204"/>
    <mergeCell ref="BM205:BN208"/>
    <mergeCell ref="CY201:CZ204"/>
    <mergeCell ref="DA201:DB204"/>
    <mergeCell ref="AW205:AX208"/>
    <mergeCell ref="AY205:AZ208"/>
    <mergeCell ref="BA205:BB208"/>
    <mergeCell ref="BC205:BD208"/>
    <mergeCell ref="BE205:BF208"/>
    <mergeCell ref="BG205:BH208"/>
    <mergeCell ref="BO205:BP208"/>
    <mergeCell ref="BQ205:BR208"/>
    <mergeCell ref="BS205:BT208"/>
    <mergeCell ref="BU205:BV208"/>
    <mergeCell ref="BW205:BX208"/>
    <mergeCell ref="BY205:BZ208"/>
    <mergeCell ref="CA205:CB208"/>
    <mergeCell ref="CC205:CD208"/>
    <mergeCell ref="CE205:CF208"/>
    <mergeCell ref="CG205:CH208"/>
    <mergeCell ref="CI205:CJ208"/>
    <mergeCell ref="CM205:CN208"/>
    <mergeCell ref="CO205:CP208"/>
    <mergeCell ref="CQ205:CR208"/>
    <mergeCell ref="CS205:CT208"/>
    <mergeCell ref="CU205:CV208"/>
    <mergeCell ref="CW205:CX208"/>
    <mergeCell ref="CY205:CZ208"/>
    <mergeCell ref="DA205:DB208"/>
    <mergeCell ref="BQ201:BR204"/>
    <mergeCell ref="BS201:BT204"/>
    <mergeCell ref="BU201:BV204"/>
    <mergeCell ref="BW201:BX204"/>
    <mergeCell ref="BY201:BZ204"/>
    <mergeCell ref="DC205:DD208"/>
    <mergeCell ref="DE205:DF208"/>
    <mergeCell ref="DG205:DH208"/>
    <mergeCell ref="DI205:DJ208"/>
    <mergeCell ref="DK205:DL208"/>
    <mergeCell ref="DM205:DN208"/>
    <mergeCell ref="DU205:DV208"/>
    <mergeCell ref="A209:A216"/>
    <mergeCell ref="B209:B216"/>
    <mergeCell ref="C209:D212"/>
    <mergeCell ref="E209:F212"/>
    <mergeCell ref="G209:H212"/>
    <mergeCell ref="I209:J212"/>
    <mergeCell ref="K209:L212"/>
    <mergeCell ref="M209:N212"/>
    <mergeCell ref="O209:P212"/>
    <mergeCell ref="Q209:R212"/>
    <mergeCell ref="S209:T212"/>
    <mergeCell ref="U209:V212"/>
    <mergeCell ref="W209:X212"/>
    <mergeCell ref="Y209:Z212"/>
    <mergeCell ref="AA209:AB212"/>
    <mergeCell ref="AC209:AD212"/>
    <mergeCell ref="AE209:AF212"/>
    <mergeCell ref="AG209:AH212"/>
    <mergeCell ref="AI209:AJ212"/>
    <mergeCell ref="AK209:AL212"/>
    <mergeCell ref="AM209:AN212"/>
    <mergeCell ref="AO209:AP212"/>
    <mergeCell ref="AQ209:AR212"/>
    <mergeCell ref="AS209:AT212"/>
    <mergeCell ref="AU209:AV212"/>
    <mergeCell ref="AW209:AX212"/>
    <mergeCell ref="AY209:AZ212"/>
    <mergeCell ref="BA209:BB212"/>
    <mergeCell ref="BC209:BD212"/>
    <mergeCell ref="BE209:BF212"/>
    <mergeCell ref="BG209:BH212"/>
    <mergeCell ref="BO209:BP212"/>
    <mergeCell ref="BQ209:BR212"/>
    <mergeCell ref="BS209:BT212"/>
    <mergeCell ref="BU209:BV212"/>
    <mergeCell ref="BW209:BX212"/>
    <mergeCell ref="BY209:BZ212"/>
    <mergeCell ref="CA209:CB212"/>
    <mergeCell ref="CC209:CD212"/>
    <mergeCell ref="CE209:CF212"/>
    <mergeCell ref="CG209:CH212"/>
    <mergeCell ref="CI209:CJ212"/>
    <mergeCell ref="BM209:BN212"/>
    <mergeCell ref="CK209:CL212"/>
    <mergeCell ref="CM209:CN212"/>
    <mergeCell ref="CO209:CP212"/>
    <mergeCell ref="CQ209:CR212"/>
    <mergeCell ref="CS209:CT212"/>
    <mergeCell ref="CU209:CV212"/>
    <mergeCell ref="CW209:CX212"/>
    <mergeCell ref="CY209:CZ212"/>
    <mergeCell ref="DA209:DB212"/>
    <mergeCell ref="G213:H216"/>
    <mergeCell ref="I213:J216"/>
    <mergeCell ref="K213:L216"/>
    <mergeCell ref="M213:N216"/>
    <mergeCell ref="O213:P216"/>
    <mergeCell ref="Q213:R216"/>
    <mergeCell ref="S213:T216"/>
    <mergeCell ref="U213:V216"/>
    <mergeCell ref="W213:X216"/>
    <mergeCell ref="Y213:Z216"/>
    <mergeCell ref="AA213:AB216"/>
    <mergeCell ref="AC213:AD216"/>
    <mergeCell ref="AE213:AF216"/>
    <mergeCell ref="AG213:AH216"/>
    <mergeCell ref="AI213:AJ216"/>
    <mergeCell ref="AK213:AL216"/>
    <mergeCell ref="AM213:AN216"/>
    <mergeCell ref="AO213:AP216"/>
    <mergeCell ref="AQ213:AR216"/>
    <mergeCell ref="AS213:AT216"/>
    <mergeCell ref="AU213:AV216"/>
    <mergeCell ref="AW213:AX216"/>
    <mergeCell ref="AY213:AZ216"/>
    <mergeCell ref="BA213:BB216"/>
    <mergeCell ref="BC213:BD216"/>
    <mergeCell ref="BE213:BF216"/>
    <mergeCell ref="BG213:BH216"/>
    <mergeCell ref="BO213:BP216"/>
    <mergeCell ref="BQ213:BR216"/>
    <mergeCell ref="BS213:BT216"/>
    <mergeCell ref="BU213:BV216"/>
    <mergeCell ref="BW213:BX216"/>
    <mergeCell ref="BY213:BZ216"/>
    <mergeCell ref="CA213:CB216"/>
    <mergeCell ref="CE213:CF216"/>
    <mergeCell ref="CG213:CH216"/>
    <mergeCell ref="CI213:CJ216"/>
    <mergeCell ref="CK213:CL216"/>
    <mergeCell ref="CM213:CN216"/>
    <mergeCell ref="CO213:CP216"/>
    <mergeCell ref="BM213:BN216"/>
    <mergeCell ref="CQ213:CR216"/>
    <mergeCell ref="CS213:CT216"/>
    <mergeCell ref="CU213:CV216"/>
    <mergeCell ref="CW213:CX216"/>
    <mergeCell ref="CY213:CZ216"/>
    <mergeCell ref="DA213:DB216"/>
    <mergeCell ref="DC213:DD216"/>
    <mergeCell ref="DE213:DF216"/>
    <mergeCell ref="DG213:DH216"/>
    <mergeCell ref="DI213:DJ216"/>
    <mergeCell ref="DK213:DL216"/>
    <mergeCell ref="A217:A224"/>
    <mergeCell ref="B217:B224"/>
    <mergeCell ref="C217:D220"/>
    <mergeCell ref="E217:F220"/>
    <mergeCell ref="G217:H220"/>
    <mergeCell ref="I217:J220"/>
    <mergeCell ref="K217:L220"/>
    <mergeCell ref="M217:N220"/>
    <mergeCell ref="O217:P220"/>
    <mergeCell ref="Q217:R220"/>
    <mergeCell ref="S217:T220"/>
    <mergeCell ref="U217:V220"/>
    <mergeCell ref="W217:X220"/>
    <mergeCell ref="Y217:Z220"/>
    <mergeCell ref="AA217:AB220"/>
    <mergeCell ref="AC217:AD220"/>
    <mergeCell ref="AE217:AF220"/>
    <mergeCell ref="AG217:AH220"/>
    <mergeCell ref="AI217:AJ220"/>
    <mergeCell ref="AK217:AL220"/>
    <mergeCell ref="AM217:AN220"/>
    <mergeCell ref="AO217:AP220"/>
    <mergeCell ref="AQ217:AR220"/>
    <mergeCell ref="AS217:AT220"/>
    <mergeCell ref="AU217:AV220"/>
    <mergeCell ref="AW217:AX220"/>
    <mergeCell ref="AY217:AZ220"/>
    <mergeCell ref="BA217:BB220"/>
    <mergeCell ref="BC217:BD220"/>
    <mergeCell ref="BE217:BF220"/>
    <mergeCell ref="BG217:BH220"/>
    <mergeCell ref="BO217:BP220"/>
    <mergeCell ref="BQ217:BR220"/>
    <mergeCell ref="BS217:BT220"/>
    <mergeCell ref="BU217:BV220"/>
    <mergeCell ref="BW217:BX220"/>
    <mergeCell ref="BY217:BZ220"/>
    <mergeCell ref="CA217:CB220"/>
    <mergeCell ref="BM217:BN220"/>
    <mergeCell ref="CC217:CD220"/>
    <mergeCell ref="CE217:CF220"/>
    <mergeCell ref="CG217:CH220"/>
    <mergeCell ref="CI217:CJ220"/>
    <mergeCell ref="CK217:CL220"/>
    <mergeCell ref="CM217:CN220"/>
    <mergeCell ref="CO217:CP220"/>
    <mergeCell ref="CQ217:CR220"/>
    <mergeCell ref="CS217:CT220"/>
    <mergeCell ref="CU217:CV220"/>
    <mergeCell ref="CW217:CX220"/>
    <mergeCell ref="CY217:CZ220"/>
    <mergeCell ref="DA217:DB220"/>
    <mergeCell ref="DG217:DH220"/>
    <mergeCell ref="DI217:DJ220"/>
    <mergeCell ref="DK217:DL220"/>
    <mergeCell ref="DM217:DN220"/>
    <mergeCell ref="DU217:DV220"/>
    <mergeCell ref="C221:D224"/>
    <mergeCell ref="E221:F224"/>
    <mergeCell ref="G221:H224"/>
    <mergeCell ref="I221:J224"/>
    <mergeCell ref="K221:L224"/>
    <mergeCell ref="M221:N224"/>
    <mergeCell ref="O221:P224"/>
    <mergeCell ref="Q221:R224"/>
    <mergeCell ref="S221:T224"/>
    <mergeCell ref="U221:V224"/>
    <mergeCell ref="W221:X224"/>
    <mergeCell ref="Y221:Z224"/>
    <mergeCell ref="AA221:AB224"/>
    <mergeCell ref="AC221:AD224"/>
    <mergeCell ref="AE221:AF224"/>
    <mergeCell ref="AG221:AH224"/>
    <mergeCell ref="AI221:AJ224"/>
    <mergeCell ref="AK221:AL224"/>
    <mergeCell ref="AM221:AN224"/>
    <mergeCell ref="AO221:AP224"/>
    <mergeCell ref="AQ221:AR224"/>
    <mergeCell ref="AS221:AT224"/>
    <mergeCell ref="AU221:AV224"/>
    <mergeCell ref="AW221:AX224"/>
    <mergeCell ref="AY221:AZ224"/>
    <mergeCell ref="BA221:BB224"/>
    <mergeCell ref="BC221:BD224"/>
    <mergeCell ref="CE221:CF224"/>
    <mergeCell ref="CG221:CH224"/>
    <mergeCell ref="CI221:CJ224"/>
    <mergeCell ref="CK221:CL224"/>
    <mergeCell ref="CM221:CN224"/>
    <mergeCell ref="CO221:CP224"/>
    <mergeCell ref="CQ221:CR224"/>
    <mergeCell ref="CS221:CT224"/>
    <mergeCell ref="CU221:CV224"/>
    <mergeCell ref="CW221:CX224"/>
    <mergeCell ref="CY221:CZ224"/>
    <mergeCell ref="DA221:DB224"/>
    <mergeCell ref="DC221:DD224"/>
    <mergeCell ref="DE221:DF224"/>
    <mergeCell ref="DG221:DH224"/>
    <mergeCell ref="DI221:DJ224"/>
    <mergeCell ref="DK221:DL224"/>
    <mergeCell ref="A225:A232"/>
    <mergeCell ref="B225:B232"/>
    <mergeCell ref="C225:D228"/>
    <mergeCell ref="E225:F228"/>
    <mergeCell ref="G225:H228"/>
    <mergeCell ref="I225:J228"/>
    <mergeCell ref="K225:L228"/>
    <mergeCell ref="M225:N228"/>
    <mergeCell ref="O225:P228"/>
    <mergeCell ref="Q225:R228"/>
    <mergeCell ref="S225:T228"/>
    <mergeCell ref="U225:V228"/>
    <mergeCell ref="W225:X228"/>
    <mergeCell ref="Y225:Z228"/>
    <mergeCell ref="AA225:AB228"/>
    <mergeCell ref="AC225:AD228"/>
    <mergeCell ref="AE225:AF228"/>
    <mergeCell ref="AG225:AH228"/>
    <mergeCell ref="AI225:AJ228"/>
    <mergeCell ref="AK225:AL228"/>
    <mergeCell ref="AM225:AN228"/>
    <mergeCell ref="AO225:AP228"/>
    <mergeCell ref="AQ225:AR228"/>
    <mergeCell ref="AS225:AT228"/>
    <mergeCell ref="AU225:AV228"/>
    <mergeCell ref="AW225:AX228"/>
    <mergeCell ref="AY225:AZ228"/>
    <mergeCell ref="BA225:BB228"/>
    <mergeCell ref="BC225:BD228"/>
    <mergeCell ref="BE225:BF228"/>
    <mergeCell ref="BG225:BH228"/>
    <mergeCell ref="BO225:BP228"/>
    <mergeCell ref="BQ225:BR228"/>
    <mergeCell ref="BS225:BT228"/>
    <mergeCell ref="BU225:BV228"/>
    <mergeCell ref="BW225:BX228"/>
    <mergeCell ref="BK225:BL228"/>
    <mergeCell ref="BY225:BZ228"/>
    <mergeCell ref="CA225:CB228"/>
    <mergeCell ref="CC225:CD228"/>
    <mergeCell ref="CE225:CF228"/>
    <mergeCell ref="CG225:CH228"/>
    <mergeCell ref="CI225:CJ228"/>
    <mergeCell ref="CK225:CL228"/>
    <mergeCell ref="CM225:CN228"/>
    <mergeCell ref="CO225:CP228"/>
    <mergeCell ref="CQ225:CR228"/>
    <mergeCell ref="CS225:CT228"/>
    <mergeCell ref="CU225:CV228"/>
    <mergeCell ref="CW225:CX228"/>
    <mergeCell ref="CY225:CZ228"/>
    <mergeCell ref="DA225:DB228"/>
    <mergeCell ref="DG225:DH228"/>
    <mergeCell ref="DI225:DJ228"/>
    <mergeCell ref="DK225:DL228"/>
    <mergeCell ref="DM225:DN228"/>
    <mergeCell ref="DU225:DV228"/>
    <mergeCell ref="C229:D232"/>
    <mergeCell ref="E229:F232"/>
    <mergeCell ref="G229:H232"/>
    <mergeCell ref="I229:J232"/>
    <mergeCell ref="K229:L232"/>
    <mergeCell ref="M229:N232"/>
    <mergeCell ref="O229:P232"/>
    <mergeCell ref="Q229:R232"/>
    <mergeCell ref="S229:T232"/>
    <mergeCell ref="U229:V232"/>
    <mergeCell ref="W229:X232"/>
    <mergeCell ref="Y229:Z232"/>
    <mergeCell ref="AA229:AB232"/>
    <mergeCell ref="AC229:AD232"/>
    <mergeCell ref="AE229:AF232"/>
    <mergeCell ref="AG229:AH232"/>
    <mergeCell ref="AI229:AJ232"/>
    <mergeCell ref="AK229:AL232"/>
    <mergeCell ref="AM229:AN232"/>
    <mergeCell ref="AO229:AP232"/>
    <mergeCell ref="AQ229:AR232"/>
    <mergeCell ref="AS229:AT232"/>
    <mergeCell ref="AU229:AV232"/>
    <mergeCell ref="AW229:AX232"/>
    <mergeCell ref="AY229:AZ232"/>
    <mergeCell ref="BA229:BB232"/>
    <mergeCell ref="BC229:BD232"/>
    <mergeCell ref="BE229:BF232"/>
    <mergeCell ref="BG229:BH232"/>
    <mergeCell ref="BO229:BP232"/>
    <mergeCell ref="BQ229:BR232"/>
    <mergeCell ref="BS229:BT232"/>
    <mergeCell ref="BU229:BV232"/>
    <mergeCell ref="BW229:BX232"/>
    <mergeCell ref="BY229:BZ232"/>
    <mergeCell ref="CA229:CB232"/>
    <mergeCell ref="CC229:CD232"/>
    <mergeCell ref="CE229:CF232"/>
    <mergeCell ref="CG229:CH232"/>
    <mergeCell ref="CI229:CJ232"/>
    <mergeCell ref="CK229:CL232"/>
    <mergeCell ref="CM229:CN232"/>
    <mergeCell ref="CO229:CP232"/>
    <mergeCell ref="CQ229:CR232"/>
    <mergeCell ref="CS229:CT232"/>
    <mergeCell ref="CU229:CV232"/>
    <mergeCell ref="CW229:CX232"/>
    <mergeCell ref="CY229:CZ232"/>
    <mergeCell ref="DA229:DB232"/>
    <mergeCell ref="DC229:DD232"/>
    <mergeCell ref="DE229:DF232"/>
    <mergeCell ref="DG229:DH232"/>
    <mergeCell ref="DI229:DJ232"/>
    <mergeCell ref="DK229:DL232"/>
    <mergeCell ref="DM229:DN232"/>
    <mergeCell ref="DU229:DV232"/>
    <mergeCell ref="A233:A240"/>
    <mergeCell ref="B233:B240"/>
    <mergeCell ref="C233:D236"/>
    <mergeCell ref="E233:F236"/>
    <mergeCell ref="G233:H236"/>
    <mergeCell ref="I233:J236"/>
    <mergeCell ref="K233:L236"/>
    <mergeCell ref="M233:N236"/>
    <mergeCell ref="O233:P236"/>
    <mergeCell ref="Q233:R236"/>
    <mergeCell ref="S233:T236"/>
    <mergeCell ref="U233:V236"/>
    <mergeCell ref="W233:X236"/>
    <mergeCell ref="Y233:Z236"/>
    <mergeCell ref="AA233:AB236"/>
    <mergeCell ref="AC233:AD236"/>
    <mergeCell ref="AE233:AF236"/>
    <mergeCell ref="AG233:AH236"/>
    <mergeCell ref="AI233:AJ236"/>
    <mergeCell ref="AK233:AL236"/>
    <mergeCell ref="AM233:AN236"/>
    <mergeCell ref="AO233:AP236"/>
    <mergeCell ref="AQ233:AR236"/>
    <mergeCell ref="AS233:AT236"/>
    <mergeCell ref="AU233:AV236"/>
    <mergeCell ref="AW233:AX236"/>
    <mergeCell ref="AY233:AZ236"/>
    <mergeCell ref="BA233:BB236"/>
    <mergeCell ref="BC233:BD236"/>
    <mergeCell ref="BE233:BF236"/>
    <mergeCell ref="BG233:BH236"/>
    <mergeCell ref="BO233:BP236"/>
    <mergeCell ref="BQ233:BR236"/>
    <mergeCell ref="BS233:BT236"/>
    <mergeCell ref="BU233:BV236"/>
    <mergeCell ref="BW233:BX236"/>
    <mergeCell ref="BY233:BZ236"/>
    <mergeCell ref="CA233:CB236"/>
    <mergeCell ref="CC233:CD236"/>
    <mergeCell ref="CE233:CF236"/>
    <mergeCell ref="CG233:CH236"/>
    <mergeCell ref="CI233:CJ236"/>
    <mergeCell ref="CK233:CL236"/>
    <mergeCell ref="CM233:CN236"/>
    <mergeCell ref="CO233:CP236"/>
    <mergeCell ref="CQ233:CR236"/>
    <mergeCell ref="CS233:CT236"/>
    <mergeCell ref="CU233:CV236"/>
    <mergeCell ref="CW233:CX236"/>
    <mergeCell ref="CY233:CZ236"/>
    <mergeCell ref="DA233:DB236"/>
    <mergeCell ref="DC233:DD236"/>
    <mergeCell ref="DE233:DF236"/>
    <mergeCell ref="DG233:DH236"/>
    <mergeCell ref="DI233:DJ236"/>
    <mergeCell ref="DK233:DL236"/>
    <mergeCell ref="DM233:DN236"/>
    <mergeCell ref="DU233:DV236"/>
    <mergeCell ref="C237:D240"/>
    <mergeCell ref="E237:F240"/>
    <mergeCell ref="G237:H240"/>
    <mergeCell ref="I237:J240"/>
    <mergeCell ref="K237:L240"/>
    <mergeCell ref="M237:N240"/>
    <mergeCell ref="O237:P240"/>
    <mergeCell ref="Q237:R240"/>
    <mergeCell ref="S237:T240"/>
    <mergeCell ref="U237:V240"/>
    <mergeCell ref="W237:X240"/>
    <mergeCell ref="Y237:Z240"/>
    <mergeCell ref="AA237:AB240"/>
    <mergeCell ref="AC237:AD240"/>
    <mergeCell ref="AE237:AF240"/>
    <mergeCell ref="AG237:AH240"/>
    <mergeCell ref="AI237:AJ240"/>
    <mergeCell ref="AK237:AL240"/>
    <mergeCell ref="AM237:AN240"/>
    <mergeCell ref="AO237:AP240"/>
    <mergeCell ref="AQ237:AR240"/>
    <mergeCell ref="AS237:AT240"/>
    <mergeCell ref="AU237:AV240"/>
    <mergeCell ref="AW237:AX240"/>
    <mergeCell ref="AY237:AZ240"/>
    <mergeCell ref="BA237:BB240"/>
    <mergeCell ref="BC237:BD240"/>
    <mergeCell ref="BE237:BF240"/>
    <mergeCell ref="BG237:BH240"/>
    <mergeCell ref="BO237:BP240"/>
    <mergeCell ref="BQ237:BR240"/>
    <mergeCell ref="BS237:BT240"/>
    <mergeCell ref="BU237:BV240"/>
    <mergeCell ref="BW237:BX240"/>
    <mergeCell ref="BY237:BZ240"/>
    <mergeCell ref="CA237:CB240"/>
    <mergeCell ref="CC237:CD240"/>
    <mergeCell ref="CE237:CF240"/>
    <mergeCell ref="CG237:CH240"/>
    <mergeCell ref="CI237:CJ240"/>
    <mergeCell ref="CK237:CL240"/>
    <mergeCell ref="CM237:CN240"/>
    <mergeCell ref="CO237:CP240"/>
    <mergeCell ref="CQ237:CR240"/>
    <mergeCell ref="CS237:CT240"/>
    <mergeCell ref="CU237:CV240"/>
    <mergeCell ref="CW237:CX240"/>
    <mergeCell ref="CY237:CZ240"/>
    <mergeCell ref="DA237:DB240"/>
    <mergeCell ref="DC237:DD240"/>
    <mergeCell ref="DE237:DF240"/>
    <mergeCell ref="DG237:DH240"/>
    <mergeCell ref="DI237:DJ240"/>
    <mergeCell ref="DK237:DL240"/>
    <mergeCell ref="DM237:DN240"/>
    <mergeCell ref="DU237:DV240"/>
    <mergeCell ref="A241:A248"/>
    <mergeCell ref="B241:B248"/>
    <mergeCell ref="C241:D244"/>
    <mergeCell ref="E241:F244"/>
    <mergeCell ref="G241:H244"/>
    <mergeCell ref="I241:J244"/>
    <mergeCell ref="K241:L244"/>
    <mergeCell ref="M241:N244"/>
    <mergeCell ref="O241:P244"/>
    <mergeCell ref="Q241:R244"/>
    <mergeCell ref="S241:T244"/>
    <mergeCell ref="U241:V244"/>
    <mergeCell ref="W241:X244"/>
    <mergeCell ref="Y241:Z244"/>
    <mergeCell ref="AA241:AB244"/>
    <mergeCell ref="AC241:AD244"/>
    <mergeCell ref="AE241:AF244"/>
    <mergeCell ref="AG241:AH244"/>
    <mergeCell ref="AI241:AJ244"/>
    <mergeCell ref="AK241:AL244"/>
    <mergeCell ref="AM241:AN244"/>
    <mergeCell ref="AO241:AP244"/>
    <mergeCell ref="AQ241:AR244"/>
    <mergeCell ref="AS241:AT244"/>
    <mergeCell ref="AU241:AV244"/>
    <mergeCell ref="AW241:AX244"/>
    <mergeCell ref="AY241:AZ244"/>
    <mergeCell ref="BA241:BB244"/>
    <mergeCell ref="BC241:BD244"/>
    <mergeCell ref="BE241:BF244"/>
    <mergeCell ref="BG241:BH244"/>
    <mergeCell ref="BO241:BP244"/>
    <mergeCell ref="BQ241:BR244"/>
    <mergeCell ref="BS241:BT244"/>
    <mergeCell ref="BU241:BV244"/>
    <mergeCell ref="BW241:BX244"/>
    <mergeCell ref="BY241:BZ244"/>
    <mergeCell ref="CA241:CB244"/>
    <mergeCell ref="CC241:CD244"/>
    <mergeCell ref="CE241:CF244"/>
    <mergeCell ref="CG241:CH244"/>
    <mergeCell ref="CI241:CJ244"/>
    <mergeCell ref="CK241:CL244"/>
    <mergeCell ref="CM241:CN244"/>
    <mergeCell ref="CO241:CP244"/>
    <mergeCell ref="CQ241:CR244"/>
    <mergeCell ref="CS241:CT244"/>
    <mergeCell ref="CU241:CV244"/>
    <mergeCell ref="CW241:CX244"/>
    <mergeCell ref="CY241:CZ244"/>
    <mergeCell ref="DA241:DB244"/>
    <mergeCell ref="DC241:DD244"/>
    <mergeCell ref="DE241:DF244"/>
    <mergeCell ref="DG241:DH244"/>
    <mergeCell ref="DI241:DJ244"/>
    <mergeCell ref="DK241:DL244"/>
    <mergeCell ref="DM241:DN244"/>
    <mergeCell ref="DU241:DV244"/>
    <mergeCell ref="C245:D248"/>
    <mergeCell ref="E245:F248"/>
    <mergeCell ref="G245:H248"/>
    <mergeCell ref="I245:J248"/>
    <mergeCell ref="K245:L248"/>
    <mergeCell ref="M245:N248"/>
    <mergeCell ref="O245:P248"/>
    <mergeCell ref="Q245:R248"/>
    <mergeCell ref="S245:T248"/>
    <mergeCell ref="U245:V248"/>
    <mergeCell ref="W245:X248"/>
    <mergeCell ref="Y245:Z248"/>
    <mergeCell ref="AA245:AB248"/>
    <mergeCell ref="AC245:AD248"/>
    <mergeCell ref="AE245:AF248"/>
    <mergeCell ref="AG245:AH248"/>
    <mergeCell ref="AI245:AJ248"/>
    <mergeCell ref="AK245:AL248"/>
    <mergeCell ref="AM245:AN248"/>
    <mergeCell ref="AO245:AP248"/>
    <mergeCell ref="AQ245:AR248"/>
    <mergeCell ref="AS245:AT248"/>
    <mergeCell ref="AU245:AV248"/>
    <mergeCell ref="AW245:AX248"/>
    <mergeCell ref="AY245:AZ248"/>
    <mergeCell ref="BA245:BB248"/>
    <mergeCell ref="BC245:BD248"/>
    <mergeCell ref="BE245:BF248"/>
    <mergeCell ref="BG245:BH248"/>
    <mergeCell ref="BO245:BP248"/>
    <mergeCell ref="BQ245:BR248"/>
    <mergeCell ref="BS245:BT248"/>
    <mergeCell ref="BU245:BV248"/>
    <mergeCell ref="BW245:BX248"/>
    <mergeCell ref="BY245:BZ248"/>
    <mergeCell ref="CA245:CB248"/>
    <mergeCell ref="CC245:CD248"/>
    <mergeCell ref="CE245:CF248"/>
    <mergeCell ref="CG245:CH248"/>
    <mergeCell ref="CI245:CJ248"/>
    <mergeCell ref="CK245:CL248"/>
    <mergeCell ref="CM245:CN248"/>
    <mergeCell ref="CO245:CP248"/>
    <mergeCell ref="CQ245:CR248"/>
    <mergeCell ref="CS245:CT248"/>
    <mergeCell ref="CU245:CV248"/>
    <mergeCell ref="CW245:CX248"/>
    <mergeCell ref="CY245:CZ248"/>
    <mergeCell ref="DA245:DB248"/>
    <mergeCell ref="DC245:DD248"/>
    <mergeCell ref="DE245:DF248"/>
    <mergeCell ref="DG245:DH248"/>
    <mergeCell ref="DI245:DJ248"/>
    <mergeCell ref="DK245:DL248"/>
    <mergeCell ref="DM245:DN248"/>
    <mergeCell ref="DU245:DV248"/>
    <mergeCell ref="A249:A256"/>
    <mergeCell ref="B249:B256"/>
    <mergeCell ref="C249:D252"/>
    <mergeCell ref="E249:F252"/>
    <mergeCell ref="G249:H252"/>
    <mergeCell ref="I249:J252"/>
    <mergeCell ref="K249:L252"/>
    <mergeCell ref="M249:N252"/>
    <mergeCell ref="O249:P252"/>
    <mergeCell ref="Q249:R252"/>
    <mergeCell ref="S249:T252"/>
    <mergeCell ref="U249:V252"/>
    <mergeCell ref="W249:X252"/>
    <mergeCell ref="Y249:Z252"/>
    <mergeCell ref="AA249:AB252"/>
    <mergeCell ref="AC249:AD252"/>
    <mergeCell ref="AE249:AF252"/>
    <mergeCell ref="AG249:AH252"/>
    <mergeCell ref="AI249:AJ252"/>
    <mergeCell ref="AK249:AL252"/>
    <mergeCell ref="AM249:AN252"/>
    <mergeCell ref="AO249:AP252"/>
    <mergeCell ref="AQ249:AR252"/>
    <mergeCell ref="AS249:AT252"/>
    <mergeCell ref="AU249:AV252"/>
    <mergeCell ref="AW249:AX252"/>
    <mergeCell ref="AY249:AZ252"/>
    <mergeCell ref="BA249:BB252"/>
    <mergeCell ref="BC249:BD252"/>
    <mergeCell ref="BE249:BF252"/>
    <mergeCell ref="BG249:BH252"/>
    <mergeCell ref="BO249:BP252"/>
    <mergeCell ref="BQ249:BR252"/>
    <mergeCell ref="BS249:BT252"/>
    <mergeCell ref="BU249:BV252"/>
    <mergeCell ref="BW249:BX252"/>
    <mergeCell ref="BY249:BZ252"/>
    <mergeCell ref="CA249:CB252"/>
    <mergeCell ref="CC249:CD252"/>
    <mergeCell ref="CE249:CF252"/>
    <mergeCell ref="CG249:CH252"/>
    <mergeCell ref="CI249:CJ252"/>
    <mergeCell ref="CK249:CL252"/>
    <mergeCell ref="CM249:CN252"/>
    <mergeCell ref="CO249:CP252"/>
    <mergeCell ref="CQ249:CR252"/>
    <mergeCell ref="CS249:CT252"/>
    <mergeCell ref="CU249:CV252"/>
    <mergeCell ref="CW249:CX252"/>
    <mergeCell ref="CY249:CZ252"/>
    <mergeCell ref="DA249:DB252"/>
    <mergeCell ref="DC249:DD252"/>
    <mergeCell ref="DE249:DF252"/>
    <mergeCell ref="DG249:DH252"/>
    <mergeCell ref="DI249:DJ252"/>
    <mergeCell ref="DK249:DL252"/>
    <mergeCell ref="DM249:DN252"/>
    <mergeCell ref="DU249:DV252"/>
    <mergeCell ref="DQ249:DR252"/>
    <mergeCell ref="C253:D256"/>
    <mergeCell ref="E253:F256"/>
    <mergeCell ref="G253:H256"/>
    <mergeCell ref="I253:J256"/>
    <mergeCell ref="K253:L256"/>
    <mergeCell ref="M253:N256"/>
    <mergeCell ref="O253:P256"/>
    <mergeCell ref="Q253:R256"/>
    <mergeCell ref="S253:T256"/>
    <mergeCell ref="U253:V256"/>
    <mergeCell ref="W253:X256"/>
    <mergeCell ref="Y253:Z256"/>
    <mergeCell ref="AA253:AB256"/>
    <mergeCell ref="AC253:AD256"/>
    <mergeCell ref="AE253:AF256"/>
    <mergeCell ref="AG253:AH256"/>
    <mergeCell ref="AI253:AJ256"/>
    <mergeCell ref="AK253:AL256"/>
    <mergeCell ref="AM253:AN256"/>
    <mergeCell ref="AO253:AP256"/>
    <mergeCell ref="AQ253:AR256"/>
    <mergeCell ref="AS253:AT256"/>
    <mergeCell ref="AU253:AV256"/>
    <mergeCell ref="AW253:AX256"/>
    <mergeCell ref="AY253:AZ256"/>
    <mergeCell ref="BA253:BB256"/>
    <mergeCell ref="BC253:BD256"/>
    <mergeCell ref="BE253:BF256"/>
    <mergeCell ref="BG253:BH256"/>
    <mergeCell ref="BO253:BP256"/>
    <mergeCell ref="BQ253:BR256"/>
    <mergeCell ref="BS253:BT256"/>
    <mergeCell ref="BU253:BV256"/>
    <mergeCell ref="BW253:BX256"/>
    <mergeCell ref="BY253:BZ256"/>
    <mergeCell ref="CA253:CB256"/>
    <mergeCell ref="CC253:CD256"/>
    <mergeCell ref="CE253:CF256"/>
    <mergeCell ref="CG253:CH256"/>
    <mergeCell ref="CI253:CJ256"/>
    <mergeCell ref="CK253:CL256"/>
    <mergeCell ref="CM253:CN256"/>
    <mergeCell ref="CO253:CP256"/>
    <mergeCell ref="CQ253:CR256"/>
    <mergeCell ref="CS253:CT256"/>
    <mergeCell ref="CU253:CV256"/>
    <mergeCell ref="CW253:CX256"/>
    <mergeCell ref="CY253:CZ256"/>
    <mergeCell ref="DA253:DB256"/>
    <mergeCell ref="DC253:DD256"/>
    <mergeCell ref="DE253:DF256"/>
    <mergeCell ref="DG253:DH256"/>
    <mergeCell ref="DI253:DJ256"/>
    <mergeCell ref="DK253:DL256"/>
    <mergeCell ref="DM253:DN256"/>
    <mergeCell ref="DU253:DV256"/>
    <mergeCell ref="A257:A264"/>
    <mergeCell ref="B257:B264"/>
    <mergeCell ref="C257:D260"/>
    <mergeCell ref="E257:F260"/>
    <mergeCell ref="G257:H260"/>
    <mergeCell ref="I257:J260"/>
    <mergeCell ref="K257:L260"/>
    <mergeCell ref="M257:N260"/>
    <mergeCell ref="O257:P260"/>
    <mergeCell ref="Q257:R260"/>
    <mergeCell ref="S257:T260"/>
    <mergeCell ref="U257:V260"/>
    <mergeCell ref="W257:X260"/>
    <mergeCell ref="Y257:Z260"/>
    <mergeCell ref="AA257:AB260"/>
    <mergeCell ref="AC257:AD260"/>
    <mergeCell ref="AE257:AF260"/>
    <mergeCell ref="AG257:AH260"/>
    <mergeCell ref="AI257:AJ260"/>
    <mergeCell ref="AK257:AL260"/>
    <mergeCell ref="AM257:AN260"/>
    <mergeCell ref="AO257:AP260"/>
    <mergeCell ref="AQ257:AR260"/>
    <mergeCell ref="AS257:AT260"/>
    <mergeCell ref="AU257:AV260"/>
    <mergeCell ref="AW257:AX260"/>
    <mergeCell ref="AY257:AZ260"/>
    <mergeCell ref="BA257:BB260"/>
    <mergeCell ref="BC257:BD260"/>
    <mergeCell ref="BE257:BF260"/>
    <mergeCell ref="BG257:BH260"/>
    <mergeCell ref="BO257:BP260"/>
    <mergeCell ref="BQ257:BR260"/>
    <mergeCell ref="BS257:BT260"/>
    <mergeCell ref="BU257:BV260"/>
    <mergeCell ref="BW257:BX260"/>
    <mergeCell ref="BY257:BZ260"/>
    <mergeCell ref="CA257:CB260"/>
    <mergeCell ref="CC257:CD260"/>
    <mergeCell ref="CE257:CF260"/>
    <mergeCell ref="CG257:CH260"/>
    <mergeCell ref="CI257:CJ260"/>
    <mergeCell ref="CK257:CL260"/>
    <mergeCell ref="CM257:CN260"/>
    <mergeCell ref="CO257:CP260"/>
    <mergeCell ref="CQ257:CR260"/>
    <mergeCell ref="CS257:CT260"/>
    <mergeCell ref="CU257:CV260"/>
    <mergeCell ref="CW257:CX260"/>
    <mergeCell ref="CY257:CZ260"/>
    <mergeCell ref="DA257:DB260"/>
    <mergeCell ref="DC257:DD260"/>
    <mergeCell ref="DE257:DF260"/>
    <mergeCell ref="DG257:DH260"/>
    <mergeCell ref="DI257:DJ260"/>
    <mergeCell ref="DK257:DL260"/>
    <mergeCell ref="DM257:DN260"/>
    <mergeCell ref="DU257:DV260"/>
    <mergeCell ref="C261:D264"/>
    <mergeCell ref="E261:F264"/>
    <mergeCell ref="G261:H264"/>
    <mergeCell ref="I261:J264"/>
    <mergeCell ref="K261:L264"/>
    <mergeCell ref="M261:N264"/>
    <mergeCell ref="O261:P264"/>
    <mergeCell ref="Q261:R264"/>
    <mergeCell ref="S261:T264"/>
    <mergeCell ref="U261:V264"/>
    <mergeCell ref="W261:X264"/>
    <mergeCell ref="Y261:Z264"/>
    <mergeCell ref="AA261:AB264"/>
    <mergeCell ref="AC261:AD264"/>
    <mergeCell ref="AE261:AF264"/>
    <mergeCell ref="AG261:AH264"/>
    <mergeCell ref="AI261:AJ264"/>
    <mergeCell ref="AK261:AL264"/>
    <mergeCell ref="AM261:AN264"/>
    <mergeCell ref="AO261:AP264"/>
    <mergeCell ref="AQ261:AR264"/>
    <mergeCell ref="AS261:AT264"/>
    <mergeCell ref="AU261:AV264"/>
    <mergeCell ref="AW261:AX264"/>
    <mergeCell ref="AY261:AZ264"/>
    <mergeCell ref="BA261:BB264"/>
    <mergeCell ref="BC261:BD264"/>
    <mergeCell ref="BE261:BF264"/>
    <mergeCell ref="BG261:BH264"/>
    <mergeCell ref="BO261:BP264"/>
    <mergeCell ref="BQ261:BR264"/>
    <mergeCell ref="BS261:BT264"/>
    <mergeCell ref="BU261:BV264"/>
    <mergeCell ref="BW261:BX264"/>
    <mergeCell ref="BY261:BZ264"/>
    <mergeCell ref="CA261:CB264"/>
    <mergeCell ref="CC261:CD264"/>
    <mergeCell ref="CE261:CF264"/>
    <mergeCell ref="CG261:CH264"/>
    <mergeCell ref="CI261:CJ264"/>
    <mergeCell ref="CK261:CL264"/>
    <mergeCell ref="CM261:CN264"/>
    <mergeCell ref="CO261:CP264"/>
    <mergeCell ref="CQ261:CR264"/>
    <mergeCell ref="CS261:CT264"/>
    <mergeCell ref="CU261:CV264"/>
    <mergeCell ref="CW261:CX264"/>
    <mergeCell ref="CY261:CZ264"/>
    <mergeCell ref="DA261:DB264"/>
    <mergeCell ref="DC261:DD264"/>
    <mergeCell ref="DE261:DF264"/>
    <mergeCell ref="DG261:DH264"/>
    <mergeCell ref="DI261:DJ264"/>
    <mergeCell ref="DK261:DL264"/>
    <mergeCell ref="DM261:DN264"/>
    <mergeCell ref="DU261:DV264"/>
    <mergeCell ref="A265:A272"/>
    <mergeCell ref="B265:B272"/>
    <mergeCell ref="C265:D268"/>
    <mergeCell ref="E265:F268"/>
    <mergeCell ref="G265:H268"/>
    <mergeCell ref="I265:J268"/>
    <mergeCell ref="K265:L268"/>
    <mergeCell ref="M265:N268"/>
    <mergeCell ref="O265:P268"/>
    <mergeCell ref="Q265:R268"/>
    <mergeCell ref="S265:T268"/>
    <mergeCell ref="U265:V268"/>
    <mergeCell ref="W265:X268"/>
    <mergeCell ref="Y265:Z268"/>
    <mergeCell ref="AA265:AB268"/>
    <mergeCell ref="AC265:AD268"/>
    <mergeCell ref="AE265:AF268"/>
    <mergeCell ref="AG265:AH268"/>
    <mergeCell ref="AI265:AJ268"/>
    <mergeCell ref="AK265:AL268"/>
    <mergeCell ref="AM265:AN268"/>
    <mergeCell ref="AO265:AP268"/>
    <mergeCell ref="AQ265:AR268"/>
    <mergeCell ref="AS265:AT268"/>
    <mergeCell ref="AU265:AV268"/>
    <mergeCell ref="AW265:AX268"/>
    <mergeCell ref="AY265:AZ268"/>
    <mergeCell ref="BA265:BB268"/>
    <mergeCell ref="BC265:BD268"/>
    <mergeCell ref="BE265:BF268"/>
    <mergeCell ref="BG265:BH268"/>
    <mergeCell ref="BO265:BP268"/>
    <mergeCell ref="BQ265:BR268"/>
    <mergeCell ref="BS265:BT268"/>
    <mergeCell ref="BU265:BV268"/>
    <mergeCell ref="BW265:BX268"/>
    <mergeCell ref="BY265:BZ268"/>
    <mergeCell ref="CA265:CB268"/>
    <mergeCell ref="CC265:CD268"/>
    <mergeCell ref="CE265:CF268"/>
    <mergeCell ref="CG265:CH268"/>
    <mergeCell ref="CI265:CJ268"/>
    <mergeCell ref="CK265:CL268"/>
    <mergeCell ref="CM265:CN268"/>
    <mergeCell ref="CO265:CP268"/>
    <mergeCell ref="CQ265:CR268"/>
    <mergeCell ref="CS265:CT268"/>
    <mergeCell ref="CU265:CV268"/>
    <mergeCell ref="CW265:CX268"/>
    <mergeCell ref="CY265:CZ268"/>
    <mergeCell ref="DA265:DB268"/>
    <mergeCell ref="DC265:DD268"/>
    <mergeCell ref="DE265:DF268"/>
    <mergeCell ref="DG265:DH268"/>
    <mergeCell ref="DI265:DJ268"/>
    <mergeCell ref="DK265:DL268"/>
    <mergeCell ref="DM265:DN268"/>
    <mergeCell ref="DU265:DV268"/>
    <mergeCell ref="C269:D272"/>
    <mergeCell ref="E269:F272"/>
    <mergeCell ref="G269:H272"/>
    <mergeCell ref="I269:J272"/>
    <mergeCell ref="K269:L272"/>
    <mergeCell ref="M269:N272"/>
    <mergeCell ref="O269:P272"/>
    <mergeCell ref="Q269:R272"/>
    <mergeCell ref="S269:T272"/>
    <mergeCell ref="U269:V272"/>
    <mergeCell ref="W269:X272"/>
    <mergeCell ref="Y269:Z272"/>
    <mergeCell ref="AA269:AB272"/>
    <mergeCell ref="AC269:AD272"/>
    <mergeCell ref="AE269:AF272"/>
    <mergeCell ref="AG269:AH272"/>
    <mergeCell ref="AI269:AJ272"/>
    <mergeCell ref="AK269:AL272"/>
    <mergeCell ref="AM269:AN272"/>
    <mergeCell ref="AO269:AP272"/>
    <mergeCell ref="AQ269:AR272"/>
    <mergeCell ref="AS269:AT272"/>
    <mergeCell ref="AU269:AV272"/>
    <mergeCell ref="AW269:AX272"/>
    <mergeCell ref="AY269:AZ272"/>
    <mergeCell ref="BA269:BB272"/>
    <mergeCell ref="BC269:BD272"/>
    <mergeCell ref="BE269:BF272"/>
    <mergeCell ref="BG269:BH272"/>
    <mergeCell ref="BO269:BP272"/>
    <mergeCell ref="BQ269:BR272"/>
    <mergeCell ref="BS269:BT272"/>
    <mergeCell ref="BU269:BV272"/>
    <mergeCell ref="BW269:BX272"/>
    <mergeCell ref="BY269:BZ272"/>
    <mergeCell ref="CA269:CB272"/>
    <mergeCell ref="CC269:CD272"/>
    <mergeCell ref="CE269:CF272"/>
    <mergeCell ref="CG269:CH272"/>
    <mergeCell ref="CI269:CJ272"/>
    <mergeCell ref="CK269:CL272"/>
    <mergeCell ref="CM269:CN272"/>
    <mergeCell ref="CO269:CP272"/>
    <mergeCell ref="CQ269:CR272"/>
    <mergeCell ref="CS269:CT272"/>
    <mergeCell ref="CU269:CV272"/>
    <mergeCell ref="CW269:CX272"/>
    <mergeCell ref="CY269:CZ272"/>
    <mergeCell ref="DA269:DB272"/>
    <mergeCell ref="DC269:DD272"/>
    <mergeCell ref="DE269:DF272"/>
    <mergeCell ref="DG269:DH272"/>
    <mergeCell ref="DI269:DJ272"/>
    <mergeCell ref="DK269:DL272"/>
    <mergeCell ref="DM269:DN272"/>
    <mergeCell ref="DU269:DV272"/>
    <mergeCell ref="A273:A280"/>
    <mergeCell ref="B273:B280"/>
    <mergeCell ref="C273:D276"/>
    <mergeCell ref="E273:F276"/>
    <mergeCell ref="G273:H276"/>
    <mergeCell ref="I273:J276"/>
    <mergeCell ref="K273:L276"/>
    <mergeCell ref="M273:N276"/>
    <mergeCell ref="O273:P276"/>
    <mergeCell ref="Q273:R276"/>
    <mergeCell ref="S273:T276"/>
    <mergeCell ref="U273:V276"/>
    <mergeCell ref="W273:X276"/>
    <mergeCell ref="Y273:Z276"/>
    <mergeCell ref="AA273:AB276"/>
    <mergeCell ref="AC273:AD276"/>
    <mergeCell ref="AE273:AF276"/>
    <mergeCell ref="AG273:AH276"/>
    <mergeCell ref="AI273:AJ276"/>
    <mergeCell ref="AK273:AL276"/>
    <mergeCell ref="AM273:AN276"/>
    <mergeCell ref="AO273:AP276"/>
    <mergeCell ref="AQ273:AR276"/>
    <mergeCell ref="AS273:AT276"/>
    <mergeCell ref="AU273:AV276"/>
    <mergeCell ref="AW273:AX276"/>
    <mergeCell ref="AY273:AZ276"/>
    <mergeCell ref="BA273:BB276"/>
    <mergeCell ref="BC273:BD276"/>
    <mergeCell ref="BE273:BF276"/>
    <mergeCell ref="BG273:BH276"/>
    <mergeCell ref="BO273:BP276"/>
    <mergeCell ref="BQ273:BR276"/>
    <mergeCell ref="BS273:BT276"/>
    <mergeCell ref="BU273:BV276"/>
    <mergeCell ref="BW273:BX276"/>
    <mergeCell ref="BY273:BZ276"/>
    <mergeCell ref="CA273:CB276"/>
    <mergeCell ref="CC273:CD276"/>
    <mergeCell ref="CE273:CF276"/>
    <mergeCell ref="CG273:CH276"/>
    <mergeCell ref="CI273:CJ276"/>
    <mergeCell ref="CK273:CL276"/>
    <mergeCell ref="CM273:CN276"/>
    <mergeCell ref="CO273:CP276"/>
    <mergeCell ref="CQ273:CR276"/>
    <mergeCell ref="CS273:CT276"/>
    <mergeCell ref="CU273:CV276"/>
    <mergeCell ref="CW273:CX276"/>
    <mergeCell ref="CY273:CZ276"/>
    <mergeCell ref="DA273:DB276"/>
    <mergeCell ref="DC273:DD276"/>
    <mergeCell ref="DE273:DF276"/>
    <mergeCell ref="DG273:DH276"/>
    <mergeCell ref="DI273:DJ276"/>
    <mergeCell ref="DK273:DL276"/>
    <mergeCell ref="DM273:DN276"/>
    <mergeCell ref="DU273:DV276"/>
    <mergeCell ref="C277:D280"/>
    <mergeCell ref="E277:F280"/>
    <mergeCell ref="G277:H280"/>
    <mergeCell ref="I277:J280"/>
    <mergeCell ref="K277:L280"/>
    <mergeCell ref="M277:N280"/>
    <mergeCell ref="O277:P280"/>
    <mergeCell ref="Q277:R280"/>
    <mergeCell ref="S277:T280"/>
    <mergeCell ref="U277:V280"/>
    <mergeCell ref="W277:X280"/>
    <mergeCell ref="Y277:Z280"/>
    <mergeCell ref="AA277:AB280"/>
    <mergeCell ref="AC277:AD280"/>
    <mergeCell ref="AE277:AF280"/>
    <mergeCell ref="AG277:AH280"/>
    <mergeCell ref="AI277:AJ280"/>
    <mergeCell ref="AK277:AL280"/>
    <mergeCell ref="AM277:AN280"/>
    <mergeCell ref="AO277:AP280"/>
    <mergeCell ref="AQ277:AR280"/>
    <mergeCell ref="AS277:AT280"/>
    <mergeCell ref="AU277:AV280"/>
    <mergeCell ref="AW277:AX280"/>
    <mergeCell ref="AY277:AZ280"/>
    <mergeCell ref="BA277:BB280"/>
    <mergeCell ref="BC277:BD280"/>
    <mergeCell ref="BE277:BF280"/>
    <mergeCell ref="BG277:BH280"/>
    <mergeCell ref="BO277:BP280"/>
    <mergeCell ref="BQ277:BR280"/>
    <mergeCell ref="BS277:BT280"/>
    <mergeCell ref="BU277:BV280"/>
    <mergeCell ref="BW277:BX280"/>
    <mergeCell ref="BY277:BZ280"/>
    <mergeCell ref="CA277:CB280"/>
    <mergeCell ref="CC277:CD280"/>
    <mergeCell ref="CE277:CF280"/>
    <mergeCell ref="CG277:CH280"/>
    <mergeCell ref="CI277:CJ280"/>
    <mergeCell ref="CK277:CL280"/>
    <mergeCell ref="CM277:CN280"/>
    <mergeCell ref="CO277:CP280"/>
    <mergeCell ref="CQ277:CR280"/>
    <mergeCell ref="CS277:CT280"/>
    <mergeCell ref="CU277:CV280"/>
    <mergeCell ref="CW277:CX280"/>
    <mergeCell ref="CY277:CZ280"/>
    <mergeCell ref="DA277:DB280"/>
    <mergeCell ref="DC277:DD280"/>
    <mergeCell ref="DE277:DF280"/>
    <mergeCell ref="DG277:DH280"/>
    <mergeCell ref="DI277:DJ280"/>
    <mergeCell ref="DK277:DL280"/>
    <mergeCell ref="DM277:DN280"/>
    <mergeCell ref="DU277:DV280"/>
    <mergeCell ref="A281:A288"/>
    <mergeCell ref="B281:B288"/>
    <mergeCell ref="C281:D284"/>
    <mergeCell ref="E281:F284"/>
    <mergeCell ref="G281:H284"/>
    <mergeCell ref="I281:J284"/>
    <mergeCell ref="K281:L284"/>
    <mergeCell ref="M281:N284"/>
    <mergeCell ref="O281:P284"/>
    <mergeCell ref="Q281:R284"/>
    <mergeCell ref="S281:T284"/>
    <mergeCell ref="U281:V284"/>
    <mergeCell ref="W281:X284"/>
    <mergeCell ref="Y281:Z284"/>
    <mergeCell ref="AA281:AB284"/>
    <mergeCell ref="AC281:AD284"/>
    <mergeCell ref="AE281:AF284"/>
    <mergeCell ref="AG281:AH284"/>
    <mergeCell ref="AI281:AJ284"/>
    <mergeCell ref="AK281:AL284"/>
    <mergeCell ref="AM281:AN284"/>
    <mergeCell ref="AO281:AP284"/>
    <mergeCell ref="AQ281:AR284"/>
    <mergeCell ref="AS281:AT284"/>
    <mergeCell ref="AU281:AV284"/>
    <mergeCell ref="AW281:AX284"/>
    <mergeCell ref="AY281:AZ284"/>
    <mergeCell ref="BA281:BB284"/>
    <mergeCell ref="BC281:BD284"/>
    <mergeCell ref="BE281:BF284"/>
    <mergeCell ref="BG281:BH284"/>
    <mergeCell ref="BO281:BP284"/>
    <mergeCell ref="BQ281:BR284"/>
    <mergeCell ref="BS281:BT284"/>
    <mergeCell ref="BU281:BV284"/>
    <mergeCell ref="BW281:BX284"/>
    <mergeCell ref="BY281:BZ284"/>
    <mergeCell ref="CA281:CB284"/>
    <mergeCell ref="CC281:CD284"/>
    <mergeCell ref="CE281:CF284"/>
    <mergeCell ref="CG281:CH284"/>
    <mergeCell ref="CI281:CJ284"/>
    <mergeCell ref="CK281:CL284"/>
    <mergeCell ref="CM281:CN284"/>
    <mergeCell ref="CO281:CP284"/>
    <mergeCell ref="CQ281:CR284"/>
    <mergeCell ref="CS281:CT284"/>
    <mergeCell ref="CU281:CV284"/>
    <mergeCell ref="CW281:CX284"/>
    <mergeCell ref="CY281:CZ284"/>
    <mergeCell ref="DA281:DB284"/>
    <mergeCell ref="DC281:DD284"/>
    <mergeCell ref="DE281:DF284"/>
    <mergeCell ref="DG281:DH284"/>
    <mergeCell ref="DI281:DJ284"/>
    <mergeCell ref="DK281:DL284"/>
    <mergeCell ref="DM281:DN284"/>
    <mergeCell ref="DU281:DV284"/>
    <mergeCell ref="C285:D288"/>
    <mergeCell ref="E285:F288"/>
    <mergeCell ref="G285:H288"/>
    <mergeCell ref="I285:J288"/>
    <mergeCell ref="K285:L288"/>
    <mergeCell ref="M285:N288"/>
    <mergeCell ref="O285:P288"/>
    <mergeCell ref="Q285:R288"/>
    <mergeCell ref="S285:T288"/>
    <mergeCell ref="U285:V288"/>
    <mergeCell ref="W285:X288"/>
    <mergeCell ref="Y285:Z288"/>
    <mergeCell ref="AA285:AB288"/>
    <mergeCell ref="AC285:AD288"/>
    <mergeCell ref="AE285:AF288"/>
    <mergeCell ref="AG285:AH288"/>
    <mergeCell ref="AI285:AJ288"/>
    <mergeCell ref="AK285:AL288"/>
    <mergeCell ref="AM285:AN288"/>
    <mergeCell ref="AO285:AP288"/>
    <mergeCell ref="AQ285:AR288"/>
    <mergeCell ref="CO285:CP288"/>
    <mergeCell ref="CQ285:CR288"/>
    <mergeCell ref="CS285:CT288"/>
    <mergeCell ref="CU285:CV288"/>
    <mergeCell ref="CW285:CX288"/>
    <mergeCell ref="CY285:CZ288"/>
    <mergeCell ref="DA285:DB288"/>
    <mergeCell ref="DC285:DD288"/>
    <mergeCell ref="DE285:DF288"/>
    <mergeCell ref="DG285:DH288"/>
    <mergeCell ref="DI285:DJ288"/>
    <mergeCell ref="DK285:DL288"/>
    <mergeCell ref="DM285:DN288"/>
    <mergeCell ref="AS285:AT288"/>
    <mergeCell ref="AU285:AV288"/>
    <mergeCell ref="AW285:AX288"/>
    <mergeCell ref="AY285:AZ288"/>
    <mergeCell ref="BA285:BB288"/>
    <mergeCell ref="BC285:BD288"/>
    <mergeCell ref="BE285:BF288"/>
    <mergeCell ref="BG285:BH288"/>
    <mergeCell ref="BO285:BP288"/>
    <mergeCell ref="BQ285:BR288"/>
    <mergeCell ref="BS285:BT288"/>
    <mergeCell ref="BU285:BV288"/>
    <mergeCell ref="BW285:BX288"/>
    <mergeCell ref="BY285:BZ288"/>
    <mergeCell ref="CA285:CB288"/>
    <mergeCell ref="CC285:CD288"/>
    <mergeCell ref="CE285:CF288"/>
    <mergeCell ref="AS289:AT292"/>
    <mergeCell ref="AU289:AV292"/>
    <mergeCell ref="AW289:AX292"/>
    <mergeCell ref="AY289:AZ292"/>
    <mergeCell ref="BA289:BB292"/>
    <mergeCell ref="BC289:BD292"/>
    <mergeCell ref="CG285:CH288"/>
    <mergeCell ref="CI285:CJ288"/>
    <mergeCell ref="CK285:CL288"/>
    <mergeCell ref="CM285:CN288"/>
    <mergeCell ref="BM289:BN292"/>
    <mergeCell ref="BO289:BP292"/>
    <mergeCell ref="BQ289:BR292"/>
    <mergeCell ref="BS289:BT292"/>
    <mergeCell ref="BU289:BV292"/>
    <mergeCell ref="BW289:BX292"/>
    <mergeCell ref="BY289:BZ292"/>
    <mergeCell ref="CA289:CB292"/>
    <mergeCell ref="CC289:CD292"/>
    <mergeCell ref="CE289:CF292"/>
    <mergeCell ref="CG289:CH292"/>
    <mergeCell ref="CI289:CJ292"/>
    <mergeCell ref="CK289:CL292"/>
    <mergeCell ref="CM289:CN292"/>
    <mergeCell ref="BO293:BP296"/>
    <mergeCell ref="BQ293:BR296"/>
    <mergeCell ref="BS293:BT296"/>
    <mergeCell ref="BU293:BV296"/>
    <mergeCell ref="BW293:BX296"/>
    <mergeCell ref="BY293:BZ296"/>
    <mergeCell ref="CS289:CT292"/>
    <mergeCell ref="CU289:CV292"/>
    <mergeCell ref="DU285:DV288"/>
    <mergeCell ref="A289:A296"/>
    <mergeCell ref="B289:B296"/>
    <mergeCell ref="C289:D292"/>
    <mergeCell ref="E289:F292"/>
    <mergeCell ref="G289:H292"/>
    <mergeCell ref="I289:J292"/>
    <mergeCell ref="K289:L292"/>
    <mergeCell ref="M289:N292"/>
    <mergeCell ref="O289:P292"/>
    <mergeCell ref="Q289:R292"/>
    <mergeCell ref="S289:T292"/>
    <mergeCell ref="U289:V292"/>
    <mergeCell ref="W289:X292"/>
    <mergeCell ref="Y289:Z292"/>
    <mergeCell ref="AA289:AB292"/>
    <mergeCell ref="AC289:AD292"/>
    <mergeCell ref="AE289:AF292"/>
    <mergeCell ref="AG289:AH292"/>
    <mergeCell ref="AI289:AJ292"/>
    <mergeCell ref="AK289:AL292"/>
    <mergeCell ref="AM289:AN292"/>
    <mergeCell ref="AO289:AP292"/>
    <mergeCell ref="AQ289:AR292"/>
    <mergeCell ref="CO289:CP292"/>
    <mergeCell ref="CQ289:CR292"/>
    <mergeCell ref="BE289:BF292"/>
    <mergeCell ref="BG289:BH292"/>
    <mergeCell ref="CW289:CX292"/>
    <mergeCell ref="CY289:CZ292"/>
    <mergeCell ref="DA289:DB292"/>
    <mergeCell ref="DC289:DD292"/>
    <mergeCell ref="DE289:DF292"/>
    <mergeCell ref="DG289:DH292"/>
    <mergeCell ref="DI289:DJ292"/>
    <mergeCell ref="DK289:DL292"/>
    <mergeCell ref="DM289:DN292"/>
    <mergeCell ref="DU289:DV292"/>
    <mergeCell ref="C293:D296"/>
    <mergeCell ref="E293:F296"/>
    <mergeCell ref="G293:H296"/>
    <mergeCell ref="I293:J296"/>
    <mergeCell ref="K293:L296"/>
    <mergeCell ref="M293:N296"/>
    <mergeCell ref="O293:P296"/>
    <mergeCell ref="Q293:R296"/>
    <mergeCell ref="S293:T296"/>
    <mergeCell ref="U293:V296"/>
    <mergeCell ref="W293:X296"/>
    <mergeCell ref="Y293:Z296"/>
    <mergeCell ref="AA293:AB296"/>
    <mergeCell ref="AC293:AD296"/>
    <mergeCell ref="AE293:AF296"/>
    <mergeCell ref="AG293:AH296"/>
    <mergeCell ref="AI293:AJ296"/>
    <mergeCell ref="AK293:AL296"/>
    <mergeCell ref="AM293:AN296"/>
    <mergeCell ref="AO293:AP296"/>
    <mergeCell ref="AQ293:AR296"/>
    <mergeCell ref="AS293:AT296"/>
    <mergeCell ref="CA293:CB296"/>
    <mergeCell ref="CC293:CD296"/>
    <mergeCell ref="DM293:DN296"/>
    <mergeCell ref="DU293:DV296"/>
    <mergeCell ref="CE293:CF296"/>
    <mergeCell ref="CG293:CH296"/>
    <mergeCell ref="CI293:CJ296"/>
    <mergeCell ref="CK293:CL296"/>
    <mergeCell ref="CM293:CN296"/>
    <mergeCell ref="CO293:CP296"/>
    <mergeCell ref="CQ293:CR296"/>
    <mergeCell ref="CS293:CT296"/>
    <mergeCell ref="CU293:CV296"/>
    <mergeCell ref="CW293:CX296"/>
    <mergeCell ref="CY293:CZ296"/>
    <mergeCell ref="DA293:DB296"/>
    <mergeCell ref="DC293:DD296"/>
    <mergeCell ref="DE293:DF296"/>
    <mergeCell ref="DG293:DH296"/>
    <mergeCell ref="DI293:DJ296"/>
    <mergeCell ref="DK293:DL296"/>
    <mergeCell ref="AU293:AV296"/>
    <mergeCell ref="AW293:AX296"/>
    <mergeCell ref="AY293:AZ296"/>
    <mergeCell ref="BA293:BB296"/>
    <mergeCell ref="BC293:BD296"/>
    <mergeCell ref="BE293:BF296"/>
    <mergeCell ref="BG293:BH296"/>
    <mergeCell ref="EC5:ED6"/>
    <mergeCell ref="EE5:EF6"/>
    <mergeCell ref="EC8:ED8"/>
    <mergeCell ref="EE8:EF8"/>
    <mergeCell ref="EC9:ED12"/>
    <mergeCell ref="EE9:EF12"/>
    <mergeCell ref="EC13:ED16"/>
    <mergeCell ref="EE13:EF16"/>
    <mergeCell ref="EC17:ED20"/>
    <mergeCell ref="EE17:EF20"/>
    <mergeCell ref="EC21:ED24"/>
    <mergeCell ref="EE21:EF24"/>
    <mergeCell ref="EC25:ED28"/>
    <mergeCell ref="EE25:EF28"/>
    <mergeCell ref="EC29:ED32"/>
    <mergeCell ref="EE29:EF32"/>
    <mergeCell ref="EC33:ED36"/>
    <mergeCell ref="EE33:EF36"/>
    <mergeCell ref="EC37:ED40"/>
    <mergeCell ref="EE37:EF40"/>
    <mergeCell ref="EC41:ED44"/>
    <mergeCell ref="EE41:EF44"/>
    <mergeCell ref="EC45:ED48"/>
    <mergeCell ref="EE45:EF48"/>
    <mergeCell ref="EC49:ED52"/>
    <mergeCell ref="EE49:EF52"/>
    <mergeCell ref="EC53:ED56"/>
    <mergeCell ref="EE53:EF56"/>
    <mergeCell ref="EC57:ED60"/>
    <mergeCell ref="EE57:EF60"/>
    <mergeCell ref="EC61:ED64"/>
    <mergeCell ref="EE61:EF64"/>
    <mergeCell ref="EC65:ED68"/>
    <mergeCell ref="EE65:EF68"/>
    <mergeCell ref="EC69:ED72"/>
    <mergeCell ref="EE69:EF72"/>
    <mergeCell ref="EC73:ED76"/>
    <mergeCell ref="EE73:EF76"/>
    <mergeCell ref="EC77:ED80"/>
    <mergeCell ref="EE77:EF80"/>
    <mergeCell ref="EC81:ED84"/>
    <mergeCell ref="EE81:EF84"/>
    <mergeCell ref="EC85:ED88"/>
    <mergeCell ref="EE85:EF88"/>
    <mergeCell ref="EC89:ED92"/>
    <mergeCell ref="EE89:EF92"/>
    <mergeCell ref="EC93:ED96"/>
    <mergeCell ref="EE93:EF96"/>
    <mergeCell ref="EC97:ED100"/>
    <mergeCell ref="EE97:EF100"/>
    <mergeCell ref="EC101:ED104"/>
    <mergeCell ref="EE101:EF104"/>
    <mergeCell ref="EC105:ED108"/>
    <mergeCell ref="EE105:EF108"/>
    <mergeCell ref="EC109:ED112"/>
    <mergeCell ref="EE109:EF112"/>
    <mergeCell ref="EC113:ED116"/>
    <mergeCell ref="EE113:EF116"/>
    <mergeCell ref="EC117:ED120"/>
    <mergeCell ref="EE117:EF120"/>
    <mergeCell ref="EC121:ED124"/>
    <mergeCell ref="EE121:EF124"/>
    <mergeCell ref="EC125:ED128"/>
    <mergeCell ref="EE125:EF128"/>
    <mergeCell ref="EC129:ED132"/>
    <mergeCell ref="EE129:EF132"/>
    <mergeCell ref="EC133:ED136"/>
    <mergeCell ref="EE133:EF136"/>
    <mergeCell ref="EC137:ED140"/>
    <mergeCell ref="EE137:EF140"/>
    <mergeCell ref="EC141:ED144"/>
    <mergeCell ref="EE141:EF144"/>
    <mergeCell ref="EC145:ED148"/>
    <mergeCell ref="EE145:EF148"/>
    <mergeCell ref="EC149:ED152"/>
    <mergeCell ref="EE149:EF152"/>
    <mergeCell ref="EC153:ED156"/>
    <mergeCell ref="EE153:EF156"/>
    <mergeCell ref="EC157:ED160"/>
    <mergeCell ref="EE157:EF160"/>
    <mergeCell ref="EC161:ED164"/>
    <mergeCell ref="EE161:EF164"/>
    <mergeCell ref="EC165:ED168"/>
    <mergeCell ref="EE165:EF168"/>
    <mergeCell ref="EC169:ED172"/>
    <mergeCell ref="EE169:EF172"/>
    <mergeCell ref="EC173:ED176"/>
    <mergeCell ref="EE173:EF176"/>
    <mergeCell ref="EC177:ED180"/>
    <mergeCell ref="EE177:EF180"/>
    <mergeCell ref="EC181:ED184"/>
    <mergeCell ref="EE181:EF184"/>
    <mergeCell ref="EC185:ED188"/>
    <mergeCell ref="EE185:EF188"/>
    <mergeCell ref="EC189:ED192"/>
    <mergeCell ref="EE189:EF192"/>
    <mergeCell ref="EC193:ED196"/>
    <mergeCell ref="EE193:EF196"/>
    <mergeCell ref="EC197:ED200"/>
    <mergeCell ref="EE197:EF200"/>
    <mergeCell ref="EC201:ED204"/>
    <mergeCell ref="EE201:EF204"/>
    <mergeCell ref="EC205:ED208"/>
    <mergeCell ref="EE205:EF208"/>
    <mergeCell ref="EC209:ED212"/>
    <mergeCell ref="EE209:EF212"/>
    <mergeCell ref="EC213:ED216"/>
    <mergeCell ref="EE213:EF216"/>
    <mergeCell ref="EC217:ED220"/>
    <mergeCell ref="EE217:EF220"/>
    <mergeCell ref="EC221:ED224"/>
    <mergeCell ref="EE221:EF224"/>
    <mergeCell ref="EC225:ED228"/>
    <mergeCell ref="EE225:EF228"/>
    <mergeCell ref="EC229:ED232"/>
    <mergeCell ref="EE229:EF232"/>
    <mergeCell ref="EC233:ED236"/>
    <mergeCell ref="EE233:EF236"/>
    <mergeCell ref="EC237:ED240"/>
    <mergeCell ref="EE237:EF240"/>
    <mergeCell ref="EC241:ED244"/>
    <mergeCell ref="EE241:EF244"/>
    <mergeCell ref="EC245:ED248"/>
    <mergeCell ref="EE245:EF248"/>
    <mergeCell ref="EC249:ED252"/>
    <mergeCell ref="EE249:EF252"/>
    <mergeCell ref="EC253:ED256"/>
    <mergeCell ref="EE253:EF256"/>
    <mergeCell ref="EC257:ED260"/>
    <mergeCell ref="EE257:EF260"/>
    <mergeCell ref="EC261:ED264"/>
    <mergeCell ref="EE261:EF264"/>
    <mergeCell ref="EC265:ED268"/>
    <mergeCell ref="EE265:EF268"/>
    <mergeCell ref="EC269:ED272"/>
    <mergeCell ref="EE269:EF272"/>
    <mergeCell ref="EC273:ED276"/>
    <mergeCell ref="EE273:EF276"/>
    <mergeCell ref="EC277:ED280"/>
    <mergeCell ref="EE277:EF280"/>
    <mergeCell ref="EC281:ED284"/>
    <mergeCell ref="EE281:EF284"/>
    <mergeCell ref="EC285:ED288"/>
    <mergeCell ref="EE285:EF288"/>
    <mergeCell ref="EC289:ED292"/>
    <mergeCell ref="EE289:EF292"/>
    <mergeCell ref="EC293:ED296"/>
    <mergeCell ref="EE293:EF296"/>
    <mergeCell ref="EG5:EH6"/>
    <mergeCell ref="EI5:EJ6"/>
    <mergeCell ref="EG8:EH8"/>
    <mergeCell ref="EI8:EJ8"/>
    <mergeCell ref="EG9:EH12"/>
    <mergeCell ref="EI9:EJ12"/>
    <mergeCell ref="EG13:EH16"/>
    <mergeCell ref="EI13:EJ16"/>
    <mergeCell ref="EG17:EH20"/>
    <mergeCell ref="EI17:EJ20"/>
    <mergeCell ref="EG21:EH24"/>
    <mergeCell ref="EI21:EJ24"/>
    <mergeCell ref="EG25:EH28"/>
    <mergeCell ref="EI25:EJ28"/>
    <mergeCell ref="EG29:EH32"/>
    <mergeCell ref="EI29:EJ32"/>
    <mergeCell ref="EG33:EH36"/>
    <mergeCell ref="EI33:EJ36"/>
    <mergeCell ref="EG37:EH40"/>
    <mergeCell ref="EI37:EJ40"/>
    <mergeCell ref="EG41:EH44"/>
    <mergeCell ref="EI41:EJ44"/>
    <mergeCell ref="EG45:EH48"/>
    <mergeCell ref="EI45:EJ48"/>
    <mergeCell ref="EG49:EH52"/>
    <mergeCell ref="EI49:EJ52"/>
    <mergeCell ref="EG53:EH56"/>
    <mergeCell ref="EI53:EJ56"/>
    <mergeCell ref="EG57:EH60"/>
    <mergeCell ref="EI57:EJ60"/>
    <mergeCell ref="EG61:EH64"/>
    <mergeCell ref="EI61:EJ64"/>
    <mergeCell ref="EG65:EH68"/>
    <mergeCell ref="EI65:EJ68"/>
    <mergeCell ref="EG69:EH72"/>
    <mergeCell ref="EI69:EJ72"/>
    <mergeCell ref="EG73:EH76"/>
    <mergeCell ref="EI73:EJ76"/>
    <mergeCell ref="EG77:EH80"/>
    <mergeCell ref="EI77:EJ80"/>
    <mergeCell ref="EG81:EH84"/>
    <mergeCell ref="EI81:EJ84"/>
    <mergeCell ref="EG85:EH88"/>
    <mergeCell ref="EI85:EJ88"/>
    <mergeCell ref="EG89:EH92"/>
    <mergeCell ref="EI89:EJ92"/>
    <mergeCell ref="EG93:EH96"/>
    <mergeCell ref="EI93:EJ96"/>
    <mergeCell ref="EG97:EH100"/>
    <mergeCell ref="EI97:EJ100"/>
    <mergeCell ref="EG101:EH104"/>
    <mergeCell ref="EI101:EJ104"/>
    <mergeCell ref="EG105:EH108"/>
    <mergeCell ref="EI105:EJ108"/>
    <mergeCell ref="EG109:EH112"/>
    <mergeCell ref="EI109:EJ112"/>
    <mergeCell ref="EG113:EH116"/>
    <mergeCell ref="EI113:EJ116"/>
    <mergeCell ref="EG117:EH120"/>
    <mergeCell ref="EI117:EJ120"/>
    <mergeCell ref="EG121:EH124"/>
    <mergeCell ref="EI121:EJ124"/>
    <mergeCell ref="EG125:EH128"/>
    <mergeCell ref="EI125:EJ128"/>
    <mergeCell ref="EG129:EH132"/>
    <mergeCell ref="EI129:EJ132"/>
    <mergeCell ref="EG133:EH136"/>
    <mergeCell ref="EI133:EJ136"/>
    <mergeCell ref="EG137:EH140"/>
    <mergeCell ref="EI137:EJ140"/>
    <mergeCell ref="EG141:EH144"/>
    <mergeCell ref="EI141:EJ144"/>
    <mergeCell ref="EG145:EH148"/>
    <mergeCell ref="EI145:EJ148"/>
    <mergeCell ref="EG149:EH152"/>
    <mergeCell ref="EI149:EJ152"/>
    <mergeCell ref="EG153:EH156"/>
    <mergeCell ref="EI153:EJ156"/>
    <mergeCell ref="EG157:EH160"/>
    <mergeCell ref="EI157:EJ160"/>
    <mergeCell ref="EG161:EH164"/>
    <mergeCell ref="EI161:EJ164"/>
    <mergeCell ref="EG165:EH168"/>
    <mergeCell ref="EI165:EJ168"/>
    <mergeCell ref="EG169:EH172"/>
    <mergeCell ref="EI169:EJ172"/>
    <mergeCell ref="EG173:EH176"/>
    <mergeCell ref="EI173:EJ176"/>
    <mergeCell ref="EG177:EH180"/>
    <mergeCell ref="EI177:EJ180"/>
    <mergeCell ref="EG181:EH184"/>
    <mergeCell ref="EI181:EJ184"/>
    <mergeCell ref="EG185:EH188"/>
    <mergeCell ref="EI185:EJ188"/>
    <mergeCell ref="EG189:EH192"/>
    <mergeCell ref="EI189:EJ192"/>
    <mergeCell ref="EG193:EH196"/>
    <mergeCell ref="EI193:EJ196"/>
    <mergeCell ref="EG197:EH200"/>
    <mergeCell ref="EI197:EJ200"/>
    <mergeCell ref="EG201:EH204"/>
    <mergeCell ref="EI201:EJ204"/>
    <mergeCell ref="EG205:EH208"/>
    <mergeCell ref="EI205:EJ208"/>
    <mergeCell ref="EG209:EH212"/>
    <mergeCell ref="EI209:EJ212"/>
    <mergeCell ref="EG213:EH216"/>
    <mergeCell ref="EI213:EJ216"/>
    <mergeCell ref="EG217:EH220"/>
    <mergeCell ref="EI217:EJ220"/>
    <mergeCell ref="EG221:EH224"/>
    <mergeCell ref="EI221:EJ224"/>
    <mergeCell ref="EG225:EH228"/>
    <mergeCell ref="EI225:EJ228"/>
    <mergeCell ref="EG229:EH232"/>
    <mergeCell ref="EI229:EJ232"/>
    <mergeCell ref="EG233:EH236"/>
    <mergeCell ref="EI233:EJ236"/>
    <mergeCell ref="EG237:EH240"/>
    <mergeCell ref="EI237:EJ240"/>
    <mergeCell ref="EG241:EH244"/>
    <mergeCell ref="EI241:EJ244"/>
    <mergeCell ref="EG245:EH248"/>
    <mergeCell ref="EI245:EJ248"/>
    <mergeCell ref="EG249:EH252"/>
    <mergeCell ref="EI249:EJ252"/>
    <mergeCell ref="EG253:EH256"/>
    <mergeCell ref="EI253:EJ256"/>
    <mergeCell ref="EG257:EH260"/>
    <mergeCell ref="EI257:EJ260"/>
    <mergeCell ref="EG261:EH264"/>
    <mergeCell ref="EI261:EJ264"/>
    <mergeCell ref="EG265:EH268"/>
    <mergeCell ref="EI265:EJ268"/>
    <mergeCell ref="EG269:EH272"/>
    <mergeCell ref="EI269:EJ272"/>
    <mergeCell ref="EG273:EH276"/>
    <mergeCell ref="EI273:EJ276"/>
    <mergeCell ref="EG277:EH280"/>
    <mergeCell ref="EI277:EJ280"/>
    <mergeCell ref="EG281:EH284"/>
    <mergeCell ref="EI281:EJ284"/>
    <mergeCell ref="EG285:EH288"/>
    <mergeCell ref="EI285:EJ288"/>
    <mergeCell ref="EG289:EH292"/>
    <mergeCell ref="EI289:EJ292"/>
    <mergeCell ref="EG293:EH296"/>
    <mergeCell ref="EI293:EJ296"/>
    <mergeCell ref="EK5:EL6"/>
    <mergeCell ref="EM5:EN6"/>
    <mergeCell ref="EK8:EL8"/>
    <mergeCell ref="EM8:EN8"/>
    <mergeCell ref="EK9:EL12"/>
    <mergeCell ref="EM9:EN12"/>
    <mergeCell ref="EK13:EL16"/>
    <mergeCell ref="EM13:EN16"/>
    <mergeCell ref="EK17:EL20"/>
    <mergeCell ref="EM17:EN20"/>
    <mergeCell ref="EK21:EL24"/>
    <mergeCell ref="EM21:EN24"/>
    <mergeCell ref="EK25:EL28"/>
    <mergeCell ref="EM25:EN28"/>
    <mergeCell ref="EK29:EL32"/>
    <mergeCell ref="EM29:EN32"/>
    <mergeCell ref="EK33:EL36"/>
    <mergeCell ref="EM33:EN36"/>
    <mergeCell ref="EK37:EL40"/>
    <mergeCell ref="EM37:EN40"/>
    <mergeCell ref="EK41:EL44"/>
    <mergeCell ref="EM41:EN44"/>
    <mergeCell ref="EK45:EL48"/>
    <mergeCell ref="EM45:EN48"/>
    <mergeCell ref="EK49:EL52"/>
    <mergeCell ref="EM49:EN52"/>
    <mergeCell ref="EK53:EL56"/>
    <mergeCell ref="EM53:EN56"/>
    <mergeCell ref="EK57:EL60"/>
    <mergeCell ref="EM57:EN60"/>
    <mergeCell ref="EK61:EL64"/>
    <mergeCell ref="EM61:EN64"/>
    <mergeCell ref="EK65:EL68"/>
    <mergeCell ref="EM65:EN68"/>
    <mergeCell ref="EK69:EL72"/>
    <mergeCell ref="EM69:EN72"/>
    <mergeCell ref="EK73:EL76"/>
    <mergeCell ref="EM73:EN76"/>
    <mergeCell ref="EK77:EL80"/>
    <mergeCell ref="EM77:EN80"/>
    <mergeCell ref="EK81:EL84"/>
    <mergeCell ref="EM81:EN84"/>
    <mergeCell ref="EK85:EL88"/>
    <mergeCell ref="EM85:EN88"/>
    <mergeCell ref="EK89:EL92"/>
    <mergeCell ref="EM89:EN92"/>
    <mergeCell ref="EK93:EL96"/>
    <mergeCell ref="EM93:EN96"/>
    <mergeCell ref="EK97:EL100"/>
    <mergeCell ref="EM97:EN100"/>
    <mergeCell ref="EK101:EL104"/>
    <mergeCell ref="EM101:EN104"/>
    <mergeCell ref="EK105:EL108"/>
    <mergeCell ref="EM105:EN108"/>
    <mergeCell ref="EK109:EL112"/>
    <mergeCell ref="EM109:EN112"/>
    <mergeCell ref="EK113:EL116"/>
    <mergeCell ref="EM113:EN116"/>
    <mergeCell ref="EK117:EL120"/>
    <mergeCell ref="EM117:EN120"/>
    <mergeCell ref="EK121:EL124"/>
    <mergeCell ref="EM121:EN124"/>
    <mergeCell ref="EK125:EL128"/>
    <mergeCell ref="EM125:EN128"/>
    <mergeCell ref="EK129:EL132"/>
    <mergeCell ref="EM129:EN132"/>
    <mergeCell ref="EK133:EL136"/>
    <mergeCell ref="EM133:EN136"/>
    <mergeCell ref="EK137:EL140"/>
    <mergeCell ref="EM137:EN140"/>
    <mergeCell ref="EK141:EL144"/>
    <mergeCell ref="EM141:EN144"/>
    <mergeCell ref="EK145:EL148"/>
    <mergeCell ref="EM145:EN148"/>
    <mergeCell ref="EK149:EL152"/>
    <mergeCell ref="EM149:EN152"/>
    <mergeCell ref="EK153:EL156"/>
    <mergeCell ref="EM153:EN156"/>
    <mergeCell ref="EK157:EL160"/>
    <mergeCell ref="EM157:EN160"/>
    <mergeCell ref="EK161:EL164"/>
    <mergeCell ref="EM161:EN164"/>
    <mergeCell ref="EK165:EL168"/>
    <mergeCell ref="EM165:EN168"/>
    <mergeCell ref="EK169:EL172"/>
    <mergeCell ref="EM169:EN172"/>
    <mergeCell ref="EK173:EL176"/>
    <mergeCell ref="EM173:EN176"/>
    <mergeCell ref="EK177:EL180"/>
    <mergeCell ref="EM177:EN180"/>
    <mergeCell ref="EK181:EL184"/>
    <mergeCell ref="EM181:EN184"/>
    <mergeCell ref="EK185:EL188"/>
    <mergeCell ref="EM185:EN188"/>
    <mergeCell ref="EK189:EL192"/>
    <mergeCell ref="EM189:EN192"/>
    <mergeCell ref="EK193:EL196"/>
    <mergeCell ref="EM193:EN196"/>
    <mergeCell ref="EK197:EL200"/>
    <mergeCell ref="EM197:EN200"/>
    <mergeCell ref="EK201:EL204"/>
    <mergeCell ref="EM201:EN204"/>
    <mergeCell ref="EK205:EL208"/>
    <mergeCell ref="EM205:EN208"/>
    <mergeCell ref="EK209:EL212"/>
    <mergeCell ref="EM209:EN212"/>
    <mergeCell ref="EK213:EL216"/>
    <mergeCell ref="EM213:EN216"/>
    <mergeCell ref="EK217:EL220"/>
    <mergeCell ref="EM217:EN220"/>
    <mergeCell ref="EK221:EL224"/>
    <mergeCell ref="EM221:EN224"/>
    <mergeCell ref="EK225:EL228"/>
    <mergeCell ref="EM225:EN228"/>
    <mergeCell ref="EK229:EL232"/>
    <mergeCell ref="EM229:EN232"/>
    <mergeCell ref="EK233:EL236"/>
    <mergeCell ref="EM233:EN236"/>
    <mergeCell ref="EK237:EL240"/>
    <mergeCell ref="EM237:EN240"/>
    <mergeCell ref="EK241:EL244"/>
    <mergeCell ref="EM241:EN244"/>
    <mergeCell ref="EK245:EL248"/>
    <mergeCell ref="EM245:EN248"/>
    <mergeCell ref="EK249:EL252"/>
    <mergeCell ref="EM249:EN252"/>
    <mergeCell ref="EK253:EL256"/>
    <mergeCell ref="EM253:EN256"/>
    <mergeCell ref="EK257:EL260"/>
    <mergeCell ref="EM257:EN260"/>
    <mergeCell ref="EK261:EL264"/>
    <mergeCell ref="EM261:EN264"/>
    <mergeCell ref="EK265:EL268"/>
    <mergeCell ref="EM265:EN268"/>
    <mergeCell ref="EK269:EL272"/>
    <mergeCell ref="EM269:EN272"/>
    <mergeCell ref="EK273:EL276"/>
    <mergeCell ref="EM273:EN276"/>
    <mergeCell ref="EK277:EL280"/>
    <mergeCell ref="EM277:EN280"/>
    <mergeCell ref="EK281:EL284"/>
    <mergeCell ref="EM281:EN284"/>
    <mergeCell ref="EK285:EL288"/>
    <mergeCell ref="EM285:EN288"/>
    <mergeCell ref="EK289:EL292"/>
    <mergeCell ref="EM289:EN292"/>
    <mergeCell ref="EK293:EL296"/>
    <mergeCell ref="EM293:EN296"/>
    <mergeCell ref="EO5:EP6"/>
    <mergeCell ref="EQ5:ER6"/>
    <mergeCell ref="EO8:EP8"/>
    <mergeCell ref="EQ8:ER8"/>
    <mergeCell ref="EO9:EP12"/>
    <mergeCell ref="EQ9:ER12"/>
    <mergeCell ref="EO13:EP16"/>
    <mergeCell ref="EQ13:ER16"/>
    <mergeCell ref="EO17:EP20"/>
    <mergeCell ref="EQ17:ER20"/>
    <mergeCell ref="EO21:EP24"/>
    <mergeCell ref="EQ21:ER24"/>
    <mergeCell ref="EO25:EP28"/>
    <mergeCell ref="EQ25:ER28"/>
    <mergeCell ref="EO29:EP32"/>
    <mergeCell ref="EQ29:ER32"/>
    <mergeCell ref="EO33:EP36"/>
    <mergeCell ref="EQ33:ER36"/>
    <mergeCell ref="EO37:EP40"/>
    <mergeCell ref="EQ37:ER40"/>
    <mergeCell ref="EO41:EP44"/>
    <mergeCell ref="EQ41:ER44"/>
    <mergeCell ref="EO45:EP48"/>
    <mergeCell ref="EQ45:ER48"/>
    <mergeCell ref="EO49:EP52"/>
    <mergeCell ref="EQ49:ER52"/>
    <mergeCell ref="EO53:EP56"/>
    <mergeCell ref="EQ53:ER56"/>
    <mergeCell ref="EO57:EP60"/>
    <mergeCell ref="EQ57:ER60"/>
    <mergeCell ref="EO61:EP64"/>
    <mergeCell ref="EQ61:ER64"/>
    <mergeCell ref="EO65:EP68"/>
    <mergeCell ref="EQ65:ER68"/>
    <mergeCell ref="EO69:EP72"/>
    <mergeCell ref="EQ69:ER72"/>
    <mergeCell ref="EO73:EP76"/>
    <mergeCell ref="EQ73:ER76"/>
    <mergeCell ref="EO77:EP80"/>
    <mergeCell ref="EQ77:ER80"/>
    <mergeCell ref="EO81:EP84"/>
    <mergeCell ref="EQ81:ER84"/>
    <mergeCell ref="EO85:EP88"/>
    <mergeCell ref="EQ85:ER88"/>
    <mergeCell ref="EO89:EP92"/>
    <mergeCell ref="EQ89:ER92"/>
    <mergeCell ref="EO93:EP96"/>
    <mergeCell ref="EQ93:ER96"/>
    <mergeCell ref="EO97:EP100"/>
    <mergeCell ref="EQ97:ER100"/>
    <mergeCell ref="EO101:EP104"/>
    <mergeCell ref="EQ101:ER104"/>
    <mergeCell ref="EO105:EP108"/>
    <mergeCell ref="EQ105:ER108"/>
    <mergeCell ref="EO109:EP112"/>
    <mergeCell ref="EQ109:ER112"/>
    <mergeCell ref="EO113:EP116"/>
    <mergeCell ref="EQ113:ER116"/>
    <mergeCell ref="EO117:EP120"/>
    <mergeCell ref="EQ117:ER120"/>
    <mergeCell ref="EO121:EP124"/>
    <mergeCell ref="EQ121:ER124"/>
    <mergeCell ref="EO125:EP128"/>
    <mergeCell ref="EQ125:ER128"/>
    <mergeCell ref="EO129:EP132"/>
    <mergeCell ref="EQ129:ER132"/>
    <mergeCell ref="EO133:EP136"/>
    <mergeCell ref="EQ133:ER136"/>
    <mergeCell ref="EO137:EP140"/>
    <mergeCell ref="EQ137:ER140"/>
    <mergeCell ref="EO141:EP144"/>
    <mergeCell ref="EQ141:ER144"/>
    <mergeCell ref="EO145:EP148"/>
    <mergeCell ref="EQ145:ER148"/>
    <mergeCell ref="EO149:EP152"/>
    <mergeCell ref="EQ149:ER152"/>
    <mergeCell ref="EO153:EP156"/>
    <mergeCell ref="EQ153:ER156"/>
    <mergeCell ref="EO157:EP160"/>
    <mergeCell ref="EQ157:ER160"/>
    <mergeCell ref="EO161:EP164"/>
    <mergeCell ref="EQ161:ER164"/>
    <mergeCell ref="EO165:EP168"/>
    <mergeCell ref="EQ165:ER168"/>
    <mergeCell ref="EO169:EP172"/>
    <mergeCell ref="EQ169:ER172"/>
    <mergeCell ref="EO173:EP176"/>
    <mergeCell ref="EQ173:ER176"/>
    <mergeCell ref="EO177:EP180"/>
    <mergeCell ref="EQ177:ER180"/>
    <mergeCell ref="EO181:EP184"/>
    <mergeCell ref="EQ181:ER184"/>
    <mergeCell ref="EO185:EP188"/>
    <mergeCell ref="EQ185:ER188"/>
    <mergeCell ref="EO189:EP192"/>
    <mergeCell ref="EQ189:ER192"/>
    <mergeCell ref="EO193:EP196"/>
    <mergeCell ref="EQ193:ER196"/>
    <mergeCell ref="EO197:EP200"/>
    <mergeCell ref="EQ197:ER200"/>
    <mergeCell ref="EO201:EP204"/>
    <mergeCell ref="EQ201:ER204"/>
    <mergeCell ref="EO205:EP208"/>
    <mergeCell ref="EQ205:ER208"/>
    <mergeCell ref="EO209:EP212"/>
    <mergeCell ref="EQ209:ER212"/>
    <mergeCell ref="EO213:EP216"/>
    <mergeCell ref="EQ213:ER216"/>
    <mergeCell ref="EO217:EP220"/>
    <mergeCell ref="EQ217:ER220"/>
    <mergeCell ref="EO221:EP224"/>
    <mergeCell ref="EQ221:ER224"/>
    <mergeCell ref="EO225:EP228"/>
    <mergeCell ref="EQ225:ER228"/>
    <mergeCell ref="EO229:EP232"/>
    <mergeCell ref="EQ229:ER232"/>
    <mergeCell ref="EO233:EP236"/>
    <mergeCell ref="EQ233:ER236"/>
    <mergeCell ref="EO237:EP240"/>
    <mergeCell ref="EQ237:ER240"/>
    <mergeCell ref="EO241:EP244"/>
    <mergeCell ref="EQ241:ER244"/>
    <mergeCell ref="EO245:EP248"/>
    <mergeCell ref="EQ245:ER248"/>
    <mergeCell ref="EO249:EP252"/>
    <mergeCell ref="EQ249:ER252"/>
    <mergeCell ref="EO253:EP256"/>
    <mergeCell ref="EQ253:ER256"/>
    <mergeCell ref="EO257:EP260"/>
    <mergeCell ref="EQ257:ER260"/>
    <mergeCell ref="EO261:EP264"/>
    <mergeCell ref="EQ261:ER264"/>
    <mergeCell ref="EO265:EP268"/>
    <mergeCell ref="EQ265:ER268"/>
    <mergeCell ref="EO269:EP272"/>
    <mergeCell ref="EQ269:ER272"/>
    <mergeCell ref="EO273:EP276"/>
    <mergeCell ref="EQ273:ER276"/>
    <mergeCell ref="EO277:EP280"/>
    <mergeCell ref="EQ277:ER280"/>
    <mergeCell ref="EO281:EP284"/>
    <mergeCell ref="EQ281:ER284"/>
    <mergeCell ref="EO285:EP288"/>
    <mergeCell ref="EQ285:ER288"/>
    <mergeCell ref="EO289:EP292"/>
    <mergeCell ref="EQ289:ER292"/>
    <mergeCell ref="EO293:EP296"/>
    <mergeCell ref="EQ293:ER296"/>
    <mergeCell ref="ES5:ET6"/>
    <mergeCell ref="EW5:EX6"/>
    <mergeCell ref="ES8:ET8"/>
    <mergeCell ref="EW8:EX8"/>
    <mergeCell ref="ES9:ET12"/>
    <mergeCell ref="EW9:EX12"/>
    <mergeCell ref="ES13:ET16"/>
    <mergeCell ref="EW13:EX16"/>
    <mergeCell ref="ES17:ET20"/>
    <mergeCell ref="EW17:EX20"/>
    <mergeCell ref="ES21:ET24"/>
    <mergeCell ref="EW21:EX24"/>
    <mergeCell ref="ES25:ET28"/>
    <mergeCell ref="EW25:EX28"/>
    <mergeCell ref="ES29:ET32"/>
    <mergeCell ref="EW29:EX32"/>
    <mergeCell ref="ES33:ET36"/>
    <mergeCell ref="EW33:EX36"/>
    <mergeCell ref="ES37:ET40"/>
    <mergeCell ref="EW37:EX40"/>
    <mergeCell ref="ES41:ET44"/>
    <mergeCell ref="EW41:EX44"/>
    <mergeCell ref="ES45:ET48"/>
    <mergeCell ref="EW45:EX48"/>
    <mergeCell ref="ES49:ET52"/>
    <mergeCell ref="EW49:EX52"/>
    <mergeCell ref="ES53:ET56"/>
    <mergeCell ref="EW53:EX56"/>
    <mergeCell ref="ES57:ET60"/>
    <mergeCell ref="EW57:EX60"/>
    <mergeCell ref="ES61:ET64"/>
    <mergeCell ref="EW61:EX64"/>
    <mergeCell ref="ES65:ET68"/>
    <mergeCell ref="EW65:EX68"/>
    <mergeCell ref="ES69:ET72"/>
    <mergeCell ref="EW69:EX72"/>
    <mergeCell ref="ES73:ET76"/>
    <mergeCell ref="EW73:EX76"/>
    <mergeCell ref="ES77:ET80"/>
    <mergeCell ref="EW77:EX80"/>
    <mergeCell ref="ES81:ET84"/>
    <mergeCell ref="EW81:EX84"/>
    <mergeCell ref="ES85:ET88"/>
    <mergeCell ref="EW85:EX88"/>
    <mergeCell ref="ES89:ET92"/>
    <mergeCell ref="EW89:EX92"/>
    <mergeCell ref="ES93:ET96"/>
    <mergeCell ref="EW93:EX96"/>
    <mergeCell ref="ES97:ET100"/>
    <mergeCell ref="EW97:EX100"/>
    <mergeCell ref="ES101:ET104"/>
    <mergeCell ref="EW101:EX104"/>
    <mergeCell ref="ES105:ET108"/>
    <mergeCell ref="EW105:EX108"/>
    <mergeCell ref="ES109:ET112"/>
    <mergeCell ref="EW109:EX112"/>
    <mergeCell ref="ES113:ET116"/>
    <mergeCell ref="EW113:EX116"/>
    <mergeCell ref="EU109:EV112"/>
    <mergeCell ref="EU113:EV116"/>
    <mergeCell ref="EU89:EV92"/>
    <mergeCell ref="EU93:EV96"/>
    <mergeCell ref="EU97:EV100"/>
    <mergeCell ref="EU101:EV104"/>
    <mergeCell ref="EU105:EV108"/>
    <mergeCell ref="ES117:ET120"/>
    <mergeCell ref="EW117:EX120"/>
    <mergeCell ref="ES121:ET124"/>
    <mergeCell ref="EW121:EX124"/>
    <mergeCell ref="ES125:ET128"/>
    <mergeCell ref="EW125:EX128"/>
    <mergeCell ref="ES129:ET132"/>
    <mergeCell ref="EW129:EX132"/>
    <mergeCell ref="ES133:ET136"/>
    <mergeCell ref="EW133:EX136"/>
    <mergeCell ref="ES137:ET140"/>
    <mergeCell ref="EW137:EX140"/>
    <mergeCell ref="ES141:ET144"/>
    <mergeCell ref="EW141:EX144"/>
    <mergeCell ref="ES145:ET148"/>
    <mergeCell ref="EW145:EX148"/>
    <mergeCell ref="ES149:ET152"/>
    <mergeCell ref="EW149:EX152"/>
    <mergeCell ref="EU117:EV120"/>
    <mergeCell ref="EU121:EV124"/>
    <mergeCell ref="EU125:EV128"/>
    <mergeCell ref="EU129:EV132"/>
    <mergeCell ref="EU133:EV136"/>
    <mergeCell ref="EU137:EV140"/>
    <mergeCell ref="EU141:EV144"/>
    <mergeCell ref="EU145:EV148"/>
    <mergeCell ref="EU149:EV152"/>
    <mergeCell ref="ES153:ET156"/>
    <mergeCell ref="EW153:EX156"/>
    <mergeCell ref="ES157:ET160"/>
    <mergeCell ref="EW157:EX160"/>
    <mergeCell ref="ES161:ET164"/>
    <mergeCell ref="EW161:EX164"/>
    <mergeCell ref="ES165:ET168"/>
    <mergeCell ref="EW165:EX168"/>
    <mergeCell ref="ES169:ET172"/>
    <mergeCell ref="EW169:EX172"/>
    <mergeCell ref="ES173:ET176"/>
    <mergeCell ref="EW173:EX176"/>
    <mergeCell ref="ES177:ET180"/>
    <mergeCell ref="EW177:EX180"/>
    <mergeCell ref="ES181:ET184"/>
    <mergeCell ref="EW181:EX184"/>
    <mergeCell ref="ES185:ET188"/>
    <mergeCell ref="EW185:EX188"/>
    <mergeCell ref="EU153:EV156"/>
    <mergeCell ref="EU157:EV160"/>
    <mergeCell ref="EU161:EV164"/>
    <mergeCell ref="EU165:EV168"/>
    <mergeCell ref="EU169:EV172"/>
    <mergeCell ref="EU173:EV176"/>
    <mergeCell ref="EU177:EV180"/>
    <mergeCell ref="EU181:EV184"/>
    <mergeCell ref="EU185:EV188"/>
    <mergeCell ref="ES189:ET192"/>
    <mergeCell ref="EW189:EX192"/>
    <mergeCell ref="ES193:ET196"/>
    <mergeCell ref="EW193:EX196"/>
    <mergeCell ref="ES197:ET200"/>
    <mergeCell ref="EW197:EX200"/>
    <mergeCell ref="ES201:ET204"/>
    <mergeCell ref="EW201:EX204"/>
    <mergeCell ref="ES205:ET208"/>
    <mergeCell ref="EW205:EX208"/>
    <mergeCell ref="ES209:ET212"/>
    <mergeCell ref="EW209:EX212"/>
    <mergeCell ref="ES213:ET216"/>
    <mergeCell ref="EW213:EX216"/>
    <mergeCell ref="ES217:ET220"/>
    <mergeCell ref="EW217:EX220"/>
    <mergeCell ref="ES221:ET224"/>
    <mergeCell ref="EW221:EX224"/>
    <mergeCell ref="EU189:EV192"/>
    <mergeCell ref="EU193:EV196"/>
    <mergeCell ref="EU197:EV200"/>
    <mergeCell ref="EU201:EV204"/>
    <mergeCell ref="EU205:EV208"/>
    <mergeCell ref="EU209:EV212"/>
    <mergeCell ref="EU213:EV216"/>
    <mergeCell ref="EU217:EV220"/>
    <mergeCell ref="EU221:EV224"/>
    <mergeCell ref="ES225:ET228"/>
    <mergeCell ref="EW225:EX228"/>
    <mergeCell ref="ES229:ET232"/>
    <mergeCell ref="EW229:EX232"/>
    <mergeCell ref="ES233:ET236"/>
    <mergeCell ref="EW233:EX236"/>
    <mergeCell ref="ES237:ET240"/>
    <mergeCell ref="EW237:EX240"/>
    <mergeCell ref="ES241:ET244"/>
    <mergeCell ref="EW241:EX244"/>
    <mergeCell ref="ES245:ET248"/>
    <mergeCell ref="EW245:EX248"/>
    <mergeCell ref="ES249:ET252"/>
    <mergeCell ref="EW249:EX252"/>
    <mergeCell ref="ES253:ET256"/>
    <mergeCell ref="EW253:EX256"/>
    <mergeCell ref="ES257:ET260"/>
    <mergeCell ref="EW257:EX260"/>
    <mergeCell ref="EU225:EV228"/>
    <mergeCell ref="EU229:EV232"/>
    <mergeCell ref="EU233:EV236"/>
    <mergeCell ref="EU237:EV240"/>
    <mergeCell ref="EU241:EV244"/>
    <mergeCell ref="EU245:EV248"/>
    <mergeCell ref="EU249:EV252"/>
    <mergeCell ref="EU253:EV256"/>
    <mergeCell ref="EU257:EV260"/>
    <mergeCell ref="ES261:ET264"/>
    <mergeCell ref="EW261:EX264"/>
    <mergeCell ref="ES265:ET268"/>
    <mergeCell ref="EW265:EX268"/>
    <mergeCell ref="ES269:ET272"/>
    <mergeCell ref="EW269:EX272"/>
    <mergeCell ref="ES273:ET276"/>
    <mergeCell ref="EW273:EX276"/>
    <mergeCell ref="ES277:ET280"/>
    <mergeCell ref="EW277:EX280"/>
    <mergeCell ref="ES281:ET284"/>
    <mergeCell ref="EW281:EX284"/>
    <mergeCell ref="ES285:ET288"/>
    <mergeCell ref="EW285:EX288"/>
    <mergeCell ref="ES289:ET292"/>
    <mergeCell ref="EW289:EX292"/>
    <mergeCell ref="ES293:ET296"/>
    <mergeCell ref="EW293:EX296"/>
    <mergeCell ref="EU261:EV264"/>
    <mergeCell ref="EU265:EV268"/>
    <mergeCell ref="EU269:EV272"/>
    <mergeCell ref="EU273:EV276"/>
    <mergeCell ref="EU277:EV280"/>
    <mergeCell ref="EU281:EV284"/>
    <mergeCell ref="EU285:EV288"/>
    <mergeCell ref="EU289:EV292"/>
    <mergeCell ref="EU293:EV296"/>
    <mergeCell ref="GO5:GP6"/>
    <mergeCell ref="GQ5:GR6"/>
    <mergeCell ref="GO8:GP8"/>
    <mergeCell ref="GQ8:GR8"/>
    <mergeCell ref="GO9:GP12"/>
    <mergeCell ref="GQ9:GR12"/>
    <mergeCell ref="GO13:GP16"/>
    <mergeCell ref="GQ13:GR16"/>
    <mergeCell ref="GO17:GP20"/>
    <mergeCell ref="GQ17:GR20"/>
    <mergeCell ref="GO21:GP24"/>
    <mergeCell ref="GQ21:GR24"/>
    <mergeCell ref="GO25:GP28"/>
    <mergeCell ref="GQ25:GR28"/>
    <mergeCell ref="GO29:GP32"/>
    <mergeCell ref="GQ29:GR32"/>
    <mergeCell ref="GO33:GP36"/>
    <mergeCell ref="GQ33:GR36"/>
    <mergeCell ref="GQ37:GR40"/>
    <mergeCell ref="GO41:GP44"/>
    <mergeCell ref="GQ41:GR44"/>
    <mergeCell ref="GO45:GP48"/>
    <mergeCell ref="GQ45:GR48"/>
    <mergeCell ref="GO49:GP52"/>
    <mergeCell ref="GQ49:GR52"/>
    <mergeCell ref="GO53:GP56"/>
    <mergeCell ref="GQ53:GR56"/>
    <mergeCell ref="GO57:GP60"/>
    <mergeCell ref="GQ57:GR60"/>
    <mergeCell ref="GO61:GP64"/>
    <mergeCell ref="GQ61:GR64"/>
    <mergeCell ref="GO65:GP68"/>
    <mergeCell ref="GQ65:GR68"/>
    <mergeCell ref="GO69:GP72"/>
    <mergeCell ref="GQ69:GR72"/>
    <mergeCell ref="GQ73:GR76"/>
    <mergeCell ref="GO77:GP80"/>
    <mergeCell ref="GQ77:GR80"/>
    <mergeCell ref="GO81:GP84"/>
    <mergeCell ref="GQ81:GR84"/>
    <mergeCell ref="GO85:GP88"/>
    <mergeCell ref="GQ85:GR88"/>
    <mergeCell ref="GO89:GP92"/>
    <mergeCell ref="GQ89:GR92"/>
    <mergeCell ref="GO93:GP96"/>
    <mergeCell ref="GQ93:GR96"/>
    <mergeCell ref="GO97:GP100"/>
    <mergeCell ref="GQ97:GR100"/>
    <mergeCell ref="GO101:GP104"/>
    <mergeCell ref="GQ101:GR104"/>
    <mergeCell ref="GO105:GP108"/>
    <mergeCell ref="GQ105:GR108"/>
    <mergeCell ref="GQ109:GR112"/>
    <mergeCell ref="GO113:GP116"/>
    <mergeCell ref="GQ113:GR116"/>
    <mergeCell ref="GO117:GP120"/>
    <mergeCell ref="GQ117:GR120"/>
    <mergeCell ref="GO121:GP124"/>
    <mergeCell ref="GQ121:GR124"/>
    <mergeCell ref="GO125:GP128"/>
    <mergeCell ref="GQ125:GR128"/>
    <mergeCell ref="GO129:GP132"/>
    <mergeCell ref="GQ129:GR132"/>
    <mergeCell ref="GO133:GP136"/>
    <mergeCell ref="GQ133:GR136"/>
    <mergeCell ref="GO137:GP140"/>
    <mergeCell ref="GQ137:GR140"/>
    <mergeCell ref="GO141:GP144"/>
    <mergeCell ref="GQ141:GR144"/>
    <mergeCell ref="GQ145:GR148"/>
    <mergeCell ref="GO149:GP152"/>
    <mergeCell ref="GQ149:GR152"/>
    <mergeCell ref="GO153:GP156"/>
    <mergeCell ref="GQ153:GR156"/>
    <mergeCell ref="GO157:GP160"/>
    <mergeCell ref="GQ157:GR160"/>
    <mergeCell ref="GO161:GP164"/>
    <mergeCell ref="GQ161:GR164"/>
    <mergeCell ref="GO165:GP168"/>
    <mergeCell ref="GQ165:GR168"/>
    <mergeCell ref="GO169:GP172"/>
    <mergeCell ref="GQ169:GR172"/>
    <mergeCell ref="GO173:GP176"/>
    <mergeCell ref="GQ173:GR176"/>
    <mergeCell ref="GO177:GP180"/>
    <mergeCell ref="GQ177:GR180"/>
    <mergeCell ref="GQ277:GR280"/>
    <mergeCell ref="GO281:GP284"/>
    <mergeCell ref="GQ281:GR284"/>
    <mergeCell ref="GO285:GP288"/>
    <mergeCell ref="GQ285:GR288"/>
    <mergeCell ref="GQ217:GR220"/>
    <mergeCell ref="GO221:GP224"/>
    <mergeCell ref="GQ221:GR224"/>
    <mergeCell ref="GO225:GP228"/>
    <mergeCell ref="GQ225:GR228"/>
    <mergeCell ref="GO229:GP232"/>
    <mergeCell ref="GQ229:GR232"/>
    <mergeCell ref="GO233:GP236"/>
    <mergeCell ref="GQ233:GR236"/>
    <mergeCell ref="GO237:GP240"/>
    <mergeCell ref="GQ237:GR240"/>
    <mergeCell ref="GO241:GP244"/>
    <mergeCell ref="GQ241:GR244"/>
    <mergeCell ref="GO245:GP248"/>
    <mergeCell ref="GQ245:GR248"/>
    <mergeCell ref="GO249:GP252"/>
    <mergeCell ref="GQ249:GR252"/>
    <mergeCell ref="GO253:GP256"/>
    <mergeCell ref="GQ253:GR256"/>
    <mergeCell ref="GO257:GP260"/>
    <mergeCell ref="GQ257:GR260"/>
    <mergeCell ref="GO261:GP264"/>
    <mergeCell ref="GQ261:GR264"/>
    <mergeCell ref="GO265:GP268"/>
    <mergeCell ref="GQ265:GR268"/>
    <mergeCell ref="GO269:GP272"/>
    <mergeCell ref="GQ269:GR272"/>
    <mergeCell ref="GO273:GP276"/>
    <mergeCell ref="GQ273:GR276"/>
    <mergeCell ref="GQ181:GR184"/>
    <mergeCell ref="GO185:GP188"/>
    <mergeCell ref="GQ185:GR188"/>
    <mergeCell ref="GO189:GP192"/>
    <mergeCell ref="GQ189:GR192"/>
    <mergeCell ref="GO193:GP196"/>
    <mergeCell ref="GQ193:GR196"/>
    <mergeCell ref="GO197:GP200"/>
    <mergeCell ref="GQ197:GR200"/>
    <mergeCell ref="GO201:GP204"/>
    <mergeCell ref="GQ201:GR204"/>
    <mergeCell ref="GO205:GP208"/>
    <mergeCell ref="GQ205:GR208"/>
    <mergeCell ref="GO209:GP212"/>
    <mergeCell ref="GQ209:GR212"/>
    <mergeCell ref="GQ213:GR216"/>
    <mergeCell ref="FA113:FB116"/>
    <mergeCell ref="FA117:FB120"/>
    <mergeCell ref="FA121:FB124"/>
    <mergeCell ref="FA125:FB128"/>
    <mergeCell ref="FA129:FB132"/>
    <mergeCell ref="FA133:FB136"/>
    <mergeCell ref="GQ289:GR292"/>
    <mergeCell ref="GO293:GP296"/>
    <mergeCell ref="GQ293:GR296"/>
    <mergeCell ref="EC7:GR7"/>
    <mergeCell ref="EU5:EV6"/>
    <mergeCell ref="EU8:EV8"/>
    <mergeCell ref="EU9:EV12"/>
    <mergeCell ref="EU13:EV16"/>
    <mergeCell ref="EU17:EV20"/>
    <mergeCell ref="EU21:EV24"/>
    <mergeCell ref="EU25:EV28"/>
    <mergeCell ref="EU29:EV32"/>
    <mergeCell ref="EU33:EV36"/>
    <mergeCell ref="EU37:EV40"/>
    <mergeCell ref="EU41:EV44"/>
    <mergeCell ref="EU45:EV48"/>
    <mergeCell ref="EU49:EV52"/>
    <mergeCell ref="EU53:EV56"/>
    <mergeCell ref="EU57:EV60"/>
    <mergeCell ref="EU61:EV64"/>
    <mergeCell ref="EU65:EV68"/>
    <mergeCell ref="EU69:EV72"/>
    <mergeCell ref="EU73:EV76"/>
    <mergeCell ref="EU77:EV80"/>
    <mergeCell ref="EU81:EV84"/>
    <mergeCell ref="EU85:EV88"/>
    <mergeCell ref="FM8:FN8"/>
    <mergeCell ref="FO8:FP8"/>
    <mergeCell ref="FQ8:FR8"/>
    <mergeCell ref="FS8:FT8"/>
    <mergeCell ref="FU8:FV8"/>
    <mergeCell ref="FW8:FX8"/>
    <mergeCell ref="FY8:FZ8"/>
    <mergeCell ref="GA8:GB8"/>
    <mergeCell ref="GC8:GD8"/>
    <mergeCell ref="GE8:GF8"/>
    <mergeCell ref="GO289:GP292"/>
    <mergeCell ref="GO217:GP220"/>
    <mergeCell ref="GO181:GP184"/>
    <mergeCell ref="GO145:GP148"/>
    <mergeCell ref="GO109:GP112"/>
    <mergeCell ref="GO73:GP76"/>
    <mergeCell ref="GO37:GP40"/>
    <mergeCell ref="GI8:GJ8"/>
    <mergeCell ref="GK8:GL8"/>
    <mergeCell ref="GM8:GN8"/>
    <mergeCell ref="GO277:GP280"/>
    <mergeCell ref="GO213:GP216"/>
    <mergeCell ref="FM121:FN124"/>
    <mergeCell ref="FM125:FN128"/>
    <mergeCell ref="FM129:FN132"/>
    <mergeCell ref="FM133:FN136"/>
    <mergeCell ref="FM137:FN140"/>
    <mergeCell ref="FM141:FN144"/>
    <mergeCell ref="FM145:FN148"/>
    <mergeCell ref="FM149:FN152"/>
    <mergeCell ref="FM153:FN156"/>
    <mergeCell ref="FM157:FN160"/>
    <mergeCell ref="EY5:EZ6"/>
    <mergeCell ref="EY9:EZ12"/>
    <mergeCell ref="EY13:EZ16"/>
    <mergeCell ref="EY17:EZ20"/>
    <mergeCell ref="EY21:EZ24"/>
    <mergeCell ref="EY25:EZ28"/>
    <mergeCell ref="EY29:EZ32"/>
    <mergeCell ref="EY33:EZ36"/>
    <mergeCell ref="EY37:EZ40"/>
    <mergeCell ref="EY41:EZ44"/>
    <mergeCell ref="EY45:EZ48"/>
    <mergeCell ref="EY49:EZ52"/>
    <mergeCell ref="EY53:EZ56"/>
    <mergeCell ref="FM5:FN6"/>
    <mergeCell ref="FM9:FN12"/>
    <mergeCell ref="FM13:FN16"/>
    <mergeCell ref="FM17:FN20"/>
    <mergeCell ref="FM21:FN24"/>
    <mergeCell ref="FM25:FN28"/>
    <mergeCell ref="FM29:FN32"/>
    <mergeCell ref="FM33:FN36"/>
    <mergeCell ref="FM37:FN40"/>
    <mergeCell ref="FM41:FN44"/>
    <mergeCell ref="FM45:FN48"/>
    <mergeCell ref="FM49:FN52"/>
    <mergeCell ref="FM53:FN56"/>
    <mergeCell ref="FA8:FB8"/>
    <mergeCell ref="FC8:FD8"/>
    <mergeCell ref="FE8:FF8"/>
    <mergeCell ref="FG8:FH8"/>
    <mergeCell ref="FI8:FJ8"/>
    <mergeCell ref="FK8:FL8"/>
    <mergeCell ref="GA5:GB6"/>
    <mergeCell ref="GA9:GB12"/>
    <mergeCell ref="EY8:EZ8"/>
    <mergeCell ref="EY57:EZ60"/>
    <mergeCell ref="EY61:EZ64"/>
    <mergeCell ref="EY65:EZ68"/>
    <mergeCell ref="EY69:EZ72"/>
    <mergeCell ref="EY73:EZ76"/>
    <mergeCell ref="EY77:EZ80"/>
    <mergeCell ref="EY81:EZ84"/>
    <mergeCell ref="EY85:EZ88"/>
    <mergeCell ref="EY89:EZ92"/>
    <mergeCell ref="EY93:EZ96"/>
    <mergeCell ref="EY97:EZ100"/>
    <mergeCell ref="EY101:EZ104"/>
    <mergeCell ref="EY105:EZ108"/>
    <mergeCell ref="EY109:EZ112"/>
    <mergeCell ref="FA85:FB88"/>
    <mergeCell ref="FA89:FB92"/>
    <mergeCell ref="FA93:FB96"/>
    <mergeCell ref="FA97:FB100"/>
    <mergeCell ref="FA101:FB104"/>
    <mergeCell ref="FA105:FB108"/>
    <mergeCell ref="FA109:FB112"/>
    <mergeCell ref="FC109:FD112"/>
    <mergeCell ref="FE85:FF88"/>
    <mergeCell ref="FE89:FF92"/>
    <mergeCell ref="FE93:FF96"/>
    <mergeCell ref="FE97:FF100"/>
    <mergeCell ref="FE101:FF104"/>
    <mergeCell ref="FE105:FF108"/>
    <mergeCell ref="FE109:FF112"/>
    <mergeCell ref="EY113:EZ116"/>
    <mergeCell ref="EY117:EZ120"/>
    <mergeCell ref="EY121:EZ124"/>
    <mergeCell ref="EY125:EZ128"/>
    <mergeCell ref="EY129:EZ132"/>
    <mergeCell ref="EY133:EZ136"/>
    <mergeCell ref="EY137:EZ140"/>
    <mergeCell ref="EY141:EZ144"/>
    <mergeCell ref="EY145:EZ148"/>
    <mergeCell ref="EY149:EZ152"/>
    <mergeCell ref="EY153:EZ156"/>
    <mergeCell ref="EY157:EZ160"/>
    <mergeCell ref="EY161:EZ164"/>
    <mergeCell ref="EY165:EZ168"/>
    <mergeCell ref="EY169:EZ172"/>
    <mergeCell ref="EY173:EZ176"/>
    <mergeCell ref="EY177:EZ180"/>
    <mergeCell ref="EY181:EZ184"/>
    <mergeCell ref="EY185:EZ188"/>
    <mergeCell ref="EY189:EZ192"/>
    <mergeCell ref="EY193:EZ196"/>
    <mergeCell ref="EY197:EZ200"/>
    <mergeCell ref="EY201:EZ204"/>
    <mergeCell ref="EY205:EZ208"/>
    <mergeCell ref="EY209:EZ212"/>
    <mergeCell ref="EY213:EZ216"/>
    <mergeCell ref="EY217:EZ220"/>
    <mergeCell ref="EY221:EZ224"/>
    <mergeCell ref="EY225:EZ228"/>
    <mergeCell ref="EY229:EZ232"/>
    <mergeCell ref="EY233:EZ236"/>
    <mergeCell ref="EY237:EZ240"/>
    <mergeCell ref="EY241:EZ244"/>
    <mergeCell ref="EY245:EZ248"/>
    <mergeCell ref="EY249:EZ252"/>
    <mergeCell ref="EY253:EZ256"/>
    <mergeCell ref="EY257:EZ260"/>
    <mergeCell ref="EY261:EZ264"/>
    <mergeCell ref="EY265:EZ268"/>
    <mergeCell ref="EY269:EZ272"/>
    <mergeCell ref="EY273:EZ276"/>
    <mergeCell ref="EY277:EZ280"/>
    <mergeCell ref="EY281:EZ284"/>
    <mergeCell ref="EY285:EZ288"/>
    <mergeCell ref="EY289:EZ292"/>
    <mergeCell ref="EY293:EZ296"/>
    <mergeCell ref="FA5:FB6"/>
    <mergeCell ref="FA9:FB12"/>
    <mergeCell ref="FA13:FB16"/>
    <mergeCell ref="FA17:FB20"/>
    <mergeCell ref="FA21:FB24"/>
    <mergeCell ref="FA25:FB28"/>
    <mergeCell ref="FA29:FB32"/>
    <mergeCell ref="FA33:FB36"/>
    <mergeCell ref="FA37:FB40"/>
    <mergeCell ref="FA41:FB44"/>
    <mergeCell ref="FA45:FB48"/>
    <mergeCell ref="FA49:FB52"/>
    <mergeCell ref="FA53:FB56"/>
    <mergeCell ref="FA57:FB60"/>
    <mergeCell ref="FA61:FB64"/>
    <mergeCell ref="FA65:FB68"/>
    <mergeCell ref="FA69:FB72"/>
    <mergeCell ref="FA73:FB76"/>
    <mergeCell ref="FA77:FB80"/>
    <mergeCell ref="FA81:FB84"/>
    <mergeCell ref="FA137:FB140"/>
    <mergeCell ref="FA141:FB144"/>
    <mergeCell ref="FA145:FB148"/>
    <mergeCell ref="FA149:FB152"/>
    <mergeCell ref="FA153:FB156"/>
    <mergeCell ref="FA157:FB160"/>
    <mergeCell ref="FA161:FB164"/>
    <mergeCell ref="FA165:FB168"/>
    <mergeCell ref="FA169:FB172"/>
    <mergeCell ref="FA173:FB176"/>
    <mergeCell ref="FA177:FB180"/>
    <mergeCell ref="FA181:FB184"/>
    <mergeCell ref="FA185:FB188"/>
    <mergeCell ref="FA189:FB192"/>
    <mergeCell ref="FA193:FB196"/>
    <mergeCell ref="FA197:FB200"/>
    <mergeCell ref="FA201:FB204"/>
    <mergeCell ref="FA205:FB208"/>
    <mergeCell ref="FA209:FB212"/>
    <mergeCell ref="FA213:FB216"/>
    <mergeCell ref="FA217:FB220"/>
    <mergeCell ref="FA221:FB224"/>
    <mergeCell ref="FA225:FB228"/>
    <mergeCell ref="FA229:FB232"/>
    <mergeCell ref="FA233:FB236"/>
    <mergeCell ref="FA237:FB240"/>
    <mergeCell ref="FA241:FB244"/>
    <mergeCell ref="FA245:FB248"/>
    <mergeCell ref="FA249:FB252"/>
    <mergeCell ref="FA253:FB256"/>
    <mergeCell ref="FA257:FB260"/>
    <mergeCell ref="FA261:FB264"/>
    <mergeCell ref="FA265:FB268"/>
    <mergeCell ref="FA269:FB272"/>
    <mergeCell ref="FA273:FB276"/>
    <mergeCell ref="FA277:FB280"/>
    <mergeCell ref="FA281:FB284"/>
    <mergeCell ref="FA285:FB288"/>
    <mergeCell ref="FA289:FB292"/>
    <mergeCell ref="FA293:FB296"/>
    <mergeCell ref="FC5:FD6"/>
    <mergeCell ref="FC9:FD12"/>
    <mergeCell ref="FC13:FD16"/>
    <mergeCell ref="FC17:FD20"/>
    <mergeCell ref="FC21:FD24"/>
    <mergeCell ref="FC25:FD28"/>
    <mergeCell ref="FC29:FD32"/>
    <mergeCell ref="FC33:FD36"/>
    <mergeCell ref="FC37:FD40"/>
    <mergeCell ref="FC41:FD44"/>
    <mergeCell ref="FC45:FD48"/>
    <mergeCell ref="FC49:FD52"/>
    <mergeCell ref="FC53:FD56"/>
    <mergeCell ref="FC57:FD60"/>
    <mergeCell ref="FC61:FD64"/>
    <mergeCell ref="FC65:FD68"/>
    <mergeCell ref="FC69:FD72"/>
    <mergeCell ref="FC73:FD76"/>
    <mergeCell ref="FC77:FD80"/>
    <mergeCell ref="FC81:FD84"/>
    <mergeCell ref="FC85:FD88"/>
    <mergeCell ref="FC89:FD92"/>
    <mergeCell ref="FC93:FD96"/>
    <mergeCell ref="FC97:FD100"/>
    <mergeCell ref="FC101:FD104"/>
    <mergeCell ref="FC105:FD108"/>
    <mergeCell ref="FC113:FD116"/>
    <mergeCell ref="FC117:FD120"/>
    <mergeCell ref="FC121:FD124"/>
    <mergeCell ref="FC125:FD128"/>
    <mergeCell ref="FC129:FD132"/>
    <mergeCell ref="FC133:FD136"/>
    <mergeCell ref="FC137:FD140"/>
    <mergeCell ref="FC141:FD144"/>
    <mergeCell ref="FC145:FD148"/>
    <mergeCell ref="FC149:FD152"/>
    <mergeCell ref="FC153:FD156"/>
    <mergeCell ref="FC157:FD160"/>
    <mergeCell ref="FC161:FD164"/>
    <mergeCell ref="FC165:FD168"/>
    <mergeCell ref="FC169:FD172"/>
    <mergeCell ref="FC173:FD176"/>
    <mergeCell ref="FC177:FD180"/>
    <mergeCell ref="FC181:FD184"/>
    <mergeCell ref="FC185:FD188"/>
    <mergeCell ref="FC189:FD192"/>
    <mergeCell ref="FC193:FD196"/>
    <mergeCell ref="FC197:FD200"/>
    <mergeCell ref="FC201:FD204"/>
    <mergeCell ref="FC205:FD208"/>
    <mergeCell ref="FC209:FD212"/>
    <mergeCell ref="FC213:FD216"/>
    <mergeCell ref="FC217:FD220"/>
    <mergeCell ref="FC221:FD224"/>
    <mergeCell ref="FC225:FD228"/>
    <mergeCell ref="FC229:FD232"/>
    <mergeCell ref="FC233:FD236"/>
    <mergeCell ref="FC237:FD240"/>
    <mergeCell ref="FC241:FD244"/>
    <mergeCell ref="FC245:FD248"/>
    <mergeCell ref="FC249:FD252"/>
    <mergeCell ref="FC253:FD256"/>
    <mergeCell ref="FC257:FD260"/>
    <mergeCell ref="FC261:FD264"/>
    <mergeCell ref="FC265:FD268"/>
    <mergeCell ref="FC269:FD272"/>
    <mergeCell ref="FC273:FD276"/>
    <mergeCell ref="FC277:FD280"/>
    <mergeCell ref="FC281:FD284"/>
    <mergeCell ref="FC285:FD288"/>
    <mergeCell ref="FC289:FD292"/>
    <mergeCell ref="FC293:FD296"/>
    <mergeCell ref="FE5:FF6"/>
    <mergeCell ref="FE9:FF12"/>
    <mergeCell ref="FE13:FF16"/>
    <mergeCell ref="FE17:FF20"/>
    <mergeCell ref="FE21:FF24"/>
    <mergeCell ref="FE25:FF28"/>
    <mergeCell ref="FE29:FF32"/>
    <mergeCell ref="FE33:FF36"/>
    <mergeCell ref="FE37:FF40"/>
    <mergeCell ref="FE41:FF44"/>
    <mergeCell ref="FE45:FF48"/>
    <mergeCell ref="FE49:FF52"/>
    <mergeCell ref="FE53:FF56"/>
    <mergeCell ref="FE57:FF60"/>
    <mergeCell ref="FE61:FF64"/>
    <mergeCell ref="FE65:FF68"/>
    <mergeCell ref="FE69:FF72"/>
    <mergeCell ref="FE73:FF76"/>
    <mergeCell ref="FE77:FF80"/>
    <mergeCell ref="FE81:FF84"/>
    <mergeCell ref="FE113:FF116"/>
    <mergeCell ref="FE117:FF120"/>
    <mergeCell ref="FE121:FF124"/>
    <mergeCell ref="FE125:FF128"/>
    <mergeCell ref="FE129:FF132"/>
    <mergeCell ref="FE133:FF136"/>
    <mergeCell ref="FE137:FF140"/>
    <mergeCell ref="FE141:FF144"/>
    <mergeCell ref="FE145:FF148"/>
    <mergeCell ref="FE149:FF152"/>
    <mergeCell ref="FE153:FF156"/>
    <mergeCell ref="FE157:FF160"/>
    <mergeCell ref="FE161:FF164"/>
    <mergeCell ref="FE165:FF168"/>
    <mergeCell ref="FE169:FF172"/>
    <mergeCell ref="FE173:FF176"/>
    <mergeCell ref="FE177:FF180"/>
    <mergeCell ref="FE181:FF184"/>
    <mergeCell ref="FE185:FF188"/>
    <mergeCell ref="FE189:FF192"/>
    <mergeCell ref="FE193:FF196"/>
    <mergeCell ref="FE197:FF200"/>
    <mergeCell ref="FE201:FF204"/>
    <mergeCell ref="FE205:FF208"/>
    <mergeCell ref="FE209:FF212"/>
    <mergeCell ref="FE213:FF216"/>
    <mergeCell ref="FE217:FF220"/>
    <mergeCell ref="FE221:FF224"/>
    <mergeCell ref="FE225:FF228"/>
    <mergeCell ref="FE229:FF232"/>
    <mergeCell ref="FE233:FF236"/>
    <mergeCell ref="FE237:FF240"/>
    <mergeCell ref="FE241:FF244"/>
    <mergeCell ref="FE245:FF248"/>
    <mergeCell ref="FE249:FF252"/>
    <mergeCell ref="FE253:FF256"/>
    <mergeCell ref="FE257:FF260"/>
    <mergeCell ref="FE261:FF264"/>
    <mergeCell ref="FE265:FF268"/>
    <mergeCell ref="FE269:FF272"/>
    <mergeCell ref="FE273:FF276"/>
    <mergeCell ref="FE277:FF280"/>
    <mergeCell ref="FE281:FF284"/>
    <mergeCell ref="FE285:FF288"/>
    <mergeCell ref="FE289:FF292"/>
    <mergeCell ref="FE293:FF296"/>
    <mergeCell ref="FG5:FH6"/>
    <mergeCell ref="FG9:FH12"/>
    <mergeCell ref="FG13:FH16"/>
    <mergeCell ref="FG17:FH20"/>
    <mergeCell ref="FG21:FH24"/>
    <mergeCell ref="FG25:FH28"/>
    <mergeCell ref="FG29:FH32"/>
    <mergeCell ref="FG33:FH36"/>
    <mergeCell ref="FG37:FH40"/>
    <mergeCell ref="FG41:FH44"/>
    <mergeCell ref="FG45:FH48"/>
    <mergeCell ref="FG49:FH52"/>
    <mergeCell ref="FG53:FH56"/>
    <mergeCell ref="FG57:FH60"/>
    <mergeCell ref="FG61:FH64"/>
    <mergeCell ref="FG65:FH68"/>
    <mergeCell ref="FG69:FH72"/>
    <mergeCell ref="FG73:FH76"/>
    <mergeCell ref="FG77:FH80"/>
    <mergeCell ref="FG81:FH84"/>
    <mergeCell ref="FG85:FH88"/>
    <mergeCell ref="FG89:FH92"/>
    <mergeCell ref="FG93:FH96"/>
    <mergeCell ref="FG97:FH100"/>
    <mergeCell ref="FG101:FH104"/>
    <mergeCell ref="FG105:FH108"/>
    <mergeCell ref="FG109:FH112"/>
    <mergeCell ref="FG113:FH116"/>
    <mergeCell ref="FG117:FH120"/>
    <mergeCell ref="FG121:FH124"/>
    <mergeCell ref="FG125:FH128"/>
    <mergeCell ref="FG129:FH132"/>
    <mergeCell ref="FG133:FH136"/>
    <mergeCell ref="FG137:FH140"/>
    <mergeCell ref="FG141:FH144"/>
    <mergeCell ref="FG145:FH148"/>
    <mergeCell ref="FG149:FH152"/>
    <mergeCell ref="FG153:FH156"/>
    <mergeCell ref="FG157:FH160"/>
    <mergeCell ref="FG161:FH164"/>
    <mergeCell ref="FG165:FH168"/>
    <mergeCell ref="FG169:FH172"/>
    <mergeCell ref="FG173:FH176"/>
    <mergeCell ref="FG177:FH180"/>
    <mergeCell ref="FG181:FH184"/>
    <mergeCell ref="FG185:FH188"/>
    <mergeCell ref="FG189:FH192"/>
    <mergeCell ref="FG193:FH196"/>
    <mergeCell ref="FG197:FH200"/>
    <mergeCell ref="FG201:FH204"/>
    <mergeCell ref="FG205:FH208"/>
    <mergeCell ref="FG209:FH212"/>
    <mergeCell ref="FG213:FH216"/>
    <mergeCell ref="FG217:FH220"/>
    <mergeCell ref="FG221:FH224"/>
    <mergeCell ref="FG225:FH228"/>
    <mergeCell ref="FG229:FH232"/>
    <mergeCell ref="FG233:FH236"/>
    <mergeCell ref="FG237:FH240"/>
    <mergeCell ref="FG241:FH244"/>
    <mergeCell ref="FG245:FH248"/>
    <mergeCell ref="FG249:FH252"/>
    <mergeCell ref="FG253:FH256"/>
    <mergeCell ref="FG257:FH260"/>
    <mergeCell ref="FG261:FH264"/>
    <mergeCell ref="FG265:FH268"/>
    <mergeCell ref="FG269:FH272"/>
    <mergeCell ref="FG273:FH276"/>
    <mergeCell ref="FG277:FH280"/>
    <mergeCell ref="FG281:FH284"/>
    <mergeCell ref="FG285:FH288"/>
    <mergeCell ref="FG289:FH292"/>
    <mergeCell ref="FG293:FH296"/>
    <mergeCell ref="FI5:FJ6"/>
    <mergeCell ref="FI9:FJ12"/>
    <mergeCell ref="FI13:FJ16"/>
    <mergeCell ref="FI17:FJ20"/>
    <mergeCell ref="FI21:FJ24"/>
    <mergeCell ref="FI25:FJ28"/>
    <mergeCell ref="FI29:FJ32"/>
    <mergeCell ref="FI33:FJ36"/>
    <mergeCell ref="FI37:FJ40"/>
    <mergeCell ref="FI41:FJ44"/>
    <mergeCell ref="FI45:FJ48"/>
    <mergeCell ref="FI49:FJ52"/>
    <mergeCell ref="FI53:FJ56"/>
    <mergeCell ref="FI57:FJ60"/>
    <mergeCell ref="FI61:FJ64"/>
    <mergeCell ref="FI65:FJ68"/>
    <mergeCell ref="FI69:FJ72"/>
    <mergeCell ref="FI73:FJ76"/>
    <mergeCell ref="FI77:FJ80"/>
    <mergeCell ref="FI81:FJ84"/>
    <mergeCell ref="FI85:FJ88"/>
    <mergeCell ref="FI89:FJ92"/>
    <mergeCell ref="FI93:FJ96"/>
    <mergeCell ref="FI97:FJ100"/>
    <mergeCell ref="FI101:FJ104"/>
    <mergeCell ref="FI105:FJ108"/>
    <mergeCell ref="FI109:FJ112"/>
    <mergeCell ref="FI113:FJ116"/>
    <mergeCell ref="FI117:FJ120"/>
    <mergeCell ref="FI121:FJ124"/>
    <mergeCell ref="FI125:FJ128"/>
    <mergeCell ref="FI129:FJ132"/>
    <mergeCell ref="FI133:FJ136"/>
    <mergeCell ref="FI137:FJ140"/>
    <mergeCell ref="FI141:FJ144"/>
    <mergeCell ref="FI145:FJ148"/>
    <mergeCell ref="FI149:FJ152"/>
    <mergeCell ref="FI153:FJ156"/>
    <mergeCell ref="FI157:FJ160"/>
    <mergeCell ref="FI161:FJ164"/>
    <mergeCell ref="FI165:FJ168"/>
    <mergeCell ref="FI169:FJ172"/>
    <mergeCell ref="FI173:FJ176"/>
    <mergeCell ref="FI177:FJ180"/>
    <mergeCell ref="FI181:FJ184"/>
    <mergeCell ref="FI185:FJ188"/>
    <mergeCell ref="FI189:FJ192"/>
    <mergeCell ref="FI193:FJ196"/>
    <mergeCell ref="FI197:FJ200"/>
    <mergeCell ref="FI201:FJ204"/>
    <mergeCell ref="FI205:FJ208"/>
    <mergeCell ref="FI209:FJ212"/>
    <mergeCell ref="FI213:FJ216"/>
    <mergeCell ref="FI217:FJ220"/>
    <mergeCell ref="FI221:FJ224"/>
    <mergeCell ref="FI225:FJ228"/>
    <mergeCell ref="FI229:FJ232"/>
    <mergeCell ref="FI233:FJ236"/>
    <mergeCell ref="FI237:FJ240"/>
    <mergeCell ref="FI241:FJ244"/>
    <mergeCell ref="FI245:FJ248"/>
    <mergeCell ref="FI249:FJ252"/>
    <mergeCell ref="FI253:FJ256"/>
    <mergeCell ref="FI257:FJ260"/>
    <mergeCell ref="FI261:FJ264"/>
    <mergeCell ref="FI265:FJ268"/>
    <mergeCell ref="FI269:FJ272"/>
    <mergeCell ref="FI273:FJ276"/>
    <mergeCell ref="FI277:FJ280"/>
    <mergeCell ref="FI281:FJ284"/>
    <mergeCell ref="FI285:FJ288"/>
    <mergeCell ref="FI289:FJ292"/>
    <mergeCell ref="FI293:FJ296"/>
    <mergeCell ref="FK5:FL6"/>
    <mergeCell ref="FK9:FL12"/>
    <mergeCell ref="FK13:FL16"/>
    <mergeCell ref="FK17:FL20"/>
    <mergeCell ref="FK21:FL24"/>
    <mergeCell ref="FK25:FL28"/>
    <mergeCell ref="FK29:FL32"/>
    <mergeCell ref="FK33:FL36"/>
    <mergeCell ref="FK37:FL40"/>
    <mergeCell ref="FK41:FL44"/>
    <mergeCell ref="FK45:FL48"/>
    <mergeCell ref="FK49:FL52"/>
    <mergeCell ref="FK53:FL56"/>
    <mergeCell ref="FK57:FL60"/>
    <mergeCell ref="FK61:FL64"/>
    <mergeCell ref="FK65:FL68"/>
    <mergeCell ref="FK69:FL72"/>
    <mergeCell ref="FK73:FL76"/>
    <mergeCell ref="FK77:FL80"/>
    <mergeCell ref="FK81:FL84"/>
    <mergeCell ref="FK85:FL88"/>
    <mergeCell ref="FK89:FL92"/>
    <mergeCell ref="FK93:FL96"/>
    <mergeCell ref="FK97:FL100"/>
    <mergeCell ref="FK101:FL104"/>
    <mergeCell ref="FK105:FL108"/>
    <mergeCell ref="FK109:FL112"/>
    <mergeCell ref="FK113:FL116"/>
    <mergeCell ref="FK117:FL120"/>
    <mergeCell ref="FK121:FL124"/>
    <mergeCell ref="FK125:FL128"/>
    <mergeCell ref="FK129:FL132"/>
    <mergeCell ref="FK133:FL136"/>
    <mergeCell ref="FK137:FL140"/>
    <mergeCell ref="FK141:FL144"/>
    <mergeCell ref="FK145:FL148"/>
    <mergeCell ref="FK149:FL152"/>
    <mergeCell ref="FK153:FL156"/>
    <mergeCell ref="FK157:FL160"/>
    <mergeCell ref="FK161:FL164"/>
    <mergeCell ref="FK165:FL168"/>
    <mergeCell ref="FK169:FL172"/>
    <mergeCell ref="FK173:FL176"/>
    <mergeCell ref="FK177:FL180"/>
    <mergeCell ref="FK181:FL184"/>
    <mergeCell ref="FK185:FL188"/>
    <mergeCell ref="FK189:FL192"/>
    <mergeCell ref="FK193:FL196"/>
    <mergeCell ref="FK197:FL200"/>
    <mergeCell ref="FK201:FL204"/>
    <mergeCell ref="FK205:FL208"/>
    <mergeCell ref="FK209:FL212"/>
    <mergeCell ref="FK213:FL216"/>
    <mergeCell ref="FK217:FL220"/>
    <mergeCell ref="FK221:FL224"/>
    <mergeCell ref="FK225:FL228"/>
    <mergeCell ref="FK229:FL232"/>
    <mergeCell ref="FK233:FL236"/>
    <mergeCell ref="FK237:FL240"/>
    <mergeCell ref="FK241:FL244"/>
    <mergeCell ref="FK245:FL248"/>
    <mergeCell ref="FK249:FL252"/>
    <mergeCell ref="FK253:FL256"/>
    <mergeCell ref="FK257:FL260"/>
    <mergeCell ref="FK261:FL264"/>
    <mergeCell ref="FK265:FL268"/>
    <mergeCell ref="FK269:FL272"/>
    <mergeCell ref="FK273:FL276"/>
    <mergeCell ref="FK277:FL280"/>
    <mergeCell ref="FK281:FL284"/>
    <mergeCell ref="FK285:FL288"/>
    <mergeCell ref="FK289:FL292"/>
    <mergeCell ref="FK293:FL296"/>
    <mergeCell ref="FM57:FN60"/>
    <mergeCell ref="FM61:FN64"/>
    <mergeCell ref="FM65:FN68"/>
    <mergeCell ref="FM69:FN72"/>
    <mergeCell ref="FM73:FN76"/>
    <mergeCell ref="FM77:FN80"/>
    <mergeCell ref="FM81:FN84"/>
    <mergeCell ref="FM85:FN88"/>
    <mergeCell ref="FM89:FN92"/>
    <mergeCell ref="FM93:FN96"/>
    <mergeCell ref="FM97:FN100"/>
    <mergeCell ref="FM101:FN104"/>
    <mergeCell ref="FM105:FN108"/>
    <mergeCell ref="FM109:FN112"/>
    <mergeCell ref="FM113:FN116"/>
    <mergeCell ref="FM117:FN120"/>
    <mergeCell ref="FM161:FN164"/>
    <mergeCell ref="FM165:FN168"/>
    <mergeCell ref="FM169:FN172"/>
    <mergeCell ref="FM173:FN176"/>
    <mergeCell ref="FM177:FN180"/>
    <mergeCell ref="FM181:FN184"/>
    <mergeCell ref="FM185:FN188"/>
    <mergeCell ref="FM189:FN192"/>
    <mergeCell ref="FM193:FN196"/>
    <mergeCell ref="FM197:FN200"/>
    <mergeCell ref="FM201:FN204"/>
    <mergeCell ref="FM205:FN208"/>
    <mergeCell ref="FM209:FN212"/>
    <mergeCell ref="FM213:FN216"/>
    <mergeCell ref="FM217:FN220"/>
    <mergeCell ref="FM221:FN224"/>
    <mergeCell ref="FM225:FN228"/>
    <mergeCell ref="FM229:FN232"/>
    <mergeCell ref="FM233:FN236"/>
    <mergeCell ref="FM237:FN240"/>
    <mergeCell ref="FM241:FN244"/>
    <mergeCell ref="FM245:FN248"/>
    <mergeCell ref="FM249:FN252"/>
    <mergeCell ref="FM253:FN256"/>
    <mergeCell ref="FM257:FN260"/>
    <mergeCell ref="FM261:FN264"/>
    <mergeCell ref="FM265:FN268"/>
    <mergeCell ref="FM269:FN272"/>
    <mergeCell ref="FM273:FN276"/>
    <mergeCell ref="FM277:FN280"/>
    <mergeCell ref="FM281:FN284"/>
    <mergeCell ref="FM285:FN288"/>
    <mergeCell ref="FM289:FN292"/>
    <mergeCell ref="FM293:FN296"/>
    <mergeCell ref="FO5:FP6"/>
    <mergeCell ref="FO9:FP12"/>
    <mergeCell ref="FO13:FP16"/>
    <mergeCell ref="FO17:FP20"/>
    <mergeCell ref="FO21:FP24"/>
    <mergeCell ref="FO25:FP28"/>
    <mergeCell ref="FO29:FP32"/>
    <mergeCell ref="FO33:FP36"/>
    <mergeCell ref="FO37:FP40"/>
    <mergeCell ref="FO41:FP44"/>
    <mergeCell ref="FO45:FP48"/>
    <mergeCell ref="FO49:FP52"/>
    <mergeCell ref="FO53:FP56"/>
    <mergeCell ref="FO57:FP60"/>
    <mergeCell ref="FO61:FP64"/>
    <mergeCell ref="FO65:FP68"/>
    <mergeCell ref="FO69:FP72"/>
    <mergeCell ref="FO73:FP76"/>
    <mergeCell ref="FO77:FP80"/>
    <mergeCell ref="FO81:FP84"/>
    <mergeCell ref="FO85:FP88"/>
    <mergeCell ref="FO89:FP92"/>
    <mergeCell ref="FO93:FP96"/>
    <mergeCell ref="FO97:FP100"/>
    <mergeCell ref="FO101:FP104"/>
    <mergeCell ref="FO105:FP108"/>
    <mergeCell ref="FO109:FP112"/>
    <mergeCell ref="FO113:FP116"/>
    <mergeCell ref="FO117:FP120"/>
    <mergeCell ref="FO121:FP124"/>
    <mergeCell ref="FO125:FP128"/>
    <mergeCell ref="FO129:FP132"/>
    <mergeCell ref="FO133:FP136"/>
    <mergeCell ref="FO137:FP140"/>
    <mergeCell ref="FO141:FP144"/>
    <mergeCell ref="FO145:FP148"/>
    <mergeCell ref="FO149:FP152"/>
    <mergeCell ref="FO153:FP156"/>
    <mergeCell ref="FO157:FP160"/>
    <mergeCell ref="FO161:FP164"/>
    <mergeCell ref="FO165:FP168"/>
    <mergeCell ref="FO169:FP172"/>
    <mergeCell ref="FO173:FP176"/>
    <mergeCell ref="FO177:FP180"/>
    <mergeCell ref="FO181:FP184"/>
    <mergeCell ref="FO185:FP188"/>
    <mergeCell ref="FO189:FP192"/>
    <mergeCell ref="FO193:FP196"/>
    <mergeCell ref="FO197:FP200"/>
    <mergeCell ref="FO201:FP204"/>
    <mergeCell ref="FO205:FP208"/>
    <mergeCell ref="FO209:FP212"/>
    <mergeCell ref="FO213:FP216"/>
    <mergeCell ref="FO217:FP220"/>
    <mergeCell ref="FO221:FP224"/>
    <mergeCell ref="FO225:FP228"/>
    <mergeCell ref="FO229:FP232"/>
    <mergeCell ref="FO233:FP236"/>
    <mergeCell ref="FO237:FP240"/>
    <mergeCell ref="FO241:FP244"/>
    <mergeCell ref="FO245:FP248"/>
    <mergeCell ref="FO249:FP252"/>
    <mergeCell ref="FO253:FP256"/>
    <mergeCell ref="FO257:FP260"/>
    <mergeCell ref="FO261:FP264"/>
    <mergeCell ref="FO265:FP268"/>
    <mergeCell ref="FO269:FP272"/>
    <mergeCell ref="FO273:FP276"/>
    <mergeCell ref="FO277:FP280"/>
    <mergeCell ref="FO281:FP284"/>
    <mergeCell ref="FO285:FP288"/>
    <mergeCell ref="FO289:FP292"/>
    <mergeCell ref="FO293:FP296"/>
    <mergeCell ref="FQ5:FR6"/>
    <mergeCell ref="FQ9:FR12"/>
    <mergeCell ref="FQ13:FR16"/>
    <mergeCell ref="FQ17:FR20"/>
    <mergeCell ref="FQ21:FR24"/>
    <mergeCell ref="FQ25:FR28"/>
    <mergeCell ref="FQ29:FR32"/>
    <mergeCell ref="FQ33:FR36"/>
    <mergeCell ref="FQ37:FR40"/>
    <mergeCell ref="FQ41:FR44"/>
    <mergeCell ref="FQ45:FR48"/>
    <mergeCell ref="FQ49:FR52"/>
    <mergeCell ref="FQ53:FR56"/>
    <mergeCell ref="FQ57:FR60"/>
    <mergeCell ref="FQ61:FR64"/>
    <mergeCell ref="FQ65:FR68"/>
    <mergeCell ref="FQ69:FR72"/>
    <mergeCell ref="FQ73:FR76"/>
    <mergeCell ref="FQ77:FR80"/>
    <mergeCell ref="FQ81:FR84"/>
    <mergeCell ref="FQ85:FR88"/>
    <mergeCell ref="FQ89:FR92"/>
    <mergeCell ref="FQ93:FR96"/>
    <mergeCell ref="FQ97:FR100"/>
    <mergeCell ref="FQ101:FR104"/>
    <mergeCell ref="FQ105:FR108"/>
    <mergeCell ref="FQ109:FR112"/>
    <mergeCell ref="FQ113:FR116"/>
    <mergeCell ref="FQ117:FR120"/>
    <mergeCell ref="FQ121:FR124"/>
    <mergeCell ref="FQ125:FR128"/>
    <mergeCell ref="FQ129:FR132"/>
    <mergeCell ref="FQ133:FR136"/>
    <mergeCell ref="FQ137:FR140"/>
    <mergeCell ref="FQ141:FR144"/>
    <mergeCell ref="FQ145:FR148"/>
    <mergeCell ref="FQ149:FR152"/>
    <mergeCell ref="FQ153:FR156"/>
    <mergeCell ref="FQ157:FR160"/>
    <mergeCell ref="FQ161:FR164"/>
    <mergeCell ref="FQ165:FR168"/>
    <mergeCell ref="FQ169:FR172"/>
    <mergeCell ref="FQ173:FR176"/>
    <mergeCell ref="FQ177:FR180"/>
    <mergeCell ref="FQ181:FR184"/>
    <mergeCell ref="FQ185:FR188"/>
    <mergeCell ref="FQ189:FR192"/>
    <mergeCell ref="FQ193:FR196"/>
    <mergeCell ref="FQ197:FR200"/>
    <mergeCell ref="FQ201:FR204"/>
    <mergeCell ref="FQ205:FR208"/>
    <mergeCell ref="FQ209:FR212"/>
    <mergeCell ref="FQ213:FR216"/>
    <mergeCell ref="FQ217:FR220"/>
    <mergeCell ref="FQ221:FR224"/>
    <mergeCell ref="FQ225:FR228"/>
    <mergeCell ref="FQ229:FR232"/>
    <mergeCell ref="FQ233:FR236"/>
    <mergeCell ref="FQ237:FR240"/>
    <mergeCell ref="FQ241:FR244"/>
    <mergeCell ref="FQ245:FR248"/>
    <mergeCell ref="FQ249:FR252"/>
    <mergeCell ref="FQ253:FR256"/>
    <mergeCell ref="FQ257:FR260"/>
    <mergeCell ref="FQ261:FR264"/>
    <mergeCell ref="FQ265:FR268"/>
    <mergeCell ref="FQ269:FR272"/>
    <mergeCell ref="FQ273:FR276"/>
    <mergeCell ref="FQ277:FR280"/>
    <mergeCell ref="FQ281:FR284"/>
    <mergeCell ref="FQ285:FR288"/>
    <mergeCell ref="FQ289:FR292"/>
    <mergeCell ref="FQ293:FR296"/>
    <mergeCell ref="FS5:FT6"/>
    <mergeCell ref="FS9:FT12"/>
    <mergeCell ref="FS13:FT16"/>
    <mergeCell ref="FS17:FT20"/>
    <mergeCell ref="FS21:FT24"/>
    <mergeCell ref="FS25:FT28"/>
    <mergeCell ref="FS29:FT32"/>
    <mergeCell ref="FS33:FT36"/>
    <mergeCell ref="FS37:FT40"/>
    <mergeCell ref="FS41:FT44"/>
    <mergeCell ref="FS45:FT48"/>
    <mergeCell ref="FS49:FT52"/>
    <mergeCell ref="FS53:FT56"/>
    <mergeCell ref="FS57:FT60"/>
    <mergeCell ref="FS61:FT64"/>
    <mergeCell ref="FS65:FT68"/>
    <mergeCell ref="FS69:FT72"/>
    <mergeCell ref="FS73:FT76"/>
    <mergeCell ref="FS77:FT80"/>
    <mergeCell ref="FS81:FT84"/>
    <mergeCell ref="FS85:FT88"/>
    <mergeCell ref="FS89:FT92"/>
    <mergeCell ref="FS93:FT96"/>
    <mergeCell ref="FS97:FT100"/>
    <mergeCell ref="FS101:FT104"/>
    <mergeCell ref="FS105:FT108"/>
    <mergeCell ref="FS109:FT112"/>
    <mergeCell ref="FS113:FT116"/>
    <mergeCell ref="FS117:FT120"/>
    <mergeCell ref="FS121:FT124"/>
    <mergeCell ref="FS125:FT128"/>
    <mergeCell ref="FS129:FT132"/>
    <mergeCell ref="FS133:FT136"/>
    <mergeCell ref="FS137:FT140"/>
    <mergeCell ref="FS141:FT144"/>
    <mergeCell ref="FS145:FT148"/>
    <mergeCell ref="FS149:FT152"/>
    <mergeCell ref="FS153:FT156"/>
    <mergeCell ref="FS157:FT160"/>
    <mergeCell ref="FS161:FT164"/>
    <mergeCell ref="FS165:FT168"/>
    <mergeCell ref="FS169:FT172"/>
    <mergeCell ref="FS173:FT176"/>
    <mergeCell ref="FS177:FT180"/>
    <mergeCell ref="FS181:FT184"/>
    <mergeCell ref="FS185:FT188"/>
    <mergeCell ref="FS189:FT192"/>
    <mergeCell ref="FS193:FT196"/>
    <mergeCell ref="FS197:FT200"/>
    <mergeCell ref="FS201:FT204"/>
    <mergeCell ref="FS205:FT208"/>
    <mergeCell ref="FS209:FT212"/>
    <mergeCell ref="FS213:FT216"/>
    <mergeCell ref="FS217:FT220"/>
    <mergeCell ref="FS221:FT224"/>
    <mergeCell ref="FS225:FT228"/>
    <mergeCell ref="FS229:FT232"/>
    <mergeCell ref="FS233:FT236"/>
    <mergeCell ref="FS237:FT240"/>
    <mergeCell ref="FS241:FT244"/>
    <mergeCell ref="FS245:FT248"/>
    <mergeCell ref="FS249:FT252"/>
    <mergeCell ref="FS253:FT256"/>
    <mergeCell ref="FS257:FT260"/>
    <mergeCell ref="FS261:FT264"/>
    <mergeCell ref="FS265:FT268"/>
    <mergeCell ref="FS269:FT272"/>
    <mergeCell ref="FS273:FT276"/>
    <mergeCell ref="FS277:FT280"/>
    <mergeCell ref="FS281:FT284"/>
    <mergeCell ref="FS285:FT288"/>
    <mergeCell ref="FS289:FT292"/>
    <mergeCell ref="FS293:FT296"/>
    <mergeCell ref="FU5:FV6"/>
    <mergeCell ref="FU9:FV12"/>
    <mergeCell ref="FU13:FV16"/>
    <mergeCell ref="FU17:FV20"/>
    <mergeCell ref="FU21:FV24"/>
    <mergeCell ref="FU25:FV28"/>
    <mergeCell ref="FU29:FV32"/>
    <mergeCell ref="FU33:FV36"/>
    <mergeCell ref="FU37:FV40"/>
    <mergeCell ref="FU41:FV44"/>
    <mergeCell ref="FU45:FV48"/>
    <mergeCell ref="FU49:FV52"/>
    <mergeCell ref="FU53:FV56"/>
    <mergeCell ref="FU57:FV60"/>
    <mergeCell ref="FU61:FV64"/>
    <mergeCell ref="FU65:FV68"/>
    <mergeCell ref="FU69:FV72"/>
    <mergeCell ref="FU73:FV76"/>
    <mergeCell ref="FU77:FV80"/>
    <mergeCell ref="FU81:FV84"/>
    <mergeCell ref="FU85:FV88"/>
    <mergeCell ref="FU89:FV92"/>
    <mergeCell ref="FU93:FV96"/>
    <mergeCell ref="FU97:FV100"/>
    <mergeCell ref="FU101:FV104"/>
    <mergeCell ref="FU105:FV108"/>
    <mergeCell ref="FU109:FV112"/>
    <mergeCell ref="FU113:FV116"/>
    <mergeCell ref="FU117:FV120"/>
    <mergeCell ref="FU121:FV124"/>
    <mergeCell ref="FU125:FV128"/>
    <mergeCell ref="FU129:FV132"/>
    <mergeCell ref="FU133:FV136"/>
    <mergeCell ref="FU137:FV140"/>
    <mergeCell ref="FU141:FV144"/>
    <mergeCell ref="FU145:FV148"/>
    <mergeCell ref="FU149:FV152"/>
    <mergeCell ref="FU153:FV156"/>
    <mergeCell ref="FU157:FV160"/>
    <mergeCell ref="FU161:FV164"/>
    <mergeCell ref="FU165:FV168"/>
    <mergeCell ref="FU169:FV172"/>
    <mergeCell ref="FU173:FV176"/>
    <mergeCell ref="FU177:FV180"/>
    <mergeCell ref="FU181:FV184"/>
    <mergeCell ref="FU185:FV188"/>
    <mergeCell ref="FU189:FV192"/>
    <mergeCell ref="FU193:FV196"/>
    <mergeCell ref="FU197:FV200"/>
    <mergeCell ref="FU201:FV204"/>
    <mergeCell ref="FU205:FV208"/>
    <mergeCell ref="FU209:FV212"/>
    <mergeCell ref="FU213:FV216"/>
    <mergeCell ref="FU217:FV220"/>
    <mergeCell ref="FU221:FV224"/>
    <mergeCell ref="FU225:FV228"/>
    <mergeCell ref="FU229:FV232"/>
    <mergeCell ref="FU233:FV236"/>
    <mergeCell ref="FU237:FV240"/>
    <mergeCell ref="FU241:FV244"/>
    <mergeCell ref="FU245:FV248"/>
    <mergeCell ref="FU249:FV252"/>
    <mergeCell ref="FU253:FV256"/>
    <mergeCell ref="FU257:FV260"/>
    <mergeCell ref="FU261:FV264"/>
    <mergeCell ref="FU265:FV268"/>
    <mergeCell ref="FU269:FV272"/>
    <mergeCell ref="FU273:FV276"/>
    <mergeCell ref="FU277:FV280"/>
    <mergeCell ref="FU281:FV284"/>
    <mergeCell ref="FU285:FV288"/>
    <mergeCell ref="FU289:FV292"/>
    <mergeCell ref="FU293:FV296"/>
    <mergeCell ref="FW5:FX6"/>
    <mergeCell ref="FW9:FX12"/>
    <mergeCell ref="FW13:FX16"/>
    <mergeCell ref="FW17:FX20"/>
    <mergeCell ref="FW21:FX24"/>
    <mergeCell ref="FW25:FX28"/>
    <mergeCell ref="FW29:FX32"/>
    <mergeCell ref="FW33:FX36"/>
    <mergeCell ref="FW37:FX40"/>
    <mergeCell ref="FW41:FX44"/>
    <mergeCell ref="FW45:FX48"/>
    <mergeCell ref="FW49:FX52"/>
    <mergeCell ref="FW53:FX56"/>
    <mergeCell ref="FW57:FX60"/>
    <mergeCell ref="FW61:FX64"/>
    <mergeCell ref="FW65:FX68"/>
    <mergeCell ref="FW69:FX72"/>
    <mergeCell ref="FW73:FX76"/>
    <mergeCell ref="FW77:FX80"/>
    <mergeCell ref="FW81:FX84"/>
    <mergeCell ref="FW85:FX88"/>
    <mergeCell ref="FW89:FX92"/>
    <mergeCell ref="FW93:FX96"/>
    <mergeCell ref="FW97:FX100"/>
    <mergeCell ref="FW101:FX104"/>
    <mergeCell ref="FW105:FX108"/>
    <mergeCell ref="FW109:FX112"/>
    <mergeCell ref="FW113:FX116"/>
    <mergeCell ref="FW117:FX120"/>
    <mergeCell ref="FW121:FX124"/>
    <mergeCell ref="FW125:FX128"/>
    <mergeCell ref="FW129:FX132"/>
    <mergeCell ref="FW133:FX136"/>
    <mergeCell ref="FW137:FX140"/>
    <mergeCell ref="FW141:FX144"/>
    <mergeCell ref="FW145:FX148"/>
    <mergeCell ref="FW149:FX152"/>
    <mergeCell ref="FW153:FX156"/>
    <mergeCell ref="FW157:FX160"/>
    <mergeCell ref="FW161:FX164"/>
    <mergeCell ref="FW165:FX168"/>
    <mergeCell ref="FW169:FX172"/>
    <mergeCell ref="FW173:FX176"/>
    <mergeCell ref="FW177:FX180"/>
    <mergeCell ref="FW181:FX184"/>
    <mergeCell ref="FW185:FX188"/>
    <mergeCell ref="FW189:FX192"/>
    <mergeCell ref="FW193:FX196"/>
    <mergeCell ref="FW197:FX200"/>
    <mergeCell ref="FW201:FX204"/>
    <mergeCell ref="FW205:FX208"/>
    <mergeCell ref="FW209:FX212"/>
    <mergeCell ref="FW213:FX216"/>
    <mergeCell ref="FW217:FX220"/>
    <mergeCell ref="FW221:FX224"/>
    <mergeCell ref="FW225:FX228"/>
    <mergeCell ref="FW229:FX232"/>
    <mergeCell ref="FW233:FX236"/>
    <mergeCell ref="FW237:FX240"/>
    <mergeCell ref="FW241:FX244"/>
    <mergeCell ref="FW245:FX248"/>
    <mergeCell ref="FW249:FX252"/>
    <mergeCell ref="FW253:FX256"/>
    <mergeCell ref="FW257:FX260"/>
    <mergeCell ref="FW261:FX264"/>
    <mergeCell ref="FW265:FX268"/>
    <mergeCell ref="FW269:FX272"/>
    <mergeCell ref="FW273:FX276"/>
    <mergeCell ref="FW277:FX280"/>
    <mergeCell ref="FW281:FX284"/>
    <mergeCell ref="FW285:FX288"/>
    <mergeCell ref="FW289:FX292"/>
    <mergeCell ref="FW293:FX296"/>
    <mergeCell ref="FY5:FZ6"/>
    <mergeCell ref="FY9:FZ12"/>
    <mergeCell ref="FY13:FZ16"/>
    <mergeCell ref="FY17:FZ20"/>
    <mergeCell ref="FY21:FZ24"/>
    <mergeCell ref="FY25:FZ28"/>
    <mergeCell ref="FY29:FZ32"/>
    <mergeCell ref="FY33:FZ36"/>
    <mergeCell ref="FY37:FZ40"/>
    <mergeCell ref="FY41:FZ44"/>
    <mergeCell ref="FY45:FZ48"/>
    <mergeCell ref="FY49:FZ52"/>
    <mergeCell ref="FY53:FZ56"/>
    <mergeCell ref="FY57:FZ60"/>
    <mergeCell ref="FY61:FZ64"/>
    <mergeCell ref="FY65:FZ68"/>
    <mergeCell ref="FY69:FZ72"/>
    <mergeCell ref="FY73:FZ76"/>
    <mergeCell ref="FY77:FZ80"/>
    <mergeCell ref="FY81:FZ84"/>
    <mergeCell ref="FY85:FZ88"/>
    <mergeCell ref="FY89:FZ92"/>
    <mergeCell ref="FY93:FZ96"/>
    <mergeCell ref="FY97:FZ100"/>
    <mergeCell ref="FY101:FZ104"/>
    <mergeCell ref="FY105:FZ108"/>
    <mergeCell ref="FY109:FZ112"/>
    <mergeCell ref="FY113:FZ116"/>
    <mergeCell ref="FY117:FZ120"/>
    <mergeCell ref="FY121:FZ124"/>
    <mergeCell ref="FY125:FZ128"/>
    <mergeCell ref="FY129:FZ132"/>
    <mergeCell ref="FY133:FZ136"/>
    <mergeCell ref="FY137:FZ140"/>
    <mergeCell ref="FY141:FZ144"/>
    <mergeCell ref="FY145:FZ148"/>
    <mergeCell ref="FY149:FZ152"/>
    <mergeCell ref="FY153:FZ156"/>
    <mergeCell ref="FY157:FZ160"/>
    <mergeCell ref="FY161:FZ164"/>
    <mergeCell ref="FY165:FZ168"/>
    <mergeCell ref="FY169:FZ172"/>
    <mergeCell ref="FY173:FZ176"/>
    <mergeCell ref="FY177:FZ180"/>
    <mergeCell ref="FY181:FZ184"/>
    <mergeCell ref="FY185:FZ188"/>
    <mergeCell ref="FY189:FZ192"/>
    <mergeCell ref="FY193:FZ196"/>
    <mergeCell ref="FY197:FZ200"/>
    <mergeCell ref="FY201:FZ204"/>
    <mergeCell ref="FY205:FZ208"/>
    <mergeCell ref="FY209:FZ212"/>
    <mergeCell ref="FY213:FZ216"/>
    <mergeCell ref="FY217:FZ220"/>
    <mergeCell ref="FY221:FZ224"/>
    <mergeCell ref="FY225:FZ228"/>
    <mergeCell ref="FY229:FZ232"/>
    <mergeCell ref="FY233:FZ236"/>
    <mergeCell ref="FY237:FZ240"/>
    <mergeCell ref="FY241:FZ244"/>
    <mergeCell ref="FY245:FZ248"/>
    <mergeCell ref="FY249:FZ252"/>
    <mergeCell ref="FY253:FZ256"/>
    <mergeCell ref="FY257:FZ260"/>
    <mergeCell ref="FY261:FZ264"/>
    <mergeCell ref="FY265:FZ268"/>
    <mergeCell ref="FY269:FZ272"/>
    <mergeCell ref="FY273:FZ276"/>
    <mergeCell ref="FY277:FZ280"/>
    <mergeCell ref="FY281:FZ284"/>
    <mergeCell ref="FY285:FZ288"/>
    <mergeCell ref="FY289:FZ292"/>
    <mergeCell ref="FY293:FZ296"/>
    <mergeCell ref="GA13:GB16"/>
    <mergeCell ref="GA17:GB20"/>
    <mergeCell ref="GA21:GB24"/>
    <mergeCell ref="GA25:GB28"/>
    <mergeCell ref="GA29:GB32"/>
    <mergeCell ref="GA33:GB36"/>
    <mergeCell ref="GA37:GB40"/>
    <mergeCell ref="GA41:GB44"/>
    <mergeCell ref="GA45:GB48"/>
    <mergeCell ref="GA49:GB52"/>
    <mergeCell ref="GA53:GB56"/>
    <mergeCell ref="GA57:GB60"/>
    <mergeCell ref="GA61:GB64"/>
    <mergeCell ref="GA65:GB68"/>
    <mergeCell ref="GA69:GB72"/>
    <mergeCell ref="GA73:GB76"/>
    <mergeCell ref="GA77:GB80"/>
    <mergeCell ref="GA81:GB84"/>
    <mergeCell ref="GA85:GB88"/>
    <mergeCell ref="GA89:GB92"/>
    <mergeCell ref="GA93:GB96"/>
    <mergeCell ref="GA97:GB100"/>
    <mergeCell ref="GA101:GB104"/>
    <mergeCell ref="GA105:GB108"/>
    <mergeCell ref="GA109:GB112"/>
    <mergeCell ref="GA113:GB116"/>
    <mergeCell ref="GA117:GB120"/>
    <mergeCell ref="GA121:GB124"/>
    <mergeCell ref="GA125:GB128"/>
    <mergeCell ref="GA129:GB132"/>
    <mergeCell ref="GA133:GB136"/>
    <mergeCell ref="GA137:GB140"/>
    <mergeCell ref="GA141:GB144"/>
    <mergeCell ref="GA145:GB148"/>
    <mergeCell ref="GA149:GB152"/>
    <mergeCell ref="GA153:GB156"/>
    <mergeCell ref="GA157:GB160"/>
    <mergeCell ref="GA161:GB164"/>
    <mergeCell ref="GA165:GB168"/>
    <mergeCell ref="GA169:GB172"/>
    <mergeCell ref="GA173:GB176"/>
    <mergeCell ref="GA177:GB180"/>
    <mergeCell ref="GA181:GB184"/>
    <mergeCell ref="GA185:GB188"/>
    <mergeCell ref="GA189:GB192"/>
    <mergeCell ref="GA193:GB196"/>
    <mergeCell ref="GA197:GB200"/>
    <mergeCell ref="GA201:GB204"/>
    <mergeCell ref="GA205:GB208"/>
    <mergeCell ref="GA209:GB212"/>
    <mergeCell ref="GA213:GB216"/>
    <mergeCell ref="GA217:GB220"/>
    <mergeCell ref="GA221:GB224"/>
    <mergeCell ref="GA225:GB228"/>
    <mergeCell ref="GA229:GB232"/>
    <mergeCell ref="GA233:GB236"/>
    <mergeCell ref="GA237:GB240"/>
    <mergeCell ref="GA241:GB244"/>
    <mergeCell ref="GA245:GB248"/>
    <mergeCell ref="GA249:GB252"/>
    <mergeCell ref="GA253:GB256"/>
    <mergeCell ref="GA257:GB260"/>
    <mergeCell ref="GA261:GB264"/>
    <mergeCell ref="GA265:GB268"/>
    <mergeCell ref="GA269:GB272"/>
    <mergeCell ref="GA273:GB276"/>
    <mergeCell ref="GA277:GB280"/>
    <mergeCell ref="GA281:GB284"/>
    <mergeCell ref="GA285:GB288"/>
    <mergeCell ref="GA289:GB292"/>
    <mergeCell ref="GA293:GB296"/>
    <mergeCell ref="GC5:GD6"/>
    <mergeCell ref="GC9:GD12"/>
    <mergeCell ref="GC13:GD16"/>
    <mergeCell ref="GC17:GD20"/>
    <mergeCell ref="GC21:GD24"/>
    <mergeCell ref="GC25:GD28"/>
    <mergeCell ref="GC29:GD32"/>
    <mergeCell ref="GC33:GD36"/>
    <mergeCell ref="GC37:GD40"/>
    <mergeCell ref="GC41:GD44"/>
    <mergeCell ref="GC45:GD48"/>
    <mergeCell ref="GC49:GD52"/>
    <mergeCell ref="GC53:GD56"/>
    <mergeCell ref="GC57:GD60"/>
    <mergeCell ref="GC61:GD64"/>
    <mergeCell ref="GC65:GD68"/>
    <mergeCell ref="GC69:GD72"/>
    <mergeCell ref="GC73:GD76"/>
    <mergeCell ref="GC77:GD80"/>
    <mergeCell ref="GC81:GD84"/>
    <mergeCell ref="GC85:GD88"/>
    <mergeCell ref="GC89:GD92"/>
    <mergeCell ref="GC93:GD96"/>
    <mergeCell ref="GC97:GD100"/>
    <mergeCell ref="GC101:GD104"/>
    <mergeCell ref="GC105:GD108"/>
    <mergeCell ref="GC109:GD112"/>
    <mergeCell ref="GC113:GD116"/>
    <mergeCell ref="GC117:GD120"/>
    <mergeCell ref="GC121:GD124"/>
    <mergeCell ref="GC125:GD128"/>
    <mergeCell ref="GC129:GD132"/>
    <mergeCell ref="GC133:GD136"/>
    <mergeCell ref="GC137:GD140"/>
    <mergeCell ref="GC141:GD144"/>
    <mergeCell ref="GC145:GD148"/>
    <mergeCell ref="GC149:GD152"/>
    <mergeCell ref="GC153:GD156"/>
    <mergeCell ref="GC157:GD160"/>
    <mergeCell ref="GC161:GD164"/>
    <mergeCell ref="GC165:GD168"/>
    <mergeCell ref="GC169:GD172"/>
    <mergeCell ref="GC173:GD176"/>
    <mergeCell ref="GC177:GD180"/>
    <mergeCell ref="GC181:GD184"/>
    <mergeCell ref="GC185:GD188"/>
    <mergeCell ref="GC189:GD192"/>
    <mergeCell ref="GC193:GD196"/>
    <mergeCell ref="GC197:GD200"/>
    <mergeCell ref="GC201:GD204"/>
    <mergeCell ref="GC205:GD208"/>
    <mergeCell ref="GC209:GD212"/>
    <mergeCell ref="GC213:GD216"/>
    <mergeCell ref="GC217:GD220"/>
    <mergeCell ref="GC221:GD224"/>
    <mergeCell ref="GC225:GD228"/>
    <mergeCell ref="GC229:GD232"/>
    <mergeCell ref="GC233:GD236"/>
    <mergeCell ref="GC237:GD240"/>
    <mergeCell ref="GC241:GD244"/>
    <mergeCell ref="GC245:GD248"/>
    <mergeCell ref="GC249:GD252"/>
    <mergeCell ref="GC253:GD256"/>
    <mergeCell ref="GC257:GD260"/>
    <mergeCell ref="GC261:GD264"/>
    <mergeCell ref="GC265:GD268"/>
    <mergeCell ref="GC269:GD272"/>
    <mergeCell ref="GC273:GD276"/>
    <mergeCell ref="GC277:GD280"/>
    <mergeCell ref="GC281:GD284"/>
    <mergeCell ref="GC285:GD288"/>
    <mergeCell ref="GC289:GD292"/>
    <mergeCell ref="GC293:GD296"/>
    <mergeCell ref="GE5:GF6"/>
    <mergeCell ref="GE9:GF12"/>
    <mergeCell ref="GE13:GF16"/>
    <mergeCell ref="GE17:GF20"/>
    <mergeCell ref="GE21:GF24"/>
    <mergeCell ref="GE25:GF28"/>
    <mergeCell ref="GE29:GF32"/>
    <mergeCell ref="GE33:GF36"/>
    <mergeCell ref="GE37:GF40"/>
    <mergeCell ref="GE41:GF44"/>
    <mergeCell ref="GE45:GF48"/>
    <mergeCell ref="GE49:GF52"/>
    <mergeCell ref="GE53:GF56"/>
    <mergeCell ref="GE57:GF60"/>
    <mergeCell ref="GE61:GF64"/>
    <mergeCell ref="GE65:GF68"/>
    <mergeCell ref="GE69:GF72"/>
    <mergeCell ref="GE73:GF76"/>
    <mergeCell ref="GE77:GF80"/>
    <mergeCell ref="GE81:GF84"/>
    <mergeCell ref="GE85:GF88"/>
    <mergeCell ref="GE89:GF92"/>
    <mergeCell ref="GE93:GF96"/>
    <mergeCell ref="GE97:GF100"/>
    <mergeCell ref="GE101:GF104"/>
    <mergeCell ref="GE105:GF108"/>
    <mergeCell ref="GE109:GF112"/>
    <mergeCell ref="GE113:GF116"/>
    <mergeCell ref="GE117:GF120"/>
    <mergeCell ref="GE121:GF124"/>
    <mergeCell ref="GE125:GF128"/>
    <mergeCell ref="GE129:GF132"/>
    <mergeCell ref="GE133:GF136"/>
    <mergeCell ref="GE137:GF140"/>
    <mergeCell ref="GE141:GF144"/>
    <mergeCell ref="GE145:GF148"/>
    <mergeCell ref="GE149:GF152"/>
    <mergeCell ref="GE153:GF156"/>
    <mergeCell ref="GE157:GF160"/>
    <mergeCell ref="GE161:GF164"/>
    <mergeCell ref="GE165:GF168"/>
    <mergeCell ref="GE169:GF172"/>
    <mergeCell ref="GE173:GF176"/>
    <mergeCell ref="GE177:GF180"/>
    <mergeCell ref="GE181:GF184"/>
    <mergeCell ref="GE185:GF188"/>
    <mergeCell ref="GE189:GF192"/>
    <mergeCell ref="GE193:GF196"/>
    <mergeCell ref="GE197:GF200"/>
    <mergeCell ref="GE201:GF204"/>
    <mergeCell ref="GE205:GF208"/>
    <mergeCell ref="GE209:GF212"/>
    <mergeCell ref="GE213:GF216"/>
    <mergeCell ref="GE217:GF220"/>
    <mergeCell ref="GE221:GF224"/>
    <mergeCell ref="GE225:GF228"/>
    <mergeCell ref="GE229:GF232"/>
    <mergeCell ref="GE233:GF236"/>
    <mergeCell ref="GE237:GF240"/>
    <mergeCell ref="GE241:GF244"/>
    <mergeCell ref="GE245:GF248"/>
    <mergeCell ref="GE249:GF252"/>
    <mergeCell ref="GE253:GF256"/>
    <mergeCell ref="GE257:GF260"/>
    <mergeCell ref="GE261:GF264"/>
    <mergeCell ref="GE265:GF268"/>
    <mergeCell ref="GE269:GF272"/>
    <mergeCell ref="GE273:GF276"/>
    <mergeCell ref="GE277:GF280"/>
    <mergeCell ref="GE281:GF284"/>
    <mergeCell ref="GE285:GF288"/>
    <mergeCell ref="GE289:GF292"/>
    <mergeCell ref="GE293:GF296"/>
    <mergeCell ref="GG5:GH6"/>
    <mergeCell ref="GG9:GH12"/>
    <mergeCell ref="GG13:GH16"/>
    <mergeCell ref="GG17:GH20"/>
    <mergeCell ref="GG21:GH24"/>
    <mergeCell ref="GG25:GH28"/>
    <mergeCell ref="GG29:GH32"/>
    <mergeCell ref="GG33:GH36"/>
    <mergeCell ref="GG37:GH40"/>
    <mergeCell ref="GG41:GH44"/>
    <mergeCell ref="GG45:GH48"/>
    <mergeCell ref="GG49:GH52"/>
    <mergeCell ref="GG53:GH56"/>
    <mergeCell ref="GG57:GH60"/>
    <mergeCell ref="GG61:GH64"/>
    <mergeCell ref="GG65:GH68"/>
    <mergeCell ref="GG69:GH72"/>
    <mergeCell ref="GG8:GH8"/>
    <mergeCell ref="GG73:GH76"/>
    <mergeCell ref="GG77:GH80"/>
    <mergeCell ref="GG81:GH84"/>
    <mergeCell ref="GG85:GH88"/>
    <mergeCell ref="GG89:GH92"/>
    <mergeCell ref="GG93:GH96"/>
    <mergeCell ref="GG97:GH100"/>
    <mergeCell ref="GG101:GH104"/>
    <mergeCell ref="GG105:GH108"/>
    <mergeCell ref="GG109:GH112"/>
    <mergeCell ref="GG113:GH116"/>
    <mergeCell ref="GG117:GH120"/>
    <mergeCell ref="GG121:GH124"/>
    <mergeCell ref="GG125:GH128"/>
    <mergeCell ref="GG129:GH132"/>
    <mergeCell ref="GG133:GH136"/>
    <mergeCell ref="GG137:GH140"/>
    <mergeCell ref="GG141:GH144"/>
    <mergeCell ref="GG145:GH148"/>
    <mergeCell ref="GG149:GH152"/>
    <mergeCell ref="GG153:GH156"/>
    <mergeCell ref="GG157:GH160"/>
    <mergeCell ref="GG161:GH164"/>
    <mergeCell ref="GG165:GH168"/>
    <mergeCell ref="GG169:GH172"/>
    <mergeCell ref="GG173:GH176"/>
    <mergeCell ref="GG177:GH180"/>
    <mergeCell ref="GG181:GH184"/>
    <mergeCell ref="GG185:GH188"/>
    <mergeCell ref="GG189:GH192"/>
    <mergeCell ref="GG193:GH196"/>
    <mergeCell ref="GG197:GH200"/>
    <mergeCell ref="GG201:GH204"/>
    <mergeCell ref="GG205:GH208"/>
    <mergeCell ref="GG209:GH212"/>
    <mergeCell ref="GG213:GH216"/>
    <mergeCell ref="GG217:GH220"/>
    <mergeCell ref="GG221:GH224"/>
    <mergeCell ref="GG225:GH228"/>
    <mergeCell ref="GG229:GH232"/>
    <mergeCell ref="GG233:GH236"/>
    <mergeCell ref="GG237:GH240"/>
    <mergeCell ref="GG241:GH244"/>
    <mergeCell ref="GG245:GH248"/>
    <mergeCell ref="GG249:GH252"/>
    <mergeCell ref="GG253:GH256"/>
    <mergeCell ref="GG257:GH260"/>
    <mergeCell ref="GG261:GH264"/>
    <mergeCell ref="GG265:GH268"/>
    <mergeCell ref="GG269:GH272"/>
    <mergeCell ref="GG273:GH276"/>
    <mergeCell ref="GG277:GH280"/>
    <mergeCell ref="GG281:GH284"/>
    <mergeCell ref="GG285:GH288"/>
    <mergeCell ref="GG289:GH292"/>
    <mergeCell ref="GG293:GH296"/>
    <mergeCell ref="GI5:GJ6"/>
    <mergeCell ref="GI9:GJ12"/>
    <mergeCell ref="GI13:GJ16"/>
    <mergeCell ref="GI17:GJ20"/>
    <mergeCell ref="GI21:GJ24"/>
    <mergeCell ref="GI25:GJ28"/>
    <mergeCell ref="GI29:GJ32"/>
    <mergeCell ref="GI33:GJ36"/>
    <mergeCell ref="GI37:GJ40"/>
    <mergeCell ref="GI41:GJ44"/>
    <mergeCell ref="GI45:GJ48"/>
    <mergeCell ref="GI49:GJ52"/>
    <mergeCell ref="GI53:GJ56"/>
    <mergeCell ref="GI57:GJ60"/>
    <mergeCell ref="GI61:GJ64"/>
    <mergeCell ref="GI65:GJ68"/>
    <mergeCell ref="GI69:GJ72"/>
    <mergeCell ref="GI73:GJ76"/>
    <mergeCell ref="GI77:GJ80"/>
    <mergeCell ref="GI81:GJ84"/>
    <mergeCell ref="GI85:GJ88"/>
    <mergeCell ref="GI89:GJ92"/>
    <mergeCell ref="GI93:GJ96"/>
    <mergeCell ref="GI97:GJ100"/>
    <mergeCell ref="GI101:GJ104"/>
    <mergeCell ref="GI105:GJ108"/>
    <mergeCell ref="GI109:GJ112"/>
    <mergeCell ref="GI113:GJ116"/>
    <mergeCell ref="GI117:GJ120"/>
    <mergeCell ref="GI121:GJ124"/>
    <mergeCell ref="GI125:GJ128"/>
    <mergeCell ref="GI129:GJ132"/>
    <mergeCell ref="GI133:GJ136"/>
    <mergeCell ref="GI137:GJ140"/>
    <mergeCell ref="GI141:GJ144"/>
    <mergeCell ref="GI145:GJ148"/>
    <mergeCell ref="GI149:GJ152"/>
    <mergeCell ref="GI153:GJ156"/>
    <mergeCell ref="GI157:GJ160"/>
    <mergeCell ref="GI161:GJ164"/>
    <mergeCell ref="GI165:GJ168"/>
    <mergeCell ref="GI169:GJ172"/>
    <mergeCell ref="GI173:GJ176"/>
    <mergeCell ref="GI177:GJ180"/>
    <mergeCell ref="GI181:GJ184"/>
    <mergeCell ref="GI185:GJ188"/>
    <mergeCell ref="GI189:GJ192"/>
    <mergeCell ref="GI193:GJ196"/>
    <mergeCell ref="GI197:GJ200"/>
    <mergeCell ref="GI201:GJ204"/>
    <mergeCell ref="GI205:GJ208"/>
    <mergeCell ref="GI209:GJ212"/>
    <mergeCell ref="GI213:GJ216"/>
    <mergeCell ref="GI217:GJ220"/>
    <mergeCell ref="GI221:GJ224"/>
    <mergeCell ref="GI225:GJ228"/>
    <mergeCell ref="GI229:GJ232"/>
    <mergeCell ref="GI233:GJ236"/>
    <mergeCell ref="GI237:GJ240"/>
    <mergeCell ref="GI241:GJ244"/>
    <mergeCell ref="GI245:GJ248"/>
    <mergeCell ref="GI249:GJ252"/>
    <mergeCell ref="GI253:GJ256"/>
    <mergeCell ref="GI257:GJ260"/>
    <mergeCell ref="GI261:GJ264"/>
    <mergeCell ref="GI265:GJ268"/>
    <mergeCell ref="GI269:GJ272"/>
    <mergeCell ref="GI273:GJ276"/>
    <mergeCell ref="GI277:GJ280"/>
    <mergeCell ref="GI281:GJ284"/>
    <mergeCell ref="GI285:GJ288"/>
    <mergeCell ref="GI289:GJ292"/>
    <mergeCell ref="GI293:GJ296"/>
    <mergeCell ref="GK5:GL6"/>
    <mergeCell ref="GK9:GL12"/>
    <mergeCell ref="GK13:GL16"/>
    <mergeCell ref="GK17:GL20"/>
    <mergeCell ref="GK21:GL24"/>
    <mergeCell ref="GK25:GL28"/>
    <mergeCell ref="GK29:GL32"/>
    <mergeCell ref="GK33:GL36"/>
    <mergeCell ref="GK37:GL40"/>
    <mergeCell ref="GK41:GL44"/>
    <mergeCell ref="GK45:GL48"/>
    <mergeCell ref="GK49:GL52"/>
    <mergeCell ref="GK53:GL56"/>
    <mergeCell ref="GK57:GL60"/>
    <mergeCell ref="GK61:GL64"/>
    <mergeCell ref="GK65:GL68"/>
    <mergeCell ref="GK69:GL72"/>
    <mergeCell ref="GK73:GL76"/>
    <mergeCell ref="GK77:GL80"/>
    <mergeCell ref="GK81:GL84"/>
    <mergeCell ref="GK85:GL88"/>
    <mergeCell ref="GK89:GL92"/>
    <mergeCell ref="GK93:GL96"/>
    <mergeCell ref="GK97:GL100"/>
    <mergeCell ref="GK101:GL104"/>
    <mergeCell ref="GK105:GL108"/>
    <mergeCell ref="GK109:GL112"/>
    <mergeCell ref="GK113:GL116"/>
    <mergeCell ref="GK117:GL120"/>
    <mergeCell ref="GK121:GL124"/>
    <mergeCell ref="GK125:GL128"/>
    <mergeCell ref="GK129:GL132"/>
    <mergeCell ref="GK133:GL136"/>
    <mergeCell ref="GK137:GL140"/>
    <mergeCell ref="GK141:GL144"/>
    <mergeCell ref="GK145:GL148"/>
    <mergeCell ref="GK149:GL152"/>
    <mergeCell ref="GK153:GL156"/>
    <mergeCell ref="GK157:GL160"/>
    <mergeCell ref="GK161:GL164"/>
    <mergeCell ref="GK165:GL168"/>
    <mergeCell ref="GK169:GL172"/>
    <mergeCell ref="GK173:GL176"/>
    <mergeCell ref="GK177:GL180"/>
    <mergeCell ref="GK181:GL184"/>
    <mergeCell ref="GK185:GL188"/>
    <mergeCell ref="GK189:GL192"/>
    <mergeCell ref="GK193:GL196"/>
    <mergeCell ref="GK197:GL200"/>
    <mergeCell ref="GK201:GL204"/>
    <mergeCell ref="GK205:GL208"/>
    <mergeCell ref="GK209:GL212"/>
    <mergeCell ref="GK213:GL216"/>
    <mergeCell ref="GK217:GL220"/>
    <mergeCell ref="GK221:GL224"/>
    <mergeCell ref="GK225:GL228"/>
    <mergeCell ref="GK229:GL232"/>
    <mergeCell ref="GK233:GL236"/>
    <mergeCell ref="GK237:GL240"/>
    <mergeCell ref="GK241:GL244"/>
    <mergeCell ref="GK245:GL248"/>
    <mergeCell ref="GK249:GL252"/>
    <mergeCell ref="GK253:GL256"/>
    <mergeCell ref="GK257:GL260"/>
    <mergeCell ref="GK261:GL264"/>
    <mergeCell ref="GK265:GL268"/>
    <mergeCell ref="GK269:GL272"/>
    <mergeCell ref="GK273:GL276"/>
    <mergeCell ref="GK277:GL280"/>
    <mergeCell ref="GK281:GL284"/>
    <mergeCell ref="GK285:GL288"/>
    <mergeCell ref="GK289:GL292"/>
    <mergeCell ref="GK293:GL296"/>
    <mergeCell ref="GM5:GN6"/>
    <mergeCell ref="GM9:GN12"/>
    <mergeCell ref="GM13:GN16"/>
    <mergeCell ref="GM17:GN20"/>
    <mergeCell ref="GM21:GN24"/>
    <mergeCell ref="GM25:GN28"/>
    <mergeCell ref="GM29:GN32"/>
    <mergeCell ref="GM33:GN36"/>
    <mergeCell ref="GM37:GN40"/>
    <mergeCell ref="GM41:GN44"/>
    <mergeCell ref="GM45:GN48"/>
    <mergeCell ref="GM49:GN52"/>
    <mergeCell ref="GM53:GN56"/>
    <mergeCell ref="GM57:GN60"/>
    <mergeCell ref="GM61:GN64"/>
    <mergeCell ref="GM65:GN68"/>
    <mergeCell ref="GM69:GN72"/>
    <mergeCell ref="GM73:GN76"/>
    <mergeCell ref="GM77:GN80"/>
    <mergeCell ref="GM81:GN84"/>
    <mergeCell ref="GM85:GN88"/>
    <mergeCell ref="GM89:GN92"/>
    <mergeCell ref="GM93:GN96"/>
    <mergeCell ref="GM97:GN100"/>
    <mergeCell ref="GM101:GN104"/>
    <mergeCell ref="GM105:GN108"/>
    <mergeCell ref="GM109:GN112"/>
    <mergeCell ref="GM113:GN116"/>
    <mergeCell ref="GM117:GN120"/>
    <mergeCell ref="GM121:GN124"/>
    <mergeCell ref="GM125:GN128"/>
    <mergeCell ref="GM129:GN132"/>
    <mergeCell ref="GM133:GN136"/>
    <mergeCell ref="GM137:GN140"/>
    <mergeCell ref="GM141:GN144"/>
    <mergeCell ref="GM145:GN148"/>
    <mergeCell ref="GM149:GN152"/>
    <mergeCell ref="GM153:GN156"/>
    <mergeCell ref="GM157:GN160"/>
    <mergeCell ref="GM161:GN164"/>
    <mergeCell ref="GM165:GN168"/>
    <mergeCell ref="GM169:GN172"/>
    <mergeCell ref="GM173:GN176"/>
    <mergeCell ref="GM177:GN180"/>
    <mergeCell ref="GM181:GN184"/>
    <mergeCell ref="GM185:GN188"/>
    <mergeCell ref="GM189:GN192"/>
    <mergeCell ref="GM261:GN264"/>
    <mergeCell ref="GM265:GN268"/>
    <mergeCell ref="GM269:GN272"/>
    <mergeCell ref="GM273:GN276"/>
    <mergeCell ref="GM277:GN280"/>
    <mergeCell ref="GM281:GN284"/>
    <mergeCell ref="GM285:GN288"/>
    <mergeCell ref="GM289:GN292"/>
    <mergeCell ref="GM293:GN296"/>
    <mergeCell ref="GM193:GN196"/>
    <mergeCell ref="GM197:GN200"/>
    <mergeCell ref="GM201:GN204"/>
    <mergeCell ref="GM205:GN208"/>
    <mergeCell ref="GM209:GN212"/>
    <mergeCell ref="GM213:GN216"/>
    <mergeCell ref="GM217:GN220"/>
    <mergeCell ref="GM221:GN224"/>
    <mergeCell ref="GM225:GN228"/>
    <mergeCell ref="GM229:GN232"/>
    <mergeCell ref="GM233:GN236"/>
    <mergeCell ref="GM237:GN240"/>
    <mergeCell ref="GM241:GN244"/>
    <mergeCell ref="GM245:GN248"/>
    <mergeCell ref="GM249:GN252"/>
    <mergeCell ref="GM253:GN256"/>
    <mergeCell ref="GM257:GN260"/>
  </mergeCells>
  <phoneticPr fontId="1" type="noConversion"/>
  <dataValidations disablePrompts="1" count="1">
    <dataValidation type="list" allowBlank="1" showInputMessage="1" showErrorMessage="1" sqref="S3">
      <formula1>"백색,외부래핑,양면래핑"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BY294"/>
  <sheetViews>
    <sheetView showGridLines="0" zoomScale="70" zoomScaleNormal="70" workbookViewId="0">
      <selection activeCell="P7" sqref="P7:S14"/>
    </sheetView>
  </sheetViews>
  <sheetFormatPr defaultColWidth="8.875" defaultRowHeight="16.5" x14ac:dyDescent="0.3"/>
  <cols>
    <col min="1" max="2" width="4.625" customWidth="1"/>
    <col min="3" max="3" width="5.5" customWidth="1"/>
    <col min="4" max="19" width="4.625" customWidth="1"/>
    <col min="20" max="20" width="9.625" customWidth="1"/>
    <col min="21" max="21" width="11.125" customWidth="1"/>
    <col min="22" max="25" width="9.625" customWidth="1"/>
    <col min="27" max="28" width="4.625" customWidth="1"/>
    <col min="29" max="29" width="5.5" customWidth="1"/>
    <col min="30" max="45" width="4.625" customWidth="1"/>
    <col min="46" max="46" width="9.625" customWidth="1"/>
    <col min="47" max="47" width="11.125" customWidth="1"/>
    <col min="48" max="51" width="11" bestFit="1" customWidth="1"/>
    <col min="53" max="54" width="4.625" customWidth="1"/>
    <col min="55" max="55" width="5.5" customWidth="1"/>
    <col min="56" max="71" width="4.625" customWidth="1"/>
    <col min="72" max="72" width="9.625" customWidth="1"/>
    <col min="73" max="73" width="9.625" bestFit="1" customWidth="1"/>
    <col min="74" max="77" width="11" bestFit="1" customWidth="1"/>
  </cols>
  <sheetData>
    <row r="1" spans="1:77" ht="17.100000000000001" customHeight="1" x14ac:dyDescent="0.3">
      <c r="A1" s="483" t="s">
        <v>254</v>
      </c>
      <c r="B1" s="484"/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  <c r="P1" s="484"/>
      <c r="Q1" s="484"/>
      <c r="R1" s="484"/>
      <c r="S1" s="484"/>
      <c r="AA1" s="483" t="s">
        <v>255</v>
      </c>
      <c r="AB1" s="484"/>
      <c r="AC1" s="484"/>
      <c r="AD1" s="484"/>
      <c r="AE1" s="484"/>
      <c r="AF1" s="484"/>
      <c r="AG1" s="484"/>
      <c r="AH1" s="484"/>
      <c r="AI1" s="484"/>
      <c r="AJ1" s="484"/>
      <c r="AK1" s="484"/>
      <c r="AL1" s="484"/>
      <c r="AM1" s="484"/>
      <c r="AN1" s="484"/>
      <c r="AO1" s="484"/>
      <c r="AP1" s="484"/>
      <c r="AQ1" s="484"/>
      <c r="AR1" s="484"/>
      <c r="AS1" s="484"/>
      <c r="BA1" s="483" t="s">
        <v>327</v>
      </c>
      <c r="BB1" s="484"/>
      <c r="BC1" s="484"/>
      <c r="BD1" s="484"/>
      <c r="BE1" s="484"/>
      <c r="BF1" s="484"/>
      <c r="BG1" s="484"/>
      <c r="BH1" s="484"/>
      <c r="BI1" s="484"/>
      <c r="BJ1" s="484"/>
      <c r="BK1" s="484"/>
      <c r="BL1" s="484"/>
      <c r="BM1" s="484"/>
      <c r="BN1" s="484"/>
      <c r="BO1" s="484"/>
      <c r="BP1" s="484"/>
      <c r="BQ1" s="484"/>
      <c r="BR1" s="484"/>
      <c r="BS1" s="484"/>
    </row>
    <row r="2" spans="1:77" ht="16.5" customHeight="1" x14ac:dyDescent="0.3">
      <c r="A2" s="484"/>
      <c r="B2" s="484"/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  <c r="P2" s="484"/>
      <c r="Q2" s="484"/>
      <c r="R2" s="484"/>
      <c r="S2" s="484"/>
      <c r="T2" s="68"/>
      <c r="U2" s="10"/>
      <c r="V2" s="10"/>
      <c r="AA2" s="484"/>
      <c r="AB2" s="484"/>
      <c r="AC2" s="484"/>
      <c r="AD2" s="484"/>
      <c r="AE2" s="484"/>
      <c r="AF2" s="484"/>
      <c r="AG2" s="484"/>
      <c r="AH2" s="484"/>
      <c r="AI2" s="484"/>
      <c r="AJ2" s="484"/>
      <c r="AK2" s="484"/>
      <c r="AL2" s="484"/>
      <c r="AM2" s="484"/>
      <c r="AN2" s="484"/>
      <c r="AO2" s="484"/>
      <c r="AP2" s="484"/>
      <c r="AQ2" s="484"/>
      <c r="AR2" s="484"/>
      <c r="AS2" s="484"/>
      <c r="AT2" s="68"/>
      <c r="AU2" s="10"/>
      <c r="AV2" s="10"/>
      <c r="BA2" s="484"/>
      <c r="BB2" s="484"/>
      <c r="BC2" s="484"/>
      <c r="BD2" s="484"/>
      <c r="BE2" s="484"/>
      <c r="BF2" s="484"/>
      <c r="BG2" s="484"/>
      <c r="BH2" s="484"/>
      <c r="BI2" s="484"/>
      <c r="BJ2" s="484"/>
      <c r="BK2" s="484"/>
      <c r="BL2" s="484"/>
      <c r="BM2" s="484"/>
      <c r="BN2" s="484"/>
      <c r="BO2" s="484"/>
      <c r="BP2" s="484"/>
      <c r="BQ2" s="484"/>
      <c r="BR2" s="484"/>
      <c r="BS2" s="484"/>
      <c r="BT2" s="68"/>
      <c r="BU2" s="10"/>
      <c r="BV2" s="10"/>
    </row>
    <row r="3" spans="1:77" ht="16.5" customHeight="1" x14ac:dyDescent="0.3">
      <c r="A3" s="484"/>
      <c r="B3" s="484"/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  <c r="P3" s="484"/>
      <c r="Q3" s="484"/>
      <c r="R3" s="484"/>
      <c r="S3" s="484"/>
      <c r="T3" s="10"/>
      <c r="U3" s="10"/>
      <c r="V3" s="10"/>
      <c r="AA3" s="484"/>
      <c r="AB3" s="484"/>
      <c r="AC3" s="484"/>
      <c r="AD3" s="484"/>
      <c r="AE3" s="484"/>
      <c r="AF3" s="484"/>
      <c r="AG3" s="484"/>
      <c r="AH3" s="484"/>
      <c r="AI3" s="484"/>
      <c r="AJ3" s="484"/>
      <c r="AK3" s="484"/>
      <c r="AL3" s="484"/>
      <c r="AM3" s="484"/>
      <c r="AN3" s="484"/>
      <c r="AO3" s="484"/>
      <c r="AP3" s="484"/>
      <c r="AQ3" s="484"/>
      <c r="AR3" s="484"/>
      <c r="AS3" s="484"/>
      <c r="AT3" s="10"/>
      <c r="AU3" s="10"/>
      <c r="AV3" s="10"/>
      <c r="BA3" s="484"/>
      <c r="BB3" s="484"/>
      <c r="BC3" s="484"/>
      <c r="BD3" s="484"/>
      <c r="BE3" s="484"/>
      <c r="BF3" s="484"/>
      <c r="BG3" s="484"/>
      <c r="BH3" s="484"/>
      <c r="BI3" s="484"/>
      <c r="BJ3" s="484"/>
      <c r="BK3" s="484"/>
      <c r="BL3" s="484"/>
      <c r="BM3" s="484"/>
      <c r="BN3" s="484"/>
      <c r="BO3" s="484"/>
      <c r="BP3" s="484"/>
      <c r="BQ3" s="484"/>
      <c r="BR3" s="484"/>
      <c r="BS3" s="484"/>
      <c r="BT3" s="10"/>
      <c r="BU3" s="10"/>
      <c r="BV3" s="10"/>
    </row>
    <row r="4" spans="1:77" ht="16.5" customHeight="1" x14ac:dyDescent="0.3">
      <c r="A4" s="484"/>
      <c r="B4" s="484"/>
      <c r="C4" s="484"/>
      <c r="D4" s="484"/>
      <c r="E4" s="484"/>
      <c r="F4" s="484"/>
      <c r="G4" s="484"/>
      <c r="H4" s="484"/>
      <c r="I4" s="484"/>
      <c r="J4" s="484"/>
      <c r="K4" s="484"/>
      <c r="L4" s="484"/>
      <c r="M4" s="484"/>
      <c r="N4" s="484"/>
      <c r="O4" s="484"/>
      <c r="P4" s="484"/>
      <c r="Q4" s="484"/>
      <c r="R4" s="484"/>
      <c r="S4" s="484"/>
      <c r="BA4" s="484"/>
      <c r="BB4" s="484"/>
      <c r="BC4" s="484"/>
      <c r="BD4" s="484"/>
      <c r="BE4" s="484"/>
      <c r="BF4" s="484"/>
      <c r="BG4" s="484"/>
      <c r="BH4" s="484"/>
      <c r="BI4" s="484"/>
      <c r="BJ4" s="484"/>
      <c r="BK4" s="484"/>
      <c r="BL4" s="484"/>
      <c r="BM4" s="484"/>
      <c r="BN4" s="484"/>
      <c r="BO4" s="484"/>
      <c r="BP4" s="484"/>
      <c r="BQ4" s="484"/>
      <c r="BR4" s="484"/>
      <c r="BS4" s="484"/>
    </row>
    <row r="5" spans="1:77" ht="16.5" customHeight="1" thickBot="1" x14ac:dyDescent="0.35">
      <c r="T5" s="33"/>
      <c r="U5" s="33"/>
      <c r="AT5" s="33"/>
      <c r="AU5" s="33"/>
      <c r="BT5" s="33"/>
      <c r="BU5" s="33"/>
    </row>
    <row r="6" spans="1:77" ht="16.5" customHeight="1" thickBot="1" x14ac:dyDescent="0.35">
      <c r="A6" s="1" t="s">
        <v>0</v>
      </c>
      <c r="B6" s="152" t="s">
        <v>25</v>
      </c>
      <c r="C6" s="153"/>
      <c r="D6" s="154" t="s">
        <v>26</v>
      </c>
      <c r="E6" s="155"/>
      <c r="F6" s="155"/>
      <c r="G6" s="156"/>
      <c r="H6" s="157" t="s">
        <v>27</v>
      </c>
      <c r="I6" s="152"/>
      <c r="J6" s="152"/>
      <c r="K6" s="153"/>
      <c r="L6" s="157" t="s">
        <v>28</v>
      </c>
      <c r="M6" s="152"/>
      <c r="N6" s="152"/>
      <c r="O6" s="153"/>
      <c r="P6" s="480" t="s">
        <v>44</v>
      </c>
      <c r="Q6" s="481"/>
      <c r="R6" s="481"/>
      <c r="S6" s="482"/>
      <c r="T6" s="443" t="s">
        <v>143</v>
      </c>
      <c r="U6" s="443"/>
      <c r="V6" s="443" t="s">
        <v>144</v>
      </c>
      <c r="W6" s="443"/>
      <c r="X6" s="443" t="s">
        <v>145</v>
      </c>
      <c r="Y6" s="443"/>
      <c r="AA6" s="1" t="s">
        <v>0</v>
      </c>
      <c r="AB6" s="152" t="s">
        <v>25</v>
      </c>
      <c r="AC6" s="153"/>
      <c r="AD6" s="154" t="s">
        <v>26</v>
      </c>
      <c r="AE6" s="155"/>
      <c r="AF6" s="155"/>
      <c r="AG6" s="156"/>
      <c r="AH6" s="157" t="s">
        <v>27</v>
      </c>
      <c r="AI6" s="152"/>
      <c r="AJ6" s="152"/>
      <c r="AK6" s="153"/>
      <c r="AL6" s="157" t="s">
        <v>28</v>
      </c>
      <c r="AM6" s="152"/>
      <c r="AN6" s="152"/>
      <c r="AO6" s="153"/>
      <c r="AP6" s="480" t="s">
        <v>44</v>
      </c>
      <c r="AQ6" s="481"/>
      <c r="AR6" s="481"/>
      <c r="AS6" s="482"/>
      <c r="AT6" s="443" t="s">
        <v>143</v>
      </c>
      <c r="AU6" s="443"/>
      <c r="AV6" s="443" t="s">
        <v>144</v>
      </c>
      <c r="AW6" s="443"/>
      <c r="AX6" s="443" t="s">
        <v>145</v>
      </c>
      <c r="AY6" s="443"/>
      <c r="BA6" s="1" t="s">
        <v>0</v>
      </c>
      <c r="BB6" s="152" t="s">
        <v>25</v>
      </c>
      <c r="BC6" s="153"/>
      <c r="BD6" s="154" t="s">
        <v>26</v>
      </c>
      <c r="BE6" s="155"/>
      <c r="BF6" s="155"/>
      <c r="BG6" s="156"/>
      <c r="BH6" s="157" t="s">
        <v>27</v>
      </c>
      <c r="BI6" s="152"/>
      <c r="BJ6" s="152"/>
      <c r="BK6" s="153"/>
      <c r="BL6" s="157" t="s">
        <v>28</v>
      </c>
      <c r="BM6" s="152"/>
      <c r="BN6" s="152"/>
      <c r="BO6" s="153"/>
      <c r="BP6" s="480" t="s">
        <v>44</v>
      </c>
      <c r="BQ6" s="481"/>
      <c r="BR6" s="481"/>
      <c r="BS6" s="482"/>
      <c r="BT6" s="443" t="s">
        <v>143</v>
      </c>
      <c r="BU6" s="443"/>
      <c r="BV6" s="443" t="s">
        <v>144</v>
      </c>
      <c r="BW6" s="443"/>
      <c r="BX6" s="443" t="s">
        <v>145</v>
      </c>
      <c r="BY6" s="443"/>
    </row>
    <row r="7" spans="1:77" ht="16.5" customHeight="1" x14ac:dyDescent="0.3">
      <c r="A7" s="469">
        <f>IF(입력!A9="","",입력!A9)</f>
        <v>1</v>
      </c>
      <c r="B7" s="471" t="str">
        <f>IF(입력!B13="","",입력!B13)</f>
        <v>48T</v>
      </c>
      <c r="C7" s="472"/>
      <c r="D7" s="450">
        <f>IF(OR(입력!B9="60mm단열",입력!B9="60mm방화"),IF(입력!B11="FIX",IF(입력!H9="W",(입력!D9-(입력!D9-입력!J9)-34-19-15),입력!D9-34-34-15),IF(OR(입력!B11="T/T",입력!B11="T/O",입력!B11="T/S"),IF(입력!H9="W",입력!D9-(입력!D9-입력!J9)-34-19+12-53-53-15,입력!D9-34-34+12-53-53-15),IF(입력!B11="OD",IF(입력!H9="W",입력!D9-(입력!D9-입력!J9)-34-34+12-53-53-15,입력!D9-34-34+12-53-53-15),IF(입력!B11="PJ",IF(입력!H9="W",입력!D9-(입력!D9-입력!J9)-34-34+12-53-53-15,입력!D9-34-34+12-53-53-10),0)))),0)</f>
        <v>0</v>
      </c>
      <c r="E7" s="477"/>
      <c r="F7" s="444">
        <f>IF(OR(입력!B9="60mm단열",입력!B9="60mm방화"),IF(입력!B11="FIX",IF(입력!H9="H",입력!F9-(입력!F9-입력!J9)-34-19-15,입력!F9-34-34-15),IF(OR(입력!B11="T/T",입력!B11="T/O",입력!B11="T/S"),IF(입력!H9="H",입력!F9-(입력!F9-입력!J9)-34-19+12-53-53-15,입력!F9-34-34+12-53-53-15),IF(입력!B11="OD",IF(입력!H9="H",입력!F9-(입력!F9-입력!J9)-34-34+12-53-53-15,입력!F9-34-34+12-53-53-15),IF(입력!B11="ES",입력!F9-37-38-81-81-10,IF(입력!B11="PJ",IF(입력!H9="H",입력!F9-(입력!F9-입력!J9)-34-34+12-53-53-15,입력!F9-34-34+12-53-53-15),0))))),0)</f>
        <v>0</v>
      </c>
      <c r="G7" s="445"/>
      <c r="H7" s="450">
        <f>IF(OR(입력!B9="60mm단열",입력!B9="60mm방화"),IF(입력!B11="FIX",IF(입력!H9="W",IF(입력!H13="W",입력!D9-(입력!D9-입력!J13)-34-19-15,입력!D9-입력!J9-34-19-15),IF(입력!H9="H",입력!D9-34-34-15,0)),IF(OR(입력!B11="T/T",입력!B11="T/O",입력!B11="T/S"),IF(입력!H9="W",IF(입력!H13="W",입력!D9-(입력!D9-입력!J13)-34-19+12-53-53-15,입력!D9-입력!J9-34-19-15),IF(입력!H9="H",IF(입력!H13="H",입력!D9-34-34+12-53-53-15,입력!D9-34-34-15),0)),IF(입력!B11="OD",IF(입력!H9="W",IF(입력!H13="W",입력!D9-(입력!D9-입력!J13)-34-34+12-53-53-15,입력!D9-입력!J9-34-34-15),IF(입력!H9="H",IF(입력!H13="H",입력!D9-34-34+12-53-53-15,입력!D9-34-34-15),0)),IF(입력!B11="ES",IF(입력!H9="W",IF(입력!H13="W",입력!D9-(입력!D9-입력!J13)-38-21+50.5-81-81-10,입력!D9-입력!J9-40-21-10),0),IF(입력!B11="PJ",IF(입력!H9="W",IF(입력!H12="W",입력!D9-(입력!D9-입력!J13)-34-34+12-53-53-15,입력!D9-입력!J9-34-34-15),IF(입력!H9="H",IF(입력!H13="H",입력!D9-34-34+12-53-53-15,입력!D9-34-34-15),0)),0))))),0)</f>
        <v>0</v>
      </c>
      <c r="I7" s="477"/>
      <c r="J7" s="450">
        <f>IF(OR(입력!$B9="60mm단열",입력!$B9="60mm방화"),IF(입력!B11="FIX",IF(입력!H9="H",IF(입력!H13="H",입력!F9-(입력!F9-입력!J13)-34-19-15,입력!F9-입력!J9-34-19-15),IF(입력!H9="W",입력!F9-34-34-15,0)),IF(OR(입력!B11="T/T",입력!B11="T/O",입력!B11="T/S"),IF(입력!H9="H",IF(입력!H13="H",입력!F9-(입력!F9-입력!J13)-34-19+12-53-53-15,입력!F9-입력!J9-34-19-15),IF(입력!H9="W",IF(입력!H13="W",입력!F9-34-34+12-53-53-15,입력!F9-34-34-15),0)),IF(입력!B11="OD",IF(입력!H9="H",IF(입력!H13="H",입력!F9-(입력!F9-입력!J13)-34-34+12-53-53-15,입력!F9-입력!J9-34-34-15),IF(입력!H9="W",IF(입력!H13="W",입력!F9-34-34+12-53-53-15,입력!F9-34-34-15),0)),IF(입력!B11="ES",IF(입력!H9="W",IF(입력!H13="W",입력!F9-37-38-81-81-10,입력!F9-40-40-10),0),IF(입력!B11="PJ",IF(입력!H9="H",IF(입력!H13="H",입력!F9-(입력!F9-입력!J13)-34-34+12-53-53-15,입력!F9-입력!J9-34-34-15),IF(입력!H9="W",IF(입력!H13="W",입력!F9-34-34+12-53-53-15,입력!F9-34-34-15),0)),0))))),0)</f>
        <v>0</v>
      </c>
      <c r="K7" s="477"/>
      <c r="L7" s="444">
        <f>IF(OR(입력!B9="60mm단열",입력!B9="60mm방화"),IF(OR(입력!B11="FIX",입력!B11="T/T",입력!B11="T/O",입력!B11="T/S"),IF(AND(입력!H9="W",입력!H13="W"),입력!D9-입력!J9-입력!J13-19-19-15,IF(AND(입력!H9="H",입력!H13="H"),입력!D9-34-34-15,0)),IF(입력!B11="OD",IF(AND(입력!H9="W",입력!H13="W"),입력!D9-입력!J9-입력!J12-34-34-15,IF(AND(입력!H9="H",입력!H13="H"),입력!D9-34-34-15,0)),IF(입력!B11="ES",IF(AND(입력!H9="W",입력!H13="W"),입력!D9-입력!J9-입력!J12-21-21-10,0),IF(입력!B11="PJ",IF(AND(입력!H9="W",입력!H13="W"),입력!D9-입력!J9-입력!J12-34-34-15,IF(AND(입력!H9="H",입력!H13="H"),입력!D9-34-34-15,0)),0)))),0)</f>
        <v>0</v>
      </c>
      <c r="M7" s="445"/>
      <c r="N7" s="450">
        <f>IF(OR(입력!B9="60mm단열",입력!B9="60mm방화"),IF(입력!B11="FIX",IF(AND(입력!H9="W",입력!H13="W"),입력!F9-34-34-15,IF(AND(입력!H9="H",입력!H13="H"),입력!F9-입력!J9-입력!J12-19-19-15,0)),IF(OR(입력!B11="T/T",입력!B11="T/O",입력!B11="T/S"),IF(AND(입력!H9="W",입력!H13="W"),입력!F9-34-34-15,IF(AND(입력!H9="H",입력!H13="H"),입력!F9-입력!J9-입력!J12-19-19-15,0)),IF(입력!B11="OD",IF(AND(입력!H9="W",입력!H13="W"),입력!F9-34-34-15,IF(AND(입력!H9="H",입력!H13="H"),입력!F9-입력!J9-입력!J13-34-34-15,0)),IF(입력!B11="ES",IF(AND(입력!H9="W",입력!H13="W"),입력!F9-34-34-15,0),IF(입력!B11="PJ",IF(AND(입력!H9="W",입력!H13="W"),입력!F9-34-34-15,IF(AND(입력!H9="H",입력!H13="H"),입력!F9-입력!J9-입력!J13-34-34-15,0)),0))))),0)</f>
        <v>0</v>
      </c>
      <c r="O7" s="477"/>
      <c r="P7" s="460">
        <f>ROUNDUP((U7+W7+Y7),0)</f>
        <v>0</v>
      </c>
      <c r="Q7" s="461"/>
      <c r="R7" s="461"/>
      <c r="S7" s="462"/>
      <c r="T7" s="441">
        <f>IF(B7="48T",0,IF(B7="51T",0,IF(입력!B9="60mm단열",(D7*F7)/91809*IF($B7="39T",9800,6100),IF(입력!B9="60mm방화",(D7*F7)/91809*IF($B7="24T",23400,30000),IF(AND(입력!B11="ES",B7="39T"),(D7*F7)/91809*9800,IF(AND(입력!B11="ES",B7="24T"),(D7*F7)/91809*6100,0))))))</f>
        <v>0</v>
      </c>
      <c r="U7" s="442">
        <f>IF(T7=0,0,IF(AND(입력!$B9="60mm단열",$B7="39T",T7&lt;29400),29400,IF(AND(입력!$B9="60mm단열",$B7="24T",T7&lt;18300),18300,IF(AND(입력!$B9="60mm방화",$B7="24T",T7&lt;70200),70200,T7))))</f>
        <v>0</v>
      </c>
      <c r="V7" s="441">
        <f>IF(B7="48T",0,IF(B7="51T",0,IF(입력!B9="60mm단열",(H7*J7)/91809*IF($B7="39T",9800,6100),IF(입력!B9="60mm방화",(H7*J7)/91809*IF($B7="24T",23400,30000),IF(AND(입력!B11="ES",B7="39T"),(H7*J7)/91809*9800,IF(AND(입력!B11="ES",B7="24T"),(H7*J7)/91809*6100,0))))))</f>
        <v>0</v>
      </c>
      <c r="W7" s="442">
        <f>IF(V7=0,0,IF(AND(입력!$B9="60mm단열",$B7="39T",V7&lt;29400),29400,IF(AND(입력!$B9="60mm단열",$B7="24T",V7&lt;18300),18300,IF(AND(입력!$B9="60mm방화",$B7="24T",V7&lt;70200),70200,V7))))</f>
        <v>0</v>
      </c>
      <c r="X7" s="441">
        <f>IF(B7="48T",0,IF(B7="51T",0,IF(입력!B9="60mm단열",(L7*N7)/91809*IF($B7="39T",9800,6100),IF(입력!B9="60mm방화",(L7*N7)/91809*IF($B7="24T",23400,30000),IF(AND(입력!B11="ES",B7="39T"),(L7*N7)/91809*9800,IF(AND(입력!B11="ES",B7="24T"),(L7*N7)/91809*6100,0))))))</f>
        <v>0</v>
      </c>
      <c r="Y7" s="442">
        <f>IF(X7=0,0,IF(AND(입력!$B9="60mm단열",$B7="39T",X7&lt;29400),29400,IF(AND(입력!$B9="60mm단열",$B7="24T",X7&lt;18300),18300,IF(AND(입력!$B9="60mm방화",$B7="24T",X7&lt;70200),70200,X7))))</f>
        <v>0</v>
      </c>
      <c r="Z7" s="82"/>
      <c r="AA7" s="469">
        <f>IF(입력!A9="","",입력!A9)</f>
        <v>1</v>
      </c>
      <c r="AB7" s="471" t="str">
        <f>IF(입력!B13="","",입력!B13)</f>
        <v>48T</v>
      </c>
      <c r="AC7" s="472"/>
      <c r="AD7" s="450">
        <f>IF(OR(입력!B9="85mm단열",입력!B9="85mm방화"),IF(입력!B11="FIX",IF(입력!H9="W",(입력!D9-(입력!D9-입력!J9)-38-19-15),입력!D9-38-38-15),IF(OR(입력!B11="T/T",입력!B11="T/O",입력!B11="T/S"),IF(입력!H9="W",입력!D9-(입력!D9-입력!J9)-38-19+12-56-56-15,입력!D9-38-38+12-56-56-15),IF(입력!B11="OD",IF(입력!H9="W",입력!D9-(입력!D9-입력!J9)-38-38+12-56-56-15,입력!D9-38-38+12-56-56-15),0))),0)</f>
        <v>828</v>
      </c>
      <c r="AE7" s="477"/>
      <c r="AF7" s="444">
        <f>IF(OR(입력!B9="85mm단열",입력!B9="85mm방화"),IF(입력!B11="FIX",IF(입력!H9="H",입력!F9-(입력!F9-입력!J9)-38-19-15,입력!F9-38-38-15),IF(OR(입력!B11="T/T",입력!B11="T/O",입력!B9="T/S"),IF(입력!H9="H",입력!F9-(입력!F9-입력!J9)-38-19+12-56-56-15,입력!F9-38-38+12-56-56-15),IF(입력!B11="OD",IF(입력!H9="H",입력!F9-(입력!F9-입력!J9)-38-38+12-56-56-15,입력!F9-38-38+12-56-56-15),IF(입력!B11="ES",입력!F9-37-38-81-81-10,IF(입력!B11="PJ",IF(입력!H9="H",입력!F9-(입력!F9-입력!J9)-50-50+16-58-58-10,입력!F9-50-50+16-58-58-10),0))))),0)</f>
        <v>1009</v>
      </c>
      <c r="AG7" s="445"/>
      <c r="AH7" s="450">
        <f>IF(OR(입력!B9="85mm단열",입력!B9="85mm방화"),IF(입력!B11="FIX",IF(입력!H9="W",IF(입력!H14="W",입력!D9-(입력!D9-입력!J14)-37-19-15,입력!D9-입력!J9-38-19-15),IF(입력!H9="H",입력!D9-38-38-15,0)),IF(OR(입력!B11="T/T",입력!B11="T/O",입력!B11="T/S"),IF(입력!H9="W",IF(입력!H13="W",입력!D9-(입력!D9-입력!J13)-38-19+12-56-56-15,입력!D9-입력!J9-38-19-15),IF(입력!H9="H",IF(입력!H14="H",입력!D9-38-38+12-56-56-15,입력!D9-38-38-15),0)),IF(입력!B11="OD",IF(입력!H9="W",IF(입력!H13="W",입력!D9-(입력!D9-입력!J13)-38-38+12-56-56-15,입력!D9-입력!J9-38-38-15),IF(입력!H9="H",IF(입력!H13="H",입력!D9-38-38+12-56-56-15,입력!D9-38-38-15),0)),IF(입력!B11="ES",IF(입력!H9="W",IF(입력!H14="W",입력!D9-(입력!D9-입력!J14)-38-21+50.5-81-81-10,입력!D9-입력!J9-40-21-10),0),IF(입력!B11="PJ",IF(입력!H9="W",IF(입력!H14="W",입력!D9-(입력!D9-입력!J14)-50-50+16-58-58-10,입력!D9-입력!J9-50-50-10),IF(입력!H9="H",IF(입력!H14="H",입력!D9-50-50+16-58-58-10,입력!D9-50-50-10),0)),0))))),0)</f>
        <v>928</v>
      </c>
      <c r="AI7" s="445"/>
      <c r="AJ7" s="450">
        <f>IF(OR(입력!B9="85mm단열",입력!B9="85mm방화"),IF(입력!B11="FIX",IF(입력!H9="H",IF(입력!H13="H",입력!F9-(입력!F9-입력!J13)-38-19-15,입력!F9-입력!J9-38-19-15),IF(입력!H9="W",입력!F9-38-38-15,0)),IF(OR(입력!B11="T/T",입력!B11="T/O",입력!B11="T/S"),IF(입력!H9="H",IF(입력!H13="H",입력!F9-(입력!F9-입력!J13)-38-19+12-56-56-15,입력!F9-입력!J9-38-19-15),IF(입력!H9="W",IF(입력!H13="W",입력!F9-38-38+12-56-56-15,입력!F9-38-38-15),0)),IF(입력!B11="ID",IF(입력!H9="H",IF(입력!H13="H",입력!F9-(입력!F9-입력!J13)-38-19+12-56-56-15,입력!F9-입력!J9-38-19-15),IF(입력!H9="W",IF(입력!H13="W",입력!F9-38-38+12-56-56-15,입력!F9-38-38-15),0)),IF(입력!B11="OD",IF(입력!H9="H",IF(입력!H13="H",입력!F9-(입력!F9-입력!J13)-38-38+12-56-56-15,입력!F9-입력!J9-38-38-15),IF(입력!H9="W",IF(입력!H13="W",입력!F9-38-38+12-56-56-15,입력!F9-38-38-15),0)),IF(입력!B11="ES",IF(입력!H9="W",IF(입력!H14="W",입력!F9-37-38-81-81-10,입력!F9-40-40-10),0),IF(입력!B11="PJ",IF(입력!H9="H",IF(입력!H14="H",입력!F9-(입력!F9-입력!J14)-50-50+16-58-58-10,입력!F9-입력!J9-50-50-10),IF(입력!H9="W",IF(입력!H14="W",입력!F9-50-50+16-58-58-10,입력!F9-50-50-10),0)),0)))))),0)</f>
        <v>1109</v>
      </c>
      <c r="AK7" s="445"/>
      <c r="AL7" s="453">
        <f>IF(OR(입력!B9="85mm단열",입력!B9="85mm방화"),IF(OR(입력!B11="FIX",입력!B11="T/T",입력!B11="T/O",입력!B11="T/S",입력!B11="ID"),IF(AND(입력!H9="W",입력!H13="W"),입력!D9-입력!J9-입력!J13-19-19-15,IF(AND(입력!H9="H",입력!H13="H"),입력!D9-38-38-15,0)),IF(입력!B11="OD",IF(AND(입력!H9="W",입력!H13="W"),입력!D9-입력!J9-입력!J14-38-38-15,IF(AND(입력!H9="H",입력!H13="H"),입력!D9-38-38-15,0)),IF(입력!B9="ES",IF(AND(입력!H9="W",입력!H13="W"),입력!D9-입력!J9-입력!J14-21-21-10,0),IF(입력!B9="PJ",IF(AND(입력!H9="W",입력!H13="W"),입력!D9-입력!J9-입력!J14-50-50-10-12,IF(AND(입력!H9="H",입력!H13="H"),입력!D9-50-50-10-12,0)),0)))),0)</f>
        <v>0</v>
      </c>
      <c r="AM7" s="454"/>
      <c r="AN7" s="459">
        <f>IF(OR(입력!B9="85mm단열",입력!B9="85mm방화"),IF(입력!B11="FIX",IF(AND(입력!H9="W",입력!H13="W"),입력!F9-38-38-15,IF(AND(입력!H9="H",입력!H13="H"),입력!F9-입력!J9-입력!J13-19-19-15,0)),IF(OR(입력!B11="T/T",입력!B11="T/O",입력!B11="T/S"),IF(AND(입력!H9="W",입력!H13="W"),입력!F9-38-38-15,IF(AND(입력!H9="H",입력!H13="H"),입력!F9-입력!J9-입력!J13-19-19-15,0)),IF(입력!B11="ID",IF(AND(입력!H9="W",입력!H13="W"),입력!F9-38-38-15,IF(AND(입력!H9="H",입력!H13="H"),입력!F9-입력!J9-입력!J13-19-19-15,0)),IF(입력!B11="OD",IF(AND(입력!H9="W",입력!H13="W"),입력!F9-38-38-15,IF(AND(입력!H9="H",입력!H13="H"),입력!F9-입력!J9-입력!J13-38-38-15,0)),IF(입력!B9="ES",IF(AND(입력!H9="W",입력!H14="W"),입력!F9-40-40-10,0),IF(입력!B9="PJ",IF(AND(입력!H9="W",입력!H14="W"),입력!F9-50-50-10,IF(AND(입력!H9="H",입력!H14="H"),입력!F9-입력!J9-입력!J14-50-50-10,0)),0)))))),0)</f>
        <v>0</v>
      </c>
      <c r="AO7" s="454"/>
      <c r="AP7" s="460">
        <f>ROUNDUP((AU7+AW7+AY7),0)</f>
        <v>558514</v>
      </c>
      <c r="AQ7" s="461"/>
      <c r="AR7" s="461"/>
      <c r="AS7" s="462"/>
      <c r="AT7" s="441">
        <f>(AD7*AF7)/91809*IF($AB7="51T",11000,IF($B7="48T",27500,0))</f>
        <v>250247.03460445051</v>
      </c>
      <c r="AU7" s="442">
        <f>IF(AT7=0,0,IF(AND('유리 사이즈'!$AB7="51T",'유리 사이즈'!AT7&lt;33000),33000,IF(AND('유리 사이즈'!$B7="48T",'유리 사이즈'!AT7&lt;83400),83400,'유리 사이즈'!AT7)))</f>
        <v>250247.03460445051</v>
      </c>
      <c r="AV7" s="441">
        <f>(AH7*AJ7)/91809*IF($AB7="51T",11000,IF($B7="48T",27500,0))</f>
        <v>308266.94550643186</v>
      </c>
      <c r="AW7" s="442">
        <f>IF(AV7=0,0,IF(AND('유리 사이즈'!$AB7="51T",'유리 사이즈'!AV7&lt;33000),33000,IF(AND('유리 사이즈'!$B7="48T",'유리 사이즈'!AV7&lt;83400),83400,'유리 사이즈'!AV7)))</f>
        <v>308266.94550643186</v>
      </c>
      <c r="AX7" s="441">
        <f>(AL7*AN7)/91809*IF($AB7="51T",11000,IF($B7="48T",27500,0))</f>
        <v>0</v>
      </c>
      <c r="AY7" s="442">
        <f>IF(AX7=0,0,IF(AND('유리 사이즈'!$AB7="51T",'유리 사이즈'!AX7&lt;33000),33000,IF(AND('유리 사이즈'!$B7="48T",'유리 사이즈'!AX7&lt;83400),83400,'유리 사이즈'!AX7)))</f>
        <v>0</v>
      </c>
      <c r="AZ7" s="82"/>
      <c r="BA7" s="469">
        <f>IF(입력!A9="","",입력!A9)</f>
        <v>1</v>
      </c>
      <c r="BB7" s="471" t="str">
        <f>IF(입력!B13="","",입력!B13)</f>
        <v>48T</v>
      </c>
      <c r="BC7" s="472"/>
      <c r="BD7" s="450">
        <f>IF(OR(입력!B9="145mm단열",입력!B9="145mm방화"),IF(입력!B11="ES",입력!D9-(입력!D9-입력!J9)-38-21+50.5-81-81-10,0),0)</f>
        <v>0</v>
      </c>
      <c r="BE7" s="477"/>
      <c r="BF7" s="444">
        <f>IF(OR(입력!B9="145mm단열",입력!B9="145mm방화"),IF(입력!B11="ES",입력!F9-37-38-81-81-10,0),0)</f>
        <v>0</v>
      </c>
      <c r="BG7" s="445"/>
      <c r="BH7" s="450">
        <f>IF(OR(입력!B9="145mm단열",입력!B9="145mm방화"),IF(입력!B11="ES",IF(입력!H9="W",IF(입력!H13="W",입력!D9-(입력!D9-입력!J13)-38-21+50.5-81-81-10,입력!D9-입력!J9-40-21-10),0),0),0)</f>
        <v>0</v>
      </c>
      <c r="BI7" s="477"/>
      <c r="BJ7" s="450">
        <f>IF(OR(입력!$B9="145mm단열",입력!$B9="145mm방화"),IF(입력!B11="ES",IF(입력!H9="W",IF(입력!H12="W",입력!F9-37-38-81-81-10,입력!F9-40-40-10),0),0),0)</f>
        <v>0</v>
      </c>
      <c r="BK7" s="477"/>
      <c r="BL7" s="444">
        <f>IF(OR(입력!B9="145mm단열",입력!B9="145mm방화"),IF(입력!B11="ES",IF(AND(입력!H9="W",입력!H13="W"),입력!D9-입력!J9-입력!J12-21-21-10,0),0),0)</f>
        <v>0</v>
      </c>
      <c r="BM7" s="445"/>
      <c r="BN7" s="450">
        <f>IF(OR(입력!B9="145mm단열",입력!B9="145mm방화"),IF(입력!B11="ES",IF(AND(입력!H9="W",입력!H13="W"),입력!F9-40-40-10,0),0),0)</f>
        <v>0</v>
      </c>
      <c r="BO7" s="477"/>
      <c r="BP7" s="460">
        <f>ROUNDUP((BU7+BW7+BY7),0)</f>
        <v>0</v>
      </c>
      <c r="BQ7" s="461"/>
      <c r="BR7" s="461"/>
      <c r="BS7" s="462"/>
      <c r="BT7" s="441">
        <f>IF(BB7="48T",0,IF(BB7="51T",0,IF(입력!B9="145mm단열",(BD7*BF7)/91809*IF($B7="39T",9800,6100),IF(입력!B9="145mm방화",(BD7*BF7)/91809*IF($B7="24T",23400,30000),IF(AND(입력!B11="ES",BB7="39T"),(BD7*BF7)/91809*9800,IF(AND(입력!B11="ES",BB7="24T"),(BD7*BF7)/91809*6100,0))))))</f>
        <v>0</v>
      </c>
      <c r="BU7" s="442">
        <f>IF(BT7=0,0,IF(AND(입력!$B9="145mm단열",$B7="39T",BT7&lt;29400),29400,IF(AND(입력!$B9="145mm단열",$B7="24T",BT7&lt;18300),18300,IF(AND(입력!$B9="60mm방화",$B7="24T",BT7&lt;70200),70200,BT7))))</f>
        <v>0</v>
      </c>
      <c r="BV7" s="441">
        <f>IF(BB7="48T",0,IF(BB7="51T",0,IF(입력!B9="145mm단열",(BH7*BJ7)/91809*IF($B7="39T",9800,6100),IF(입력!B9="145mm방화",(BH7*BJ7)/91809*IF($B7="24T",23400,30000),IF(AND(입력!B11="ES",BB7="39T"),(BH7*BJ7)/91809*9800,IF(AND(입력!B11="ES",BB7="24T"),(BH7*BJ7)/91809*6100,0))))))</f>
        <v>0</v>
      </c>
      <c r="BW7" s="442">
        <f>IF(BV7=0,0,IF(AND(입력!$B9="145mm단열",$B7="39T",BV7&lt;29400),29400,IF(AND(입력!$B9="145mm단열",$B7="24T",BV7&lt;18300),18300,IF(AND(입력!$B9="60mm방화",$B7="24T",BV7&lt;70200),70200,BV7))))</f>
        <v>0</v>
      </c>
      <c r="BX7" s="441">
        <f>IF(BB7="48T",0,IF(BB7="51T",0,IF(입력!B9="145mm단열",(BL7*BN7)/91809*IF($B7="39T",9800,6100),IF(입력!B9="145mm방화",(BL7*BN7)/91809*IF($B7="24T",23400,30000),IF(AND(입력!B11="ES",BB7="39T"),(BL7*BN7)/91809*9800,IF(AND(입력!B11="ES",BB7="24T"),(BL7*BN7)/91809*6100,0))))))</f>
        <v>0</v>
      </c>
      <c r="BY7" s="442">
        <f>IF(BX7=0,0,IF(AND(입력!$B9="145mm단열",$B7="39T",BX7&lt;29400),29400,IF(AND(입력!$B9="60mm단열",$B7="24T",BX7&lt;18300),18300,IF(AND(입력!$B9="145mm방화",$B7="24T",BX7&lt;70200),70200,BX7))))</f>
        <v>0</v>
      </c>
    </row>
    <row r="8" spans="1:77" ht="16.5" customHeight="1" x14ac:dyDescent="0.3">
      <c r="A8" s="470"/>
      <c r="B8" s="473"/>
      <c r="C8" s="474"/>
      <c r="D8" s="451"/>
      <c r="E8" s="478"/>
      <c r="F8" s="446"/>
      <c r="G8" s="447"/>
      <c r="H8" s="451"/>
      <c r="I8" s="478"/>
      <c r="J8" s="451"/>
      <c r="K8" s="478"/>
      <c r="L8" s="446"/>
      <c r="M8" s="447"/>
      <c r="N8" s="451"/>
      <c r="O8" s="478"/>
      <c r="P8" s="463"/>
      <c r="Q8" s="464"/>
      <c r="R8" s="464"/>
      <c r="S8" s="465"/>
      <c r="T8" s="441"/>
      <c r="U8" s="442"/>
      <c r="V8" s="441"/>
      <c r="W8" s="442"/>
      <c r="X8" s="441"/>
      <c r="Y8" s="442"/>
      <c r="Z8" s="82"/>
      <c r="AA8" s="470"/>
      <c r="AB8" s="473"/>
      <c r="AC8" s="474"/>
      <c r="AD8" s="451"/>
      <c r="AE8" s="478"/>
      <c r="AF8" s="446"/>
      <c r="AG8" s="447"/>
      <c r="AH8" s="451"/>
      <c r="AI8" s="447"/>
      <c r="AJ8" s="451"/>
      <c r="AK8" s="447"/>
      <c r="AL8" s="455"/>
      <c r="AM8" s="456"/>
      <c r="AN8" s="455"/>
      <c r="AO8" s="456"/>
      <c r="AP8" s="463"/>
      <c r="AQ8" s="464"/>
      <c r="AR8" s="464"/>
      <c r="AS8" s="465"/>
      <c r="AT8" s="441"/>
      <c r="AU8" s="442"/>
      <c r="AV8" s="441"/>
      <c r="AW8" s="442"/>
      <c r="AX8" s="441"/>
      <c r="AY8" s="442"/>
      <c r="AZ8" s="82"/>
      <c r="BA8" s="470"/>
      <c r="BB8" s="473"/>
      <c r="BC8" s="474"/>
      <c r="BD8" s="451"/>
      <c r="BE8" s="478"/>
      <c r="BF8" s="446"/>
      <c r="BG8" s="447"/>
      <c r="BH8" s="451"/>
      <c r="BI8" s="478"/>
      <c r="BJ8" s="451"/>
      <c r="BK8" s="478"/>
      <c r="BL8" s="446"/>
      <c r="BM8" s="447"/>
      <c r="BN8" s="451"/>
      <c r="BO8" s="478"/>
      <c r="BP8" s="463"/>
      <c r="BQ8" s="464"/>
      <c r="BR8" s="464"/>
      <c r="BS8" s="465"/>
      <c r="BT8" s="441"/>
      <c r="BU8" s="442"/>
      <c r="BV8" s="441"/>
      <c r="BW8" s="442"/>
      <c r="BX8" s="441"/>
      <c r="BY8" s="442"/>
    </row>
    <row r="9" spans="1:77" ht="16.5" customHeight="1" x14ac:dyDescent="0.3">
      <c r="A9" s="470"/>
      <c r="B9" s="473"/>
      <c r="C9" s="474"/>
      <c r="D9" s="451"/>
      <c r="E9" s="478"/>
      <c r="F9" s="446"/>
      <c r="G9" s="447"/>
      <c r="H9" s="451"/>
      <c r="I9" s="478"/>
      <c r="J9" s="451"/>
      <c r="K9" s="478"/>
      <c r="L9" s="446"/>
      <c r="M9" s="447"/>
      <c r="N9" s="451"/>
      <c r="O9" s="478"/>
      <c r="P9" s="463"/>
      <c r="Q9" s="464"/>
      <c r="R9" s="464"/>
      <c r="S9" s="465"/>
      <c r="T9" s="441"/>
      <c r="U9" s="442"/>
      <c r="V9" s="441"/>
      <c r="W9" s="442"/>
      <c r="X9" s="441"/>
      <c r="Y9" s="442"/>
      <c r="Z9" s="82"/>
      <c r="AA9" s="470"/>
      <c r="AB9" s="473"/>
      <c r="AC9" s="474"/>
      <c r="AD9" s="451"/>
      <c r="AE9" s="478"/>
      <c r="AF9" s="446"/>
      <c r="AG9" s="447"/>
      <c r="AH9" s="451"/>
      <c r="AI9" s="447"/>
      <c r="AJ9" s="451"/>
      <c r="AK9" s="447"/>
      <c r="AL9" s="455"/>
      <c r="AM9" s="456"/>
      <c r="AN9" s="455"/>
      <c r="AO9" s="456"/>
      <c r="AP9" s="463"/>
      <c r="AQ9" s="464"/>
      <c r="AR9" s="464"/>
      <c r="AS9" s="465"/>
      <c r="AT9" s="441"/>
      <c r="AU9" s="442"/>
      <c r="AV9" s="441"/>
      <c r="AW9" s="442"/>
      <c r="AX9" s="441"/>
      <c r="AY9" s="442"/>
      <c r="AZ9" s="82"/>
      <c r="BA9" s="470"/>
      <c r="BB9" s="473"/>
      <c r="BC9" s="474"/>
      <c r="BD9" s="451"/>
      <c r="BE9" s="478"/>
      <c r="BF9" s="446"/>
      <c r="BG9" s="447"/>
      <c r="BH9" s="451"/>
      <c r="BI9" s="478"/>
      <c r="BJ9" s="451"/>
      <c r="BK9" s="478"/>
      <c r="BL9" s="446"/>
      <c r="BM9" s="447"/>
      <c r="BN9" s="451"/>
      <c r="BO9" s="478"/>
      <c r="BP9" s="463"/>
      <c r="BQ9" s="464"/>
      <c r="BR9" s="464"/>
      <c r="BS9" s="465"/>
      <c r="BT9" s="441"/>
      <c r="BU9" s="442"/>
      <c r="BV9" s="441"/>
      <c r="BW9" s="442"/>
      <c r="BX9" s="441"/>
      <c r="BY9" s="442"/>
    </row>
    <row r="10" spans="1:77" ht="16.5" customHeight="1" x14ac:dyDescent="0.3">
      <c r="A10" s="470"/>
      <c r="B10" s="473"/>
      <c r="C10" s="474"/>
      <c r="D10" s="451"/>
      <c r="E10" s="478"/>
      <c r="F10" s="446"/>
      <c r="G10" s="447"/>
      <c r="H10" s="451"/>
      <c r="I10" s="478"/>
      <c r="J10" s="451"/>
      <c r="K10" s="478"/>
      <c r="L10" s="446"/>
      <c r="M10" s="447"/>
      <c r="N10" s="451"/>
      <c r="O10" s="478"/>
      <c r="P10" s="463"/>
      <c r="Q10" s="464"/>
      <c r="R10" s="464"/>
      <c r="S10" s="465"/>
      <c r="T10" s="441"/>
      <c r="U10" s="442"/>
      <c r="V10" s="441"/>
      <c r="W10" s="442"/>
      <c r="X10" s="441"/>
      <c r="Y10" s="442"/>
      <c r="Z10" s="82"/>
      <c r="AA10" s="470"/>
      <c r="AB10" s="473"/>
      <c r="AC10" s="474"/>
      <c r="AD10" s="451"/>
      <c r="AE10" s="478"/>
      <c r="AF10" s="446"/>
      <c r="AG10" s="447"/>
      <c r="AH10" s="451"/>
      <c r="AI10" s="447"/>
      <c r="AJ10" s="451"/>
      <c r="AK10" s="447"/>
      <c r="AL10" s="455"/>
      <c r="AM10" s="456"/>
      <c r="AN10" s="455"/>
      <c r="AO10" s="456"/>
      <c r="AP10" s="463"/>
      <c r="AQ10" s="464"/>
      <c r="AR10" s="464"/>
      <c r="AS10" s="465"/>
      <c r="AT10" s="441"/>
      <c r="AU10" s="442"/>
      <c r="AV10" s="441"/>
      <c r="AW10" s="442"/>
      <c r="AX10" s="441"/>
      <c r="AY10" s="442"/>
      <c r="AZ10" s="82"/>
      <c r="BA10" s="470"/>
      <c r="BB10" s="473"/>
      <c r="BC10" s="474"/>
      <c r="BD10" s="451"/>
      <c r="BE10" s="478"/>
      <c r="BF10" s="446"/>
      <c r="BG10" s="447"/>
      <c r="BH10" s="451"/>
      <c r="BI10" s="478"/>
      <c r="BJ10" s="451"/>
      <c r="BK10" s="478"/>
      <c r="BL10" s="446"/>
      <c r="BM10" s="447"/>
      <c r="BN10" s="451"/>
      <c r="BO10" s="478"/>
      <c r="BP10" s="463"/>
      <c r="BQ10" s="464"/>
      <c r="BR10" s="464"/>
      <c r="BS10" s="465"/>
      <c r="BT10" s="441"/>
      <c r="BU10" s="442"/>
      <c r="BV10" s="441"/>
      <c r="BW10" s="442"/>
      <c r="BX10" s="441"/>
      <c r="BY10" s="442"/>
    </row>
    <row r="11" spans="1:77" ht="16.5" customHeight="1" x14ac:dyDescent="0.3">
      <c r="A11" s="470"/>
      <c r="B11" s="473"/>
      <c r="C11" s="474"/>
      <c r="D11" s="451"/>
      <c r="E11" s="478"/>
      <c r="F11" s="446"/>
      <c r="G11" s="447"/>
      <c r="H11" s="451"/>
      <c r="I11" s="478"/>
      <c r="J11" s="451"/>
      <c r="K11" s="478"/>
      <c r="L11" s="446"/>
      <c r="M11" s="447"/>
      <c r="N11" s="451"/>
      <c r="O11" s="478"/>
      <c r="P11" s="463"/>
      <c r="Q11" s="464"/>
      <c r="R11" s="464"/>
      <c r="S11" s="465"/>
      <c r="T11" s="441"/>
      <c r="U11" s="442"/>
      <c r="V11" s="441"/>
      <c r="W11" s="442"/>
      <c r="X11" s="441"/>
      <c r="Y11" s="442"/>
      <c r="Z11" s="82"/>
      <c r="AA11" s="470"/>
      <c r="AB11" s="473"/>
      <c r="AC11" s="474"/>
      <c r="AD11" s="451"/>
      <c r="AE11" s="478"/>
      <c r="AF11" s="446"/>
      <c r="AG11" s="447"/>
      <c r="AH11" s="451"/>
      <c r="AI11" s="447"/>
      <c r="AJ11" s="451"/>
      <c r="AK11" s="447"/>
      <c r="AL11" s="455"/>
      <c r="AM11" s="456"/>
      <c r="AN11" s="455"/>
      <c r="AO11" s="456"/>
      <c r="AP11" s="463"/>
      <c r="AQ11" s="464"/>
      <c r="AR11" s="464"/>
      <c r="AS11" s="465"/>
      <c r="AT11" s="441"/>
      <c r="AU11" s="442"/>
      <c r="AV11" s="441"/>
      <c r="AW11" s="442"/>
      <c r="AX11" s="441"/>
      <c r="AY11" s="442"/>
      <c r="AZ11" s="82"/>
      <c r="BA11" s="470"/>
      <c r="BB11" s="473"/>
      <c r="BC11" s="474"/>
      <c r="BD11" s="451"/>
      <c r="BE11" s="478"/>
      <c r="BF11" s="446"/>
      <c r="BG11" s="447"/>
      <c r="BH11" s="451"/>
      <c r="BI11" s="478"/>
      <c r="BJ11" s="451"/>
      <c r="BK11" s="478"/>
      <c r="BL11" s="446"/>
      <c r="BM11" s="447"/>
      <c r="BN11" s="451"/>
      <c r="BO11" s="478"/>
      <c r="BP11" s="463"/>
      <c r="BQ11" s="464"/>
      <c r="BR11" s="464"/>
      <c r="BS11" s="465"/>
      <c r="BT11" s="441"/>
      <c r="BU11" s="442"/>
      <c r="BV11" s="441"/>
      <c r="BW11" s="442"/>
      <c r="BX11" s="441"/>
      <c r="BY11" s="442"/>
    </row>
    <row r="12" spans="1:77" ht="16.5" customHeight="1" x14ac:dyDescent="0.3">
      <c r="A12" s="470"/>
      <c r="B12" s="473"/>
      <c r="C12" s="474"/>
      <c r="D12" s="451"/>
      <c r="E12" s="478"/>
      <c r="F12" s="446"/>
      <c r="G12" s="447"/>
      <c r="H12" s="451"/>
      <c r="I12" s="478"/>
      <c r="J12" s="451"/>
      <c r="K12" s="478"/>
      <c r="L12" s="446"/>
      <c r="M12" s="447"/>
      <c r="N12" s="451"/>
      <c r="O12" s="478"/>
      <c r="P12" s="463"/>
      <c r="Q12" s="464"/>
      <c r="R12" s="464"/>
      <c r="S12" s="465"/>
      <c r="T12" s="441"/>
      <c r="U12" s="442"/>
      <c r="V12" s="441"/>
      <c r="W12" s="442"/>
      <c r="X12" s="441"/>
      <c r="Y12" s="442"/>
      <c r="Z12" s="82"/>
      <c r="AA12" s="470"/>
      <c r="AB12" s="473"/>
      <c r="AC12" s="474"/>
      <c r="AD12" s="451"/>
      <c r="AE12" s="478"/>
      <c r="AF12" s="446"/>
      <c r="AG12" s="447"/>
      <c r="AH12" s="451"/>
      <c r="AI12" s="447"/>
      <c r="AJ12" s="451"/>
      <c r="AK12" s="447"/>
      <c r="AL12" s="455"/>
      <c r="AM12" s="456"/>
      <c r="AN12" s="455"/>
      <c r="AO12" s="456"/>
      <c r="AP12" s="463"/>
      <c r="AQ12" s="464"/>
      <c r="AR12" s="464"/>
      <c r="AS12" s="465"/>
      <c r="AT12" s="441"/>
      <c r="AU12" s="442"/>
      <c r="AV12" s="441"/>
      <c r="AW12" s="442"/>
      <c r="AX12" s="441"/>
      <c r="AY12" s="442"/>
      <c r="AZ12" s="82"/>
      <c r="BA12" s="470"/>
      <c r="BB12" s="473"/>
      <c r="BC12" s="474"/>
      <c r="BD12" s="451"/>
      <c r="BE12" s="478"/>
      <c r="BF12" s="446"/>
      <c r="BG12" s="447"/>
      <c r="BH12" s="451"/>
      <c r="BI12" s="478"/>
      <c r="BJ12" s="451"/>
      <c r="BK12" s="478"/>
      <c r="BL12" s="446"/>
      <c r="BM12" s="447"/>
      <c r="BN12" s="451"/>
      <c r="BO12" s="478"/>
      <c r="BP12" s="463"/>
      <c r="BQ12" s="464"/>
      <c r="BR12" s="464"/>
      <c r="BS12" s="465"/>
      <c r="BT12" s="441"/>
      <c r="BU12" s="442"/>
      <c r="BV12" s="441"/>
      <c r="BW12" s="442"/>
      <c r="BX12" s="441"/>
      <c r="BY12" s="442"/>
    </row>
    <row r="13" spans="1:77" ht="16.5" customHeight="1" x14ac:dyDescent="0.3">
      <c r="A13" s="470"/>
      <c r="B13" s="473"/>
      <c r="C13" s="474"/>
      <c r="D13" s="451"/>
      <c r="E13" s="478"/>
      <c r="F13" s="446"/>
      <c r="G13" s="447"/>
      <c r="H13" s="451"/>
      <c r="I13" s="478"/>
      <c r="J13" s="451"/>
      <c r="K13" s="478"/>
      <c r="L13" s="446"/>
      <c r="M13" s="447"/>
      <c r="N13" s="451"/>
      <c r="O13" s="478"/>
      <c r="P13" s="463"/>
      <c r="Q13" s="464"/>
      <c r="R13" s="464"/>
      <c r="S13" s="465"/>
      <c r="T13" s="441"/>
      <c r="U13" s="442"/>
      <c r="V13" s="441"/>
      <c r="W13" s="442"/>
      <c r="X13" s="441"/>
      <c r="Y13" s="442"/>
      <c r="Z13" s="82"/>
      <c r="AA13" s="470"/>
      <c r="AB13" s="473"/>
      <c r="AC13" s="474"/>
      <c r="AD13" s="451"/>
      <c r="AE13" s="478"/>
      <c r="AF13" s="446"/>
      <c r="AG13" s="447"/>
      <c r="AH13" s="451"/>
      <c r="AI13" s="447"/>
      <c r="AJ13" s="451"/>
      <c r="AK13" s="447"/>
      <c r="AL13" s="455"/>
      <c r="AM13" s="456"/>
      <c r="AN13" s="455"/>
      <c r="AO13" s="456"/>
      <c r="AP13" s="463"/>
      <c r="AQ13" s="464"/>
      <c r="AR13" s="464"/>
      <c r="AS13" s="465"/>
      <c r="AT13" s="441"/>
      <c r="AU13" s="442"/>
      <c r="AV13" s="441"/>
      <c r="AW13" s="442"/>
      <c r="AX13" s="441"/>
      <c r="AY13" s="442"/>
      <c r="AZ13" s="82"/>
      <c r="BA13" s="470"/>
      <c r="BB13" s="473"/>
      <c r="BC13" s="474"/>
      <c r="BD13" s="451"/>
      <c r="BE13" s="478"/>
      <c r="BF13" s="446"/>
      <c r="BG13" s="447"/>
      <c r="BH13" s="451"/>
      <c r="BI13" s="478"/>
      <c r="BJ13" s="451"/>
      <c r="BK13" s="478"/>
      <c r="BL13" s="446"/>
      <c r="BM13" s="447"/>
      <c r="BN13" s="451"/>
      <c r="BO13" s="478"/>
      <c r="BP13" s="463"/>
      <c r="BQ13" s="464"/>
      <c r="BR13" s="464"/>
      <c r="BS13" s="465"/>
      <c r="BT13" s="441"/>
      <c r="BU13" s="442"/>
      <c r="BV13" s="441"/>
      <c r="BW13" s="442"/>
      <c r="BX13" s="441"/>
      <c r="BY13" s="442"/>
    </row>
    <row r="14" spans="1:77" ht="16.5" customHeight="1" thickBot="1" x14ac:dyDescent="0.35">
      <c r="A14" s="470"/>
      <c r="B14" s="475"/>
      <c r="C14" s="476"/>
      <c r="D14" s="452"/>
      <c r="E14" s="479"/>
      <c r="F14" s="448"/>
      <c r="G14" s="449"/>
      <c r="H14" s="452"/>
      <c r="I14" s="479"/>
      <c r="J14" s="452"/>
      <c r="K14" s="479"/>
      <c r="L14" s="448"/>
      <c r="M14" s="449"/>
      <c r="N14" s="452"/>
      <c r="O14" s="479"/>
      <c r="P14" s="466"/>
      <c r="Q14" s="467"/>
      <c r="R14" s="467"/>
      <c r="S14" s="468"/>
      <c r="T14" s="441"/>
      <c r="U14" s="442"/>
      <c r="V14" s="441"/>
      <c r="W14" s="442"/>
      <c r="X14" s="441"/>
      <c r="Y14" s="442"/>
      <c r="Z14" s="82"/>
      <c r="AA14" s="470"/>
      <c r="AB14" s="475"/>
      <c r="AC14" s="476"/>
      <c r="AD14" s="452"/>
      <c r="AE14" s="479"/>
      <c r="AF14" s="448"/>
      <c r="AG14" s="449"/>
      <c r="AH14" s="452"/>
      <c r="AI14" s="449"/>
      <c r="AJ14" s="452"/>
      <c r="AK14" s="449"/>
      <c r="AL14" s="457"/>
      <c r="AM14" s="458"/>
      <c r="AN14" s="457"/>
      <c r="AO14" s="458"/>
      <c r="AP14" s="466"/>
      <c r="AQ14" s="467"/>
      <c r="AR14" s="467"/>
      <c r="AS14" s="468"/>
      <c r="AT14" s="441"/>
      <c r="AU14" s="442"/>
      <c r="AV14" s="441"/>
      <c r="AW14" s="442"/>
      <c r="AX14" s="441"/>
      <c r="AY14" s="442"/>
      <c r="AZ14" s="82"/>
      <c r="BA14" s="470"/>
      <c r="BB14" s="475"/>
      <c r="BC14" s="476"/>
      <c r="BD14" s="452"/>
      <c r="BE14" s="479"/>
      <c r="BF14" s="448"/>
      <c r="BG14" s="449"/>
      <c r="BH14" s="452"/>
      <c r="BI14" s="479"/>
      <c r="BJ14" s="452"/>
      <c r="BK14" s="479"/>
      <c r="BL14" s="448"/>
      <c r="BM14" s="449"/>
      <c r="BN14" s="452"/>
      <c r="BO14" s="479"/>
      <c r="BP14" s="466"/>
      <c r="BQ14" s="467"/>
      <c r="BR14" s="467"/>
      <c r="BS14" s="468"/>
      <c r="BT14" s="441"/>
      <c r="BU14" s="442"/>
      <c r="BV14" s="441"/>
      <c r="BW14" s="442"/>
      <c r="BX14" s="441"/>
      <c r="BY14" s="442"/>
    </row>
    <row r="15" spans="1:77" ht="16.5" customHeight="1" x14ac:dyDescent="0.3">
      <c r="A15" s="469">
        <f>IF(입력!A17="","",입력!A17)</f>
        <v>2</v>
      </c>
      <c r="B15" s="471" t="str">
        <f>IF(입력!B21="","",입력!B21)</f>
        <v>48T</v>
      </c>
      <c r="C15" s="472"/>
      <c r="D15" s="450">
        <f>IF(OR(입력!B17="60mm단열",입력!B17="60mm방화"),IF(입력!B19="FIX",IF(입력!H17="W",(입력!D17-(입력!D17-입력!J17)-34-19-15),입력!D17-34-34-15),IF(OR(입력!B19="T/T",입력!B19="T/O",입력!B19="T/S"),IF(입력!H17="W",입력!D17-(입력!D17-입력!J17)-34-19+12-53-53-15,입력!D17-34-34+12-53-53-15),IF(입력!B19="OD",IF(입력!H17="W",입력!D17-(입력!D17-입력!J17)-34-34+12-53-53-15,입력!D17-34-34+12-53-53-15),IF(입력!B19="PJ",IF(입력!H17="W",입력!D17-(입력!D17-입력!J17)-34-34+12-53-53-15,입력!D17-34-34+12-53-53-10),0)))),0)</f>
        <v>0</v>
      </c>
      <c r="E15" s="477"/>
      <c r="F15" s="444">
        <f>IF(OR(입력!B17="60mm단열",입력!B17="60mm방화"),IF(입력!B19="FIX",IF(입력!H17="H",입력!F17-(입력!F17-입력!J17)-34-19-15,입력!F17-34-34-15),IF(OR(입력!B19="T/T",입력!B19="T/O",입력!B19="T/S"),IF(입력!H17="H",입력!F17-(입력!F17-입력!J17)-34-19+12-53-53-15,입력!F17-34-34+12-53-53-15),IF(입력!B19="OD",IF(입력!H17="H",입력!F17-(입력!F17-입력!J17)-34-34+12-53-53-15,입력!F17-34-34+12-53-53-15),IF(입력!B19="ES",입력!F17-37-38-81-81-10,IF(입력!B19="PJ",IF(입력!H17="H",입력!F17-(입력!F17-입력!J17)-34-34+12-53-53-15,입력!F17-34-34+12-53-53-15),0))))),0)</f>
        <v>0</v>
      </c>
      <c r="G15" s="445"/>
      <c r="H15" s="450">
        <f>IF(OR(입력!B17="60mm단열",입력!B17="60mm방화"),IF(입력!B19="FIX",IF(입력!H17="W",IF(입력!H21="W",입력!D17-(입력!D17-입력!J21)-34-19-15,입력!D17-입력!J17-34-19-15),IF(입력!H17="H",입력!D17-34-34-15,0)),IF(OR(입력!B19="T/T",입력!B19="T/O",입력!B19="T/S"),IF(입력!H17="W",IF(입력!H21="W",입력!D17-(입력!D17-입력!J21)-34-19+12-53-53-15,입력!D17-입력!J17-34-19-15),IF(입력!H17="H",IF(입력!H21="H",입력!D17-34-34+12-53-53-15,입력!D17-34-34-15),0)),IF(입력!B19="OD",IF(입력!H17="W",IF(입력!H21="W",입력!D17-(입력!D17-입력!J21)-34-34+12-53-53-15,입력!D17-입력!J17-34-34-15),IF(입력!H17="H",IF(입력!H21="H",입력!D17-34-34+12-53-53-15,입력!D17-34-34-15),0)),IF(입력!B19="ES",IF(입력!H17="W",IF(입력!H21="W",입력!D17-(입력!D17-입력!J21)-38-21+50.5-81-81-10,입력!D17-입력!J17-40-21-10),0),IF(입력!B19="PJ",IF(입력!H17="W",IF(입력!H20="W",입력!D17-(입력!D17-입력!J21)-34-34+12-53-53-15,입력!D17-입력!J17-34-34-15),IF(입력!H17="H",IF(입력!H21="H",입력!D17-34-34+12-53-53-15,입력!D17-34-34-15),0)),0))))),0)</f>
        <v>0</v>
      </c>
      <c r="I15" s="477"/>
      <c r="J15" s="450">
        <f>IF(OR(입력!$B17="60mm단열",입력!$B17="60mm방화"),IF(입력!B19="FIX",IF(입력!H17="H",IF(입력!H21="H",입력!F17-(입력!F17-입력!J21)-34-19-15,입력!F17-입력!J17-34-19-15),IF(입력!H17="W",입력!F17-34-34-15,0)),IF(OR(입력!B19="T/T",입력!B19="T/O",입력!B19="T/S"),IF(입력!H17="H",IF(입력!H21="H",입력!F17-(입력!F17-입력!J21)-34-19+12-53-53-15,입력!F17-입력!J17-34-19-15),IF(입력!H17="W",IF(입력!H21="W",입력!F17-34-34+12-53-53-15,입력!F17-34-34-15),0)),IF(입력!B19="OD",IF(입력!H17="H",IF(입력!H21="H",입력!F17-(입력!F17-입력!J21)-34-34+12-53-53-15,입력!F17-입력!J17-34-34-15),IF(입력!H17="W",IF(입력!H21="W",입력!F17-34-34+12-53-53-15,입력!F17-34-34-15),0)),IF(입력!B19="ES",IF(입력!H17="W",IF(입력!H21="W",입력!F17-37-38-81-81-10,입력!F17-40-40-10),0),IF(입력!B19="PJ",IF(입력!H17="H",IF(입력!H21="H",입력!F17-(입력!F17-입력!J21)-34-34+12-53-53-15,입력!F17-입력!J17-34-34-15),IF(입력!H17="W",IF(입력!H21="W",입력!F17-34-34+12-53-53-15,입력!F17-34-34-15),0)),0))))),0)</f>
        <v>0</v>
      </c>
      <c r="K15" s="477"/>
      <c r="L15" s="444">
        <f>IF(OR(입력!B17="60mm단열",입력!B17="60mm방화"),IF(OR(입력!B19="FIX",입력!B19="T/T",입력!B19="T/O",입력!B19="T/S"),IF(AND(입력!H17="W",입력!H21="W"),입력!D17-입력!J17-입력!J21-19-19-15,IF(AND(입력!H17="H",입력!H21="H"),입력!D17-34-34-15,0)),IF(입력!B19="OD",IF(AND(입력!H17="W",입력!H21="W"),입력!D17-입력!J17-입력!J20-34-34-15,IF(AND(입력!H17="H",입력!H21="H"),입력!D17-34-34-15,0)),IF(입력!B19="ES",IF(AND(입력!H17="W",입력!H21="W"),입력!D17-입력!J17-입력!J20-21-21-10,0),IF(입력!B19="PJ",IF(AND(입력!H17="W",입력!H21="W"),입력!D17-입력!J17-입력!J20-34-34-15,IF(AND(입력!H17="H",입력!H21="H"),입력!D17-34-34-15,0)),0)))),0)</f>
        <v>0</v>
      </c>
      <c r="M15" s="445"/>
      <c r="N15" s="450">
        <f>IF(OR(입력!B17="60mm단열",입력!B17="60mm방화"),IF(입력!B19="FIX",IF(AND(입력!H17="W",입력!H21="W"),입력!F17-34-34-15,IF(AND(입력!H17="H",입력!H21="H"),입력!F17-입력!J17-입력!J20-19-19-15,0)),IF(OR(입력!B19="T/T",입력!B19="T/O",입력!B19="T/S"),IF(AND(입력!H17="W",입력!H21="W"),입력!F17-34-34-15,IF(AND(입력!H17="H",입력!H21="H"),입력!F17-입력!J17-입력!J20-19-19-15,0)),IF(입력!B19="OD",IF(AND(입력!H17="W",입력!H21="W"),입력!F17-34-34-15,IF(AND(입력!H17="H",입력!H21="H"),입력!F17-입력!J17-입력!J21-34-34-15,0)),IF(입력!B19="ES",IF(AND(입력!H17="W",입력!H21="W"),입력!F17-34-34-15,0),IF(입력!B19="PJ",IF(AND(입력!H17="W",입력!H21="W"),입력!F17-34-34-15,IF(AND(입력!H17="H",입력!H21="H"),입력!F17-입력!J17-입력!J21-34-34-15,0)),0))))),0)</f>
        <v>0</v>
      </c>
      <c r="O15" s="477"/>
      <c r="P15" s="460">
        <f>ROUNDUP((U15+W15+Y15),0)</f>
        <v>0</v>
      </c>
      <c r="Q15" s="461"/>
      <c r="R15" s="461"/>
      <c r="S15" s="462"/>
      <c r="T15" s="441">
        <f>IF(B15="48T",0,IF(B15="51T",0,IF(입력!B17="60mm단열",(D15*F15)/91809*IF($B15="39T",9800,6100),IF(입력!B17="60mm방화",(D15*F15)/91809*IF($B15="24T",23400,30000),IF(AND(입력!B19="ES",B15="39T"),(D15*F15)/91809*9800,IF(AND(입력!B19="ES",B15="24T"),(D15*F15)/91809*6100,0))))))</f>
        <v>0</v>
      </c>
      <c r="U15" s="442">
        <f>IF(T15=0,0,IF(AND(입력!$B17="60mm단열",$B15="39T",T15&lt;29400),29400,IF(AND(입력!$B17="60mm단열",$B15="24T",T15&lt;18300),18300,IF(AND(입력!$B17="60mm방화",$B15="24T",T15&lt;70200),70200,T15))))</f>
        <v>0</v>
      </c>
      <c r="V15" s="441">
        <f>IF(B15="48T",0,IF(B15="51T",0,IF(입력!B17="60mm단열",(H15*J15)/91809*IF($B15="39T",9800,6100),IF(입력!B17="60mm방화",(H15*J15)/91809*IF($B15="24T",23400,30000),IF(AND(입력!B19="ES",B15="39T"),(H15*J15)/91809*9800,IF(AND(입력!B19="ES",B15="24T"),(H15*J15)/91809*6100,0))))))</f>
        <v>0</v>
      </c>
      <c r="W15" s="442">
        <f>IF(V15=0,0,IF(AND(입력!$B17="60mm단열",$B15="39T",V15&lt;29400),29400,IF(AND(입력!$B17="60mm단열",$B15="24T",V15&lt;18300),18300,IF(AND(입력!$B17="60mm방화",$B15="24T",V15&lt;70200),70200,V15))))</f>
        <v>0</v>
      </c>
      <c r="X15" s="441">
        <f>IF(B15="48T",0,IF(B15="51T",0,IF(입력!B17="60mm단열",(L15*N15)/91809*IF($B15="39T",9800,6100),IF(입력!B17="60mm방화",(L15*N15)/91809*IF($B15="24T",23400,30000),IF(AND(입력!B19="ES",B15="39T"),(L15*N15)/91809*9800,IF(AND(입력!B19="ES",B15="24T"),(L15*N15)/91809*6100,0))))))</f>
        <v>0</v>
      </c>
      <c r="Y15" s="442">
        <f>IF(X15=0,0,IF(AND(입력!$B17="60mm단열",$B15="39T",X15&lt;29400),29400,IF(AND(입력!$B17="60mm단열",$B15="24T",X15&lt;18300),18300,IF(AND(입력!$B17="60mm방화",$B15="24T",X15&lt;70200),70200,X15))))</f>
        <v>0</v>
      </c>
      <c r="Z15" s="82"/>
      <c r="AA15" s="469">
        <f>IF(입력!A17="","",입력!A17)</f>
        <v>2</v>
      </c>
      <c r="AB15" s="471" t="str">
        <f>IF(입력!B21="","",입력!B21)</f>
        <v>48T</v>
      </c>
      <c r="AC15" s="472"/>
      <c r="AD15" s="450">
        <f>IF(OR(입력!B17="85mm단열",입력!B17="85mm방화"),IF(입력!B19="FIX",IF(입력!H17="W",(입력!D17-(입력!D17-입력!J17)-38-19-15),입력!D17-38-38-15),IF(OR(입력!B19="T/T",입력!B19="T/O",입력!B19="T/S"),IF(입력!H17="W",입력!D17-(입력!D17-입력!J17)-38-19+12-56-56-15,입력!D17-38-38+12-56-56-15),IF(입력!B19="OD",IF(입력!H17="W",입력!D17-(입력!D17-입력!J17)-38-38+12-56-56-15,입력!D17-38-38+12-56-56-15),0))),0)</f>
        <v>1928</v>
      </c>
      <c r="AE15" s="477"/>
      <c r="AF15" s="444">
        <f>IF(OR(입력!B17="85mm단열",입력!B17="85mm방화"),IF(입력!B19="FIX",IF(입력!H17="H",입력!F17-(입력!F17-입력!J17)-38-19-15,입력!F17-38-38-15),IF(OR(입력!B19="T/T",입력!B19="T/O",입력!B17="T/S"),IF(입력!H17="H",입력!F17-(입력!F17-입력!J17)-38-19+12-56-56-15,입력!F17-38-38+12-56-56-15),IF(입력!B19="OD",IF(입력!H17="H",입력!F17-(입력!F17-입력!J17)-38-38+12-56-56-15,입력!F17-38-38+12-56-56-15),IF(입력!B19="ES",입력!F17-37-38-81-81-10,IF(입력!B19="PJ",IF(입력!H17="H",입력!F17-(입력!F17-입력!J17)-50-50+16-58-58-10,입력!F17-50-50+16-58-58-10),0))))),0)</f>
        <v>909</v>
      </c>
      <c r="AG15" s="445"/>
      <c r="AH15" s="450">
        <f>IF(OR(입력!B17="85mm단열",입력!B17="85mm방화"),IF(입력!B19="FIX",IF(입력!H17="W",IF(입력!H22="W",입력!D17-(입력!D17-입력!J22)-37-19-15,입력!D17-입력!J17-38-19-15),IF(입력!H17="H",입력!D17-38-38-15,0)),IF(OR(입력!B19="T/T",입력!B19="T/O",입력!B19="T/S"),IF(입력!H17="W",IF(입력!H21="W",입력!D17-(입력!D17-입력!J21)-38-19+12-56-56-15,입력!D17-입력!J17-38-19-15),IF(입력!H17="H",IF(입력!H22="H",입력!D17-38-38+12-56-56-15,입력!D17-38-38-15),0)),IF(입력!B19="OD",IF(입력!H17="W",IF(입력!H21="W",입력!D17-(입력!D17-입력!J21)-38-38+12-56-56-15,입력!D17-입력!J17-38-38-15),IF(입력!H17="H",IF(입력!H21="H",입력!D17-38-38+12-56-56-15,입력!D17-38-38-15),0)),IF(입력!B19="ES",IF(입력!H17="W",IF(입력!H22="W",입력!D17-(입력!D17-입력!J22)-38-21+50.5-81-81-10,입력!D17-입력!J17-40-21-10),0),IF(입력!B19="PJ",IF(입력!H17="W",IF(입력!H22="W",입력!D17-(입력!D17-입력!J22)-50-50+16-58-58-10,입력!D17-입력!J17-50-50-10),IF(입력!H17="H",IF(입력!H22="H",입력!D17-50-50+16-58-58-10,입력!D17-50-50-10),0)),0))))),0)</f>
        <v>1928</v>
      </c>
      <c r="AI15" s="445"/>
      <c r="AJ15" s="450">
        <f>IF(OR(입력!B17="85mm단열",입력!B17="85mm방화"),IF(입력!B19="FIX",IF(입력!H17="H",IF(입력!H21="H",입력!F17-(입력!F17-입력!J21)-38-19-15,입력!F17-입력!J17-38-19-15),IF(입력!H17="W",입력!F17-38-38-15,0)),IF(OR(입력!B19="T/T",입력!B19="T/O",입력!B19="T/S"),IF(입력!H17="H",IF(입력!H21="H",입력!F17-(입력!F17-입력!J21)-38-19+12-56-56-15,입력!F17-입력!J17-38-19-15),IF(입력!H17="W",IF(입력!H21="W",입력!F17-38-38+12-56-56-15,입력!F17-38-38-15),0)),IF(입력!B19="ID",IF(입력!H17="H",IF(입력!H21="H",입력!F17-(입력!F17-입력!J21)-38-19+12-56-56-15,입력!F17-입력!J17-38-19-15),IF(입력!H17="W",IF(입력!H21="W",입력!F17-38-38+12-56-56-15,입력!F17-38-38-15),0)),IF(입력!B19="OD",IF(입력!H17="H",IF(입력!H21="H",입력!F17-(입력!F17-입력!J21)-38-38+12-56-56-15,입력!F17-입력!J17-38-38-15),IF(입력!H17="W",IF(입력!H21="W",입력!F17-38-38+12-56-56-15,입력!F17-38-38-15),0)),IF(입력!B19="ES",IF(입력!H17="W",IF(입력!H22="W",입력!F17-37-38-81-81-10,입력!F17-40-40-10),0),IF(입력!B19="PJ",IF(입력!H17="H",IF(입력!H22="H",입력!F17-(입력!F17-입력!J22)-50-50+16-58-58-10,입력!F17-입력!J17-50-50-10),IF(입력!H17="W",IF(입력!H22="W",입력!F17-50-50+16-58-58-10,입력!F17-50-50-10),0)),0)))))),0)</f>
        <v>909</v>
      </c>
      <c r="AK15" s="445"/>
      <c r="AL15" s="453">
        <f>IF(OR(입력!B17="85mm단열",입력!B17="85mm방화"),IF(OR(입력!B19="FIX",입력!B19="T/T",입력!B19="T/O",입력!B19="T/S",입력!B19="ID"),IF(AND(입력!H17="W",입력!H21="W"),입력!D17-입력!J17-입력!J21-19-19-15,IF(AND(입력!H17="H",입력!H21="H"),입력!D17-38-38-15,0)),IF(입력!B19="OD",IF(AND(입력!H17="W",입력!H21="W"),입력!D17-입력!J17-입력!J22-38-38-15,IF(AND(입력!H17="H",입력!H21="H"),입력!D17-38-38-15,0)),IF(입력!B17="ES",IF(AND(입력!H17="W",입력!H21="W"),입력!D17-입력!J17-입력!J22-21-21-10,0),IF(입력!B17="PJ",IF(AND(입력!H17="W",입력!H21="W"),입력!D17-입력!J17-입력!J22-50-50-10-12,IF(AND(입력!H17="H",입력!H21="H"),입력!D17-50-50-10-12,0)),0)))),0)</f>
        <v>0</v>
      </c>
      <c r="AM15" s="454"/>
      <c r="AN15" s="459">
        <f>IF(OR(입력!B17="85mm단열",입력!B17="85mm방화"),IF(입력!B19="FIX",IF(AND(입력!H17="W",입력!H21="W"),입력!F17-38-38-15,IF(AND(입력!H17="H",입력!H21="H"),입력!F17-입력!J17-입력!J21-19-19-15,0)),IF(OR(입력!B19="T/T",입력!B19="T/O",입력!B19="T/S"),IF(AND(입력!H17="W",입력!H21="W"),입력!F17-38-38-15,IF(AND(입력!H17="H",입력!H21="H"),입력!F17-입력!J17-입력!J21-19-19-15,0)),IF(입력!B19="ID",IF(AND(입력!H17="W",입력!H21="W"),입력!F17-38-38-15,IF(AND(입력!H17="H",입력!H21="H"),입력!F17-입력!J17-입력!J21-19-19-15,0)),IF(입력!B19="OD",IF(AND(입력!H17="W",입력!H21="W"),입력!F17-38-38-15,IF(AND(입력!H17="H",입력!H21="H"),입력!F17-입력!J17-입력!J21-38-38-15,0)),IF(입력!B17="ES",IF(AND(입력!H17="W",입력!H22="W"),입력!F17-40-40-10,0),IF(입력!B17="PJ",IF(AND(입력!H17="W",입력!H22="W"),입력!F17-50-50-10,IF(AND(입력!H17="H",입력!H22="H"),입력!F17-입력!J17-입력!J22-50-50-10,0)),0)))))),0)</f>
        <v>0</v>
      </c>
      <c r="AO15" s="454"/>
      <c r="AP15" s="460">
        <f>ROUNDUP((AU15+AW15+AY15),0)</f>
        <v>1049901</v>
      </c>
      <c r="AQ15" s="461"/>
      <c r="AR15" s="461"/>
      <c r="AS15" s="462"/>
      <c r="AT15" s="441">
        <f>(AD15*AF15)/91809*IF($AB15="51T",11000,IF($B15="48T",27500,0))</f>
        <v>524950.49504950491</v>
      </c>
      <c r="AU15" s="442">
        <f>IF(AT15=0,0,IF(AND('유리 사이즈'!$AB15="51T",'유리 사이즈'!AT15&lt;33000),33000,IF(AND('유리 사이즈'!$B15="48T",'유리 사이즈'!AT15&lt;83400),83400,'유리 사이즈'!AT15)))</f>
        <v>524950.49504950491</v>
      </c>
      <c r="AV15" s="441">
        <f>(AH15*AJ15)/91809*IF($AB15="51T",11000,IF($B15="48T",27500,0))</f>
        <v>524950.49504950491</v>
      </c>
      <c r="AW15" s="442">
        <f>IF(AV15=0,0,IF(AND('유리 사이즈'!$AB15="51T",'유리 사이즈'!AV15&lt;33000),33000,IF(AND('유리 사이즈'!$B15="48T",'유리 사이즈'!AV15&lt;83400),83400,'유리 사이즈'!AV15)))</f>
        <v>524950.49504950491</v>
      </c>
      <c r="AX15" s="441">
        <f>(AL15*AN15)/91809*IF($AB15="51T",11000,IF($B15="48T",27500,0))</f>
        <v>0</v>
      </c>
      <c r="AY15" s="442">
        <f>IF(AX15=0,0,IF(AND('유리 사이즈'!$AB15="51T",'유리 사이즈'!AX15&lt;33000),33000,IF(AND('유리 사이즈'!$B15="48T",'유리 사이즈'!AX15&lt;83400),83400,'유리 사이즈'!AX15)))</f>
        <v>0</v>
      </c>
      <c r="AZ15" s="82"/>
      <c r="BA15" s="469">
        <f>IF(입력!A17="","",입력!A17)</f>
        <v>2</v>
      </c>
      <c r="BB15" s="471" t="str">
        <f>IF(입력!B21="","",입력!B21)</f>
        <v>48T</v>
      </c>
      <c r="BC15" s="472"/>
      <c r="BD15" s="450">
        <f>IF(OR(입력!B17="145mm단열",입력!B17="145mm방화"),IF(입력!B19="ES",입력!D17-(입력!D17-입력!J17)-38-21+50.5-81-81-10,0),0)</f>
        <v>0</v>
      </c>
      <c r="BE15" s="477"/>
      <c r="BF15" s="444">
        <f>IF(OR(입력!B17="145mm단열",입력!B17="145mm방화"),IF(입력!B19="ES",입력!F17-37-38-81-81-10,0),0)</f>
        <v>0</v>
      </c>
      <c r="BG15" s="445"/>
      <c r="BH15" s="450">
        <f>IF(OR(입력!B17="145mm단열",입력!B17="145mm방화"),IF(입력!B19="ES",IF(입력!H17="W",IF(입력!H21="W",입력!D17-(입력!D17-입력!J21)-38-21+50.5-81-81-10,입력!D17-입력!J17-40-21-10),0),0),0)</f>
        <v>0</v>
      </c>
      <c r="BI15" s="477"/>
      <c r="BJ15" s="450">
        <f>IF(OR(입력!$B17="145mm단열",입력!$B17="145mm방화"),IF(입력!B19="ES",IF(입력!H17="W",IF(입력!H20="W",입력!F17-37-38-81-81-10,입력!F17-40-40-10),0),0),0)</f>
        <v>0</v>
      </c>
      <c r="BK15" s="477"/>
      <c r="BL15" s="444">
        <f>IF(OR(입력!B17="145mm단열",입력!B17="145mm방화"),IF(입력!B19="ES",IF(AND(입력!H17="W",입력!H21="W"),입력!D17-입력!J17-입력!J20-21-21-10,0),0),0)</f>
        <v>0</v>
      </c>
      <c r="BM15" s="445"/>
      <c r="BN15" s="450">
        <f>IF(OR(입력!B17="145mm단열",입력!B17="145mm방화"),IF(입력!B19="ES",IF(AND(입력!H17="W",입력!H21="W"),입력!F17-40-40-10,0),0),0)</f>
        <v>0</v>
      </c>
      <c r="BO15" s="477"/>
      <c r="BP15" s="460">
        <f>ROUNDUP((BU15+BW15+BY15),0)</f>
        <v>0</v>
      </c>
      <c r="BQ15" s="461"/>
      <c r="BR15" s="461"/>
      <c r="BS15" s="462"/>
      <c r="BT15" s="441">
        <f>IF(BB15="48T",0,IF(BB15="51T",0,IF(입력!B17="145mm단열",(BD15*BF15)/91809*IF($B15="39T",9800,6100),IF(입력!B17="145mm방화",(BD15*BF15)/91809*IF($B15="24T",23400,30000),IF(AND(입력!B19="ES",BB15="39T"),(BD15*BF15)/91809*9800,IF(AND(입력!B19="ES",BB15="24T"),(BD15*BF15)/91809*6100,0))))))</f>
        <v>0</v>
      </c>
      <c r="BU15" s="442">
        <f>IF(BT15=0,0,IF(AND(입력!$B17="145mm단열",$B15="39T",BT15&lt;29400),29400,IF(AND(입력!$B17="145mm단열",$B15="24T",BT15&lt;18300),18300,IF(AND(입력!$B17="60mm방화",$B15="24T",BT15&lt;70200),70200,BT15))))</f>
        <v>0</v>
      </c>
      <c r="BV15" s="441">
        <f>IF(BB15="48T",0,IF(BB15="51T",0,IF(입력!B17="145mm단열",(BH15*BJ15)/91809*IF($B15="39T",9800,6100),IF(입력!B17="145mm방화",(BH15*BJ15)/91809*IF($B15="24T",23400,30000),IF(AND(입력!B19="ES",BB15="39T"),(BH15*BJ15)/91809*9800,IF(AND(입력!B19="ES",BB15="24T"),(BH15*BJ15)/91809*6100,0))))))</f>
        <v>0</v>
      </c>
      <c r="BW15" s="442">
        <f>IF(BV15=0,0,IF(AND(입력!$B17="145mm단열",$B15="39T",BV15&lt;29400),29400,IF(AND(입력!$B17="145mm단열",$B15="24T",BV15&lt;18300),18300,IF(AND(입력!$B17="60mm방화",$B15="24T",BV15&lt;70200),70200,BV15))))</f>
        <v>0</v>
      </c>
      <c r="BX15" s="441">
        <f>IF(BB15="48T",0,IF(BB15="51T",0,IF(입력!B17="145mm단열",(BL15*BN15)/91809*IF($B15="39T",9800,6100),IF(입력!B17="145mm방화",(BL15*BN15)/91809*IF($B15="24T",23400,30000),IF(AND(입력!B19="ES",BB15="39T"),(BL15*BN15)/91809*9800,IF(AND(입력!B19="ES",BB15="24T"),(BL15*BN15)/91809*6100,0))))))</f>
        <v>0</v>
      </c>
      <c r="BY15" s="442">
        <f>IF(BX15=0,0,IF(AND(입력!$B17="145mm단열",$B15="39T",BX15&lt;29400),29400,IF(AND(입력!$B17="60mm단열",$B15="24T",BX15&lt;18300),18300,IF(AND(입력!$B17="145mm방화",$B15="24T",BX15&lt;70200),70200,BX15))))</f>
        <v>0</v>
      </c>
    </row>
    <row r="16" spans="1:77" ht="16.5" customHeight="1" x14ac:dyDescent="0.3">
      <c r="A16" s="470"/>
      <c r="B16" s="473"/>
      <c r="C16" s="474"/>
      <c r="D16" s="451"/>
      <c r="E16" s="478"/>
      <c r="F16" s="446"/>
      <c r="G16" s="447"/>
      <c r="H16" s="451"/>
      <c r="I16" s="478"/>
      <c r="J16" s="451"/>
      <c r="K16" s="478"/>
      <c r="L16" s="446"/>
      <c r="M16" s="447"/>
      <c r="N16" s="451"/>
      <c r="O16" s="478"/>
      <c r="P16" s="463"/>
      <c r="Q16" s="464"/>
      <c r="R16" s="464"/>
      <c r="S16" s="465"/>
      <c r="T16" s="441"/>
      <c r="U16" s="442"/>
      <c r="V16" s="441"/>
      <c r="W16" s="442"/>
      <c r="X16" s="441"/>
      <c r="Y16" s="442"/>
      <c r="Z16" s="82"/>
      <c r="AA16" s="470"/>
      <c r="AB16" s="473"/>
      <c r="AC16" s="474"/>
      <c r="AD16" s="451"/>
      <c r="AE16" s="478"/>
      <c r="AF16" s="446"/>
      <c r="AG16" s="447"/>
      <c r="AH16" s="451"/>
      <c r="AI16" s="447"/>
      <c r="AJ16" s="451"/>
      <c r="AK16" s="447"/>
      <c r="AL16" s="455"/>
      <c r="AM16" s="456"/>
      <c r="AN16" s="455"/>
      <c r="AO16" s="456"/>
      <c r="AP16" s="463"/>
      <c r="AQ16" s="464"/>
      <c r="AR16" s="464"/>
      <c r="AS16" s="465"/>
      <c r="AT16" s="441"/>
      <c r="AU16" s="442"/>
      <c r="AV16" s="441"/>
      <c r="AW16" s="442"/>
      <c r="AX16" s="441"/>
      <c r="AY16" s="442"/>
      <c r="AZ16" s="82"/>
      <c r="BA16" s="470"/>
      <c r="BB16" s="473"/>
      <c r="BC16" s="474"/>
      <c r="BD16" s="451"/>
      <c r="BE16" s="478"/>
      <c r="BF16" s="446"/>
      <c r="BG16" s="447"/>
      <c r="BH16" s="451"/>
      <c r="BI16" s="478"/>
      <c r="BJ16" s="451"/>
      <c r="BK16" s="478"/>
      <c r="BL16" s="446"/>
      <c r="BM16" s="447"/>
      <c r="BN16" s="451"/>
      <c r="BO16" s="478"/>
      <c r="BP16" s="463"/>
      <c r="BQ16" s="464"/>
      <c r="BR16" s="464"/>
      <c r="BS16" s="465"/>
      <c r="BT16" s="441"/>
      <c r="BU16" s="442"/>
      <c r="BV16" s="441"/>
      <c r="BW16" s="442"/>
      <c r="BX16" s="441"/>
      <c r="BY16" s="442"/>
    </row>
    <row r="17" spans="1:77" ht="16.5" customHeight="1" x14ac:dyDescent="0.3">
      <c r="A17" s="470"/>
      <c r="B17" s="473"/>
      <c r="C17" s="474"/>
      <c r="D17" s="451"/>
      <c r="E17" s="478"/>
      <c r="F17" s="446"/>
      <c r="G17" s="447"/>
      <c r="H17" s="451"/>
      <c r="I17" s="478"/>
      <c r="J17" s="451"/>
      <c r="K17" s="478"/>
      <c r="L17" s="446"/>
      <c r="M17" s="447"/>
      <c r="N17" s="451"/>
      <c r="O17" s="478"/>
      <c r="P17" s="463"/>
      <c r="Q17" s="464"/>
      <c r="R17" s="464"/>
      <c r="S17" s="465"/>
      <c r="T17" s="441"/>
      <c r="U17" s="442"/>
      <c r="V17" s="441"/>
      <c r="W17" s="442"/>
      <c r="X17" s="441"/>
      <c r="Y17" s="442"/>
      <c r="Z17" s="82"/>
      <c r="AA17" s="470"/>
      <c r="AB17" s="473"/>
      <c r="AC17" s="474"/>
      <c r="AD17" s="451"/>
      <c r="AE17" s="478"/>
      <c r="AF17" s="446"/>
      <c r="AG17" s="447"/>
      <c r="AH17" s="451"/>
      <c r="AI17" s="447"/>
      <c r="AJ17" s="451"/>
      <c r="AK17" s="447"/>
      <c r="AL17" s="455"/>
      <c r="AM17" s="456"/>
      <c r="AN17" s="455"/>
      <c r="AO17" s="456"/>
      <c r="AP17" s="463"/>
      <c r="AQ17" s="464"/>
      <c r="AR17" s="464"/>
      <c r="AS17" s="465"/>
      <c r="AT17" s="441"/>
      <c r="AU17" s="442"/>
      <c r="AV17" s="441"/>
      <c r="AW17" s="442"/>
      <c r="AX17" s="441"/>
      <c r="AY17" s="442"/>
      <c r="AZ17" s="82"/>
      <c r="BA17" s="470"/>
      <c r="BB17" s="473"/>
      <c r="BC17" s="474"/>
      <c r="BD17" s="451"/>
      <c r="BE17" s="478"/>
      <c r="BF17" s="446"/>
      <c r="BG17" s="447"/>
      <c r="BH17" s="451"/>
      <c r="BI17" s="478"/>
      <c r="BJ17" s="451"/>
      <c r="BK17" s="478"/>
      <c r="BL17" s="446"/>
      <c r="BM17" s="447"/>
      <c r="BN17" s="451"/>
      <c r="BO17" s="478"/>
      <c r="BP17" s="463"/>
      <c r="BQ17" s="464"/>
      <c r="BR17" s="464"/>
      <c r="BS17" s="465"/>
      <c r="BT17" s="441"/>
      <c r="BU17" s="442"/>
      <c r="BV17" s="441"/>
      <c r="BW17" s="442"/>
      <c r="BX17" s="441"/>
      <c r="BY17" s="442"/>
    </row>
    <row r="18" spans="1:77" ht="16.5" customHeight="1" x14ac:dyDescent="0.3">
      <c r="A18" s="470"/>
      <c r="B18" s="473"/>
      <c r="C18" s="474"/>
      <c r="D18" s="451"/>
      <c r="E18" s="478"/>
      <c r="F18" s="446"/>
      <c r="G18" s="447"/>
      <c r="H18" s="451"/>
      <c r="I18" s="478"/>
      <c r="J18" s="451"/>
      <c r="K18" s="478"/>
      <c r="L18" s="446"/>
      <c r="M18" s="447"/>
      <c r="N18" s="451"/>
      <c r="O18" s="478"/>
      <c r="P18" s="463"/>
      <c r="Q18" s="464"/>
      <c r="R18" s="464"/>
      <c r="S18" s="465"/>
      <c r="T18" s="441"/>
      <c r="U18" s="442"/>
      <c r="V18" s="441"/>
      <c r="W18" s="442"/>
      <c r="X18" s="441"/>
      <c r="Y18" s="442"/>
      <c r="Z18" s="82"/>
      <c r="AA18" s="470"/>
      <c r="AB18" s="473"/>
      <c r="AC18" s="474"/>
      <c r="AD18" s="451"/>
      <c r="AE18" s="478"/>
      <c r="AF18" s="446"/>
      <c r="AG18" s="447"/>
      <c r="AH18" s="451"/>
      <c r="AI18" s="447"/>
      <c r="AJ18" s="451"/>
      <c r="AK18" s="447"/>
      <c r="AL18" s="455"/>
      <c r="AM18" s="456"/>
      <c r="AN18" s="455"/>
      <c r="AO18" s="456"/>
      <c r="AP18" s="463"/>
      <c r="AQ18" s="464"/>
      <c r="AR18" s="464"/>
      <c r="AS18" s="465"/>
      <c r="AT18" s="441"/>
      <c r="AU18" s="442"/>
      <c r="AV18" s="441"/>
      <c r="AW18" s="442"/>
      <c r="AX18" s="441"/>
      <c r="AY18" s="442"/>
      <c r="AZ18" s="82"/>
      <c r="BA18" s="470"/>
      <c r="BB18" s="473"/>
      <c r="BC18" s="474"/>
      <c r="BD18" s="451"/>
      <c r="BE18" s="478"/>
      <c r="BF18" s="446"/>
      <c r="BG18" s="447"/>
      <c r="BH18" s="451"/>
      <c r="BI18" s="478"/>
      <c r="BJ18" s="451"/>
      <c r="BK18" s="478"/>
      <c r="BL18" s="446"/>
      <c r="BM18" s="447"/>
      <c r="BN18" s="451"/>
      <c r="BO18" s="478"/>
      <c r="BP18" s="463"/>
      <c r="BQ18" s="464"/>
      <c r="BR18" s="464"/>
      <c r="BS18" s="465"/>
      <c r="BT18" s="441"/>
      <c r="BU18" s="442"/>
      <c r="BV18" s="441"/>
      <c r="BW18" s="442"/>
      <c r="BX18" s="441"/>
      <c r="BY18" s="442"/>
    </row>
    <row r="19" spans="1:77" ht="16.5" customHeight="1" x14ac:dyDescent="0.3">
      <c r="A19" s="470"/>
      <c r="B19" s="473"/>
      <c r="C19" s="474"/>
      <c r="D19" s="451"/>
      <c r="E19" s="478"/>
      <c r="F19" s="446"/>
      <c r="G19" s="447"/>
      <c r="H19" s="451"/>
      <c r="I19" s="478"/>
      <c r="J19" s="451"/>
      <c r="K19" s="478"/>
      <c r="L19" s="446"/>
      <c r="M19" s="447"/>
      <c r="N19" s="451"/>
      <c r="O19" s="478"/>
      <c r="P19" s="463"/>
      <c r="Q19" s="464"/>
      <c r="R19" s="464"/>
      <c r="S19" s="465"/>
      <c r="T19" s="441"/>
      <c r="U19" s="442"/>
      <c r="V19" s="441"/>
      <c r="W19" s="442"/>
      <c r="X19" s="441"/>
      <c r="Y19" s="442"/>
      <c r="Z19" s="82"/>
      <c r="AA19" s="470"/>
      <c r="AB19" s="473"/>
      <c r="AC19" s="474"/>
      <c r="AD19" s="451"/>
      <c r="AE19" s="478"/>
      <c r="AF19" s="446"/>
      <c r="AG19" s="447"/>
      <c r="AH19" s="451"/>
      <c r="AI19" s="447"/>
      <c r="AJ19" s="451"/>
      <c r="AK19" s="447"/>
      <c r="AL19" s="455"/>
      <c r="AM19" s="456"/>
      <c r="AN19" s="455"/>
      <c r="AO19" s="456"/>
      <c r="AP19" s="463"/>
      <c r="AQ19" s="464"/>
      <c r="AR19" s="464"/>
      <c r="AS19" s="465"/>
      <c r="AT19" s="441"/>
      <c r="AU19" s="442"/>
      <c r="AV19" s="441"/>
      <c r="AW19" s="442"/>
      <c r="AX19" s="441"/>
      <c r="AY19" s="442"/>
      <c r="AZ19" s="82"/>
      <c r="BA19" s="470"/>
      <c r="BB19" s="473"/>
      <c r="BC19" s="474"/>
      <c r="BD19" s="451"/>
      <c r="BE19" s="478"/>
      <c r="BF19" s="446"/>
      <c r="BG19" s="447"/>
      <c r="BH19" s="451"/>
      <c r="BI19" s="478"/>
      <c r="BJ19" s="451"/>
      <c r="BK19" s="478"/>
      <c r="BL19" s="446"/>
      <c r="BM19" s="447"/>
      <c r="BN19" s="451"/>
      <c r="BO19" s="478"/>
      <c r="BP19" s="463"/>
      <c r="BQ19" s="464"/>
      <c r="BR19" s="464"/>
      <c r="BS19" s="465"/>
      <c r="BT19" s="441"/>
      <c r="BU19" s="442"/>
      <c r="BV19" s="441"/>
      <c r="BW19" s="442"/>
      <c r="BX19" s="441"/>
      <c r="BY19" s="442"/>
    </row>
    <row r="20" spans="1:77" ht="16.5" customHeight="1" x14ac:dyDescent="0.3">
      <c r="A20" s="470"/>
      <c r="B20" s="473"/>
      <c r="C20" s="474"/>
      <c r="D20" s="451"/>
      <c r="E20" s="478"/>
      <c r="F20" s="446"/>
      <c r="G20" s="447"/>
      <c r="H20" s="451"/>
      <c r="I20" s="478"/>
      <c r="J20" s="451"/>
      <c r="K20" s="478"/>
      <c r="L20" s="446"/>
      <c r="M20" s="447"/>
      <c r="N20" s="451"/>
      <c r="O20" s="478"/>
      <c r="P20" s="463"/>
      <c r="Q20" s="464"/>
      <c r="R20" s="464"/>
      <c r="S20" s="465"/>
      <c r="T20" s="441"/>
      <c r="U20" s="442"/>
      <c r="V20" s="441"/>
      <c r="W20" s="442"/>
      <c r="X20" s="441"/>
      <c r="Y20" s="442"/>
      <c r="Z20" s="82"/>
      <c r="AA20" s="470"/>
      <c r="AB20" s="473"/>
      <c r="AC20" s="474"/>
      <c r="AD20" s="451"/>
      <c r="AE20" s="478"/>
      <c r="AF20" s="446"/>
      <c r="AG20" s="447"/>
      <c r="AH20" s="451"/>
      <c r="AI20" s="447"/>
      <c r="AJ20" s="451"/>
      <c r="AK20" s="447"/>
      <c r="AL20" s="455"/>
      <c r="AM20" s="456"/>
      <c r="AN20" s="455"/>
      <c r="AO20" s="456"/>
      <c r="AP20" s="463"/>
      <c r="AQ20" s="464"/>
      <c r="AR20" s="464"/>
      <c r="AS20" s="465"/>
      <c r="AT20" s="441"/>
      <c r="AU20" s="442"/>
      <c r="AV20" s="441"/>
      <c r="AW20" s="442"/>
      <c r="AX20" s="441"/>
      <c r="AY20" s="442"/>
      <c r="AZ20" s="82"/>
      <c r="BA20" s="470"/>
      <c r="BB20" s="473"/>
      <c r="BC20" s="474"/>
      <c r="BD20" s="451"/>
      <c r="BE20" s="478"/>
      <c r="BF20" s="446"/>
      <c r="BG20" s="447"/>
      <c r="BH20" s="451"/>
      <c r="BI20" s="478"/>
      <c r="BJ20" s="451"/>
      <c r="BK20" s="478"/>
      <c r="BL20" s="446"/>
      <c r="BM20" s="447"/>
      <c r="BN20" s="451"/>
      <c r="BO20" s="478"/>
      <c r="BP20" s="463"/>
      <c r="BQ20" s="464"/>
      <c r="BR20" s="464"/>
      <c r="BS20" s="465"/>
      <c r="BT20" s="441"/>
      <c r="BU20" s="442"/>
      <c r="BV20" s="441"/>
      <c r="BW20" s="442"/>
      <c r="BX20" s="441"/>
      <c r="BY20" s="442"/>
    </row>
    <row r="21" spans="1:77" ht="16.5" customHeight="1" x14ac:dyDescent="0.3">
      <c r="A21" s="470"/>
      <c r="B21" s="473"/>
      <c r="C21" s="474"/>
      <c r="D21" s="451"/>
      <c r="E21" s="478"/>
      <c r="F21" s="446"/>
      <c r="G21" s="447"/>
      <c r="H21" s="451"/>
      <c r="I21" s="478"/>
      <c r="J21" s="451"/>
      <c r="K21" s="478"/>
      <c r="L21" s="446"/>
      <c r="M21" s="447"/>
      <c r="N21" s="451"/>
      <c r="O21" s="478"/>
      <c r="P21" s="463"/>
      <c r="Q21" s="464"/>
      <c r="R21" s="464"/>
      <c r="S21" s="465"/>
      <c r="T21" s="441"/>
      <c r="U21" s="442"/>
      <c r="V21" s="441"/>
      <c r="W21" s="442"/>
      <c r="X21" s="441"/>
      <c r="Y21" s="442"/>
      <c r="Z21" s="82"/>
      <c r="AA21" s="470"/>
      <c r="AB21" s="473"/>
      <c r="AC21" s="474"/>
      <c r="AD21" s="451"/>
      <c r="AE21" s="478"/>
      <c r="AF21" s="446"/>
      <c r="AG21" s="447"/>
      <c r="AH21" s="451"/>
      <c r="AI21" s="447"/>
      <c r="AJ21" s="451"/>
      <c r="AK21" s="447"/>
      <c r="AL21" s="455"/>
      <c r="AM21" s="456"/>
      <c r="AN21" s="455"/>
      <c r="AO21" s="456"/>
      <c r="AP21" s="463"/>
      <c r="AQ21" s="464"/>
      <c r="AR21" s="464"/>
      <c r="AS21" s="465"/>
      <c r="AT21" s="441"/>
      <c r="AU21" s="442"/>
      <c r="AV21" s="441"/>
      <c r="AW21" s="442"/>
      <c r="AX21" s="441"/>
      <c r="AY21" s="442"/>
      <c r="AZ21" s="82"/>
      <c r="BA21" s="470"/>
      <c r="BB21" s="473"/>
      <c r="BC21" s="474"/>
      <c r="BD21" s="451"/>
      <c r="BE21" s="478"/>
      <c r="BF21" s="446"/>
      <c r="BG21" s="447"/>
      <c r="BH21" s="451"/>
      <c r="BI21" s="478"/>
      <c r="BJ21" s="451"/>
      <c r="BK21" s="478"/>
      <c r="BL21" s="446"/>
      <c r="BM21" s="447"/>
      <c r="BN21" s="451"/>
      <c r="BO21" s="478"/>
      <c r="BP21" s="463"/>
      <c r="BQ21" s="464"/>
      <c r="BR21" s="464"/>
      <c r="BS21" s="465"/>
      <c r="BT21" s="441"/>
      <c r="BU21" s="442"/>
      <c r="BV21" s="441"/>
      <c r="BW21" s="442"/>
      <c r="BX21" s="441"/>
      <c r="BY21" s="442"/>
    </row>
    <row r="22" spans="1:77" ht="16.5" customHeight="1" thickBot="1" x14ac:dyDescent="0.35">
      <c r="A22" s="470"/>
      <c r="B22" s="475"/>
      <c r="C22" s="476"/>
      <c r="D22" s="452"/>
      <c r="E22" s="479"/>
      <c r="F22" s="448"/>
      <c r="G22" s="449"/>
      <c r="H22" s="452"/>
      <c r="I22" s="479"/>
      <c r="J22" s="452"/>
      <c r="K22" s="479"/>
      <c r="L22" s="448"/>
      <c r="M22" s="449"/>
      <c r="N22" s="452"/>
      <c r="O22" s="479"/>
      <c r="P22" s="466"/>
      <c r="Q22" s="467"/>
      <c r="R22" s="467"/>
      <c r="S22" s="468"/>
      <c r="T22" s="441"/>
      <c r="U22" s="442"/>
      <c r="V22" s="441"/>
      <c r="W22" s="442"/>
      <c r="X22" s="441"/>
      <c r="Y22" s="442"/>
      <c r="Z22" s="82"/>
      <c r="AA22" s="470"/>
      <c r="AB22" s="475"/>
      <c r="AC22" s="476"/>
      <c r="AD22" s="452"/>
      <c r="AE22" s="479"/>
      <c r="AF22" s="448"/>
      <c r="AG22" s="449"/>
      <c r="AH22" s="452"/>
      <c r="AI22" s="449"/>
      <c r="AJ22" s="452"/>
      <c r="AK22" s="449"/>
      <c r="AL22" s="457"/>
      <c r="AM22" s="458"/>
      <c r="AN22" s="457"/>
      <c r="AO22" s="458"/>
      <c r="AP22" s="466"/>
      <c r="AQ22" s="467"/>
      <c r="AR22" s="467"/>
      <c r="AS22" s="468"/>
      <c r="AT22" s="441"/>
      <c r="AU22" s="442"/>
      <c r="AV22" s="441"/>
      <c r="AW22" s="442"/>
      <c r="AX22" s="441"/>
      <c r="AY22" s="442"/>
      <c r="AZ22" s="82"/>
      <c r="BA22" s="470"/>
      <c r="BB22" s="475"/>
      <c r="BC22" s="476"/>
      <c r="BD22" s="452"/>
      <c r="BE22" s="479"/>
      <c r="BF22" s="448"/>
      <c r="BG22" s="449"/>
      <c r="BH22" s="452"/>
      <c r="BI22" s="479"/>
      <c r="BJ22" s="452"/>
      <c r="BK22" s="479"/>
      <c r="BL22" s="448"/>
      <c r="BM22" s="449"/>
      <c r="BN22" s="452"/>
      <c r="BO22" s="479"/>
      <c r="BP22" s="466"/>
      <c r="BQ22" s="467"/>
      <c r="BR22" s="467"/>
      <c r="BS22" s="468"/>
      <c r="BT22" s="441"/>
      <c r="BU22" s="442"/>
      <c r="BV22" s="441"/>
      <c r="BW22" s="442"/>
      <c r="BX22" s="441"/>
      <c r="BY22" s="442"/>
    </row>
    <row r="23" spans="1:77" ht="16.5" customHeight="1" x14ac:dyDescent="0.3">
      <c r="A23" s="469">
        <f>IF(입력!A25="","",입력!A25)</f>
        <v>3</v>
      </c>
      <c r="B23" s="471" t="str">
        <f>IF(입력!B29="","",입력!B29)</f>
        <v/>
      </c>
      <c r="C23" s="472"/>
      <c r="D23" s="450">
        <f>IF(OR(입력!B25="60mm단열",입력!B25="60mm방화"),IF(입력!B27="FIX",IF(입력!H25="W",(입력!D25-(입력!D25-입력!J25)-34-19-15),입력!D25-34-34-15),IF(OR(입력!B27="T/T",입력!B27="T/O",입력!B27="T/S"),IF(입력!H25="W",입력!D25-(입력!D25-입력!J25)-34-19+12-53-53-15,입력!D25-34-34+12-53-53-15),IF(입력!B27="OD",IF(입력!H25="W",입력!D25-(입력!D25-입력!J25)-34-34+12-53-53-15,입력!D25-34-34+12-53-53-15),IF(입력!B27="PJ",IF(입력!H25="W",입력!D25-(입력!D25-입력!J25)-34-34+12-53-53-15,입력!D25-34-34+12-53-53-10),0)))),0)</f>
        <v>0</v>
      </c>
      <c r="E23" s="477"/>
      <c r="F23" s="444">
        <f>IF(OR(입력!B25="60mm단열",입력!B25="60mm방화"),IF(입력!B27="FIX",IF(입력!H25="H",입력!F25-(입력!F25-입력!J25)-34-19-15,입력!F25-34-34-15),IF(OR(입력!B27="T/T",입력!B27="T/O",입력!B27="T/S"),IF(입력!H25="H",입력!F25-(입력!F25-입력!J25)-34-19+12-53-53-15,입력!F25-34-34+12-53-53-15),IF(입력!B27="OD",IF(입력!H25="H",입력!F25-(입력!F25-입력!J25)-34-34+12-53-53-15,입력!F25-34-34+12-53-53-15),IF(입력!B27="ES",입력!F25-37-38-81-81-10,IF(입력!B27="PJ",IF(입력!H25="H",입력!F25-(입력!F25-입력!J25)-34-34+12-53-53-15,입력!F25-34-34+12-53-53-15),0))))),0)</f>
        <v>0</v>
      </c>
      <c r="G23" s="445"/>
      <c r="H23" s="450">
        <f>IF(OR(입력!B25="60mm단열",입력!B25="60mm방화"),IF(입력!B27="FIX",IF(입력!H25="W",IF(입력!H29="W",입력!D25-(입력!D25-입력!J29)-34-19-15,입력!D25-입력!J25-34-19-15),IF(입력!H25="H",입력!D25-34-34-15,0)),IF(OR(입력!B27="T/T",입력!B27="T/O",입력!B27="T/S"),IF(입력!H25="W",IF(입력!H29="W",입력!D25-(입력!D25-입력!J29)-34-19+12-53-53-15,입력!D25-입력!J25-34-19-15),IF(입력!H25="H",IF(입력!H29="H",입력!D25-34-34+12-53-53-15,입력!D25-34-34-15),0)),IF(입력!B27="OD",IF(입력!H25="W",IF(입력!H29="W",입력!D25-(입력!D25-입력!J29)-34-34+12-53-53-15,입력!D25-입력!J25-34-34-15),IF(입력!H25="H",IF(입력!H29="H",입력!D25-34-34+12-53-53-15,입력!D25-34-34-15),0)),IF(입력!B27="ES",IF(입력!H25="W",IF(입력!H29="W",입력!D25-(입력!D25-입력!J29)-38-21+50.5-81-81-10,입력!D25-입력!J25-40-21-10),0),IF(입력!B27="PJ",IF(입력!H25="W",IF(입력!H28="W",입력!D25-(입력!D25-입력!J29)-34-34+12-53-53-15,입력!D25-입력!J25-34-34-15),IF(입력!H25="H",IF(입력!H29="H",입력!D25-34-34+12-53-53-15,입력!D25-34-34-15),0)),0))))),0)</f>
        <v>0</v>
      </c>
      <c r="I23" s="477"/>
      <c r="J23" s="450">
        <f>IF(OR(입력!$B25="60mm단열",입력!$B25="60mm방화"),IF(입력!B27="FIX",IF(입력!H25="H",IF(입력!H29="H",입력!F25-(입력!F25-입력!J29)-34-19-15,입력!F25-입력!J25-34-19-15),IF(입력!H25="W",입력!F25-34-34-15,0)),IF(OR(입력!B27="T/T",입력!B27="T/O",입력!B27="T/S"),IF(입력!H25="H",IF(입력!H29="H",입력!F25-(입력!F25-입력!J29)-34-19+12-53-53-15,입력!F25-입력!J25-34-19-15),IF(입력!H25="W",IF(입력!H29="W",입력!F25-34-34+12-53-53-15,입력!F25-34-34-15),0)),IF(입력!B27="OD",IF(입력!H25="H",IF(입력!H29="H",입력!F25-(입력!F25-입력!J29)-34-34+12-53-53-15,입력!F25-입력!J25-34-34-15),IF(입력!H25="W",IF(입력!H29="W",입력!F25-34-34+12-53-53-15,입력!F25-34-34-15),0)),IF(입력!B27="ES",IF(입력!H25="W",IF(입력!H29="W",입력!F25-37-38-81-81-10,입력!F25-40-40-10),0),IF(입력!B27="PJ",IF(입력!H25="H",IF(입력!H29="H",입력!F25-(입력!F25-입력!J29)-34-34+12-53-53-15,입력!F25-입력!J25-34-34-15),IF(입력!H25="W",IF(입력!H29="W",입력!F25-34-34+12-53-53-15,입력!F25-34-34-15),0)),0))))),0)</f>
        <v>0</v>
      </c>
      <c r="K23" s="477"/>
      <c r="L23" s="444">
        <f>IF(OR(입력!B25="60mm단열",입력!B25="60mm방화"),IF(OR(입력!B27="FIX",입력!B27="T/T",입력!B27="T/O",입력!B27="T/S"),IF(AND(입력!H25="W",입력!H29="W"),입력!D25-입력!J25-입력!J29-19-19-15,IF(AND(입력!H25="H",입력!H29="H"),입력!D25-34-34-15,0)),IF(입력!B27="OD",IF(AND(입력!H25="W",입력!H29="W"),입력!D25-입력!J25-입력!J28-34-34-15,IF(AND(입력!H25="H",입력!H29="H"),입력!D25-34-34-15,0)),IF(입력!B27="ES",IF(AND(입력!H25="W",입력!H29="W"),입력!D25-입력!J25-입력!J28-21-21-10,0),IF(입력!B27="PJ",IF(AND(입력!H25="W",입력!H29="W"),입력!D25-입력!J25-입력!J28-34-34-15,IF(AND(입력!H25="H",입력!H29="H"),입력!D25-34-34-15,0)),0)))),0)</f>
        <v>0</v>
      </c>
      <c r="M23" s="445"/>
      <c r="N23" s="450">
        <f>IF(OR(입력!B25="60mm단열",입력!B25="60mm방화"),IF(입력!B27="FIX",IF(AND(입력!H25="W",입력!H29="W"),입력!F25-34-34-15,IF(AND(입력!H25="H",입력!H29="H"),입력!F25-입력!J25-입력!J28-19-19-15,0)),IF(OR(입력!B27="T/T",입력!B27="T/O",입력!B27="T/S"),IF(AND(입력!H25="W",입력!H29="W"),입력!F25-34-34-15,IF(AND(입력!H25="H",입력!H29="H"),입력!F25-입력!J25-입력!J28-19-19-15,0)),IF(입력!B27="OD",IF(AND(입력!H25="W",입력!H29="W"),입력!F25-34-34-15,IF(AND(입력!H25="H",입력!H29="H"),입력!F25-입력!J25-입력!J29-34-34-15,0)),IF(입력!B27="ES",IF(AND(입력!H25="W",입력!H29="W"),입력!F25-34-34-15,0),IF(입력!B27="PJ",IF(AND(입력!H25="W",입력!H29="W"),입력!F25-34-34-15,IF(AND(입력!H25="H",입력!H29="H"),입력!F25-입력!J25-입력!J29-34-34-15,0)),0))))),0)</f>
        <v>0</v>
      </c>
      <c r="O23" s="477"/>
      <c r="P23" s="460">
        <f>ROUNDUP((U23+W23+Y23),0)</f>
        <v>0</v>
      </c>
      <c r="Q23" s="461"/>
      <c r="R23" s="461"/>
      <c r="S23" s="462"/>
      <c r="T23" s="441">
        <f>IF(B23="48T",0,IF(B23="51T",0,IF(입력!B25="60mm단열",(D23*F23)/91809*IF($B23="39T",9800,6100),IF(입력!B25="60mm방화",(D23*F23)/91809*IF($B23="24T",23400,30000),IF(AND(입력!B27="ES",B23="39T"),(D23*F23)/91809*9800,IF(AND(입력!B27="ES",B23="24T"),(D23*F23)/91809*6100,0))))))</f>
        <v>0</v>
      </c>
      <c r="U23" s="442">
        <f>IF(T23=0,0,IF(AND(입력!$B25="60mm단열",$B23="39T",T23&lt;29400),29400,IF(AND(입력!$B25="60mm단열",$B23="24T",T23&lt;18300),18300,IF(AND(입력!$B25="60mm방화",$B23="24T",T23&lt;70200),70200,T23))))</f>
        <v>0</v>
      </c>
      <c r="V23" s="441">
        <f>IF(B23="48T",0,IF(B23="51T",0,IF(입력!B25="60mm단열",(H23*J23)/91809*IF($B23="39T",9800,6100),IF(입력!B25="60mm방화",(H23*J23)/91809*IF($B23="24T",23400,30000),IF(AND(입력!B27="ES",B23="39T"),(H23*J23)/91809*9800,IF(AND(입력!B27="ES",B23="24T"),(H23*J23)/91809*6100,0))))))</f>
        <v>0</v>
      </c>
      <c r="W23" s="442">
        <f>IF(V23=0,0,IF(AND(입력!$B25="60mm단열",$B23="39T",V23&lt;29400),29400,IF(AND(입력!$B25="60mm단열",$B23="24T",V23&lt;18300),18300,IF(AND(입력!$B25="60mm방화",$B23="24T",V23&lt;70200),70200,V23))))</f>
        <v>0</v>
      </c>
      <c r="X23" s="441">
        <f>IF(B23="48T",0,IF(B23="51T",0,IF(입력!B25="60mm단열",(L23*N23)/91809*IF($B23="39T",9800,6100),IF(입력!B25="60mm방화",(L23*N23)/91809*IF($B23="24T",23400,30000),IF(AND(입력!B27="ES",B23="39T"),(L23*N23)/91809*9800,IF(AND(입력!B27="ES",B23="24T"),(L23*N23)/91809*6100,0))))))</f>
        <v>0</v>
      </c>
      <c r="Y23" s="442">
        <f>IF(X23=0,0,IF(AND(입력!$B25="60mm단열",$B23="39T",X23&lt;29400),29400,IF(AND(입력!$B25="60mm단열",$B23="24T",X23&lt;18300),18300,IF(AND(입력!$B25="60mm방화",$B23="24T",X23&lt;70200),70200,X23))))</f>
        <v>0</v>
      </c>
      <c r="Z23" s="82"/>
      <c r="AA23" s="469">
        <f>IF(입력!A25="","",입력!A25)</f>
        <v>3</v>
      </c>
      <c r="AB23" s="471" t="str">
        <f>IF(입력!B29="","",입력!B29)</f>
        <v/>
      </c>
      <c r="AC23" s="472"/>
      <c r="AD23" s="450">
        <f>IF(OR(입력!B25="85mm단열",입력!B25="85mm방화"),IF(입력!B27="FIX",IF(입력!H25="W",(입력!D25-(입력!D25-입력!J25)-38-19-15),입력!D25-38-38-15),IF(OR(입력!B27="T/T",입력!B27="T/O",입력!B27="T/S"),IF(입력!H25="W",입력!D25-(입력!D25-입력!J25)-38-19+12-56-56-15,입력!D25-38-38+12-56-56-15),IF(입력!B27="OD",IF(입력!H25="W",입력!D25-(입력!D25-입력!J25)-38-38+12-56-56-15,입력!D25-38-38+12-56-56-15),0))),0)</f>
        <v>0</v>
      </c>
      <c r="AE23" s="477"/>
      <c r="AF23" s="444">
        <f>IF(OR(입력!B25="85mm단열",입력!B25="85mm방화"),IF(입력!B27="FIX",IF(입력!H25="H",입력!F25-(입력!F25-입력!J25)-38-19-15,입력!F25-38-38-15),IF(OR(입력!B27="T/T",입력!B27="T/O",입력!B25="T/S"),IF(입력!H25="H",입력!F25-(입력!F25-입력!J25)-38-19+12-56-56-15,입력!F25-38-38+12-56-56-15),IF(입력!B27="OD",IF(입력!H25="H",입력!F25-(입력!F25-입력!J25)-38-38+12-56-56-15,입력!F25-38-38+12-56-56-15),IF(입력!B27="ES",입력!F25-37-38-81-81-10,IF(입력!B27="PJ",IF(입력!H25="H",입력!F25-(입력!F25-입력!J25)-50-50+16-58-58-10,입력!F25-50-50+16-58-58-10),0))))),0)</f>
        <v>0</v>
      </c>
      <c r="AG23" s="445"/>
      <c r="AH23" s="450">
        <f>IF(OR(입력!B25="85mm단열",입력!B25="85mm방화"),IF(입력!B27="FIX",IF(입력!H25="W",IF(입력!H30="W",입력!D25-(입력!D25-입력!J30)-37-19-15,입력!D25-입력!J25-38-19-15),IF(입력!H25="H",입력!D25-38-38-15,0)),IF(OR(입력!B27="T/T",입력!B27="T/O",입력!B27="T/S"),IF(입력!H25="W",IF(입력!H29="W",입력!D25-(입력!D25-입력!J29)-38-19+12-56-56-15,입력!D25-입력!J25-38-19-15),IF(입력!H25="H",IF(입력!H30="H",입력!D25-38-38+12-56-56-15,입력!D25-38-38-15),0)),IF(입력!B27="OD",IF(입력!H25="W",IF(입력!H29="W",입력!D25-(입력!D25-입력!J29)-38-38+12-56-56-15,입력!D25-입력!J25-38-38-15),IF(입력!H25="H",IF(입력!H29="H",입력!D25-38-38+12-56-56-15,입력!D25-38-38-15),0)),IF(입력!B27="ES",IF(입력!H25="W",IF(입력!H30="W",입력!D25-(입력!D25-입력!J30)-38-21+50.5-81-81-10,입력!D25-입력!J25-40-21-10),0),IF(입력!B27="PJ",IF(입력!H25="W",IF(입력!H30="W",입력!D25-(입력!D25-입력!J30)-50-50+16-58-58-10,입력!D25-입력!J25-50-50-10),IF(입력!H25="H",IF(입력!H30="H",입력!D25-50-50+16-58-58-10,입력!D25-50-50-10),0)),0))))),0)</f>
        <v>0</v>
      </c>
      <c r="AI23" s="445"/>
      <c r="AJ23" s="450">
        <f>IF(OR(입력!B25="85mm단열",입력!B25="85mm방화"),IF(입력!B27="FIX",IF(입력!H25="H",IF(입력!H29="H",입력!F25-(입력!F25-입력!J29)-38-19-15,입력!F25-입력!J25-38-19-15),IF(입력!H25="W",입력!F25-38-38-15,0)),IF(OR(입력!B27="T/T",입력!B27="T/O",입력!B27="T/S"),IF(입력!H25="H",IF(입력!H29="H",입력!F25-(입력!F25-입력!J29)-38-19+12-56-56-15,입력!F25-입력!J25-38-19-15),IF(입력!H25="W",IF(입력!H29="W",입력!F25-38-38+12-56-56-15,입력!F25-38-38-15),0)),IF(입력!B27="ID",IF(입력!H25="H",IF(입력!H29="H",입력!F25-(입력!F25-입력!J29)-38-19+12-56-56-15,입력!F25-입력!J25-38-19-15),IF(입력!H25="W",IF(입력!H29="W",입력!F25-38-38+12-56-56-15,입력!F25-38-38-15),0)),IF(입력!B27="OD",IF(입력!H25="H",IF(입력!H29="H",입력!F25-(입력!F25-입력!J29)-38-38+12-56-56-15,입력!F25-입력!J25-38-38-15),IF(입력!H25="W",IF(입력!H29="W",입력!F25-38-38+12-56-56-15,입력!F25-38-38-15),0)),IF(입력!B27="ES",IF(입력!H25="W",IF(입력!H30="W",입력!F25-37-38-81-81-10,입력!F25-40-40-10),0),IF(입력!B27="PJ",IF(입력!H25="H",IF(입력!H30="H",입력!F25-(입력!F25-입력!J30)-50-50+16-58-58-10,입력!F25-입력!J25-50-50-10),IF(입력!H25="W",IF(입력!H30="W",입력!F25-50-50+16-58-58-10,입력!F25-50-50-10),0)),0)))))),0)</f>
        <v>0</v>
      </c>
      <c r="AK23" s="445"/>
      <c r="AL23" s="453">
        <f>IF(OR(입력!B25="85mm단열",입력!B25="85mm방화"),IF(OR(입력!B27="FIX",입력!B27="T/T",입력!B27="T/O",입력!B27="T/S",입력!B27="ID"),IF(AND(입력!H25="W",입력!H29="W"),입력!D25-입력!J25-입력!J29-19-19-15,IF(AND(입력!H25="H",입력!H29="H"),입력!D25-38-38-15,0)),IF(입력!B27="OD",IF(AND(입력!H25="W",입력!H29="W"),입력!D25-입력!J25-입력!J30-38-38-15,IF(AND(입력!H25="H",입력!H29="H"),입력!D25-38-38-15,0)),IF(입력!B25="ES",IF(AND(입력!H25="W",입력!H29="W"),입력!D25-입력!J25-입력!J30-21-21-10,0),IF(입력!B25="PJ",IF(AND(입력!H25="W",입력!H29="W"),입력!D25-입력!J25-입력!J30-50-50-10-12,IF(AND(입력!H25="H",입력!H29="H"),입력!D25-50-50-10-12,0)),0)))),0)</f>
        <v>0</v>
      </c>
      <c r="AM23" s="454"/>
      <c r="AN23" s="459">
        <f>IF(OR(입력!B25="85mm단열",입력!B25="85mm방화"),IF(입력!B27="FIX",IF(AND(입력!H25="W",입력!H29="W"),입력!F25-38-38-15,IF(AND(입력!H25="H",입력!H29="H"),입력!F25-입력!J25-입력!J29-19-19-15,0)),IF(OR(입력!B27="T/T",입력!B27="T/O",입력!B27="T/S"),IF(AND(입력!H25="W",입력!H29="W"),입력!F25-38-38-15,IF(AND(입력!H25="H",입력!H29="H"),입력!F25-입력!J25-입력!J29-19-19-15,0)),IF(입력!B27="ID",IF(AND(입력!H25="W",입력!H29="W"),입력!F25-38-38-15,IF(AND(입력!H25="H",입력!H29="H"),입력!F25-입력!J25-입력!J29-19-19-15,0)),IF(입력!B27="OD",IF(AND(입력!H25="W",입력!H29="W"),입력!F25-38-38-15,IF(AND(입력!H25="H",입력!H29="H"),입력!F25-입력!J25-입력!J29-38-38-15,0)),IF(입력!B25="ES",IF(AND(입력!H25="W",입력!H30="W"),입력!F25-40-40-10,0),IF(입력!B25="PJ",IF(AND(입력!H25="W",입력!H30="W"),입력!F25-50-50-10,IF(AND(입력!H25="H",입력!H30="H"),입력!F25-입력!J25-입력!J30-50-50-10,0)),0)))))),0)</f>
        <v>0</v>
      </c>
      <c r="AO23" s="454"/>
      <c r="AP23" s="460">
        <f>ROUNDUP((AU23+AW23+AY23),0)</f>
        <v>0</v>
      </c>
      <c r="AQ23" s="461"/>
      <c r="AR23" s="461"/>
      <c r="AS23" s="462"/>
      <c r="AT23" s="441">
        <f>(AD23*AF23)/91809*IF($AB23="51T",11000,IF($B23="48T",27500,0))</f>
        <v>0</v>
      </c>
      <c r="AU23" s="442">
        <f>IF(AT23=0,0,IF(AND('유리 사이즈'!$AB23="51T",'유리 사이즈'!AT23&lt;33000),33000,IF(AND('유리 사이즈'!$B23="48T",'유리 사이즈'!AT23&lt;83400),83400,'유리 사이즈'!AT23)))</f>
        <v>0</v>
      </c>
      <c r="AV23" s="441">
        <f>(AH23*AJ23)/91809*IF($AB23="51T",11000,IF($B23="48T",27500,0))</f>
        <v>0</v>
      </c>
      <c r="AW23" s="442">
        <f>IF(AV23=0,0,IF(AND('유리 사이즈'!$AB23="51T",'유리 사이즈'!AV23&lt;33000),33000,IF(AND('유리 사이즈'!$B23="48T",'유리 사이즈'!AV23&lt;83400),83400,'유리 사이즈'!AV23)))</f>
        <v>0</v>
      </c>
      <c r="AX23" s="441">
        <f>(AL23*AN23)/91809*IF($AB23="51T",11000,IF($B23="48T",27500,0))</f>
        <v>0</v>
      </c>
      <c r="AY23" s="442">
        <f>IF(AX23=0,0,IF(AND('유리 사이즈'!$AB23="51T",'유리 사이즈'!AX23&lt;33000),33000,IF(AND('유리 사이즈'!$B23="48T",'유리 사이즈'!AX23&lt;83400),83400,'유리 사이즈'!AX23)))</f>
        <v>0</v>
      </c>
      <c r="AZ23" s="82"/>
      <c r="BA23" s="469">
        <f>IF(입력!A25="","",입력!A25)</f>
        <v>3</v>
      </c>
      <c r="BB23" s="471" t="str">
        <f>IF(입력!B29="","",입력!B29)</f>
        <v/>
      </c>
      <c r="BC23" s="472"/>
      <c r="BD23" s="450">
        <f>IF(OR(입력!B25="145mm단열",입력!B25="145mm방화"),IF(입력!B27="ES",입력!D25-(입력!D25-입력!J25)-38-21+50.5-81-81-10,0),0)</f>
        <v>0</v>
      </c>
      <c r="BE23" s="477"/>
      <c r="BF23" s="444">
        <f>IF(OR(입력!B25="145mm단열",입력!B25="145mm방화"),IF(입력!B27="ES",입력!F25-37-38-81-81-10,0),0)</f>
        <v>0</v>
      </c>
      <c r="BG23" s="445"/>
      <c r="BH23" s="450">
        <f>IF(OR(입력!B25="145mm단열",입력!B25="145mm방화"),IF(입력!B27="ES",IF(입력!H25="W",IF(입력!H29="W",입력!D25-(입력!D25-입력!J29)-38-21+50.5-81-81-10,입력!D25-입력!J25-40-21-10),0),0),0)</f>
        <v>0</v>
      </c>
      <c r="BI23" s="477"/>
      <c r="BJ23" s="450">
        <f>IF(OR(입력!$B25="145mm단열",입력!$B25="145mm방화"),IF(입력!B27="ES",IF(입력!H25="W",IF(입력!H28="W",입력!F25-37-38-81-81-10,입력!F25-40-40-10),0),0),0)</f>
        <v>0</v>
      </c>
      <c r="BK23" s="477"/>
      <c r="BL23" s="444">
        <f>IF(OR(입력!B25="145mm단열",입력!B25="145mm방화"),IF(입력!B27="ES",IF(AND(입력!H25="W",입력!H29="W"),입력!D25-입력!J25-입력!J28-21-21-10,0),0),0)</f>
        <v>0</v>
      </c>
      <c r="BM23" s="445"/>
      <c r="BN23" s="450">
        <f>IF(OR(입력!B25="145mm단열",입력!B25="145mm방화"),IF(입력!B27="ES",IF(AND(입력!H25="W",입력!H29="W"),입력!F25-40-40-10,0),0),0)</f>
        <v>0</v>
      </c>
      <c r="BO23" s="477"/>
      <c r="BP23" s="460">
        <f>ROUNDUP((BU23+BW23+BY23),0)</f>
        <v>0</v>
      </c>
      <c r="BQ23" s="461"/>
      <c r="BR23" s="461"/>
      <c r="BS23" s="462"/>
      <c r="BT23" s="441">
        <f>IF(BB23="48T",0,IF(BB23="51T",0,IF(입력!B25="145mm단열",(BD23*BF23)/91809*IF($B23="39T",9800,6100),IF(입력!B25="145mm방화",(BD23*BF23)/91809*IF($B23="24T",23400,30000),IF(AND(입력!B27="ES",BB23="39T"),(BD23*BF23)/91809*9800,IF(AND(입력!B27="ES",BB23="24T"),(BD23*BF23)/91809*6100,0))))))</f>
        <v>0</v>
      </c>
      <c r="BU23" s="442">
        <f>IF(BT23=0,0,IF(AND(입력!$B25="145mm단열",$B23="39T",BT23&lt;29400),29400,IF(AND(입력!$B25="145mm단열",$B23="24T",BT23&lt;18300),18300,IF(AND(입력!$B25="60mm방화",$B23="24T",BT23&lt;70200),70200,BT23))))</f>
        <v>0</v>
      </c>
      <c r="BV23" s="441">
        <f>IF(BB23="48T",0,IF(BB23="51T",0,IF(입력!B25="145mm단열",(BH23*BJ23)/91809*IF($B23="39T",9800,6100),IF(입력!B25="145mm방화",(BH23*BJ23)/91809*IF($B23="24T",23400,30000),IF(AND(입력!B27="ES",BB23="39T"),(BH23*BJ23)/91809*9800,IF(AND(입력!B27="ES",BB23="24T"),(BH23*BJ23)/91809*6100,0))))))</f>
        <v>0</v>
      </c>
      <c r="BW23" s="442">
        <f>IF(BV23=0,0,IF(AND(입력!$B25="145mm단열",$B23="39T",BV23&lt;29400),29400,IF(AND(입력!$B25="145mm단열",$B23="24T",BV23&lt;18300),18300,IF(AND(입력!$B25="60mm방화",$B23="24T",BV23&lt;70200),70200,BV23))))</f>
        <v>0</v>
      </c>
      <c r="BX23" s="441">
        <f>IF(BB23="48T",0,IF(BB23="51T",0,IF(입력!B25="145mm단열",(BL23*BN23)/91809*IF($B23="39T",9800,6100),IF(입력!B25="145mm방화",(BL23*BN23)/91809*IF($B23="24T",23400,30000),IF(AND(입력!B27="ES",BB23="39T"),(BL23*BN23)/91809*9800,IF(AND(입력!B27="ES",BB23="24T"),(BL23*BN23)/91809*6100,0))))))</f>
        <v>0</v>
      </c>
      <c r="BY23" s="442">
        <f>IF(BX23=0,0,IF(AND(입력!$B25="145mm단열",$B23="39T",BX23&lt;29400),29400,IF(AND(입력!$B25="60mm단열",$B23="24T",BX23&lt;18300),18300,IF(AND(입력!$B25="145mm방화",$B23="24T",BX23&lt;70200),70200,BX23))))</f>
        <v>0</v>
      </c>
    </row>
    <row r="24" spans="1:77" ht="16.5" customHeight="1" x14ac:dyDescent="0.3">
      <c r="A24" s="470"/>
      <c r="B24" s="473"/>
      <c r="C24" s="474"/>
      <c r="D24" s="451"/>
      <c r="E24" s="478"/>
      <c r="F24" s="446"/>
      <c r="G24" s="447"/>
      <c r="H24" s="451"/>
      <c r="I24" s="478"/>
      <c r="J24" s="451"/>
      <c r="K24" s="478"/>
      <c r="L24" s="446"/>
      <c r="M24" s="447"/>
      <c r="N24" s="451"/>
      <c r="O24" s="478"/>
      <c r="P24" s="463"/>
      <c r="Q24" s="464"/>
      <c r="R24" s="464"/>
      <c r="S24" s="465"/>
      <c r="T24" s="441"/>
      <c r="U24" s="442"/>
      <c r="V24" s="441"/>
      <c r="W24" s="442"/>
      <c r="X24" s="441"/>
      <c r="Y24" s="442"/>
      <c r="Z24" s="82"/>
      <c r="AA24" s="470"/>
      <c r="AB24" s="473"/>
      <c r="AC24" s="474"/>
      <c r="AD24" s="451"/>
      <c r="AE24" s="478"/>
      <c r="AF24" s="446"/>
      <c r="AG24" s="447"/>
      <c r="AH24" s="451"/>
      <c r="AI24" s="447"/>
      <c r="AJ24" s="451"/>
      <c r="AK24" s="447"/>
      <c r="AL24" s="455"/>
      <c r="AM24" s="456"/>
      <c r="AN24" s="455"/>
      <c r="AO24" s="456"/>
      <c r="AP24" s="463"/>
      <c r="AQ24" s="464"/>
      <c r="AR24" s="464"/>
      <c r="AS24" s="465"/>
      <c r="AT24" s="441"/>
      <c r="AU24" s="442"/>
      <c r="AV24" s="441"/>
      <c r="AW24" s="442"/>
      <c r="AX24" s="441"/>
      <c r="AY24" s="442"/>
      <c r="AZ24" s="82"/>
      <c r="BA24" s="470"/>
      <c r="BB24" s="473"/>
      <c r="BC24" s="474"/>
      <c r="BD24" s="451"/>
      <c r="BE24" s="478"/>
      <c r="BF24" s="446"/>
      <c r="BG24" s="447"/>
      <c r="BH24" s="451"/>
      <c r="BI24" s="478"/>
      <c r="BJ24" s="451"/>
      <c r="BK24" s="478"/>
      <c r="BL24" s="446"/>
      <c r="BM24" s="447"/>
      <c r="BN24" s="451"/>
      <c r="BO24" s="478"/>
      <c r="BP24" s="463"/>
      <c r="BQ24" s="464"/>
      <c r="BR24" s="464"/>
      <c r="BS24" s="465"/>
      <c r="BT24" s="441"/>
      <c r="BU24" s="442"/>
      <c r="BV24" s="441"/>
      <c r="BW24" s="442"/>
      <c r="BX24" s="441"/>
      <c r="BY24" s="442"/>
    </row>
    <row r="25" spans="1:77" ht="16.5" customHeight="1" x14ac:dyDescent="0.3">
      <c r="A25" s="470"/>
      <c r="B25" s="473"/>
      <c r="C25" s="474"/>
      <c r="D25" s="451"/>
      <c r="E25" s="478"/>
      <c r="F25" s="446"/>
      <c r="G25" s="447"/>
      <c r="H25" s="451"/>
      <c r="I25" s="478"/>
      <c r="J25" s="451"/>
      <c r="K25" s="478"/>
      <c r="L25" s="446"/>
      <c r="M25" s="447"/>
      <c r="N25" s="451"/>
      <c r="O25" s="478"/>
      <c r="P25" s="463"/>
      <c r="Q25" s="464"/>
      <c r="R25" s="464"/>
      <c r="S25" s="465"/>
      <c r="T25" s="441"/>
      <c r="U25" s="442"/>
      <c r="V25" s="441"/>
      <c r="W25" s="442"/>
      <c r="X25" s="441"/>
      <c r="Y25" s="442"/>
      <c r="Z25" s="82"/>
      <c r="AA25" s="470"/>
      <c r="AB25" s="473"/>
      <c r="AC25" s="474"/>
      <c r="AD25" s="451"/>
      <c r="AE25" s="478"/>
      <c r="AF25" s="446"/>
      <c r="AG25" s="447"/>
      <c r="AH25" s="451"/>
      <c r="AI25" s="447"/>
      <c r="AJ25" s="451"/>
      <c r="AK25" s="447"/>
      <c r="AL25" s="455"/>
      <c r="AM25" s="456"/>
      <c r="AN25" s="455"/>
      <c r="AO25" s="456"/>
      <c r="AP25" s="463"/>
      <c r="AQ25" s="464"/>
      <c r="AR25" s="464"/>
      <c r="AS25" s="465"/>
      <c r="AT25" s="441"/>
      <c r="AU25" s="442"/>
      <c r="AV25" s="441"/>
      <c r="AW25" s="442"/>
      <c r="AX25" s="441"/>
      <c r="AY25" s="442"/>
      <c r="AZ25" s="82"/>
      <c r="BA25" s="470"/>
      <c r="BB25" s="473"/>
      <c r="BC25" s="474"/>
      <c r="BD25" s="451"/>
      <c r="BE25" s="478"/>
      <c r="BF25" s="446"/>
      <c r="BG25" s="447"/>
      <c r="BH25" s="451"/>
      <c r="BI25" s="478"/>
      <c r="BJ25" s="451"/>
      <c r="BK25" s="478"/>
      <c r="BL25" s="446"/>
      <c r="BM25" s="447"/>
      <c r="BN25" s="451"/>
      <c r="BO25" s="478"/>
      <c r="BP25" s="463"/>
      <c r="BQ25" s="464"/>
      <c r="BR25" s="464"/>
      <c r="BS25" s="465"/>
      <c r="BT25" s="441"/>
      <c r="BU25" s="442"/>
      <c r="BV25" s="441"/>
      <c r="BW25" s="442"/>
      <c r="BX25" s="441"/>
      <c r="BY25" s="442"/>
    </row>
    <row r="26" spans="1:77" ht="16.5" customHeight="1" x14ac:dyDescent="0.3">
      <c r="A26" s="470"/>
      <c r="B26" s="473"/>
      <c r="C26" s="474"/>
      <c r="D26" s="451"/>
      <c r="E26" s="478"/>
      <c r="F26" s="446"/>
      <c r="G26" s="447"/>
      <c r="H26" s="451"/>
      <c r="I26" s="478"/>
      <c r="J26" s="451"/>
      <c r="K26" s="478"/>
      <c r="L26" s="446"/>
      <c r="M26" s="447"/>
      <c r="N26" s="451"/>
      <c r="O26" s="478"/>
      <c r="P26" s="463"/>
      <c r="Q26" s="464"/>
      <c r="R26" s="464"/>
      <c r="S26" s="465"/>
      <c r="T26" s="441"/>
      <c r="U26" s="442"/>
      <c r="V26" s="441"/>
      <c r="W26" s="442"/>
      <c r="X26" s="441"/>
      <c r="Y26" s="442"/>
      <c r="Z26" s="82"/>
      <c r="AA26" s="470"/>
      <c r="AB26" s="473"/>
      <c r="AC26" s="474"/>
      <c r="AD26" s="451"/>
      <c r="AE26" s="478"/>
      <c r="AF26" s="446"/>
      <c r="AG26" s="447"/>
      <c r="AH26" s="451"/>
      <c r="AI26" s="447"/>
      <c r="AJ26" s="451"/>
      <c r="AK26" s="447"/>
      <c r="AL26" s="455"/>
      <c r="AM26" s="456"/>
      <c r="AN26" s="455"/>
      <c r="AO26" s="456"/>
      <c r="AP26" s="463"/>
      <c r="AQ26" s="464"/>
      <c r="AR26" s="464"/>
      <c r="AS26" s="465"/>
      <c r="AT26" s="441"/>
      <c r="AU26" s="442"/>
      <c r="AV26" s="441"/>
      <c r="AW26" s="442"/>
      <c r="AX26" s="441"/>
      <c r="AY26" s="442"/>
      <c r="AZ26" s="82"/>
      <c r="BA26" s="470"/>
      <c r="BB26" s="473"/>
      <c r="BC26" s="474"/>
      <c r="BD26" s="451"/>
      <c r="BE26" s="478"/>
      <c r="BF26" s="446"/>
      <c r="BG26" s="447"/>
      <c r="BH26" s="451"/>
      <c r="BI26" s="478"/>
      <c r="BJ26" s="451"/>
      <c r="BK26" s="478"/>
      <c r="BL26" s="446"/>
      <c r="BM26" s="447"/>
      <c r="BN26" s="451"/>
      <c r="BO26" s="478"/>
      <c r="BP26" s="463"/>
      <c r="BQ26" s="464"/>
      <c r="BR26" s="464"/>
      <c r="BS26" s="465"/>
      <c r="BT26" s="441"/>
      <c r="BU26" s="442"/>
      <c r="BV26" s="441"/>
      <c r="BW26" s="442"/>
      <c r="BX26" s="441"/>
      <c r="BY26" s="442"/>
    </row>
    <row r="27" spans="1:77" ht="16.5" customHeight="1" x14ac:dyDescent="0.3">
      <c r="A27" s="470"/>
      <c r="B27" s="473"/>
      <c r="C27" s="474"/>
      <c r="D27" s="451"/>
      <c r="E27" s="478"/>
      <c r="F27" s="446"/>
      <c r="G27" s="447"/>
      <c r="H27" s="451"/>
      <c r="I27" s="478"/>
      <c r="J27" s="451"/>
      <c r="K27" s="478"/>
      <c r="L27" s="446"/>
      <c r="M27" s="447"/>
      <c r="N27" s="451"/>
      <c r="O27" s="478"/>
      <c r="P27" s="463"/>
      <c r="Q27" s="464"/>
      <c r="R27" s="464"/>
      <c r="S27" s="465"/>
      <c r="T27" s="441"/>
      <c r="U27" s="442"/>
      <c r="V27" s="441"/>
      <c r="W27" s="442"/>
      <c r="X27" s="441"/>
      <c r="Y27" s="442"/>
      <c r="Z27" s="82"/>
      <c r="AA27" s="470"/>
      <c r="AB27" s="473"/>
      <c r="AC27" s="474"/>
      <c r="AD27" s="451"/>
      <c r="AE27" s="478"/>
      <c r="AF27" s="446"/>
      <c r="AG27" s="447"/>
      <c r="AH27" s="451"/>
      <c r="AI27" s="447"/>
      <c r="AJ27" s="451"/>
      <c r="AK27" s="447"/>
      <c r="AL27" s="455"/>
      <c r="AM27" s="456"/>
      <c r="AN27" s="455"/>
      <c r="AO27" s="456"/>
      <c r="AP27" s="463"/>
      <c r="AQ27" s="464"/>
      <c r="AR27" s="464"/>
      <c r="AS27" s="465"/>
      <c r="AT27" s="441"/>
      <c r="AU27" s="442"/>
      <c r="AV27" s="441"/>
      <c r="AW27" s="442"/>
      <c r="AX27" s="441"/>
      <c r="AY27" s="442"/>
      <c r="AZ27" s="82"/>
      <c r="BA27" s="470"/>
      <c r="BB27" s="473"/>
      <c r="BC27" s="474"/>
      <c r="BD27" s="451"/>
      <c r="BE27" s="478"/>
      <c r="BF27" s="446"/>
      <c r="BG27" s="447"/>
      <c r="BH27" s="451"/>
      <c r="BI27" s="478"/>
      <c r="BJ27" s="451"/>
      <c r="BK27" s="478"/>
      <c r="BL27" s="446"/>
      <c r="BM27" s="447"/>
      <c r="BN27" s="451"/>
      <c r="BO27" s="478"/>
      <c r="BP27" s="463"/>
      <c r="BQ27" s="464"/>
      <c r="BR27" s="464"/>
      <c r="BS27" s="465"/>
      <c r="BT27" s="441"/>
      <c r="BU27" s="442"/>
      <c r="BV27" s="441"/>
      <c r="BW27" s="442"/>
      <c r="BX27" s="441"/>
      <c r="BY27" s="442"/>
    </row>
    <row r="28" spans="1:77" ht="16.5" customHeight="1" x14ac:dyDescent="0.3">
      <c r="A28" s="470"/>
      <c r="B28" s="473"/>
      <c r="C28" s="474"/>
      <c r="D28" s="451"/>
      <c r="E28" s="478"/>
      <c r="F28" s="446"/>
      <c r="G28" s="447"/>
      <c r="H28" s="451"/>
      <c r="I28" s="478"/>
      <c r="J28" s="451"/>
      <c r="K28" s="478"/>
      <c r="L28" s="446"/>
      <c r="M28" s="447"/>
      <c r="N28" s="451"/>
      <c r="O28" s="478"/>
      <c r="P28" s="463"/>
      <c r="Q28" s="464"/>
      <c r="R28" s="464"/>
      <c r="S28" s="465"/>
      <c r="T28" s="441"/>
      <c r="U28" s="442"/>
      <c r="V28" s="441"/>
      <c r="W28" s="442"/>
      <c r="X28" s="441"/>
      <c r="Y28" s="442"/>
      <c r="Z28" s="82"/>
      <c r="AA28" s="470"/>
      <c r="AB28" s="473"/>
      <c r="AC28" s="474"/>
      <c r="AD28" s="451"/>
      <c r="AE28" s="478"/>
      <c r="AF28" s="446"/>
      <c r="AG28" s="447"/>
      <c r="AH28" s="451"/>
      <c r="AI28" s="447"/>
      <c r="AJ28" s="451"/>
      <c r="AK28" s="447"/>
      <c r="AL28" s="455"/>
      <c r="AM28" s="456"/>
      <c r="AN28" s="455"/>
      <c r="AO28" s="456"/>
      <c r="AP28" s="463"/>
      <c r="AQ28" s="464"/>
      <c r="AR28" s="464"/>
      <c r="AS28" s="465"/>
      <c r="AT28" s="441"/>
      <c r="AU28" s="442"/>
      <c r="AV28" s="441"/>
      <c r="AW28" s="442"/>
      <c r="AX28" s="441"/>
      <c r="AY28" s="442"/>
      <c r="AZ28" s="82"/>
      <c r="BA28" s="470"/>
      <c r="BB28" s="473"/>
      <c r="BC28" s="474"/>
      <c r="BD28" s="451"/>
      <c r="BE28" s="478"/>
      <c r="BF28" s="446"/>
      <c r="BG28" s="447"/>
      <c r="BH28" s="451"/>
      <c r="BI28" s="478"/>
      <c r="BJ28" s="451"/>
      <c r="BK28" s="478"/>
      <c r="BL28" s="446"/>
      <c r="BM28" s="447"/>
      <c r="BN28" s="451"/>
      <c r="BO28" s="478"/>
      <c r="BP28" s="463"/>
      <c r="BQ28" s="464"/>
      <c r="BR28" s="464"/>
      <c r="BS28" s="465"/>
      <c r="BT28" s="441"/>
      <c r="BU28" s="442"/>
      <c r="BV28" s="441"/>
      <c r="BW28" s="442"/>
      <c r="BX28" s="441"/>
      <c r="BY28" s="442"/>
    </row>
    <row r="29" spans="1:77" ht="16.5" customHeight="1" x14ac:dyDescent="0.3">
      <c r="A29" s="470"/>
      <c r="B29" s="473"/>
      <c r="C29" s="474"/>
      <c r="D29" s="451"/>
      <c r="E29" s="478"/>
      <c r="F29" s="446"/>
      <c r="G29" s="447"/>
      <c r="H29" s="451"/>
      <c r="I29" s="478"/>
      <c r="J29" s="451"/>
      <c r="K29" s="478"/>
      <c r="L29" s="446"/>
      <c r="M29" s="447"/>
      <c r="N29" s="451"/>
      <c r="O29" s="478"/>
      <c r="P29" s="463"/>
      <c r="Q29" s="464"/>
      <c r="R29" s="464"/>
      <c r="S29" s="465"/>
      <c r="T29" s="441"/>
      <c r="U29" s="442"/>
      <c r="V29" s="441"/>
      <c r="W29" s="442"/>
      <c r="X29" s="441"/>
      <c r="Y29" s="442"/>
      <c r="Z29" s="82"/>
      <c r="AA29" s="470"/>
      <c r="AB29" s="473"/>
      <c r="AC29" s="474"/>
      <c r="AD29" s="451"/>
      <c r="AE29" s="478"/>
      <c r="AF29" s="446"/>
      <c r="AG29" s="447"/>
      <c r="AH29" s="451"/>
      <c r="AI29" s="447"/>
      <c r="AJ29" s="451"/>
      <c r="AK29" s="447"/>
      <c r="AL29" s="455"/>
      <c r="AM29" s="456"/>
      <c r="AN29" s="455"/>
      <c r="AO29" s="456"/>
      <c r="AP29" s="463"/>
      <c r="AQ29" s="464"/>
      <c r="AR29" s="464"/>
      <c r="AS29" s="465"/>
      <c r="AT29" s="441"/>
      <c r="AU29" s="442"/>
      <c r="AV29" s="441"/>
      <c r="AW29" s="442"/>
      <c r="AX29" s="441"/>
      <c r="AY29" s="442"/>
      <c r="AZ29" s="82"/>
      <c r="BA29" s="470"/>
      <c r="BB29" s="473"/>
      <c r="BC29" s="474"/>
      <c r="BD29" s="451"/>
      <c r="BE29" s="478"/>
      <c r="BF29" s="446"/>
      <c r="BG29" s="447"/>
      <c r="BH29" s="451"/>
      <c r="BI29" s="478"/>
      <c r="BJ29" s="451"/>
      <c r="BK29" s="478"/>
      <c r="BL29" s="446"/>
      <c r="BM29" s="447"/>
      <c r="BN29" s="451"/>
      <c r="BO29" s="478"/>
      <c r="BP29" s="463"/>
      <c r="BQ29" s="464"/>
      <c r="BR29" s="464"/>
      <c r="BS29" s="465"/>
      <c r="BT29" s="441"/>
      <c r="BU29" s="442"/>
      <c r="BV29" s="441"/>
      <c r="BW29" s="442"/>
      <c r="BX29" s="441"/>
      <c r="BY29" s="442"/>
    </row>
    <row r="30" spans="1:77" ht="16.5" customHeight="1" thickBot="1" x14ac:dyDescent="0.35">
      <c r="A30" s="470"/>
      <c r="B30" s="475"/>
      <c r="C30" s="476"/>
      <c r="D30" s="452"/>
      <c r="E30" s="479"/>
      <c r="F30" s="448"/>
      <c r="G30" s="449"/>
      <c r="H30" s="452"/>
      <c r="I30" s="479"/>
      <c r="J30" s="452"/>
      <c r="K30" s="479"/>
      <c r="L30" s="448"/>
      <c r="M30" s="449"/>
      <c r="N30" s="452"/>
      <c r="O30" s="479"/>
      <c r="P30" s="466"/>
      <c r="Q30" s="467"/>
      <c r="R30" s="467"/>
      <c r="S30" s="468"/>
      <c r="T30" s="441"/>
      <c r="U30" s="442"/>
      <c r="V30" s="441"/>
      <c r="W30" s="442"/>
      <c r="X30" s="441"/>
      <c r="Y30" s="442"/>
      <c r="Z30" s="82"/>
      <c r="AA30" s="470"/>
      <c r="AB30" s="475"/>
      <c r="AC30" s="476"/>
      <c r="AD30" s="452"/>
      <c r="AE30" s="479"/>
      <c r="AF30" s="448"/>
      <c r="AG30" s="449"/>
      <c r="AH30" s="452"/>
      <c r="AI30" s="449"/>
      <c r="AJ30" s="452"/>
      <c r="AK30" s="449"/>
      <c r="AL30" s="457"/>
      <c r="AM30" s="458"/>
      <c r="AN30" s="457"/>
      <c r="AO30" s="458"/>
      <c r="AP30" s="466"/>
      <c r="AQ30" s="467"/>
      <c r="AR30" s="467"/>
      <c r="AS30" s="468"/>
      <c r="AT30" s="441"/>
      <c r="AU30" s="442"/>
      <c r="AV30" s="441"/>
      <c r="AW30" s="442"/>
      <c r="AX30" s="441"/>
      <c r="AY30" s="442"/>
      <c r="AZ30" s="82"/>
      <c r="BA30" s="470"/>
      <c r="BB30" s="475"/>
      <c r="BC30" s="476"/>
      <c r="BD30" s="452"/>
      <c r="BE30" s="479"/>
      <c r="BF30" s="448"/>
      <c r="BG30" s="449"/>
      <c r="BH30" s="452"/>
      <c r="BI30" s="479"/>
      <c r="BJ30" s="452"/>
      <c r="BK30" s="479"/>
      <c r="BL30" s="448"/>
      <c r="BM30" s="449"/>
      <c r="BN30" s="452"/>
      <c r="BO30" s="479"/>
      <c r="BP30" s="466"/>
      <c r="BQ30" s="467"/>
      <c r="BR30" s="467"/>
      <c r="BS30" s="468"/>
      <c r="BT30" s="441"/>
      <c r="BU30" s="442"/>
      <c r="BV30" s="441"/>
      <c r="BW30" s="442"/>
      <c r="BX30" s="441"/>
      <c r="BY30" s="442"/>
    </row>
    <row r="31" spans="1:77" ht="16.5" customHeight="1" x14ac:dyDescent="0.3">
      <c r="A31" s="469">
        <f>IF(입력!A33="","",입력!A33)</f>
        <v>4</v>
      </c>
      <c r="B31" s="471" t="str">
        <f>IF(입력!B37="","",입력!B37)</f>
        <v/>
      </c>
      <c r="C31" s="472"/>
      <c r="D31" s="450">
        <f>IF(OR(입력!B33="60mm단열",입력!B33="60mm방화"),IF(입력!B35="FIX",IF(입력!H33="W",(입력!D33-(입력!D33-입력!J33)-34-19-15),입력!D33-34-34-15),IF(OR(입력!B35="T/T",입력!B35="T/O",입력!B35="T/S"),IF(입력!H33="W",입력!D33-(입력!D33-입력!J33)-34-19+12-53-53-15,입력!D33-34-34+12-53-53-15),IF(입력!B35="OD",IF(입력!H33="W",입력!D33-(입력!D33-입력!J33)-34-34+12-53-53-15,입력!D33-34-34+12-53-53-15),IF(입력!B35="PJ",IF(입력!H33="W",입력!D33-(입력!D33-입력!J33)-34-34+12-53-53-15,입력!D33-34-34+12-53-53-10),0)))),0)</f>
        <v>0</v>
      </c>
      <c r="E31" s="477"/>
      <c r="F31" s="444">
        <f>IF(OR(입력!B33="60mm단열",입력!B33="60mm방화"),IF(입력!B35="FIX",IF(입력!H33="H",입력!F33-(입력!F33-입력!J33)-34-19-15,입력!F33-34-34-15),IF(OR(입력!B35="T/T",입력!B35="T/O",입력!B35="T/S"),IF(입력!H33="H",입력!F33-(입력!F33-입력!J33)-34-19+12-53-53-15,입력!F33-34-34+12-53-53-15),IF(입력!B35="OD",IF(입력!H33="H",입력!F33-(입력!F33-입력!J33)-34-34+12-53-53-15,입력!F33-34-34+12-53-53-15),IF(입력!B35="ES",입력!F33-37-38-81-81-10,IF(입력!B35="PJ",IF(입력!H33="H",입력!F33-(입력!F33-입력!J33)-34-34+12-53-53-15,입력!F33-34-34+12-53-53-15),0))))),0)</f>
        <v>0</v>
      </c>
      <c r="G31" s="445"/>
      <c r="H31" s="450">
        <f>IF(OR(입력!B33="60mm단열",입력!B33="60mm방화"),IF(입력!B35="FIX",IF(입력!H33="W",IF(입력!H37="W",입력!D33-(입력!D33-입력!J37)-34-19-15,입력!D33-입력!J33-34-19-15),IF(입력!H33="H",입력!D33-34-34-15,0)),IF(OR(입력!B35="T/T",입력!B35="T/O",입력!B35="T/S"),IF(입력!H33="W",IF(입력!H37="W",입력!D33-(입력!D33-입력!J37)-34-19+12-53-53-15,입력!D33-입력!J33-34-19-15),IF(입력!H33="H",IF(입력!H37="H",입력!D33-34-34+12-53-53-15,입력!D33-34-34-15),0)),IF(입력!B35="OD",IF(입력!H33="W",IF(입력!H37="W",입력!D33-(입력!D33-입력!J37)-34-34+12-53-53-15,입력!D33-입력!J33-34-34-15),IF(입력!H33="H",IF(입력!H37="H",입력!D33-34-34+12-53-53-15,입력!D33-34-34-15),0)),IF(입력!B35="ES",IF(입력!H33="W",IF(입력!H37="W",입력!D33-(입력!D33-입력!J37)-38-21+50.5-81-81-10,입력!D33-입력!J33-40-21-10),0),IF(입력!B35="PJ",IF(입력!H33="W",IF(입력!H36="W",입력!D33-(입력!D33-입력!J37)-34-34+12-53-53-15,입력!D33-입력!J33-34-34-15),IF(입력!H33="H",IF(입력!H37="H",입력!D33-34-34+12-53-53-15,입력!D33-34-34-15),0)),0))))),0)</f>
        <v>0</v>
      </c>
      <c r="I31" s="477"/>
      <c r="J31" s="450">
        <f>IF(OR(입력!$B33="60mm단열",입력!$B33="60mm방화"),IF(입력!B35="FIX",IF(입력!H33="H",IF(입력!H37="H",입력!F33-(입력!F33-입력!J37)-34-19-15,입력!F33-입력!J33-34-19-15),IF(입력!H33="W",입력!F33-34-34-15,0)),IF(OR(입력!B35="T/T",입력!B35="T/O",입력!B35="T/S"),IF(입력!H33="H",IF(입력!H37="H",입력!F33-(입력!F33-입력!J37)-34-19+12-53-53-15,입력!F33-입력!J33-34-19-15),IF(입력!H33="W",IF(입력!H37="W",입력!F33-34-34+12-53-53-15,입력!F33-34-34-15),0)),IF(입력!B35="OD",IF(입력!H33="H",IF(입력!H37="H",입력!F33-(입력!F33-입력!J37)-34-34+12-53-53-15,입력!F33-입력!J33-34-34-15),IF(입력!H33="W",IF(입력!H37="W",입력!F33-34-34+12-53-53-15,입력!F33-34-34-15),0)),IF(입력!B35="ES",IF(입력!H33="W",IF(입력!H37="W",입력!F33-37-38-81-81-10,입력!F33-40-40-10),0),IF(입력!B35="PJ",IF(입력!H33="H",IF(입력!H37="H",입력!F33-(입력!F33-입력!J37)-34-34+12-53-53-15,입력!F33-입력!J33-34-34-15),IF(입력!H33="W",IF(입력!H37="W",입력!F33-34-34+12-53-53-15,입력!F33-34-34-15),0)),0))))),0)</f>
        <v>0</v>
      </c>
      <c r="K31" s="477"/>
      <c r="L31" s="444">
        <f>IF(OR(입력!B33="60mm단열",입력!B33="60mm방화"),IF(OR(입력!B35="FIX",입력!B35="T/T",입력!B35="T/O",입력!B35="T/S"),IF(AND(입력!H33="W",입력!H37="W"),입력!D33-입력!J33-입력!J37-19-19-15,IF(AND(입력!H33="H",입력!H37="H"),입력!D33-34-34-15,0)),IF(입력!B35="OD",IF(AND(입력!H33="W",입력!H37="W"),입력!D33-입력!J33-입력!J36-34-34-15,IF(AND(입력!H33="H",입력!H37="H"),입력!D33-34-34-15,0)),IF(입력!B35="ES",IF(AND(입력!H33="W",입력!H37="W"),입력!D33-입력!J33-입력!J36-21-21-10,0),IF(입력!B35="PJ",IF(AND(입력!H33="W",입력!H37="W"),입력!D33-입력!J33-입력!J36-34-34-15,IF(AND(입력!H33="H",입력!H37="H"),입력!D33-34-34-15,0)),0)))),0)</f>
        <v>0</v>
      </c>
      <c r="M31" s="445"/>
      <c r="N31" s="450">
        <f>IF(OR(입력!B33="60mm단열",입력!B33="60mm방화"),IF(입력!B35="FIX",IF(AND(입력!H33="W",입력!H37="W"),입력!F33-34-34-15,IF(AND(입력!H33="H",입력!H37="H"),입력!F33-입력!J33-입력!J36-19-19-15,0)),IF(OR(입력!B35="T/T",입력!B35="T/O",입력!B35="T/S"),IF(AND(입력!H33="W",입력!H37="W"),입력!F33-34-34-15,IF(AND(입력!H33="H",입력!H37="H"),입력!F33-입력!J33-입력!J36-19-19-15,0)),IF(입력!B35="OD",IF(AND(입력!H33="W",입력!H37="W"),입력!F33-34-34-15,IF(AND(입력!H33="H",입력!H37="H"),입력!F33-입력!J33-입력!J37-34-34-15,0)),IF(입력!B35="ES",IF(AND(입력!H33="W",입력!H37="W"),입력!F33-34-34-15,0),IF(입력!B35="PJ",IF(AND(입력!H33="W",입력!H37="W"),입력!F33-34-34-15,IF(AND(입력!H33="H",입력!H37="H"),입력!F33-입력!J33-입력!J37-34-34-15,0)),0))))),0)</f>
        <v>0</v>
      </c>
      <c r="O31" s="477"/>
      <c r="P31" s="460">
        <f>ROUNDUP((U31+W31+Y31),0)</f>
        <v>0</v>
      </c>
      <c r="Q31" s="461"/>
      <c r="R31" s="461"/>
      <c r="S31" s="462"/>
      <c r="T31" s="441">
        <f>IF(B31="48T",0,IF(B31="51T",0,IF(입력!B33="60mm단열",(D31*F31)/91809*IF($B31="39T",9800,6100),IF(입력!B33="60mm방화",(D31*F31)/91809*IF($B31="24T",23400,30000),IF(AND(입력!B35="ES",B31="39T"),(D31*F31)/91809*9800,IF(AND(입력!B35="ES",B31="24T"),(D31*F31)/91809*6100,0))))))</f>
        <v>0</v>
      </c>
      <c r="U31" s="442">
        <f>IF(T31=0,0,IF(AND(입력!$B33="60mm단열",$B31="39T",T31&lt;29400),29400,IF(AND(입력!$B33="60mm단열",$B31="24T",T31&lt;18300),18300,IF(AND(입력!$B33="60mm방화",$B31="24T",T31&lt;70200),70200,T31))))</f>
        <v>0</v>
      </c>
      <c r="V31" s="441">
        <f>IF(B31="48T",0,IF(B31="51T",0,IF(입력!B33="60mm단열",(H31*J31)/91809*IF($B31="39T",9800,6100),IF(입력!B33="60mm방화",(H31*J31)/91809*IF($B31="24T",23400,30000),IF(AND(입력!B35="ES",B31="39T"),(H31*J31)/91809*9800,IF(AND(입력!B35="ES",B31="24T"),(H31*J31)/91809*6100,0))))))</f>
        <v>0</v>
      </c>
      <c r="W31" s="442">
        <f>IF(V31=0,0,IF(AND(입력!$B33="60mm단열",$B31="39T",V31&lt;29400),29400,IF(AND(입력!$B33="60mm단열",$B31="24T",V31&lt;18300),18300,IF(AND(입력!$B33="60mm방화",$B31="24T",V31&lt;70200),70200,V31))))</f>
        <v>0</v>
      </c>
      <c r="X31" s="441">
        <f>IF(B31="48T",0,IF(B31="51T",0,IF(입력!B33="60mm단열",(L31*N31)/91809*IF($B31="39T",9800,6100),IF(입력!B33="60mm방화",(L31*N31)/91809*IF($B31="24T",23400,30000),IF(AND(입력!B35="ES",B31="39T"),(L31*N31)/91809*9800,IF(AND(입력!B35="ES",B31="24T"),(L31*N31)/91809*6100,0))))))</f>
        <v>0</v>
      </c>
      <c r="Y31" s="442">
        <f>IF(X31=0,0,IF(AND(입력!$B33="60mm단열",$B31="39T",X31&lt;29400),29400,IF(AND(입력!$B33="60mm단열",$B31="24T",X31&lt;18300),18300,IF(AND(입력!$B33="60mm방화",$B31="24T",X31&lt;70200),70200,X31))))</f>
        <v>0</v>
      </c>
      <c r="Z31" s="82"/>
      <c r="AA31" s="469">
        <f>IF(입력!A33="","",입력!A33)</f>
        <v>4</v>
      </c>
      <c r="AB31" s="471" t="str">
        <f>IF(입력!B37="","",입력!B37)</f>
        <v/>
      </c>
      <c r="AC31" s="472"/>
      <c r="AD31" s="450">
        <f>IF(OR(입력!B33="85mm단열",입력!B33="85mm방화"),IF(입력!B35="FIX",IF(입력!H33="W",(입력!D33-(입력!D33-입력!J33)-38-19-15),입력!D33-38-38-15),IF(OR(입력!B35="T/T",입력!B35="T/O",입력!B35="T/S"),IF(입력!H33="W",입력!D33-(입력!D33-입력!J33)-38-19+12-56-56-15,입력!D33-38-38+12-56-56-15),IF(입력!B35="OD",IF(입력!H33="W",입력!D33-(입력!D33-입력!J33)-38-38+12-56-56-15,입력!D33-38-38+12-56-56-15),0))),0)</f>
        <v>0</v>
      </c>
      <c r="AE31" s="477"/>
      <c r="AF31" s="444">
        <f>IF(OR(입력!B33="85mm단열",입력!B33="85mm방화"),IF(입력!B35="FIX",IF(입력!H33="H",입력!F33-(입력!F33-입력!J33)-38-19-15,입력!F33-38-38-15),IF(OR(입력!B35="T/T",입력!B35="T/O",입력!B33="T/S"),IF(입력!H33="H",입력!F33-(입력!F33-입력!J33)-38-19+12-56-56-15,입력!F33-38-38+12-56-56-15),IF(입력!B35="OD",IF(입력!H33="H",입력!F33-(입력!F33-입력!J33)-38-38+12-56-56-15,입력!F33-38-38+12-56-56-15),IF(입력!B35="ES",입력!F33-37-38-81-81-10,IF(입력!B35="PJ",IF(입력!H33="H",입력!F33-(입력!F33-입력!J33)-50-50+16-58-58-10,입력!F33-50-50+16-58-58-10),0))))),0)</f>
        <v>0</v>
      </c>
      <c r="AG31" s="445"/>
      <c r="AH31" s="450">
        <f>IF(OR(입력!B33="85mm단열",입력!B33="85mm방화"),IF(입력!B35="FIX",IF(입력!H33="W",IF(입력!H38="W",입력!D33-(입력!D33-입력!J38)-37-19-15,입력!D33-입력!J33-38-19-15),IF(입력!H33="H",입력!D33-38-38-15,0)),IF(OR(입력!B35="T/T",입력!B35="T/O",입력!B35="T/S"),IF(입력!H33="W",IF(입력!H37="W",입력!D33-(입력!D33-입력!J37)-38-19+12-56-56-15,입력!D33-입력!J33-38-19-15),IF(입력!H33="H",IF(입력!H38="H",입력!D33-38-38+12-56-56-15,입력!D33-38-38-15),0)),IF(입력!B35="OD",IF(입력!H33="W",IF(입력!H37="W",입력!D33-(입력!D33-입력!J37)-38-38+12-56-56-15,입력!D33-입력!J33-38-38-15),IF(입력!H33="H",IF(입력!H37="H",입력!D33-38-38+12-56-56-15,입력!D33-38-38-15),0)),IF(입력!B35="ES",IF(입력!H33="W",IF(입력!H38="W",입력!D33-(입력!D33-입력!J38)-38-21+50.5-81-81-10,입력!D33-입력!J33-40-21-10),0),IF(입력!B35="PJ",IF(입력!H33="W",IF(입력!H38="W",입력!D33-(입력!D33-입력!J38)-50-50+16-58-58-10,입력!D33-입력!J33-50-50-10),IF(입력!H33="H",IF(입력!H38="H",입력!D33-50-50+16-58-58-10,입력!D33-50-50-10),0)),0))))),0)</f>
        <v>0</v>
      </c>
      <c r="AI31" s="445"/>
      <c r="AJ31" s="450">
        <f>IF(OR(입력!B33="85mm단열",입력!B33="85mm방화"),IF(입력!B35="FIX",IF(입력!H33="H",IF(입력!H37="H",입력!F33-(입력!F33-입력!J37)-38-19-15,입력!F33-입력!J33-38-19-15),IF(입력!H33="W",입력!F33-38-38-15,0)),IF(OR(입력!B35="T/T",입력!B35="T/O",입력!B35="T/S"),IF(입력!H33="H",IF(입력!H37="H",입력!F33-(입력!F33-입력!J37)-38-19+12-56-56-15,입력!F33-입력!J33-38-19-15),IF(입력!H33="W",IF(입력!H37="W",입력!F33-38-38+12-56-56-15,입력!F33-38-38-15),0)),IF(입력!B35="ID",IF(입력!H33="H",IF(입력!H37="H",입력!F33-(입력!F33-입력!J37)-38-19+12-56-56-15,입력!F33-입력!J33-38-19-15),IF(입력!H33="W",IF(입력!H37="W",입력!F33-38-38+12-56-56-15,입력!F33-38-38-15),0)),IF(입력!B35="OD",IF(입력!H33="H",IF(입력!H37="H",입력!F33-(입력!F33-입력!J37)-38-38+12-56-56-15,입력!F33-입력!J33-38-38-15),IF(입력!H33="W",IF(입력!H37="W",입력!F33-38-38+12-56-56-15,입력!F33-38-38-15),0)),IF(입력!B35="ES",IF(입력!H33="W",IF(입력!H38="W",입력!F33-37-38-81-81-10,입력!F33-40-40-10),0),IF(입력!B35="PJ",IF(입력!H33="H",IF(입력!H38="H",입력!F33-(입력!F33-입력!J38)-50-50+16-58-58-10,입력!F33-입력!J33-50-50-10),IF(입력!H33="W",IF(입력!H38="W",입력!F33-50-50+16-58-58-10,입력!F33-50-50-10),0)),0)))))),0)</f>
        <v>0</v>
      </c>
      <c r="AK31" s="445"/>
      <c r="AL31" s="453">
        <f>IF(OR(입력!B33="85mm단열",입력!B33="85mm방화"),IF(OR(입력!B35="FIX",입력!B35="T/T",입력!B35="T/O",입력!B35="T/S",입력!B35="ID"),IF(AND(입력!H33="W",입력!H37="W"),입력!D33-입력!J33-입력!J37-19-19-15,IF(AND(입력!H33="H",입력!H37="H"),입력!D33-38-38-15,0)),IF(입력!B35="OD",IF(AND(입력!H33="W",입력!H37="W"),입력!D33-입력!J33-입력!J38-38-38-15,IF(AND(입력!H33="H",입력!H37="H"),입력!D33-38-38-15,0)),IF(입력!B33="ES",IF(AND(입력!H33="W",입력!H37="W"),입력!D33-입력!J33-입력!J38-21-21-10,0),IF(입력!B33="PJ",IF(AND(입력!H33="W",입력!H37="W"),입력!D33-입력!J33-입력!J38-50-50-10-12,IF(AND(입력!H33="H",입력!H37="H"),입력!D33-50-50-10-12,0)),0)))),0)</f>
        <v>0</v>
      </c>
      <c r="AM31" s="454"/>
      <c r="AN31" s="459">
        <f>IF(OR(입력!B33="85mm단열",입력!B33="85mm방화"),IF(입력!B35="FIX",IF(AND(입력!H33="W",입력!H37="W"),입력!F33-38-38-15,IF(AND(입력!H33="H",입력!H37="H"),입력!F33-입력!J33-입력!J37-19-19-15,0)),IF(OR(입력!B35="T/T",입력!B35="T/O",입력!B35="T/S"),IF(AND(입력!H33="W",입력!H37="W"),입력!F33-38-38-15,IF(AND(입력!H33="H",입력!H37="H"),입력!F33-입력!J33-입력!J37-19-19-15,0)),IF(입력!B35="ID",IF(AND(입력!H33="W",입력!H37="W"),입력!F33-38-38-15,IF(AND(입력!H33="H",입력!H37="H"),입력!F33-입력!J33-입력!J37-19-19-15,0)),IF(입력!B35="OD",IF(AND(입력!H33="W",입력!H37="W"),입력!F33-38-38-15,IF(AND(입력!H33="H",입력!H37="H"),입력!F33-입력!J33-입력!J37-38-38-15,0)),IF(입력!B33="ES",IF(AND(입력!H33="W",입력!H38="W"),입력!F33-40-40-10,0),IF(입력!B33="PJ",IF(AND(입력!H33="W",입력!H38="W"),입력!F33-50-50-10,IF(AND(입력!H33="H",입력!H38="H"),입력!F33-입력!J33-입력!J38-50-50-10,0)),0)))))),0)</f>
        <v>0</v>
      </c>
      <c r="AO31" s="454"/>
      <c r="AP31" s="460">
        <f>ROUNDUP((AU31+AW31+AY31),0)</f>
        <v>0</v>
      </c>
      <c r="AQ31" s="461"/>
      <c r="AR31" s="461"/>
      <c r="AS31" s="462"/>
      <c r="AT31" s="441">
        <f>(AD31*AF31)/91809*IF($AB31="51T",11000,IF($B31="48T",27500,0))</f>
        <v>0</v>
      </c>
      <c r="AU31" s="442">
        <f>IF(AT31=0,0,IF(AND('유리 사이즈'!$AB31="51T",'유리 사이즈'!AT31&lt;33000),33000,IF(AND('유리 사이즈'!$B31="48T",'유리 사이즈'!AT31&lt;83400),83400,'유리 사이즈'!AT31)))</f>
        <v>0</v>
      </c>
      <c r="AV31" s="441">
        <f>(AH31*AJ31)/91809*IF($AB31="51T",11000,IF($B31="48T",27500,0))</f>
        <v>0</v>
      </c>
      <c r="AW31" s="442">
        <f>IF(AV31=0,0,IF(AND('유리 사이즈'!$AB31="51T",'유리 사이즈'!AV31&lt;33000),33000,IF(AND('유리 사이즈'!$B31="48T",'유리 사이즈'!AV31&lt;83400),83400,'유리 사이즈'!AV31)))</f>
        <v>0</v>
      </c>
      <c r="AX31" s="441">
        <f>(AL31*AN31)/91809*IF($AB31="51T",11000,IF($B31="48T",27500,0))</f>
        <v>0</v>
      </c>
      <c r="AY31" s="442">
        <f>IF(AX31=0,0,IF(AND('유리 사이즈'!$AB31="51T",'유리 사이즈'!AX31&lt;33000),33000,IF(AND('유리 사이즈'!$B31="48T",'유리 사이즈'!AX31&lt;83400),83400,'유리 사이즈'!AX31)))</f>
        <v>0</v>
      </c>
      <c r="AZ31" s="82"/>
      <c r="BA31" s="469">
        <f>IF(입력!A33="","",입력!A33)</f>
        <v>4</v>
      </c>
      <c r="BB31" s="471" t="str">
        <f>IF(입력!B37="","",입력!B37)</f>
        <v/>
      </c>
      <c r="BC31" s="472"/>
      <c r="BD31" s="450">
        <f>IF(OR(입력!B33="145mm단열",입력!B33="145mm방화"),IF(입력!B35="ES",입력!D33-(입력!D33-입력!J33)-38-21+50.5-81-81-10,0),0)</f>
        <v>0</v>
      </c>
      <c r="BE31" s="477"/>
      <c r="BF31" s="444">
        <f>IF(OR(입력!B33="145mm단열",입력!B33="145mm방화"),IF(입력!B35="ES",입력!F33-37-38-81-81-10,0),0)</f>
        <v>0</v>
      </c>
      <c r="BG31" s="445"/>
      <c r="BH31" s="450">
        <f>IF(OR(입력!B33="145mm단열",입력!B33="145mm방화"),IF(입력!B35="ES",IF(입력!H33="W",IF(입력!H37="W",입력!D33-(입력!D33-입력!J37)-38-21+50.5-81-81-10,입력!D33-입력!J33-40-21-10),0),0),0)</f>
        <v>0</v>
      </c>
      <c r="BI31" s="477"/>
      <c r="BJ31" s="450">
        <f>IF(OR(입력!$B33="145mm단열",입력!$B33="145mm방화"),IF(입력!B35="ES",IF(입력!H33="W",IF(입력!H36="W",입력!F33-37-38-81-81-10,입력!F33-40-40-10),0),0),0)</f>
        <v>0</v>
      </c>
      <c r="BK31" s="477"/>
      <c r="BL31" s="444">
        <f>IF(OR(입력!B33="145mm단열",입력!B33="145mm방화"),IF(입력!B35="ES",IF(AND(입력!H33="W",입력!H37="W"),입력!D33-입력!J33-입력!J36-21-21-10,0),0),0)</f>
        <v>0</v>
      </c>
      <c r="BM31" s="445"/>
      <c r="BN31" s="450">
        <f>IF(OR(입력!B33="145mm단열",입력!B33="145mm방화"),IF(입력!B35="ES",IF(AND(입력!H33="W",입력!H37="W"),입력!F33-40-40-10,0),0),0)</f>
        <v>0</v>
      </c>
      <c r="BO31" s="477"/>
      <c r="BP31" s="460">
        <f>ROUNDUP((BU31+BW31+BY31),0)</f>
        <v>0</v>
      </c>
      <c r="BQ31" s="461"/>
      <c r="BR31" s="461"/>
      <c r="BS31" s="462"/>
      <c r="BT31" s="441">
        <f>IF(BB31="48T",0,IF(BB31="51T",0,IF(입력!B33="145mm단열",(BD31*BF31)/91809*IF($B31="39T",9800,6100),IF(입력!B33="145mm방화",(BD31*BF31)/91809*IF($B31="24T",23400,30000),IF(AND(입력!B35="ES",BB31="39T"),(BD31*BF31)/91809*9800,IF(AND(입력!B35="ES",BB31="24T"),(BD31*BF31)/91809*6100,0))))))</f>
        <v>0</v>
      </c>
      <c r="BU31" s="442">
        <f>IF(BT31=0,0,IF(AND(입력!$B33="145mm단열",$B31="39T",BT31&lt;29400),29400,IF(AND(입력!$B33="145mm단열",$B31="24T",BT31&lt;18300),18300,IF(AND(입력!$B33="60mm방화",$B31="24T",BT31&lt;70200),70200,BT31))))</f>
        <v>0</v>
      </c>
      <c r="BV31" s="441">
        <f>IF(BB31="48T",0,IF(BB31="51T",0,IF(입력!B33="145mm단열",(BH31*BJ31)/91809*IF($B31="39T",9800,6100),IF(입력!B33="145mm방화",(BH31*BJ31)/91809*IF($B31="24T",23400,30000),IF(AND(입력!B35="ES",BB31="39T"),(BH31*BJ31)/91809*9800,IF(AND(입력!B35="ES",BB31="24T"),(BH31*BJ31)/91809*6100,0))))))</f>
        <v>0</v>
      </c>
      <c r="BW31" s="442">
        <f>IF(BV31=0,0,IF(AND(입력!$B33="145mm단열",$B31="39T",BV31&lt;29400),29400,IF(AND(입력!$B33="145mm단열",$B31="24T",BV31&lt;18300),18300,IF(AND(입력!$B33="60mm방화",$B31="24T",BV31&lt;70200),70200,BV31))))</f>
        <v>0</v>
      </c>
      <c r="BX31" s="441">
        <f>IF(BB31="48T",0,IF(BB31="51T",0,IF(입력!B33="145mm단열",(BL31*BN31)/91809*IF($B31="39T",9800,6100),IF(입력!B33="145mm방화",(BL31*BN31)/91809*IF($B31="24T",23400,30000),IF(AND(입력!B35="ES",BB31="39T"),(BL31*BN31)/91809*9800,IF(AND(입력!B35="ES",BB31="24T"),(BL31*BN31)/91809*6100,0))))))</f>
        <v>0</v>
      </c>
      <c r="BY31" s="442">
        <f>IF(BX31=0,0,IF(AND(입력!$B33="145mm단열",$B31="39T",BX31&lt;29400),29400,IF(AND(입력!$B33="60mm단열",$B31="24T",BX31&lt;18300),18300,IF(AND(입력!$B33="145mm방화",$B31="24T",BX31&lt;70200),70200,BX31))))</f>
        <v>0</v>
      </c>
    </row>
    <row r="32" spans="1:77" ht="16.5" customHeight="1" x14ac:dyDescent="0.3">
      <c r="A32" s="470"/>
      <c r="B32" s="473"/>
      <c r="C32" s="474"/>
      <c r="D32" s="451"/>
      <c r="E32" s="478"/>
      <c r="F32" s="446"/>
      <c r="G32" s="447"/>
      <c r="H32" s="451"/>
      <c r="I32" s="478"/>
      <c r="J32" s="451"/>
      <c r="K32" s="478"/>
      <c r="L32" s="446"/>
      <c r="M32" s="447"/>
      <c r="N32" s="451"/>
      <c r="O32" s="478"/>
      <c r="P32" s="463"/>
      <c r="Q32" s="464"/>
      <c r="R32" s="464"/>
      <c r="S32" s="465"/>
      <c r="T32" s="441"/>
      <c r="U32" s="442"/>
      <c r="V32" s="441"/>
      <c r="W32" s="442"/>
      <c r="X32" s="441"/>
      <c r="Y32" s="442"/>
      <c r="Z32" s="82"/>
      <c r="AA32" s="470"/>
      <c r="AB32" s="473"/>
      <c r="AC32" s="474"/>
      <c r="AD32" s="451"/>
      <c r="AE32" s="478"/>
      <c r="AF32" s="446"/>
      <c r="AG32" s="447"/>
      <c r="AH32" s="451"/>
      <c r="AI32" s="447"/>
      <c r="AJ32" s="451"/>
      <c r="AK32" s="447"/>
      <c r="AL32" s="455"/>
      <c r="AM32" s="456"/>
      <c r="AN32" s="455"/>
      <c r="AO32" s="456"/>
      <c r="AP32" s="463"/>
      <c r="AQ32" s="464"/>
      <c r="AR32" s="464"/>
      <c r="AS32" s="465"/>
      <c r="AT32" s="441"/>
      <c r="AU32" s="442"/>
      <c r="AV32" s="441"/>
      <c r="AW32" s="442"/>
      <c r="AX32" s="441"/>
      <c r="AY32" s="442"/>
      <c r="AZ32" s="82"/>
      <c r="BA32" s="470"/>
      <c r="BB32" s="473"/>
      <c r="BC32" s="474"/>
      <c r="BD32" s="451"/>
      <c r="BE32" s="478"/>
      <c r="BF32" s="446"/>
      <c r="BG32" s="447"/>
      <c r="BH32" s="451"/>
      <c r="BI32" s="478"/>
      <c r="BJ32" s="451"/>
      <c r="BK32" s="478"/>
      <c r="BL32" s="446"/>
      <c r="BM32" s="447"/>
      <c r="BN32" s="451"/>
      <c r="BO32" s="478"/>
      <c r="BP32" s="463"/>
      <c r="BQ32" s="464"/>
      <c r="BR32" s="464"/>
      <c r="BS32" s="465"/>
      <c r="BT32" s="441"/>
      <c r="BU32" s="442"/>
      <c r="BV32" s="441"/>
      <c r="BW32" s="442"/>
      <c r="BX32" s="441"/>
      <c r="BY32" s="442"/>
    </row>
    <row r="33" spans="1:77" ht="16.5" customHeight="1" x14ac:dyDescent="0.3">
      <c r="A33" s="470"/>
      <c r="B33" s="473"/>
      <c r="C33" s="474"/>
      <c r="D33" s="451"/>
      <c r="E33" s="478"/>
      <c r="F33" s="446"/>
      <c r="G33" s="447"/>
      <c r="H33" s="451"/>
      <c r="I33" s="478"/>
      <c r="J33" s="451"/>
      <c r="K33" s="478"/>
      <c r="L33" s="446"/>
      <c r="M33" s="447"/>
      <c r="N33" s="451"/>
      <c r="O33" s="478"/>
      <c r="P33" s="463"/>
      <c r="Q33" s="464"/>
      <c r="R33" s="464"/>
      <c r="S33" s="465"/>
      <c r="T33" s="441"/>
      <c r="U33" s="442"/>
      <c r="V33" s="441"/>
      <c r="W33" s="442"/>
      <c r="X33" s="441"/>
      <c r="Y33" s="442"/>
      <c r="Z33" s="82"/>
      <c r="AA33" s="470"/>
      <c r="AB33" s="473"/>
      <c r="AC33" s="474"/>
      <c r="AD33" s="451"/>
      <c r="AE33" s="478"/>
      <c r="AF33" s="446"/>
      <c r="AG33" s="447"/>
      <c r="AH33" s="451"/>
      <c r="AI33" s="447"/>
      <c r="AJ33" s="451"/>
      <c r="AK33" s="447"/>
      <c r="AL33" s="455"/>
      <c r="AM33" s="456"/>
      <c r="AN33" s="455"/>
      <c r="AO33" s="456"/>
      <c r="AP33" s="463"/>
      <c r="AQ33" s="464"/>
      <c r="AR33" s="464"/>
      <c r="AS33" s="465"/>
      <c r="AT33" s="441"/>
      <c r="AU33" s="442"/>
      <c r="AV33" s="441"/>
      <c r="AW33" s="442"/>
      <c r="AX33" s="441"/>
      <c r="AY33" s="442"/>
      <c r="AZ33" s="82"/>
      <c r="BA33" s="470"/>
      <c r="BB33" s="473"/>
      <c r="BC33" s="474"/>
      <c r="BD33" s="451"/>
      <c r="BE33" s="478"/>
      <c r="BF33" s="446"/>
      <c r="BG33" s="447"/>
      <c r="BH33" s="451"/>
      <c r="BI33" s="478"/>
      <c r="BJ33" s="451"/>
      <c r="BK33" s="478"/>
      <c r="BL33" s="446"/>
      <c r="BM33" s="447"/>
      <c r="BN33" s="451"/>
      <c r="BO33" s="478"/>
      <c r="BP33" s="463"/>
      <c r="BQ33" s="464"/>
      <c r="BR33" s="464"/>
      <c r="BS33" s="465"/>
      <c r="BT33" s="441"/>
      <c r="BU33" s="442"/>
      <c r="BV33" s="441"/>
      <c r="BW33" s="442"/>
      <c r="BX33" s="441"/>
      <c r="BY33" s="442"/>
    </row>
    <row r="34" spans="1:77" ht="16.5" customHeight="1" x14ac:dyDescent="0.3">
      <c r="A34" s="470"/>
      <c r="B34" s="473"/>
      <c r="C34" s="474"/>
      <c r="D34" s="451"/>
      <c r="E34" s="478"/>
      <c r="F34" s="446"/>
      <c r="G34" s="447"/>
      <c r="H34" s="451"/>
      <c r="I34" s="478"/>
      <c r="J34" s="451"/>
      <c r="K34" s="478"/>
      <c r="L34" s="446"/>
      <c r="M34" s="447"/>
      <c r="N34" s="451"/>
      <c r="O34" s="478"/>
      <c r="P34" s="463"/>
      <c r="Q34" s="464"/>
      <c r="R34" s="464"/>
      <c r="S34" s="465"/>
      <c r="T34" s="441"/>
      <c r="U34" s="442"/>
      <c r="V34" s="441"/>
      <c r="W34" s="442"/>
      <c r="X34" s="441"/>
      <c r="Y34" s="442"/>
      <c r="Z34" s="82"/>
      <c r="AA34" s="470"/>
      <c r="AB34" s="473"/>
      <c r="AC34" s="474"/>
      <c r="AD34" s="451"/>
      <c r="AE34" s="478"/>
      <c r="AF34" s="446"/>
      <c r="AG34" s="447"/>
      <c r="AH34" s="451"/>
      <c r="AI34" s="447"/>
      <c r="AJ34" s="451"/>
      <c r="AK34" s="447"/>
      <c r="AL34" s="455"/>
      <c r="AM34" s="456"/>
      <c r="AN34" s="455"/>
      <c r="AO34" s="456"/>
      <c r="AP34" s="463"/>
      <c r="AQ34" s="464"/>
      <c r="AR34" s="464"/>
      <c r="AS34" s="465"/>
      <c r="AT34" s="441"/>
      <c r="AU34" s="442"/>
      <c r="AV34" s="441"/>
      <c r="AW34" s="442"/>
      <c r="AX34" s="441"/>
      <c r="AY34" s="442"/>
      <c r="AZ34" s="82"/>
      <c r="BA34" s="470"/>
      <c r="BB34" s="473"/>
      <c r="BC34" s="474"/>
      <c r="BD34" s="451"/>
      <c r="BE34" s="478"/>
      <c r="BF34" s="446"/>
      <c r="BG34" s="447"/>
      <c r="BH34" s="451"/>
      <c r="BI34" s="478"/>
      <c r="BJ34" s="451"/>
      <c r="BK34" s="478"/>
      <c r="BL34" s="446"/>
      <c r="BM34" s="447"/>
      <c r="BN34" s="451"/>
      <c r="BO34" s="478"/>
      <c r="BP34" s="463"/>
      <c r="BQ34" s="464"/>
      <c r="BR34" s="464"/>
      <c r="BS34" s="465"/>
      <c r="BT34" s="441"/>
      <c r="BU34" s="442"/>
      <c r="BV34" s="441"/>
      <c r="BW34" s="442"/>
      <c r="BX34" s="441"/>
      <c r="BY34" s="442"/>
    </row>
    <row r="35" spans="1:77" ht="16.5" customHeight="1" x14ac:dyDescent="0.3">
      <c r="A35" s="470"/>
      <c r="B35" s="473"/>
      <c r="C35" s="474"/>
      <c r="D35" s="451"/>
      <c r="E35" s="478"/>
      <c r="F35" s="446"/>
      <c r="G35" s="447"/>
      <c r="H35" s="451"/>
      <c r="I35" s="478"/>
      <c r="J35" s="451"/>
      <c r="K35" s="478"/>
      <c r="L35" s="446"/>
      <c r="M35" s="447"/>
      <c r="N35" s="451"/>
      <c r="O35" s="478"/>
      <c r="P35" s="463"/>
      <c r="Q35" s="464"/>
      <c r="R35" s="464"/>
      <c r="S35" s="465"/>
      <c r="T35" s="441"/>
      <c r="U35" s="442"/>
      <c r="V35" s="441"/>
      <c r="W35" s="442"/>
      <c r="X35" s="441"/>
      <c r="Y35" s="442"/>
      <c r="Z35" s="82"/>
      <c r="AA35" s="470"/>
      <c r="AB35" s="473"/>
      <c r="AC35" s="474"/>
      <c r="AD35" s="451"/>
      <c r="AE35" s="478"/>
      <c r="AF35" s="446"/>
      <c r="AG35" s="447"/>
      <c r="AH35" s="451"/>
      <c r="AI35" s="447"/>
      <c r="AJ35" s="451"/>
      <c r="AK35" s="447"/>
      <c r="AL35" s="455"/>
      <c r="AM35" s="456"/>
      <c r="AN35" s="455"/>
      <c r="AO35" s="456"/>
      <c r="AP35" s="463"/>
      <c r="AQ35" s="464"/>
      <c r="AR35" s="464"/>
      <c r="AS35" s="465"/>
      <c r="AT35" s="441"/>
      <c r="AU35" s="442"/>
      <c r="AV35" s="441"/>
      <c r="AW35" s="442"/>
      <c r="AX35" s="441"/>
      <c r="AY35" s="442"/>
      <c r="AZ35" s="82"/>
      <c r="BA35" s="470"/>
      <c r="BB35" s="473"/>
      <c r="BC35" s="474"/>
      <c r="BD35" s="451"/>
      <c r="BE35" s="478"/>
      <c r="BF35" s="446"/>
      <c r="BG35" s="447"/>
      <c r="BH35" s="451"/>
      <c r="BI35" s="478"/>
      <c r="BJ35" s="451"/>
      <c r="BK35" s="478"/>
      <c r="BL35" s="446"/>
      <c r="BM35" s="447"/>
      <c r="BN35" s="451"/>
      <c r="BO35" s="478"/>
      <c r="BP35" s="463"/>
      <c r="BQ35" s="464"/>
      <c r="BR35" s="464"/>
      <c r="BS35" s="465"/>
      <c r="BT35" s="441"/>
      <c r="BU35" s="442"/>
      <c r="BV35" s="441"/>
      <c r="BW35" s="442"/>
      <c r="BX35" s="441"/>
      <c r="BY35" s="442"/>
    </row>
    <row r="36" spans="1:77" ht="16.5" customHeight="1" x14ac:dyDescent="0.3">
      <c r="A36" s="470"/>
      <c r="B36" s="473"/>
      <c r="C36" s="474"/>
      <c r="D36" s="451"/>
      <c r="E36" s="478"/>
      <c r="F36" s="446"/>
      <c r="G36" s="447"/>
      <c r="H36" s="451"/>
      <c r="I36" s="478"/>
      <c r="J36" s="451"/>
      <c r="K36" s="478"/>
      <c r="L36" s="446"/>
      <c r="M36" s="447"/>
      <c r="N36" s="451"/>
      <c r="O36" s="478"/>
      <c r="P36" s="463"/>
      <c r="Q36" s="464"/>
      <c r="R36" s="464"/>
      <c r="S36" s="465"/>
      <c r="T36" s="441"/>
      <c r="U36" s="442"/>
      <c r="V36" s="441"/>
      <c r="W36" s="442"/>
      <c r="X36" s="441"/>
      <c r="Y36" s="442"/>
      <c r="Z36" s="82"/>
      <c r="AA36" s="470"/>
      <c r="AB36" s="473"/>
      <c r="AC36" s="474"/>
      <c r="AD36" s="451"/>
      <c r="AE36" s="478"/>
      <c r="AF36" s="446"/>
      <c r="AG36" s="447"/>
      <c r="AH36" s="451"/>
      <c r="AI36" s="447"/>
      <c r="AJ36" s="451"/>
      <c r="AK36" s="447"/>
      <c r="AL36" s="455"/>
      <c r="AM36" s="456"/>
      <c r="AN36" s="455"/>
      <c r="AO36" s="456"/>
      <c r="AP36" s="463"/>
      <c r="AQ36" s="464"/>
      <c r="AR36" s="464"/>
      <c r="AS36" s="465"/>
      <c r="AT36" s="441"/>
      <c r="AU36" s="442"/>
      <c r="AV36" s="441"/>
      <c r="AW36" s="442"/>
      <c r="AX36" s="441"/>
      <c r="AY36" s="442"/>
      <c r="AZ36" s="82"/>
      <c r="BA36" s="470"/>
      <c r="BB36" s="473"/>
      <c r="BC36" s="474"/>
      <c r="BD36" s="451"/>
      <c r="BE36" s="478"/>
      <c r="BF36" s="446"/>
      <c r="BG36" s="447"/>
      <c r="BH36" s="451"/>
      <c r="BI36" s="478"/>
      <c r="BJ36" s="451"/>
      <c r="BK36" s="478"/>
      <c r="BL36" s="446"/>
      <c r="BM36" s="447"/>
      <c r="BN36" s="451"/>
      <c r="BO36" s="478"/>
      <c r="BP36" s="463"/>
      <c r="BQ36" s="464"/>
      <c r="BR36" s="464"/>
      <c r="BS36" s="465"/>
      <c r="BT36" s="441"/>
      <c r="BU36" s="442"/>
      <c r="BV36" s="441"/>
      <c r="BW36" s="442"/>
      <c r="BX36" s="441"/>
      <c r="BY36" s="442"/>
    </row>
    <row r="37" spans="1:77" ht="16.5" customHeight="1" x14ac:dyDescent="0.3">
      <c r="A37" s="470"/>
      <c r="B37" s="473"/>
      <c r="C37" s="474"/>
      <c r="D37" s="451"/>
      <c r="E37" s="478"/>
      <c r="F37" s="446"/>
      <c r="G37" s="447"/>
      <c r="H37" s="451"/>
      <c r="I37" s="478"/>
      <c r="J37" s="451"/>
      <c r="K37" s="478"/>
      <c r="L37" s="446"/>
      <c r="M37" s="447"/>
      <c r="N37" s="451"/>
      <c r="O37" s="478"/>
      <c r="P37" s="463"/>
      <c r="Q37" s="464"/>
      <c r="R37" s="464"/>
      <c r="S37" s="465"/>
      <c r="T37" s="441"/>
      <c r="U37" s="442"/>
      <c r="V37" s="441"/>
      <c r="W37" s="442"/>
      <c r="X37" s="441"/>
      <c r="Y37" s="442"/>
      <c r="Z37" s="82"/>
      <c r="AA37" s="470"/>
      <c r="AB37" s="473"/>
      <c r="AC37" s="474"/>
      <c r="AD37" s="451"/>
      <c r="AE37" s="478"/>
      <c r="AF37" s="446"/>
      <c r="AG37" s="447"/>
      <c r="AH37" s="451"/>
      <c r="AI37" s="447"/>
      <c r="AJ37" s="451"/>
      <c r="AK37" s="447"/>
      <c r="AL37" s="455"/>
      <c r="AM37" s="456"/>
      <c r="AN37" s="455"/>
      <c r="AO37" s="456"/>
      <c r="AP37" s="463"/>
      <c r="AQ37" s="464"/>
      <c r="AR37" s="464"/>
      <c r="AS37" s="465"/>
      <c r="AT37" s="441"/>
      <c r="AU37" s="442"/>
      <c r="AV37" s="441"/>
      <c r="AW37" s="442"/>
      <c r="AX37" s="441"/>
      <c r="AY37" s="442"/>
      <c r="AZ37" s="82"/>
      <c r="BA37" s="470"/>
      <c r="BB37" s="473"/>
      <c r="BC37" s="474"/>
      <c r="BD37" s="451"/>
      <c r="BE37" s="478"/>
      <c r="BF37" s="446"/>
      <c r="BG37" s="447"/>
      <c r="BH37" s="451"/>
      <c r="BI37" s="478"/>
      <c r="BJ37" s="451"/>
      <c r="BK37" s="478"/>
      <c r="BL37" s="446"/>
      <c r="BM37" s="447"/>
      <c r="BN37" s="451"/>
      <c r="BO37" s="478"/>
      <c r="BP37" s="463"/>
      <c r="BQ37" s="464"/>
      <c r="BR37" s="464"/>
      <c r="BS37" s="465"/>
      <c r="BT37" s="441"/>
      <c r="BU37" s="442"/>
      <c r="BV37" s="441"/>
      <c r="BW37" s="442"/>
      <c r="BX37" s="441"/>
      <c r="BY37" s="442"/>
    </row>
    <row r="38" spans="1:77" ht="16.5" customHeight="1" thickBot="1" x14ac:dyDescent="0.35">
      <c r="A38" s="470"/>
      <c r="B38" s="475"/>
      <c r="C38" s="476"/>
      <c r="D38" s="452"/>
      <c r="E38" s="479"/>
      <c r="F38" s="448"/>
      <c r="G38" s="449"/>
      <c r="H38" s="452"/>
      <c r="I38" s="479"/>
      <c r="J38" s="452"/>
      <c r="K38" s="479"/>
      <c r="L38" s="448"/>
      <c r="M38" s="449"/>
      <c r="N38" s="452"/>
      <c r="O38" s="479"/>
      <c r="P38" s="466"/>
      <c r="Q38" s="467"/>
      <c r="R38" s="467"/>
      <c r="S38" s="468"/>
      <c r="T38" s="441"/>
      <c r="U38" s="442"/>
      <c r="V38" s="441"/>
      <c r="W38" s="442"/>
      <c r="X38" s="441"/>
      <c r="Y38" s="442"/>
      <c r="Z38" s="82"/>
      <c r="AA38" s="470"/>
      <c r="AB38" s="475"/>
      <c r="AC38" s="476"/>
      <c r="AD38" s="452"/>
      <c r="AE38" s="479"/>
      <c r="AF38" s="448"/>
      <c r="AG38" s="449"/>
      <c r="AH38" s="452"/>
      <c r="AI38" s="449"/>
      <c r="AJ38" s="452"/>
      <c r="AK38" s="449"/>
      <c r="AL38" s="457"/>
      <c r="AM38" s="458"/>
      <c r="AN38" s="457"/>
      <c r="AO38" s="458"/>
      <c r="AP38" s="466"/>
      <c r="AQ38" s="467"/>
      <c r="AR38" s="467"/>
      <c r="AS38" s="468"/>
      <c r="AT38" s="441"/>
      <c r="AU38" s="442"/>
      <c r="AV38" s="441"/>
      <c r="AW38" s="442"/>
      <c r="AX38" s="441"/>
      <c r="AY38" s="442"/>
      <c r="AZ38" s="82"/>
      <c r="BA38" s="470"/>
      <c r="BB38" s="475"/>
      <c r="BC38" s="476"/>
      <c r="BD38" s="452"/>
      <c r="BE38" s="479"/>
      <c r="BF38" s="448"/>
      <c r="BG38" s="449"/>
      <c r="BH38" s="452"/>
      <c r="BI38" s="479"/>
      <c r="BJ38" s="452"/>
      <c r="BK38" s="479"/>
      <c r="BL38" s="448"/>
      <c r="BM38" s="449"/>
      <c r="BN38" s="452"/>
      <c r="BO38" s="479"/>
      <c r="BP38" s="466"/>
      <c r="BQ38" s="467"/>
      <c r="BR38" s="467"/>
      <c r="BS38" s="468"/>
      <c r="BT38" s="441"/>
      <c r="BU38" s="442"/>
      <c r="BV38" s="441"/>
      <c r="BW38" s="442"/>
      <c r="BX38" s="441"/>
      <c r="BY38" s="442"/>
    </row>
    <row r="39" spans="1:77" ht="16.5" customHeight="1" x14ac:dyDescent="0.3">
      <c r="A39" s="469">
        <f>IF(입력!A41="","",입력!A41)</f>
        <v>5</v>
      </c>
      <c r="B39" s="471" t="str">
        <f>IF(입력!B45="","",입력!B45)</f>
        <v/>
      </c>
      <c r="C39" s="472"/>
      <c r="D39" s="450">
        <f>IF(OR(입력!B41="60mm단열",입력!B41="60mm방화"),IF(입력!B43="FIX",IF(입력!H41="W",(입력!D41-(입력!D41-입력!J41)-34-19-15),입력!D41-34-34-15),IF(OR(입력!B43="T/T",입력!B43="T/O",입력!B43="T/S"),IF(입력!H41="W",입력!D41-(입력!D41-입력!J41)-34-19+12-53-53-15,입력!D41-34-34+12-53-53-15),IF(입력!B43="OD",IF(입력!H41="W",입력!D41-(입력!D41-입력!J41)-34-34+12-53-53-15,입력!D41-34-34+12-53-53-15),IF(입력!B43="PJ",IF(입력!H41="W",입력!D41-(입력!D41-입력!J41)-34-34+12-53-53-15,입력!D41-34-34+12-53-53-10),0)))),0)</f>
        <v>0</v>
      </c>
      <c r="E39" s="477"/>
      <c r="F39" s="444">
        <f>IF(OR(입력!B41="60mm단열",입력!B41="60mm방화"),IF(입력!B43="FIX",IF(입력!H41="H",입력!F41-(입력!F41-입력!J41)-34-19-15,입력!F41-34-34-15),IF(OR(입력!B43="T/T",입력!B43="T/O",입력!B43="T/S"),IF(입력!H41="H",입력!F41-(입력!F41-입력!J41)-34-19+12-53-53-15,입력!F41-34-34+12-53-53-15),IF(입력!B43="OD",IF(입력!H41="H",입력!F41-(입력!F41-입력!J41)-34-34+12-53-53-15,입력!F41-34-34+12-53-53-15),IF(입력!B43="ES",입력!F41-37-38-81-81-10,IF(입력!B43="PJ",IF(입력!H41="H",입력!F41-(입력!F41-입력!J41)-34-34+12-53-53-15,입력!F41-34-34+12-53-53-15),0))))),0)</f>
        <v>0</v>
      </c>
      <c r="G39" s="445"/>
      <c r="H39" s="450">
        <f>IF(OR(입력!B41="60mm단열",입력!B41="60mm방화"),IF(입력!B43="FIX",IF(입력!H41="W",IF(입력!H45="W",입력!D41-(입력!D41-입력!J45)-34-19-15,입력!D41-입력!J41-34-19-15),IF(입력!H41="H",입력!D41-34-34-15,0)),IF(OR(입력!B43="T/T",입력!B43="T/O",입력!B43="T/S"),IF(입력!H41="W",IF(입력!H45="W",입력!D41-(입력!D41-입력!J45)-34-19+12-53-53-15,입력!D41-입력!J41-34-19-15),IF(입력!H41="H",IF(입력!H45="H",입력!D41-34-34+12-53-53-15,입력!D41-34-34-15),0)),IF(입력!B43="OD",IF(입력!H41="W",IF(입력!H45="W",입력!D41-(입력!D41-입력!J45)-34-34+12-53-53-15,입력!D41-입력!J41-34-34-15),IF(입력!H41="H",IF(입력!H45="H",입력!D41-34-34+12-53-53-15,입력!D41-34-34-15),0)),IF(입력!B43="ES",IF(입력!H41="W",IF(입력!H45="W",입력!D41-(입력!D41-입력!J45)-38-21+50.5-81-81-10,입력!D41-입력!J41-40-21-10),0),IF(입력!B43="PJ",IF(입력!H41="W",IF(입력!H44="W",입력!D41-(입력!D41-입력!J45)-34-34+12-53-53-15,입력!D41-입력!J41-34-34-15),IF(입력!H41="H",IF(입력!H45="H",입력!D41-34-34+12-53-53-15,입력!D41-34-34-15),0)),0))))),0)</f>
        <v>0</v>
      </c>
      <c r="I39" s="477"/>
      <c r="J39" s="450">
        <f>IF(OR(입력!$B41="60mm단열",입력!$B41="60mm방화"),IF(입력!B43="FIX",IF(입력!H41="H",IF(입력!H45="H",입력!F41-(입력!F41-입력!J45)-34-19-15,입력!F41-입력!J41-34-19-15),IF(입력!H41="W",입력!F41-34-34-15,0)),IF(OR(입력!B43="T/T",입력!B43="T/O",입력!B43="T/S"),IF(입력!H41="H",IF(입력!H45="H",입력!F41-(입력!F41-입력!J45)-34-19+12-53-53-15,입력!F41-입력!J41-34-19-15),IF(입력!H41="W",IF(입력!H45="W",입력!F41-34-34+12-53-53-15,입력!F41-34-34-15),0)),IF(입력!B43="OD",IF(입력!H41="H",IF(입력!H45="H",입력!F41-(입력!F41-입력!J45)-34-34+12-53-53-15,입력!F41-입력!J41-34-34-15),IF(입력!H41="W",IF(입력!H45="W",입력!F41-34-34+12-53-53-15,입력!F41-34-34-15),0)),IF(입력!B43="ES",IF(입력!H41="W",IF(입력!H45="W",입력!F41-37-38-81-81-10,입력!F41-40-40-10),0),IF(입력!B43="PJ",IF(입력!H41="H",IF(입력!H45="H",입력!F41-(입력!F41-입력!J45)-34-34+12-53-53-15,입력!F41-입력!J41-34-34-15),IF(입력!H41="W",IF(입력!H45="W",입력!F41-34-34+12-53-53-15,입력!F41-34-34-15),0)),0))))),0)</f>
        <v>0</v>
      </c>
      <c r="K39" s="477"/>
      <c r="L39" s="444">
        <f>IF(OR(입력!B41="60mm단열",입력!B41="60mm방화"),IF(OR(입력!B43="FIX",입력!B43="T/T",입력!B43="T/O",입력!B43="T/S"),IF(AND(입력!H41="W",입력!H45="W"),입력!D41-입력!J41-입력!J45-19-19-15,IF(AND(입력!H41="H",입력!H45="H"),입력!D41-34-34-15,0)),IF(입력!B43="OD",IF(AND(입력!H41="W",입력!H45="W"),입력!D41-입력!J41-입력!J44-34-34-15,IF(AND(입력!H41="H",입력!H45="H"),입력!D41-34-34-15,0)),IF(입력!B43="ES",IF(AND(입력!H41="W",입력!H45="W"),입력!D41-입력!J41-입력!J44-21-21-10,0),IF(입력!B43="PJ",IF(AND(입력!H41="W",입력!H45="W"),입력!D41-입력!J41-입력!J44-34-34-15,IF(AND(입력!H41="H",입력!H45="H"),입력!D41-34-34-15,0)),0)))),0)</f>
        <v>0</v>
      </c>
      <c r="M39" s="445"/>
      <c r="N39" s="450">
        <f>IF(OR(입력!B41="60mm단열",입력!B41="60mm방화"),IF(입력!B43="FIX",IF(AND(입력!H41="W",입력!H45="W"),입력!F41-34-34-15,IF(AND(입력!H41="H",입력!H45="H"),입력!F41-입력!J41-입력!J44-19-19-15,0)),IF(OR(입력!B43="T/T",입력!B43="T/O",입력!B43="T/S"),IF(AND(입력!H41="W",입력!H45="W"),입력!F41-34-34-15,IF(AND(입력!H41="H",입력!H45="H"),입력!F41-입력!J41-입력!J44-19-19-15,0)),IF(입력!B43="OD",IF(AND(입력!H41="W",입력!H45="W"),입력!F41-34-34-15,IF(AND(입력!H41="H",입력!H45="H"),입력!F41-입력!J41-입력!J45-34-34-15,0)),IF(입력!B43="ES",IF(AND(입력!H41="W",입력!H45="W"),입력!F41-34-34-15,0),IF(입력!B43="PJ",IF(AND(입력!H41="W",입력!H45="W"),입력!F41-34-34-15,IF(AND(입력!H41="H",입력!H45="H"),입력!F41-입력!J41-입력!J45-34-34-15,0)),0))))),0)</f>
        <v>0</v>
      </c>
      <c r="O39" s="477"/>
      <c r="P39" s="460">
        <f>ROUNDUP((U39+W39+Y39),0)</f>
        <v>0</v>
      </c>
      <c r="Q39" s="461"/>
      <c r="R39" s="461"/>
      <c r="S39" s="462"/>
      <c r="T39" s="441">
        <f>IF(B39="48T",0,IF(B39="51T",0,IF(입력!B41="60mm단열",(D39*F39)/91809*IF($B39="39T",9800,6100),IF(입력!B41="60mm방화",(D39*F39)/91809*IF($B39="24T",23400,30000),IF(AND(입력!B43="ES",B39="39T"),(D39*F39)/91809*9800,IF(AND(입력!B43="ES",B39="24T"),(D39*F39)/91809*6100,0))))))</f>
        <v>0</v>
      </c>
      <c r="U39" s="442">
        <f>IF(T39=0,0,IF(AND(입력!$B41="60mm단열",$B39="39T",T39&lt;29400),29400,IF(AND(입력!$B41="60mm단열",$B39="24T",T39&lt;18300),18300,IF(AND(입력!$B41="60mm방화",$B39="24T",T39&lt;70200),70200,T39))))</f>
        <v>0</v>
      </c>
      <c r="V39" s="441">
        <f>IF(B39="48T",0,IF(B39="51T",0,IF(입력!B41="60mm단열",(H39*J39)/91809*IF($B39="39T",9800,6100),IF(입력!B41="60mm방화",(H39*J39)/91809*IF($B39="24T",23400,30000),IF(AND(입력!B43="ES",B39="39T"),(H39*J39)/91809*9800,IF(AND(입력!B43="ES",B39="24T"),(H39*J39)/91809*6100,0))))))</f>
        <v>0</v>
      </c>
      <c r="W39" s="442">
        <f>IF(V39=0,0,IF(AND(입력!$B41="60mm단열",$B39="39T",V39&lt;29400),29400,IF(AND(입력!$B41="60mm단열",$B39="24T",V39&lt;18300),18300,IF(AND(입력!$B41="60mm방화",$B39="24T",V39&lt;70200),70200,V39))))</f>
        <v>0</v>
      </c>
      <c r="X39" s="441">
        <f>IF(B39="48T",0,IF(B39="51T",0,IF(입력!B41="60mm단열",(L39*N39)/91809*IF($B39="39T",9800,6100),IF(입력!B41="60mm방화",(L39*N39)/91809*IF($B39="24T",23400,30000),IF(AND(입력!B43="ES",B39="39T"),(L39*N39)/91809*9800,IF(AND(입력!B43="ES",B39="24T"),(L39*N39)/91809*6100,0))))))</f>
        <v>0</v>
      </c>
      <c r="Y39" s="442">
        <f>IF(X39=0,0,IF(AND(입력!$B41="60mm단열",$B39="39T",X39&lt;29400),29400,IF(AND(입력!$B41="60mm단열",$B39="24T",X39&lt;18300),18300,IF(AND(입력!$B41="60mm방화",$B39="24T",X39&lt;70200),70200,X39))))</f>
        <v>0</v>
      </c>
      <c r="Z39" s="82"/>
      <c r="AA39" s="469">
        <f>IF(입력!A41="","",입력!A41)</f>
        <v>5</v>
      </c>
      <c r="AB39" s="471" t="str">
        <f>IF(입력!B45="","",입력!B45)</f>
        <v/>
      </c>
      <c r="AC39" s="472"/>
      <c r="AD39" s="450">
        <f>IF(OR(입력!B41="85mm단열",입력!B41="85mm방화"),IF(입력!B43="FIX",IF(입력!H41="W",(입력!D41-(입력!D41-입력!J41)-38-19-15),입력!D41-38-38-15),IF(OR(입력!B43="T/T",입력!B43="T/O",입력!B43="T/S"),IF(입력!H41="W",입력!D41-(입력!D41-입력!J41)-38-19+12-56-56-15,입력!D41-38-38+12-56-56-15),IF(입력!B43="OD",IF(입력!H41="W",입력!D41-(입력!D41-입력!J41)-38-38+12-56-56-15,입력!D41-38-38+12-56-56-15),0))),0)</f>
        <v>0</v>
      </c>
      <c r="AE39" s="477"/>
      <c r="AF39" s="444">
        <f>IF(OR(입력!B41="85mm단열",입력!B41="85mm방화"),IF(입력!B43="FIX",IF(입력!H41="H",입력!F41-(입력!F41-입력!J41)-38-19-15,입력!F41-38-38-15),IF(OR(입력!B43="T/T",입력!B43="T/O",입력!B41="T/S"),IF(입력!H41="H",입력!F41-(입력!F41-입력!J41)-38-19+12-56-56-15,입력!F41-38-38+12-56-56-15),IF(입력!B43="OD",IF(입력!H41="H",입력!F41-(입력!F41-입력!J41)-38-38+12-56-56-15,입력!F41-38-38+12-56-56-15),IF(입력!B43="ES",입력!F41-37-38-81-81-10,IF(입력!B43="PJ",IF(입력!H41="H",입력!F41-(입력!F41-입력!J41)-50-50+16-58-58-10,입력!F41-50-50+16-58-58-10),0))))),0)</f>
        <v>0</v>
      </c>
      <c r="AG39" s="445"/>
      <c r="AH39" s="450">
        <f>IF(OR(입력!B41="85mm단열",입력!B41="85mm방화"),IF(입력!B43="FIX",IF(입력!H41="W",IF(입력!H46="W",입력!D41-(입력!D41-입력!J46)-37-19-15,입력!D41-입력!J41-38-19-15),IF(입력!H41="H",입력!D41-38-38-15,0)),IF(OR(입력!B43="T/T",입력!B43="T/O",입력!B43="T/S"),IF(입력!H41="W",IF(입력!H45="W",입력!D41-(입력!D41-입력!J45)-38-19+12-56-56-15,입력!D41-입력!J41-38-19-15),IF(입력!H41="H",IF(입력!H46="H",입력!D41-38-38+12-56-56-15,입력!D41-38-38-15),0)),IF(입력!B43="OD",IF(입력!H41="W",IF(입력!H45="W",입력!D41-(입력!D41-입력!J45)-38-38+12-56-56-15,입력!D41-입력!J41-38-38-15),IF(입력!H41="H",IF(입력!H45="H",입력!D41-38-38+12-56-56-15,입력!D41-38-38-15),0)),IF(입력!B43="ES",IF(입력!H41="W",IF(입력!H46="W",입력!D41-(입력!D41-입력!J46)-38-21+50.5-81-81-10,입력!D41-입력!J41-40-21-10),0),IF(입력!B43="PJ",IF(입력!H41="W",IF(입력!H46="W",입력!D41-(입력!D41-입력!J46)-50-50+16-58-58-10,입력!D41-입력!J41-50-50-10),IF(입력!H41="H",IF(입력!H46="H",입력!D41-50-50+16-58-58-10,입력!D41-50-50-10),0)),0))))),0)</f>
        <v>0</v>
      </c>
      <c r="AI39" s="445"/>
      <c r="AJ39" s="450">
        <f>IF(OR(입력!B41="85mm단열",입력!B41="85mm방화"),IF(입력!B43="FIX",IF(입력!H41="H",IF(입력!H45="H",입력!F41-(입력!F41-입력!J45)-38-19-15,입력!F41-입력!J41-38-19-15),IF(입력!H41="W",입력!F41-38-38-15,0)),IF(OR(입력!B43="T/T",입력!B43="T/O",입력!B43="T/S"),IF(입력!H41="H",IF(입력!H45="H",입력!F41-(입력!F41-입력!J45)-38-19+12-56-56-15,입력!F41-입력!J41-38-19-15),IF(입력!H41="W",IF(입력!H45="W",입력!F41-38-38+12-56-56-15,입력!F41-38-38-15),0)),IF(입력!B43="ID",IF(입력!H41="H",IF(입력!H45="H",입력!F41-(입력!F41-입력!J45)-38-19+12-56-56-15,입력!F41-입력!J41-38-19-15),IF(입력!H41="W",IF(입력!H45="W",입력!F41-38-38+12-56-56-15,입력!F41-38-38-15),0)),IF(입력!B43="OD",IF(입력!H41="H",IF(입력!H45="H",입력!F41-(입력!F41-입력!J45)-38-38+12-56-56-15,입력!F41-입력!J41-38-38-15),IF(입력!H41="W",IF(입력!H45="W",입력!F41-38-38+12-56-56-15,입력!F41-38-38-15),0)),IF(입력!B43="ES",IF(입력!H41="W",IF(입력!H46="W",입력!F41-37-38-81-81-10,입력!F41-40-40-10),0),IF(입력!B43="PJ",IF(입력!H41="H",IF(입력!H46="H",입력!F41-(입력!F41-입력!J46)-50-50+16-58-58-10,입력!F41-입력!J41-50-50-10),IF(입력!H41="W",IF(입력!H46="W",입력!F41-50-50+16-58-58-10,입력!F41-50-50-10),0)),0)))))),0)</f>
        <v>0</v>
      </c>
      <c r="AK39" s="445"/>
      <c r="AL39" s="453">
        <f>IF(OR(입력!B41="85mm단열",입력!B41="85mm방화"),IF(OR(입력!B43="FIX",입력!B43="T/T",입력!B43="T/O",입력!B43="T/S",입력!B43="ID"),IF(AND(입력!H41="W",입력!H45="W"),입력!D41-입력!J41-입력!J45-19-19-15,IF(AND(입력!H41="H",입력!H45="H"),입력!D41-38-38-15,0)),IF(입력!B43="OD",IF(AND(입력!H41="W",입력!H45="W"),입력!D41-입력!J41-입력!J46-38-38-15,IF(AND(입력!H41="H",입력!H45="H"),입력!D41-38-38-15,0)),IF(입력!B41="ES",IF(AND(입력!H41="W",입력!H45="W"),입력!D41-입력!J41-입력!J46-21-21-10,0),IF(입력!B41="PJ",IF(AND(입력!H41="W",입력!H45="W"),입력!D41-입력!J41-입력!J46-50-50-10-12,IF(AND(입력!H41="H",입력!H45="H"),입력!D41-50-50-10-12,0)),0)))),0)</f>
        <v>0</v>
      </c>
      <c r="AM39" s="454"/>
      <c r="AN39" s="459">
        <f>IF(OR(입력!B41="85mm단열",입력!B41="85mm방화"),IF(입력!B43="FIX",IF(AND(입력!H41="W",입력!H45="W"),입력!F41-38-38-15,IF(AND(입력!H41="H",입력!H45="H"),입력!F41-입력!J41-입력!J45-19-19-15,0)),IF(OR(입력!B43="T/T",입력!B43="T/O",입력!B43="T/S"),IF(AND(입력!H41="W",입력!H45="W"),입력!F41-38-38-15,IF(AND(입력!H41="H",입력!H45="H"),입력!F41-입력!J41-입력!J45-19-19-15,0)),IF(입력!B43="ID",IF(AND(입력!H41="W",입력!H45="W"),입력!F41-38-38-15,IF(AND(입력!H41="H",입력!H45="H"),입력!F41-입력!J41-입력!J45-19-19-15,0)),IF(입력!B43="OD",IF(AND(입력!H41="W",입력!H45="W"),입력!F41-38-38-15,IF(AND(입력!H41="H",입력!H45="H"),입력!F41-입력!J41-입력!J45-38-38-15,0)),IF(입력!B41="ES",IF(AND(입력!H41="W",입력!H46="W"),입력!F41-40-40-10,0),IF(입력!B41="PJ",IF(AND(입력!H41="W",입력!H46="W"),입력!F41-50-50-10,IF(AND(입력!H41="H",입력!H46="H"),입력!F41-입력!J41-입력!J46-50-50-10,0)),0)))))),0)</f>
        <v>0</v>
      </c>
      <c r="AO39" s="454"/>
      <c r="AP39" s="460">
        <f>ROUNDUP((AU39+AW39+AY39),0)</f>
        <v>0</v>
      </c>
      <c r="AQ39" s="461"/>
      <c r="AR39" s="461"/>
      <c r="AS39" s="462"/>
      <c r="AT39" s="441">
        <f>(AD39*AF39)/91809*IF($AB39="51T",11000,IF($B39="48T",27500,0))</f>
        <v>0</v>
      </c>
      <c r="AU39" s="442">
        <f>IF(AT39=0,0,IF(AND('유리 사이즈'!$AB39="51T",'유리 사이즈'!AT39&lt;33000),33000,IF(AND('유리 사이즈'!$B39="48T",'유리 사이즈'!AT39&lt;83400),83400,'유리 사이즈'!AT39)))</f>
        <v>0</v>
      </c>
      <c r="AV39" s="441">
        <f>(AH39*AJ39)/91809*IF($AB39="51T",11000,IF($B39="48T",27500,0))</f>
        <v>0</v>
      </c>
      <c r="AW39" s="442">
        <f>IF(AV39=0,0,IF(AND('유리 사이즈'!$AB39="51T",'유리 사이즈'!AV39&lt;33000),33000,IF(AND('유리 사이즈'!$B39="48T",'유리 사이즈'!AV39&lt;83400),83400,'유리 사이즈'!AV39)))</f>
        <v>0</v>
      </c>
      <c r="AX39" s="441">
        <f>(AL39*AN39)/91809*IF($AB39="51T",11000,IF($B39="48T",27500,0))</f>
        <v>0</v>
      </c>
      <c r="AY39" s="442">
        <f>IF(AX39=0,0,IF(AND('유리 사이즈'!$AB39="51T",'유리 사이즈'!AX39&lt;33000),33000,IF(AND('유리 사이즈'!$B39="48T",'유리 사이즈'!AX39&lt;83400),83400,'유리 사이즈'!AX39)))</f>
        <v>0</v>
      </c>
      <c r="AZ39" s="82"/>
      <c r="BA39" s="469">
        <f>IF(입력!A41="","",입력!A41)</f>
        <v>5</v>
      </c>
      <c r="BB39" s="471" t="str">
        <f>IF(입력!B45="","",입력!B45)</f>
        <v/>
      </c>
      <c r="BC39" s="472"/>
      <c r="BD39" s="450">
        <f>IF(OR(입력!B41="145mm단열",입력!B41="145mm방화"),IF(입력!B43="ES",입력!D41-(입력!D41-입력!J41)-38-21+50.5-81-81-10,0),0)</f>
        <v>0</v>
      </c>
      <c r="BE39" s="477"/>
      <c r="BF39" s="444">
        <f>IF(OR(입력!B41="145mm단열",입력!B41="145mm방화"),IF(입력!B43="ES",입력!F41-37-38-81-81-10,0),0)</f>
        <v>0</v>
      </c>
      <c r="BG39" s="445"/>
      <c r="BH39" s="450">
        <f>IF(OR(입력!B41="145mm단열",입력!B41="145mm방화"),IF(입력!B43="ES",IF(입력!H41="W",IF(입력!H45="W",입력!D41-(입력!D41-입력!J45)-38-21+50.5-81-81-10,입력!D41-입력!J41-40-21-10),0),0),0)</f>
        <v>0</v>
      </c>
      <c r="BI39" s="477"/>
      <c r="BJ39" s="450">
        <f>IF(OR(입력!$B41="145mm단열",입력!$B41="145mm방화"),IF(입력!B43="ES",IF(입력!H41="W",IF(입력!H44="W",입력!F41-37-38-81-81-10,입력!F41-40-40-10),0),0),0)</f>
        <v>0</v>
      </c>
      <c r="BK39" s="477"/>
      <c r="BL39" s="444">
        <f>IF(OR(입력!B41="145mm단열",입력!B41="145mm방화"),IF(입력!B43="ES",IF(AND(입력!H41="W",입력!H45="W"),입력!D41-입력!J41-입력!J44-21-21-10,0),0),0)</f>
        <v>0</v>
      </c>
      <c r="BM39" s="445"/>
      <c r="BN39" s="450">
        <f>IF(OR(입력!B41="145mm단열",입력!B41="145mm방화"),IF(입력!B43="ES",IF(AND(입력!H41="W",입력!H45="W"),입력!F41-40-40-10,0),0),0)</f>
        <v>0</v>
      </c>
      <c r="BO39" s="477"/>
      <c r="BP39" s="460">
        <f>ROUNDUP((BU39+BW39+BY39),0)</f>
        <v>0</v>
      </c>
      <c r="BQ39" s="461"/>
      <c r="BR39" s="461"/>
      <c r="BS39" s="462"/>
      <c r="BT39" s="441">
        <f>IF(BB39="48T",0,IF(BB39="51T",0,IF(입력!B41="145mm단열",(BD39*BF39)/91809*IF($B39="39T",9800,6100),IF(입력!B41="145mm방화",(BD39*BF39)/91809*IF($B39="24T",23400,30000),IF(AND(입력!B43="ES",BB39="39T"),(BD39*BF39)/91809*9800,IF(AND(입력!B43="ES",BB39="24T"),(BD39*BF39)/91809*6100,0))))))</f>
        <v>0</v>
      </c>
      <c r="BU39" s="442">
        <f>IF(BT39=0,0,IF(AND(입력!$B41="145mm단열",$B39="39T",BT39&lt;29400),29400,IF(AND(입력!$B41="145mm단열",$B39="24T",BT39&lt;18300),18300,IF(AND(입력!$B41="60mm방화",$B39="24T",BT39&lt;70200),70200,BT39))))</f>
        <v>0</v>
      </c>
      <c r="BV39" s="441">
        <f>IF(BB39="48T",0,IF(BB39="51T",0,IF(입력!B41="145mm단열",(BH39*BJ39)/91809*IF($B39="39T",9800,6100),IF(입력!B41="145mm방화",(BH39*BJ39)/91809*IF($B39="24T",23400,30000),IF(AND(입력!B43="ES",BB39="39T"),(BH39*BJ39)/91809*9800,IF(AND(입력!B43="ES",BB39="24T"),(BH39*BJ39)/91809*6100,0))))))</f>
        <v>0</v>
      </c>
      <c r="BW39" s="442">
        <f>IF(BV39=0,0,IF(AND(입력!$B41="145mm단열",$B39="39T",BV39&lt;29400),29400,IF(AND(입력!$B41="145mm단열",$B39="24T",BV39&lt;18300),18300,IF(AND(입력!$B41="60mm방화",$B39="24T",BV39&lt;70200),70200,BV39))))</f>
        <v>0</v>
      </c>
      <c r="BX39" s="441">
        <f>IF(BB39="48T",0,IF(BB39="51T",0,IF(입력!B41="145mm단열",(BL39*BN39)/91809*IF($B39="39T",9800,6100),IF(입력!B41="145mm방화",(BL39*BN39)/91809*IF($B39="24T",23400,30000),IF(AND(입력!B43="ES",BB39="39T"),(BL39*BN39)/91809*9800,IF(AND(입력!B43="ES",BB39="24T"),(BL39*BN39)/91809*6100,0))))))</f>
        <v>0</v>
      </c>
      <c r="BY39" s="442">
        <f>IF(BX39=0,0,IF(AND(입력!$B41="145mm단열",$B39="39T",BX39&lt;29400),29400,IF(AND(입력!$B41="60mm단열",$B39="24T",BX39&lt;18300),18300,IF(AND(입력!$B41="145mm방화",$B39="24T",BX39&lt;70200),70200,BX39))))</f>
        <v>0</v>
      </c>
    </row>
    <row r="40" spans="1:77" ht="16.5" customHeight="1" x14ac:dyDescent="0.3">
      <c r="A40" s="470"/>
      <c r="B40" s="473"/>
      <c r="C40" s="474"/>
      <c r="D40" s="451"/>
      <c r="E40" s="478"/>
      <c r="F40" s="446"/>
      <c r="G40" s="447"/>
      <c r="H40" s="451"/>
      <c r="I40" s="478"/>
      <c r="J40" s="451"/>
      <c r="K40" s="478"/>
      <c r="L40" s="446"/>
      <c r="M40" s="447"/>
      <c r="N40" s="451"/>
      <c r="O40" s="478"/>
      <c r="P40" s="463"/>
      <c r="Q40" s="464"/>
      <c r="R40" s="464"/>
      <c r="S40" s="465"/>
      <c r="T40" s="441"/>
      <c r="U40" s="442"/>
      <c r="V40" s="441"/>
      <c r="W40" s="442"/>
      <c r="X40" s="441"/>
      <c r="Y40" s="442"/>
      <c r="Z40" s="82"/>
      <c r="AA40" s="470"/>
      <c r="AB40" s="473"/>
      <c r="AC40" s="474"/>
      <c r="AD40" s="451"/>
      <c r="AE40" s="478"/>
      <c r="AF40" s="446"/>
      <c r="AG40" s="447"/>
      <c r="AH40" s="451"/>
      <c r="AI40" s="447"/>
      <c r="AJ40" s="451"/>
      <c r="AK40" s="447"/>
      <c r="AL40" s="455"/>
      <c r="AM40" s="456"/>
      <c r="AN40" s="455"/>
      <c r="AO40" s="456"/>
      <c r="AP40" s="463"/>
      <c r="AQ40" s="464"/>
      <c r="AR40" s="464"/>
      <c r="AS40" s="465"/>
      <c r="AT40" s="441"/>
      <c r="AU40" s="442"/>
      <c r="AV40" s="441"/>
      <c r="AW40" s="442"/>
      <c r="AX40" s="441"/>
      <c r="AY40" s="442"/>
      <c r="AZ40" s="82"/>
      <c r="BA40" s="470"/>
      <c r="BB40" s="473"/>
      <c r="BC40" s="474"/>
      <c r="BD40" s="451"/>
      <c r="BE40" s="478"/>
      <c r="BF40" s="446"/>
      <c r="BG40" s="447"/>
      <c r="BH40" s="451"/>
      <c r="BI40" s="478"/>
      <c r="BJ40" s="451"/>
      <c r="BK40" s="478"/>
      <c r="BL40" s="446"/>
      <c r="BM40" s="447"/>
      <c r="BN40" s="451"/>
      <c r="BO40" s="478"/>
      <c r="BP40" s="463"/>
      <c r="BQ40" s="464"/>
      <c r="BR40" s="464"/>
      <c r="BS40" s="465"/>
      <c r="BT40" s="441"/>
      <c r="BU40" s="442"/>
      <c r="BV40" s="441"/>
      <c r="BW40" s="442"/>
      <c r="BX40" s="441"/>
      <c r="BY40" s="442"/>
    </row>
    <row r="41" spans="1:77" ht="16.5" customHeight="1" x14ac:dyDescent="0.3">
      <c r="A41" s="470"/>
      <c r="B41" s="473"/>
      <c r="C41" s="474"/>
      <c r="D41" s="451"/>
      <c r="E41" s="478"/>
      <c r="F41" s="446"/>
      <c r="G41" s="447"/>
      <c r="H41" s="451"/>
      <c r="I41" s="478"/>
      <c r="J41" s="451"/>
      <c r="K41" s="478"/>
      <c r="L41" s="446"/>
      <c r="M41" s="447"/>
      <c r="N41" s="451"/>
      <c r="O41" s="478"/>
      <c r="P41" s="463"/>
      <c r="Q41" s="464"/>
      <c r="R41" s="464"/>
      <c r="S41" s="465"/>
      <c r="T41" s="441"/>
      <c r="U41" s="442"/>
      <c r="V41" s="441"/>
      <c r="W41" s="442"/>
      <c r="X41" s="441"/>
      <c r="Y41" s="442"/>
      <c r="Z41" s="82"/>
      <c r="AA41" s="470"/>
      <c r="AB41" s="473"/>
      <c r="AC41" s="474"/>
      <c r="AD41" s="451"/>
      <c r="AE41" s="478"/>
      <c r="AF41" s="446"/>
      <c r="AG41" s="447"/>
      <c r="AH41" s="451"/>
      <c r="AI41" s="447"/>
      <c r="AJ41" s="451"/>
      <c r="AK41" s="447"/>
      <c r="AL41" s="455"/>
      <c r="AM41" s="456"/>
      <c r="AN41" s="455"/>
      <c r="AO41" s="456"/>
      <c r="AP41" s="463"/>
      <c r="AQ41" s="464"/>
      <c r="AR41" s="464"/>
      <c r="AS41" s="465"/>
      <c r="AT41" s="441"/>
      <c r="AU41" s="442"/>
      <c r="AV41" s="441"/>
      <c r="AW41" s="442"/>
      <c r="AX41" s="441"/>
      <c r="AY41" s="442"/>
      <c r="AZ41" s="82"/>
      <c r="BA41" s="470"/>
      <c r="BB41" s="473"/>
      <c r="BC41" s="474"/>
      <c r="BD41" s="451"/>
      <c r="BE41" s="478"/>
      <c r="BF41" s="446"/>
      <c r="BG41" s="447"/>
      <c r="BH41" s="451"/>
      <c r="BI41" s="478"/>
      <c r="BJ41" s="451"/>
      <c r="BK41" s="478"/>
      <c r="BL41" s="446"/>
      <c r="BM41" s="447"/>
      <c r="BN41" s="451"/>
      <c r="BO41" s="478"/>
      <c r="BP41" s="463"/>
      <c r="BQ41" s="464"/>
      <c r="BR41" s="464"/>
      <c r="BS41" s="465"/>
      <c r="BT41" s="441"/>
      <c r="BU41" s="442"/>
      <c r="BV41" s="441"/>
      <c r="BW41" s="442"/>
      <c r="BX41" s="441"/>
      <c r="BY41" s="442"/>
    </row>
    <row r="42" spans="1:77" ht="16.5" customHeight="1" x14ac:dyDescent="0.3">
      <c r="A42" s="470"/>
      <c r="B42" s="473"/>
      <c r="C42" s="474"/>
      <c r="D42" s="451"/>
      <c r="E42" s="478"/>
      <c r="F42" s="446"/>
      <c r="G42" s="447"/>
      <c r="H42" s="451"/>
      <c r="I42" s="478"/>
      <c r="J42" s="451"/>
      <c r="K42" s="478"/>
      <c r="L42" s="446"/>
      <c r="M42" s="447"/>
      <c r="N42" s="451"/>
      <c r="O42" s="478"/>
      <c r="P42" s="463"/>
      <c r="Q42" s="464"/>
      <c r="R42" s="464"/>
      <c r="S42" s="465"/>
      <c r="T42" s="441"/>
      <c r="U42" s="442"/>
      <c r="V42" s="441"/>
      <c r="W42" s="442"/>
      <c r="X42" s="441"/>
      <c r="Y42" s="442"/>
      <c r="Z42" s="82"/>
      <c r="AA42" s="470"/>
      <c r="AB42" s="473"/>
      <c r="AC42" s="474"/>
      <c r="AD42" s="451"/>
      <c r="AE42" s="478"/>
      <c r="AF42" s="446"/>
      <c r="AG42" s="447"/>
      <c r="AH42" s="451"/>
      <c r="AI42" s="447"/>
      <c r="AJ42" s="451"/>
      <c r="AK42" s="447"/>
      <c r="AL42" s="455"/>
      <c r="AM42" s="456"/>
      <c r="AN42" s="455"/>
      <c r="AO42" s="456"/>
      <c r="AP42" s="463"/>
      <c r="AQ42" s="464"/>
      <c r="AR42" s="464"/>
      <c r="AS42" s="465"/>
      <c r="AT42" s="441"/>
      <c r="AU42" s="442"/>
      <c r="AV42" s="441"/>
      <c r="AW42" s="442"/>
      <c r="AX42" s="441"/>
      <c r="AY42" s="442"/>
      <c r="AZ42" s="82"/>
      <c r="BA42" s="470"/>
      <c r="BB42" s="473"/>
      <c r="BC42" s="474"/>
      <c r="BD42" s="451"/>
      <c r="BE42" s="478"/>
      <c r="BF42" s="446"/>
      <c r="BG42" s="447"/>
      <c r="BH42" s="451"/>
      <c r="BI42" s="478"/>
      <c r="BJ42" s="451"/>
      <c r="BK42" s="478"/>
      <c r="BL42" s="446"/>
      <c r="BM42" s="447"/>
      <c r="BN42" s="451"/>
      <c r="BO42" s="478"/>
      <c r="BP42" s="463"/>
      <c r="BQ42" s="464"/>
      <c r="BR42" s="464"/>
      <c r="BS42" s="465"/>
      <c r="BT42" s="441"/>
      <c r="BU42" s="442"/>
      <c r="BV42" s="441"/>
      <c r="BW42" s="442"/>
      <c r="BX42" s="441"/>
      <c r="BY42" s="442"/>
    </row>
    <row r="43" spans="1:77" ht="16.5" customHeight="1" x14ac:dyDescent="0.3">
      <c r="A43" s="470"/>
      <c r="B43" s="473"/>
      <c r="C43" s="474"/>
      <c r="D43" s="451"/>
      <c r="E43" s="478"/>
      <c r="F43" s="446"/>
      <c r="G43" s="447"/>
      <c r="H43" s="451"/>
      <c r="I43" s="478"/>
      <c r="J43" s="451"/>
      <c r="K43" s="478"/>
      <c r="L43" s="446"/>
      <c r="M43" s="447"/>
      <c r="N43" s="451"/>
      <c r="O43" s="478"/>
      <c r="P43" s="463"/>
      <c r="Q43" s="464"/>
      <c r="R43" s="464"/>
      <c r="S43" s="465"/>
      <c r="T43" s="441"/>
      <c r="U43" s="442"/>
      <c r="V43" s="441"/>
      <c r="W43" s="442"/>
      <c r="X43" s="441"/>
      <c r="Y43" s="442"/>
      <c r="Z43" s="82"/>
      <c r="AA43" s="470"/>
      <c r="AB43" s="473"/>
      <c r="AC43" s="474"/>
      <c r="AD43" s="451"/>
      <c r="AE43" s="478"/>
      <c r="AF43" s="446"/>
      <c r="AG43" s="447"/>
      <c r="AH43" s="451"/>
      <c r="AI43" s="447"/>
      <c r="AJ43" s="451"/>
      <c r="AK43" s="447"/>
      <c r="AL43" s="455"/>
      <c r="AM43" s="456"/>
      <c r="AN43" s="455"/>
      <c r="AO43" s="456"/>
      <c r="AP43" s="463"/>
      <c r="AQ43" s="464"/>
      <c r="AR43" s="464"/>
      <c r="AS43" s="465"/>
      <c r="AT43" s="441"/>
      <c r="AU43" s="442"/>
      <c r="AV43" s="441"/>
      <c r="AW43" s="442"/>
      <c r="AX43" s="441"/>
      <c r="AY43" s="442"/>
      <c r="AZ43" s="82"/>
      <c r="BA43" s="470"/>
      <c r="BB43" s="473"/>
      <c r="BC43" s="474"/>
      <c r="BD43" s="451"/>
      <c r="BE43" s="478"/>
      <c r="BF43" s="446"/>
      <c r="BG43" s="447"/>
      <c r="BH43" s="451"/>
      <c r="BI43" s="478"/>
      <c r="BJ43" s="451"/>
      <c r="BK43" s="478"/>
      <c r="BL43" s="446"/>
      <c r="BM43" s="447"/>
      <c r="BN43" s="451"/>
      <c r="BO43" s="478"/>
      <c r="BP43" s="463"/>
      <c r="BQ43" s="464"/>
      <c r="BR43" s="464"/>
      <c r="BS43" s="465"/>
      <c r="BT43" s="441"/>
      <c r="BU43" s="442"/>
      <c r="BV43" s="441"/>
      <c r="BW43" s="442"/>
      <c r="BX43" s="441"/>
      <c r="BY43" s="442"/>
    </row>
    <row r="44" spans="1:77" ht="16.5" customHeight="1" x14ac:dyDescent="0.3">
      <c r="A44" s="470"/>
      <c r="B44" s="473"/>
      <c r="C44" s="474"/>
      <c r="D44" s="451"/>
      <c r="E44" s="478"/>
      <c r="F44" s="446"/>
      <c r="G44" s="447"/>
      <c r="H44" s="451"/>
      <c r="I44" s="478"/>
      <c r="J44" s="451"/>
      <c r="K44" s="478"/>
      <c r="L44" s="446"/>
      <c r="M44" s="447"/>
      <c r="N44" s="451"/>
      <c r="O44" s="478"/>
      <c r="P44" s="463"/>
      <c r="Q44" s="464"/>
      <c r="R44" s="464"/>
      <c r="S44" s="465"/>
      <c r="T44" s="441"/>
      <c r="U44" s="442"/>
      <c r="V44" s="441"/>
      <c r="W44" s="442"/>
      <c r="X44" s="441"/>
      <c r="Y44" s="442"/>
      <c r="Z44" s="82"/>
      <c r="AA44" s="470"/>
      <c r="AB44" s="473"/>
      <c r="AC44" s="474"/>
      <c r="AD44" s="451"/>
      <c r="AE44" s="478"/>
      <c r="AF44" s="446"/>
      <c r="AG44" s="447"/>
      <c r="AH44" s="451"/>
      <c r="AI44" s="447"/>
      <c r="AJ44" s="451"/>
      <c r="AK44" s="447"/>
      <c r="AL44" s="455"/>
      <c r="AM44" s="456"/>
      <c r="AN44" s="455"/>
      <c r="AO44" s="456"/>
      <c r="AP44" s="463"/>
      <c r="AQ44" s="464"/>
      <c r="AR44" s="464"/>
      <c r="AS44" s="465"/>
      <c r="AT44" s="441"/>
      <c r="AU44" s="442"/>
      <c r="AV44" s="441"/>
      <c r="AW44" s="442"/>
      <c r="AX44" s="441"/>
      <c r="AY44" s="442"/>
      <c r="AZ44" s="82"/>
      <c r="BA44" s="470"/>
      <c r="BB44" s="473"/>
      <c r="BC44" s="474"/>
      <c r="BD44" s="451"/>
      <c r="BE44" s="478"/>
      <c r="BF44" s="446"/>
      <c r="BG44" s="447"/>
      <c r="BH44" s="451"/>
      <c r="BI44" s="478"/>
      <c r="BJ44" s="451"/>
      <c r="BK44" s="478"/>
      <c r="BL44" s="446"/>
      <c r="BM44" s="447"/>
      <c r="BN44" s="451"/>
      <c r="BO44" s="478"/>
      <c r="BP44" s="463"/>
      <c r="BQ44" s="464"/>
      <c r="BR44" s="464"/>
      <c r="BS44" s="465"/>
      <c r="BT44" s="441"/>
      <c r="BU44" s="442"/>
      <c r="BV44" s="441"/>
      <c r="BW44" s="442"/>
      <c r="BX44" s="441"/>
      <c r="BY44" s="442"/>
    </row>
    <row r="45" spans="1:77" ht="16.5" customHeight="1" x14ac:dyDescent="0.3">
      <c r="A45" s="470"/>
      <c r="B45" s="473"/>
      <c r="C45" s="474"/>
      <c r="D45" s="451"/>
      <c r="E45" s="478"/>
      <c r="F45" s="446"/>
      <c r="G45" s="447"/>
      <c r="H45" s="451"/>
      <c r="I45" s="478"/>
      <c r="J45" s="451"/>
      <c r="K45" s="478"/>
      <c r="L45" s="446"/>
      <c r="M45" s="447"/>
      <c r="N45" s="451"/>
      <c r="O45" s="478"/>
      <c r="P45" s="463"/>
      <c r="Q45" s="464"/>
      <c r="R45" s="464"/>
      <c r="S45" s="465"/>
      <c r="T45" s="441"/>
      <c r="U45" s="442"/>
      <c r="V45" s="441"/>
      <c r="W45" s="442"/>
      <c r="X45" s="441"/>
      <c r="Y45" s="442"/>
      <c r="Z45" s="82"/>
      <c r="AA45" s="470"/>
      <c r="AB45" s="473"/>
      <c r="AC45" s="474"/>
      <c r="AD45" s="451"/>
      <c r="AE45" s="478"/>
      <c r="AF45" s="446"/>
      <c r="AG45" s="447"/>
      <c r="AH45" s="451"/>
      <c r="AI45" s="447"/>
      <c r="AJ45" s="451"/>
      <c r="AK45" s="447"/>
      <c r="AL45" s="455"/>
      <c r="AM45" s="456"/>
      <c r="AN45" s="455"/>
      <c r="AO45" s="456"/>
      <c r="AP45" s="463"/>
      <c r="AQ45" s="464"/>
      <c r="AR45" s="464"/>
      <c r="AS45" s="465"/>
      <c r="AT45" s="441"/>
      <c r="AU45" s="442"/>
      <c r="AV45" s="441"/>
      <c r="AW45" s="442"/>
      <c r="AX45" s="441"/>
      <c r="AY45" s="442"/>
      <c r="AZ45" s="82"/>
      <c r="BA45" s="470"/>
      <c r="BB45" s="473"/>
      <c r="BC45" s="474"/>
      <c r="BD45" s="451"/>
      <c r="BE45" s="478"/>
      <c r="BF45" s="446"/>
      <c r="BG45" s="447"/>
      <c r="BH45" s="451"/>
      <c r="BI45" s="478"/>
      <c r="BJ45" s="451"/>
      <c r="BK45" s="478"/>
      <c r="BL45" s="446"/>
      <c r="BM45" s="447"/>
      <c r="BN45" s="451"/>
      <c r="BO45" s="478"/>
      <c r="BP45" s="463"/>
      <c r="BQ45" s="464"/>
      <c r="BR45" s="464"/>
      <c r="BS45" s="465"/>
      <c r="BT45" s="441"/>
      <c r="BU45" s="442"/>
      <c r="BV45" s="441"/>
      <c r="BW45" s="442"/>
      <c r="BX45" s="441"/>
      <c r="BY45" s="442"/>
    </row>
    <row r="46" spans="1:77" ht="16.5" customHeight="1" thickBot="1" x14ac:dyDescent="0.35">
      <c r="A46" s="470"/>
      <c r="B46" s="475"/>
      <c r="C46" s="476"/>
      <c r="D46" s="452"/>
      <c r="E46" s="479"/>
      <c r="F46" s="448"/>
      <c r="G46" s="449"/>
      <c r="H46" s="452"/>
      <c r="I46" s="479"/>
      <c r="J46" s="452"/>
      <c r="K46" s="479"/>
      <c r="L46" s="448"/>
      <c r="M46" s="449"/>
      <c r="N46" s="452"/>
      <c r="O46" s="479"/>
      <c r="P46" s="466"/>
      <c r="Q46" s="467"/>
      <c r="R46" s="467"/>
      <c r="S46" s="468"/>
      <c r="T46" s="441"/>
      <c r="U46" s="442"/>
      <c r="V46" s="441"/>
      <c r="W46" s="442"/>
      <c r="X46" s="441"/>
      <c r="Y46" s="442"/>
      <c r="Z46" s="82"/>
      <c r="AA46" s="470"/>
      <c r="AB46" s="475"/>
      <c r="AC46" s="476"/>
      <c r="AD46" s="452"/>
      <c r="AE46" s="479"/>
      <c r="AF46" s="448"/>
      <c r="AG46" s="449"/>
      <c r="AH46" s="452"/>
      <c r="AI46" s="449"/>
      <c r="AJ46" s="452"/>
      <c r="AK46" s="449"/>
      <c r="AL46" s="457"/>
      <c r="AM46" s="458"/>
      <c r="AN46" s="457"/>
      <c r="AO46" s="458"/>
      <c r="AP46" s="466"/>
      <c r="AQ46" s="467"/>
      <c r="AR46" s="467"/>
      <c r="AS46" s="468"/>
      <c r="AT46" s="441"/>
      <c r="AU46" s="442"/>
      <c r="AV46" s="441"/>
      <c r="AW46" s="442"/>
      <c r="AX46" s="441"/>
      <c r="AY46" s="442"/>
      <c r="AZ46" s="82"/>
      <c r="BA46" s="470"/>
      <c r="BB46" s="475"/>
      <c r="BC46" s="476"/>
      <c r="BD46" s="452"/>
      <c r="BE46" s="479"/>
      <c r="BF46" s="448"/>
      <c r="BG46" s="449"/>
      <c r="BH46" s="452"/>
      <c r="BI46" s="479"/>
      <c r="BJ46" s="452"/>
      <c r="BK46" s="479"/>
      <c r="BL46" s="448"/>
      <c r="BM46" s="449"/>
      <c r="BN46" s="452"/>
      <c r="BO46" s="479"/>
      <c r="BP46" s="466"/>
      <c r="BQ46" s="467"/>
      <c r="BR46" s="467"/>
      <c r="BS46" s="468"/>
      <c r="BT46" s="441"/>
      <c r="BU46" s="442"/>
      <c r="BV46" s="441"/>
      <c r="BW46" s="442"/>
      <c r="BX46" s="441"/>
      <c r="BY46" s="442"/>
    </row>
    <row r="47" spans="1:77" ht="16.5" customHeight="1" x14ac:dyDescent="0.3">
      <c r="A47" s="469">
        <f>IF(입력!A49="","",입력!A49)</f>
        <v>6</v>
      </c>
      <c r="B47" s="471" t="str">
        <f>IF(입력!B53="","",입력!B53)</f>
        <v/>
      </c>
      <c r="C47" s="472"/>
      <c r="D47" s="450">
        <f>IF(OR(입력!B49="60mm단열",입력!B49="60mm방화"),IF(입력!B51="FIX",IF(입력!H49="W",(입력!D49-(입력!D49-입력!J49)-34-19-15),입력!D49-34-34-15),IF(OR(입력!B51="T/T",입력!B51="T/O",입력!B51="T/S"),IF(입력!H49="W",입력!D49-(입력!D49-입력!J49)-34-19+12-53-53-15,입력!D49-34-34+12-53-53-15),IF(입력!B51="OD",IF(입력!H49="W",입력!D49-(입력!D49-입력!J49)-34-34+12-53-53-15,입력!D49-34-34+12-53-53-15),IF(입력!B51="PJ",IF(입력!H49="W",입력!D49-(입력!D49-입력!J49)-34-34+12-53-53-15,입력!D49-34-34+12-53-53-10),0)))),0)</f>
        <v>0</v>
      </c>
      <c r="E47" s="477"/>
      <c r="F47" s="444">
        <f>IF(OR(입력!B49="60mm단열",입력!B49="60mm방화"),IF(입력!B51="FIX",IF(입력!H49="H",입력!F49-(입력!F49-입력!J49)-34-19-15,입력!F49-34-34-15),IF(OR(입력!B51="T/T",입력!B51="T/O",입력!B51="T/S"),IF(입력!H49="H",입력!F49-(입력!F49-입력!J49)-34-19+12-53-53-15,입력!F49-34-34+12-53-53-15),IF(입력!B51="OD",IF(입력!H49="H",입력!F49-(입력!F49-입력!J49)-34-34+12-53-53-15,입력!F49-34-34+12-53-53-15),IF(입력!B51="ES",입력!F49-37-38-81-81-10,IF(입력!B51="PJ",IF(입력!H49="H",입력!F49-(입력!F49-입력!J49)-34-34+12-53-53-15,입력!F49-34-34+12-53-53-15),0))))),0)</f>
        <v>0</v>
      </c>
      <c r="G47" s="445"/>
      <c r="H47" s="450">
        <f>IF(OR(입력!B49="60mm단열",입력!B49="60mm방화"),IF(입력!B51="FIX",IF(입력!H49="W",IF(입력!H53="W",입력!D49-(입력!D49-입력!J53)-34-19-15,입력!D49-입력!J49-34-19-15),IF(입력!H49="H",입력!D49-34-34-15,0)),IF(OR(입력!B51="T/T",입력!B51="T/O",입력!B51="T/S"),IF(입력!H49="W",IF(입력!H53="W",입력!D49-(입력!D49-입력!J53)-34-19+12-53-53-15,입력!D49-입력!J49-34-19-15),IF(입력!H49="H",IF(입력!H53="H",입력!D49-34-34+12-53-53-15,입력!D49-34-34-15),0)),IF(입력!B51="OD",IF(입력!H49="W",IF(입력!H53="W",입력!D49-(입력!D49-입력!J53)-34-34+12-53-53-15,입력!D49-입력!J49-34-34-15),IF(입력!H49="H",IF(입력!H53="H",입력!D49-34-34+12-53-53-15,입력!D49-34-34-15),0)),IF(입력!B51="ES",IF(입력!H49="W",IF(입력!H53="W",입력!D49-(입력!D49-입력!J53)-38-21+50.5-81-81-10,입력!D49-입력!J49-40-21-10),0),IF(입력!B51="PJ",IF(입력!H49="W",IF(입력!H52="W",입력!D49-(입력!D49-입력!J53)-34-34+12-53-53-15,입력!D49-입력!J49-34-34-15),IF(입력!H49="H",IF(입력!H53="H",입력!D49-34-34+12-53-53-15,입력!D49-34-34-15),0)),0))))),0)</f>
        <v>0</v>
      </c>
      <c r="I47" s="477"/>
      <c r="J47" s="450">
        <f>IF(OR(입력!$B49="60mm단열",입력!$B49="60mm방화"),IF(입력!B51="FIX",IF(입력!H49="H",IF(입력!H53="H",입력!F49-(입력!F49-입력!J53)-34-19-15,입력!F49-입력!J49-34-19-15),IF(입력!H49="W",입력!F49-34-34-15,0)),IF(OR(입력!B51="T/T",입력!B51="T/O",입력!B51="T/S"),IF(입력!H49="H",IF(입력!H53="H",입력!F49-(입력!F49-입력!J53)-34-19+12-53-53-15,입력!F49-입력!J49-34-19-15),IF(입력!H49="W",IF(입력!H53="W",입력!F49-34-34+12-53-53-15,입력!F49-34-34-15),0)),IF(입력!B51="OD",IF(입력!H49="H",IF(입력!H53="H",입력!F49-(입력!F49-입력!J53)-34-34+12-53-53-15,입력!F49-입력!J49-34-34-15),IF(입력!H49="W",IF(입력!H53="W",입력!F49-34-34+12-53-53-15,입력!F49-34-34-15),0)),IF(입력!B51="ES",IF(입력!H49="W",IF(입력!H53="W",입력!F49-37-38-81-81-10,입력!F49-40-40-10),0),IF(입력!B51="PJ",IF(입력!H49="H",IF(입력!H53="H",입력!F49-(입력!F49-입력!J53)-34-34+12-53-53-15,입력!F49-입력!J49-34-34-15),IF(입력!H49="W",IF(입력!H53="W",입력!F49-34-34+12-53-53-15,입력!F49-34-34-15),0)),0))))),0)</f>
        <v>0</v>
      </c>
      <c r="K47" s="477"/>
      <c r="L47" s="444">
        <f>IF(OR(입력!B49="60mm단열",입력!B49="60mm방화"),IF(OR(입력!B51="FIX",입력!B51="T/T",입력!B51="T/O",입력!B51="T/S"),IF(AND(입력!H49="W",입력!H53="W"),입력!D49-입력!J49-입력!J53-19-19-15,IF(AND(입력!H49="H",입력!H53="H"),입력!D49-34-34-15,0)),IF(입력!B51="OD",IF(AND(입력!H49="W",입력!H53="W"),입력!D49-입력!J49-입력!J52-34-34-15,IF(AND(입력!H49="H",입력!H53="H"),입력!D49-34-34-15,0)),IF(입력!B51="ES",IF(AND(입력!H49="W",입력!H53="W"),입력!D49-입력!J49-입력!J52-21-21-10,0),IF(입력!B51="PJ",IF(AND(입력!H49="W",입력!H53="W"),입력!D49-입력!J49-입력!J52-34-34-15,IF(AND(입력!H49="H",입력!H53="H"),입력!D49-34-34-15,0)),0)))),0)</f>
        <v>0</v>
      </c>
      <c r="M47" s="445"/>
      <c r="N47" s="450">
        <f>IF(OR(입력!B49="60mm단열",입력!B49="60mm방화"),IF(입력!B51="FIX",IF(AND(입력!H49="W",입력!H53="W"),입력!F49-34-34-15,IF(AND(입력!H49="H",입력!H53="H"),입력!F49-입력!J49-입력!J52-19-19-15,0)),IF(OR(입력!B51="T/T",입력!B51="T/O",입력!B51="T/S"),IF(AND(입력!H49="W",입력!H53="W"),입력!F49-34-34-15,IF(AND(입력!H49="H",입력!H53="H"),입력!F49-입력!J49-입력!J52-19-19-15,0)),IF(입력!B51="OD",IF(AND(입력!H49="W",입력!H53="W"),입력!F49-34-34-15,IF(AND(입력!H49="H",입력!H53="H"),입력!F49-입력!J49-입력!J53-34-34-15,0)),IF(입력!B51="ES",IF(AND(입력!H49="W",입력!H53="W"),입력!F49-34-34-15,0),IF(입력!B51="PJ",IF(AND(입력!H49="W",입력!H53="W"),입력!F49-34-34-15,IF(AND(입력!H49="H",입력!H53="H"),입력!F49-입력!J49-입력!J53-34-34-15,0)),0))))),0)</f>
        <v>0</v>
      </c>
      <c r="O47" s="477"/>
      <c r="P47" s="460">
        <f>ROUNDUP((U47+W47+Y47),0)</f>
        <v>0</v>
      </c>
      <c r="Q47" s="461"/>
      <c r="R47" s="461"/>
      <c r="S47" s="462"/>
      <c r="T47" s="441">
        <f>IF(B47="48T",0,IF(B47="51T",0,IF(입력!B49="60mm단열",(D47*F47)/91809*IF($B47="39T",9800,6100),IF(입력!B49="60mm방화",(D47*F47)/91809*IF($B47="24T",23400,30000),IF(AND(입력!B51="ES",B47="39T"),(D47*F47)/91809*9800,IF(AND(입력!B51="ES",B47="24T"),(D47*F47)/91809*6100,0))))))</f>
        <v>0</v>
      </c>
      <c r="U47" s="442">
        <f>IF(T47=0,0,IF(AND(입력!$B49="60mm단열",$B47="39T",T47&lt;29400),29400,IF(AND(입력!$B49="60mm단열",$B47="24T",T47&lt;18300),18300,IF(AND(입력!$B49="60mm방화",$B47="24T",T47&lt;70200),70200,T47))))</f>
        <v>0</v>
      </c>
      <c r="V47" s="441">
        <f>IF(B47="48T",0,IF(B47="51T",0,IF(입력!B49="60mm단열",(H47*J47)/91809*IF($B47="39T",9800,6100),IF(입력!B49="60mm방화",(H47*J47)/91809*IF($B47="24T",23400,30000),IF(AND(입력!B51="ES",B47="39T"),(H47*J47)/91809*9800,IF(AND(입력!B51="ES",B47="24T"),(H47*J47)/91809*6100,0))))))</f>
        <v>0</v>
      </c>
      <c r="W47" s="442">
        <f>IF(V47=0,0,IF(AND(입력!$B49="60mm단열",$B47="39T",V47&lt;29400),29400,IF(AND(입력!$B49="60mm단열",$B47="24T",V47&lt;18300),18300,IF(AND(입력!$B49="60mm방화",$B47="24T",V47&lt;70200),70200,V47))))</f>
        <v>0</v>
      </c>
      <c r="X47" s="441">
        <f>IF(B47="48T",0,IF(B47="51T",0,IF(입력!B49="60mm단열",(L47*N47)/91809*IF($B47="39T",9800,6100),IF(입력!B49="60mm방화",(L47*N47)/91809*IF($B47="24T",23400,30000),IF(AND(입력!B51="ES",B47="39T"),(L47*N47)/91809*9800,IF(AND(입력!B51="ES",B47="24T"),(L47*N47)/91809*6100,0))))))</f>
        <v>0</v>
      </c>
      <c r="Y47" s="442">
        <f>IF(X47=0,0,IF(AND(입력!$B49="60mm단열",$B47="39T",X47&lt;29400),29400,IF(AND(입력!$B49="60mm단열",$B47="24T",X47&lt;18300),18300,IF(AND(입력!$B49="60mm방화",$B47="24T",X47&lt;70200),70200,X47))))</f>
        <v>0</v>
      </c>
      <c r="Z47" s="82"/>
      <c r="AA47" s="469">
        <f>IF(입력!A49="","",입력!A49)</f>
        <v>6</v>
      </c>
      <c r="AB47" s="471" t="str">
        <f>IF(입력!B53="","",입력!B53)</f>
        <v/>
      </c>
      <c r="AC47" s="472"/>
      <c r="AD47" s="450">
        <f>IF(OR(입력!B49="85mm단열",입력!B49="85mm방화"),IF(입력!B51="FIX",IF(입력!H49="W",(입력!D49-(입력!D49-입력!J49)-38-19-15),입력!D49-38-38-15),IF(OR(입력!B51="T/T",입력!B51="T/O",입력!B51="T/S"),IF(입력!H49="W",입력!D49-(입력!D49-입력!J49)-38-19+12-56-56-15,입력!D49-38-38+12-56-56-15),IF(입력!B51="OD",IF(입력!H49="W",입력!D49-(입력!D49-입력!J49)-38-38+12-56-56-15,입력!D49-38-38+12-56-56-15),0))),0)</f>
        <v>0</v>
      </c>
      <c r="AE47" s="477"/>
      <c r="AF47" s="444">
        <f>IF(OR(입력!B49="85mm단열",입력!B49="85mm방화"),IF(입력!B51="FIX",IF(입력!H49="H",입력!F49-(입력!F49-입력!J49)-38-19-15,입력!F49-38-38-15),IF(OR(입력!B51="T/T",입력!B51="T/O",입력!B49="T/S"),IF(입력!H49="H",입력!F49-(입력!F49-입력!J49)-38-19+12-56-56-15,입력!F49-38-38+12-56-56-15),IF(입력!B51="OD",IF(입력!H49="H",입력!F49-(입력!F49-입력!J49)-38-38+12-56-56-15,입력!F49-38-38+12-56-56-15),IF(입력!B51="ES",입력!F49-37-38-81-81-10,IF(입력!B51="PJ",IF(입력!H49="H",입력!F49-(입력!F49-입력!J49)-50-50+16-58-58-10,입력!F49-50-50+16-58-58-10),0))))),0)</f>
        <v>0</v>
      </c>
      <c r="AG47" s="445"/>
      <c r="AH47" s="450">
        <f>IF(OR(입력!B49="85mm단열",입력!B49="85mm방화"),IF(입력!B51="FIX",IF(입력!H49="W",IF(입력!H54="W",입력!D49-(입력!D49-입력!J54)-37-19-15,입력!D49-입력!J49-38-19-15),IF(입력!H49="H",입력!D49-38-38-15,0)),IF(OR(입력!B51="T/T",입력!B51="T/O",입력!B51="T/S"),IF(입력!H49="W",IF(입력!H53="W",입력!D49-(입력!D49-입력!J53)-38-19+12-56-56-15,입력!D49-입력!J49-38-19-15),IF(입력!H49="H",IF(입력!H54="H",입력!D49-38-38+12-56-56-15,입력!D49-38-38-15),0)),IF(입력!B51="OD",IF(입력!H49="W",IF(입력!H53="W",입력!D49-(입력!D49-입력!J53)-38-38+12-56-56-15,입력!D49-입력!J49-38-38-15),IF(입력!H49="H",IF(입력!H53="H",입력!D49-38-38+12-56-56-15,입력!D49-38-38-15),0)),IF(입력!B51="ES",IF(입력!H49="W",IF(입력!H54="W",입력!D49-(입력!D49-입력!J54)-38-21+50.5-81-81-10,입력!D49-입력!J49-40-21-10),0),IF(입력!B51="PJ",IF(입력!H49="W",IF(입력!H54="W",입력!D49-(입력!D49-입력!J54)-50-50+16-58-58-10,입력!D49-입력!J49-50-50-10),IF(입력!H49="H",IF(입력!H54="H",입력!D49-50-50+16-58-58-10,입력!D49-50-50-10),0)),0))))),0)</f>
        <v>0</v>
      </c>
      <c r="AI47" s="445"/>
      <c r="AJ47" s="450">
        <f>IF(OR(입력!B49="85mm단열",입력!B49="85mm방화"),IF(입력!B51="FIX",IF(입력!H49="H",IF(입력!H53="H",입력!F49-(입력!F49-입력!J53)-38-19-15,입력!F49-입력!J49-38-19-15),IF(입력!H49="W",입력!F49-38-38-15,0)),IF(OR(입력!B51="T/T",입력!B51="T/O",입력!B51="T/S"),IF(입력!H49="H",IF(입력!H53="H",입력!F49-(입력!F49-입력!J53)-38-19+12-56-56-15,입력!F49-입력!J49-38-19-15),IF(입력!H49="W",IF(입력!H53="W",입력!F49-38-38+12-56-56-15,입력!F49-38-38-15),0)),IF(입력!B51="ID",IF(입력!H49="H",IF(입력!H53="H",입력!F49-(입력!F49-입력!J53)-38-19+12-56-56-15,입력!F49-입력!J49-38-19-15),IF(입력!H49="W",IF(입력!H53="W",입력!F49-38-38+12-56-56-15,입력!F49-38-38-15),0)),IF(입력!B51="OD",IF(입력!H49="H",IF(입력!H53="H",입력!F49-(입력!F49-입력!J53)-38-38+12-56-56-15,입력!F49-입력!J49-38-38-15),IF(입력!H49="W",IF(입력!H53="W",입력!F49-38-38+12-56-56-15,입력!F49-38-38-15),0)),IF(입력!B51="ES",IF(입력!H49="W",IF(입력!H54="W",입력!F49-37-38-81-81-10,입력!F49-40-40-10),0),IF(입력!B51="PJ",IF(입력!H49="H",IF(입력!H54="H",입력!F49-(입력!F49-입력!J54)-50-50+16-58-58-10,입력!F49-입력!J49-50-50-10),IF(입력!H49="W",IF(입력!H54="W",입력!F49-50-50+16-58-58-10,입력!F49-50-50-10),0)),0)))))),0)</f>
        <v>0</v>
      </c>
      <c r="AK47" s="445"/>
      <c r="AL47" s="453">
        <f>IF(OR(입력!B49="85mm단열",입력!B49="85mm방화"),IF(OR(입력!B51="FIX",입력!B51="T/T",입력!B51="T/O",입력!B51="T/S",입력!B51="ID"),IF(AND(입력!H49="W",입력!H53="W"),입력!D49-입력!J49-입력!J53-19-19-15,IF(AND(입력!H49="H",입력!H53="H"),입력!D49-38-38-15,0)),IF(입력!B51="OD",IF(AND(입력!H49="W",입력!H53="W"),입력!D49-입력!J49-입력!J54-38-38-15,IF(AND(입력!H49="H",입력!H53="H"),입력!D49-38-38-15,0)),IF(입력!B49="ES",IF(AND(입력!H49="W",입력!H53="W"),입력!D49-입력!J49-입력!J54-21-21-10,0),IF(입력!B49="PJ",IF(AND(입력!H49="W",입력!H53="W"),입력!D49-입력!J49-입력!J54-50-50-10-12,IF(AND(입력!H49="H",입력!H53="H"),입력!D49-50-50-10-12,0)),0)))),0)</f>
        <v>0</v>
      </c>
      <c r="AM47" s="454"/>
      <c r="AN47" s="459">
        <f>IF(OR(입력!B49="85mm단열",입력!B49="85mm방화"),IF(입력!B51="FIX",IF(AND(입력!H49="W",입력!H53="W"),입력!F49-38-38-15,IF(AND(입력!H49="H",입력!H53="H"),입력!F49-입력!J49-입력!J53-19-19-15,0)),IF(OR(입력!B51="T/T",입력!B51="T/O",입력!B51="T/S"),IF(AND(입력!H49="W",입력!H53="W"),입력!F49-38-38-15,IF(AND(입력!H49="H",입력!H53="H"),입력!F49-입력!J49-입력!J53-19-19-15,0)),IF(입력!B51="ID",IF(AND(입력!H49="W",입력!H53="W"),입력!F49-38-38-15,IF(AND(입력!H49="H",입력!H53="H"),입력!F49-입력!J49-입력!J53-19-19-15,0)),IF(입력!B51="OD",IF(AND(입력!H49="W",입력!H53="W"),입력!F49-38-38-15,IF(AND(입력!H49="H",입력!H53="H"),입력!F49-입력!J49-입력!J53-38-38-15,0)),IF(입력!B49="ES",IF(AND(입력!H49="W",입력!H54="W"),입력!F49-40-40-10,0),IF(입력!B49="PJ",IF(AND(입력!H49="W",입력!H54="W"),입력!F49-50-50-10,IF(AND(입력!H49="H",입력!H54="H"),입력!F49-입력!J49-입력!J54-50-50-10,0)),0)))))),0)</f>
        <v>0</v>
      </c>
      <c r="AO47" s="454"/>
      <c r="AP47" s="460">
        <f>ROUNDUP((AU47+AW47+AY47),0)</f>
        <v>0</v>
      </c>
      <c r="AQ47" s="461"/>
      <c r="AR47" s="461"/>
      <c r="AS47" s="462"/>
      <c r="AT47" s="441">
        <f>(AD47*AF47)/91809*IF($AB47="51T",11000,IF($B47="48T",27500,0))</f>
        <v>0</v>
      </c>
      <c r="AU47" s="442">
        <f>IF(AT47=0,0,IF(AND('유리 사이즈'!$AB47="51T",'유리 사이즈'!AT47&lt;33000),33000,IF(AND('유리 사이즈'!$B47="48T",'유리 사이즈'!AT47&lt;83400),83400,'유리 사이즈'!AT47)))</f>
        <v>0</v>
      </c>
      <c r="AV47" s="441">
        <f>(AH47*AJ47)/91809*IF($AB47="51T",11000,IF($B47="48T",27500,0))</f>
        <v>0</v>
      </c>
      <c r="AW47" s="442">
        <f>IF(AV47=0,0,IF(AND('유리 사이즈'!$AB47="51T",'유리 사이즈'!AV47&lt;33000),33000,IF(AND('유리 사이즈'!$B47="48T",'유리 사이즈'!AV47&lt;83400),83400,'유리 사이즈'!AV47)))</f>
        <v>0</v>
      </c>
      <c r="AX47" s="441">
        <f>(AL47*AN47)/91809*IF($AB47="51T",11000,IF($B47="48T",27500,0))</f>
        <v>0</v>
      </c>
      <c r="AY47" s="442">
        <f>IF(AX47=0,0,IF(AND('유리 사이즈'!$AB47="51T",'유리 사이즈'!AX47&lt;33000),33000,IF(AND('유리 사이즈'!$B47="48T",'유리 사이즈'!AX47&lt;83400),83400,'유리 사이즈'!AX47)))</f>
        <v>0</v>
      </c>
      <c r="AZ47" s="82"/>
      <c r="BA47" s="469">
        <f>IF(입력!A49="","",입력!A49)</f>
        <v>6</v>
      </c>
      <c r="BB47" s="471" t="str">
        <f>IF(입력!B53="","",입력!B53)</f>
        <v/>
      </c>
      <c r="BC47" s="472"/>
      <c r="BD47" s="450">
        <f>IF(OR(입력!B49="145mm단열",입력!B49="145mm방화"),IF(입력!B51="ES",입력!D49-(입력!D49-입력!J49)-38-21+50.5-81-81-10,0),0)</f>
        <v>0</v>
      </c>
      <c r="BE47" s="477"/>
      <c r="BF47" s="444">
        <f>IF(OR(입력!B49="145mm단열",입력!B49="145mm방화"),IF(입력!B51="ES",입력!F49-37-38-81-81-10,0),0)</f>
        <v>0</v>
      </c>
      <c r="BG47" s="445"/>
      <c r="BH47" s="450">
        <f>IF(OR(입력!B49="145mm단열",입력!B49="145mm방화"),IF(입력!B51="ES",IF(입력!H49="W",IF(입력!H53="W",입력!D49-(입력!D49-입력!J53)-38-21+50.5-81-81-10,입력!D49-입력!J49-40-21-10),0),0),0)</f>
        <v>0</v>
      </c>
      <c r="BI47" s="477"/>
      <c r="BJ47" s="450">
        <f>IF(OR(입력!$B49="145mm단열",입력!$B49="145mm방화"),IF(입력!B51="ES",IF(입력!H49="W",IF(입력!H52="W",입력!F49-37-38-81-81-10,입력!F49-40-40-10),0),0),0)</f>
        <v>0</v>
      </c>
      <c r="BK47" s="477"/>
      <c r="BL47" s="444">
        <f>IF(OR(입력!B49="145mm단열",입력!B49="145mm방화"),IF(입력!B51="ES",IF(AND(입력!H49="W",입력!H53="W"),입력!D49-입력!J49-입력!J52-21-21-10,0),0),0)</f>
        <v>0</v>
      </c>
      <c r="BM47" s="445"/>
      <c r="BN47" s="450">
        <f>IF(OR(입력!B49="145mm단열",입력!B49="145mm방화"),IF(입력!B51="ES",IF(AND(입력!H49="W",입력!H53="W"),입력!F49-40-40-10,0),0),0)</f>
        <v>0</v>
      </c>
      <c r="BO47" s="477"/>
      <c r="BP47" s="460">
        <f>ROUNDUP((BU47+BW47+BY47),0)</f>
        <v>0</v>
      </c>
      <c r="BQ47" s="461"/>
      <c r="BR47" s="461"/>
      <c r="BS47" s="462"/>
      <c r="BT47" s="441">
        <f>IF(BB47="48T",0,IF(BB47="51T",0,IF(입력!B49="145mm단열",(BD47*BF47)/91809*IF($B47="39T",9800,6100),IF(입력!B49="145mm방화",(BD47*BF47)/91809*IF($B47="24T",23400,30000),IF(AND(입력!B51="ES",BB47="39T"),(BD47*BF47)/91809*9800,IF(AND(입력!B51="ES",BB47="24T"),(BD47*BF47)/91809*6100,0))))))</f>
        <v>0</v>
      </c>
      <c r="BU47" s="442">
        <f>IF(BT47=0,0,IF(AND(입력!$B49="145mm단열",$B47="39T",BT47&lt;29400),29400,IF(AND(입력!$B49="145mm단열",$B47="24T",BT47&lt;18300),18300,IF(AND(입력!$B49="60mm방화",$B47="24T",BT47&lt;70200),70200,BT47))))</f>
        <v>0</v>
      </c>
      <c r="BV47" s="441">
        <f>IF(BB47="48T",0,IF(BB47="51T",0,IF(입력!B49="145mm단열",(BH47*BJ47)/91809*IF($B47="39T",9800,6100),IF(입력!B49="145mm방화",(BH47*BJ47)/91809*IF($B47="24T",23400,30000),IF(AND(입력!B51="ES",BB47="39T"),(BH47*BJ47)/91809*9800,IF(AND(입력!B51="ES",BB47="24T"),(BH47*BJ47)/91809*6100,0))))))</f>
        <v>0</v>
      </c>
      <c r="BW47" s="442">
        <f>IF(BV47=0,0,IF(AND(입력!$B49="145mm단열",$B47="39T",BV47&lt;29400),29400,IF(AND(입력!$B49="145mm단열",$B47="24T",BV47&lt;18300),18300,IF(AND(입력!$B49="60mm방화",$B47="24T",BV47&lt;70200),70200,BV47))))</f>
        <v>0</v>
      </c>
      <c r="BX47" s="441">
        <f>IF(BB47="48T",0,IF(BB47="51T",0,IF(입력!B49="145mm단열",(BL47*BN47)/91809*IF($B47="39T",9800,6100),IF(입력!B49="145mm방화",(BL47*BN47)/91809*IF($B47="24T",23400,30000),IF(AND(입력!B51="ES",BB47="39T"),(BL47*BN47)/91809*9800,IF(AND(입력!B51="ES",BB47="24T"),(BL47*BN47)/91809*6100,0))))))</f>
        <v>0</v>
      </c>
      <c r="BY47" s="442">
        <f>IF(BX47=0,0,IF(AND(입력!$B49="145mm단열",$B47="39T",BX47&lt;29400),29400,IF(AND(입력!$B49="60mm단열",$B47="24T",BX47&lt;18300),18300,IF(AND(입력!$B49="145mm방화",$B47="24T",BX47&lt;70200),70200,BX47))))</f>
        <v>0</v>
      </c>
    </row>
    <row r="48" spans="1:77" ht="16.5" customHeight="1" x14ac:dyDescent="0.3">
      <c r="A48" s="470"/>
      <c r="B48" s="473"/>
      <c r="C48" s="474"/>
      <c r="D48" s="451"/>
      <c r="E48" s="478"/>
      <c r="F48" s="446"/>
      <c r="G48" s="447"/>
      <c r="H48" s="451"/>
      <c r="I48" s="478"/>
      <c r="J48" s="451"/>
      <c r="K48" s="478"/>
      <c r="L48" s="446"/>
      <c r="M48" s="447"/>
      <c r="N48" s="451"/>
      <c r="O48" s="478"/>
      <c r="P48" s="463"/>
      <c r="Q48" s="464"/>
      <c r="R48" s="464"/>
      <c r="S48" s="465"/>
      <c r="T48" s="441"/>
      <c r="U48" s="442"/>
      <c r="V48" s="441"/>
      <c r="W48" s="442"/>
      <c r="X48" s="441"/>
      <c r="Y48" s="442"/>
      <c r="Z48" s="82"/>
      <c r="AA48" s="470"/>
      <c r="AB48" s="473"/>
      <c r="AC48" s="474"/>
      <c r="AD48" s="451"/>
      <c r="AE48" s="478"/>
      <c r="AF48" s="446"/>
      <c r="AG48" s="447"/>
      <c r="AH48" s="451"/>
      <c r="AI48" s="447"/>
      <c r="AJ48" s="451"/>
      <c r="AK48" s="447"/>
      <c r="AL48" s="455"/>
      <c r="AM48" s="456"/>
      <c r="AN48" s="455"/>
      <c r="AO48" s="456"/>
      <c r="AP48" s="463"/>
      <c r="AQ48" s="464"/>
      <c r="AR48" s="464"/>
      <c r="AS48" s="465"/>
      <c r="AT48" s="441"/>
      <c r="AU48" s="442"/>
      <c r="AV48" s="441"/>
      <c r="AW48" s="442"/>
      <c r="AX48" s="441"/>
      <c r="AY48" s="442"/>
      <c r="AZ48" s="82"/>
      <c r="BA48" s="470"/>
      <c r="BB48" s="473"/>
      <c r="BC48" s="474"/>
      <c r="BD48" s="451"/>
      <c r="BE48" s="478"/>
      <c r="BF48" s="446"/>
      <c r="BG48" s="447"/>
      <c r="BH48" s="451"/>
      <c r="BI48" s="478"/>
      <c r="BJ48" s="451"/>
      <c r="BK48" s="478"/>
      <c r="BL48" s="446"/>
      <c r="BM48" s="447"/>
      <c r="BN48" s="451"/>
      <c r="BO48" s="478"/>
      <c r="BP48" s="463"/>
      <c r="BQ48" s="464"/>
      <c r="BR48" s="464"/>
      <c r="BS48" s="465"/>
      <c r="BT48" s="441"/>
      <c r="BU48" s="442"/>
      <c r="BV48" s="441"/>
      <c r="BW48" s="442"/>
      <c r="BX48" s="441"/>
      <c r="BY48" s="442"/>
    </row>
    <row r="49" spans="1:77" ht="16.5" customHeight="1" x14ac:dyDescent="0.3">
      <c r="A49" s="470"/>
      <c r="B49" s="473"/>
      <c r="C49" s="474"/>
      <c r="D49" s="451"/>
      <c r="E49" s="478"/>
      <c r="F49" s="446"/>
      <c r="G49" s="447"/>
      <c r="H49" s="451"/>
      <c r="I49" s="478"/>
      <c r="J49" s="451"/>
      <c r="K49" s="478"/>
      <c r="L49" s="446"/>
      <c r="M49" s="447"/>
      <c r="N49" s="451"/>
      <c r="O49" s="478"/>
      <c r="P49" s="463"/>
      <c r="Q49" s="464"/>
      <c r="R49" s="464"/>
      <c r="S49" s="465"/>
      <c r="T49" s="441"/>
      <c r="U49" s="442"/>
      <c r="V49" s="441"/>
      <c r="W49" s="442"/>
      <c r="X49" s="441"/>
      <c r="Y49" s="442"/>
      <c r="Z49" s="82"/>
      <c r="AA49" s="470"/>
      <c r="AB49" s="473"/>
      <c r="AC49" s="474"/>
      <c r="AD49" s="451"/>
      <c r="AE49" s="478"/>
      <c r="AF49" s="446"/>
      <c r="AG49" s="447"/>
      <c r="AH49" s="451"/>
      <c r="AI49" s="447"/>
      <c r="AJ49" s="451"/>
      <c r="AK49" s="447"/>
      <c r="AL49" s="455"/>
      <c r="AM49" s="456"/>
      <c r="AN49" s="455"/>
      <c r="AO49" s="456"/>
      <c r="AP49" s="463"/>
      <c r="AQ49" s="464"/>
      <c r="AR49" s="464"/>
      <c r="AS49" s="465"/>
      <c r="AT49" s="441"/>
      <c r="AU49" s="442"/>
      <c r="AV49" s="441"/>
      <c r="AW49" s="442"/>
      <c r="AX49" s="441"/>
      <c r="AY49" s="442"/>
      <c r="AZ49" s="82"/>
      <c r="BA49" s="470"/>
      <c r="BB49" s="473"/>
      <c r="BC49" s="474"/>
      <c r="BD49" s="451"/>
      <c r="BE49" s="478"/>
      <c r="BF49" s="446"/>
      <c r="BG49" s="447"/>
      <c r="BH49" s="451"/>
      <c r="BI49" s="478"/>
      <c r="BJ49" s="451"/>
      <c r="BK49" s="478"/>
      <c r="BL49" s="446"/>
      <c r="BM49" s="447"/>
      <c r="BN49" s="451"/>
      <c r="BO49" s="478"/>
      <c r="BP49" s="463"/>
      <c r="BQ49" s="464"/>
      <c r="BR49" s="464"/>
      <c r="BS49" s="465"/>
      <c r="BT49" s="441"/>
      <c r="BU49" s="442"/>
      <c r="BV49" s="441"/>
      <c r="BW49" s="442"/>
      <c r="BX49" s="441"/>
      <c r="BY49" s="442"/>
    </row>
    <row r="50" spans="1:77" ht="16.5" customHeight="1" x14ac:dyDescent="0.3">
      <c r="A50" s="470"/>
      <c r="B50" s="473"/>
      <c r="C50" s="474"/>
      <c r="D50" s="451"/>
      <c r="E50" s="478"/>
      <c r="F50" s="446"/>
      <c r="G50" s="447"/>
      <c r="H50" s="451"/>
      <c r="I50" s="478"/>
      <c r="J50" s="451"/>
      <c r="K50" s="478"/>
      <c r="L50" s="446"/>
      <c r="M50" s="447"/>
      <c r="N50" s="451"/>
      <c r="O50" s="478"/>
      <c r="P50" s="463"/>
      <c r="Q50" s="464"/>
      <c r="R50" s="464"/>
      <c r="S50" s="465"/>
      <c r="T50" s="441"/>
      <c r="U50" s="442"/>
      <c r="V50" s="441"/>
      <c r="W50" s="442"/>
      <c r="X50" s="441"/>
      <c r="Y50" s="442"/>
      <c r="Z50" s="82"/>
      <c r="AA50" s="470"/>
      <c r="AB50" s="473"/>
      <c r="AC50" s="474"/>
      <c r="AD50" s="451"/>
      <c r="AE50" s="478"/>
      <c r="AF50" s="446"/>
      <c r="AG50" s="447"/>
      <c r="AH50" s="451"/>
      <c r="AI50" s="447"/>
      <c r="AJ50" s="451"/>
      <c r="AK50" s="447"/>
      <c r="AL50" s="455"/>
      <c r="AM50" s="456"/>
      <c r="AN50" s="455"/>
      <c r="AO50" s="456"/>
      <c r="AP50" s="463"/>
      <c r="AQ50" s="464"/>
      <c r="AR50" s="464"/>
      <c r="AS50" s="465"/>
      <c r="AT50" s="441"/>
      <c r="AU50" s="442"/>
      <c r="AV50" s="441"/>
      <c r="AW50" s="442"/>
      <c r="AX50" s="441"/>
      <c r="AY50" s="442"/>
      <c r="AZ50" s="82"/>
      <c r="BA50" s="470"/>
      <c r="BB50" s="473"/>
      <c r="BC50" s="474"/>
      <c r="BD50" s="451"/>
      <c r="BE50" s="478"/>
      <c r="BF50" s="446"/>
      <c r="BG50" s="447"/>
      <c r="BH50" s="451"/>
      <c r="BI50" s="478"/>
      <c r="BJ50" s="451"/>
      <c r="BK50" s="478"/>
      <c r="BL50" s="446"/>
      <c r="BM50" s="447"/>
      <c r="BN50" s="451"/>
      <c r="BO50" s="478"/>
      <c r="BP50" s="463"/>
      <c r="BQ50" s="464"/>
      <c r="BR50" s="464"/>
      <c r="BS50" s="465"/>
      <c r="BT50" s="441"/>
      <c r="BU50" s="442"/>
      <c r="BV50" s="441"/>
      <c r="BW50" s="442"/>
      <c r="BX50" s="441"/>
      <c r="BY50" s="442"/>
    </row>
    <row r="51" spans="1:77" ht="16.5" customHeight="1" x14ac:dyDescent="0.3">
      <c r="A51" s="470"/>
      <c r="B51" s="473"/>
      <c r="C51" s="474"/>
      <c r="D51" s="451"/>
      <c r="E51" s="478"/>
      <c r="F51" s="446"/>
      <c r="G51" s="447"/>
      <c r="H51" s="451"/>
      <c r="I51" s="478"/>
      <c r="J51" s="451"/>
      <c r="K51" s="478"/>
      <c r="L51" s="446"/>
      <c r="M51" s="447"/>
      <c r="N51" s="451"/>
      <c r="O51" s="478"/>
      <c r="P51" s="463"/>
      <c r="Q51" s="464"/>
      <c r="R51" s="464"/>
      <c r="S51" s="465"/>
      <c r="T51" s="441"/>
      <c r="U51" s="442"/>
      <c r="V51" s="441"/>
      <c r="W51" s="442"/>
      <c r="X51" s="441"/>
      <c r="Y51" s="442"/>
      <c r="Z51" s="82"/>
      <c r="AA51" s="470"/>
      <c r="AB51" s="473"/>
      <c r="AC51" s="474"/>
      <c r="AD51" s="451"/>
      <c r="AE51" s="478"/>
      <c r="AF51" s="446"/>
      <c r="AG51" s="447"/>
      <c r="AH51" s="451"/>
      <c r="AI51" s="447"/>
      <c r="AJ51" s="451"/>
      <c r="AK51" s="447"/>
      <c r="AL51" s="455"/>
      <c r="AM51" s="456"/>
      <c r="AN51" s="455"/>
      <c r="AO51" s="456"/>
      <c r="AP51" s="463"/>
      <c r="AQ51" s="464"/>
      <c r="AR51" s="464"/>
      <c r="AS51" s="465"/>
      <c r="AT51" s="441"/>
      <c r="AU51" s="442"/>
      <c r="AV51" s="441"/>
      <c r="AW51" s="442"/>
      <c r="AX51" s="441"/>
      <c r="AY51" s="442"/>
      <c r="AZ51" s="82"/>
      <c r="BA51" s="470"/>
      <c r="BB51" s="473"/>
      <c r="BC51" s="474"/>
      <c r="BD51" s="451"/>
      <c r="BE51" s="478"/>
      <c r="BF51" s="446"/>
      <c r="BG51" s="447"/>
      <c r="BH51" s="451"/>
      <c r="BI51" s="478"/>
      <c r="BJ51" s="451"/>
      <c r="BK51" s="478"/>
      <c r="BL51" s="446"/>
      <c r="BM51" s="447"/>
      <c r="BN51" s="451"/>
      <c r="BO51" s="478"/>
      <c r="BP51" s="463"/>
      <c r="BQ51" s="464"/>
      <c r="BR51" s="464"/>
      <c r="BS51" s="465"/>
      <c r="BT51" s="441"/>
      <c r="BU51" s="442"/>
      <c r="BV51" s="441"/>
      <c r="BW51" s="442"/>
      <c r="BX51" s="441"/>
      <c r="BY51" s="442"/>
    </row>
    <row r="52" spans="1:77" ht="16.5" customHeight="1" x14ac:dyDescent="0.3">
      <c r="A52" s="470"/>
      <c r="B52" s="473"/>
      <c r="C52" s="474"/>
      <c r="D52" s="451"/>
      <c r="E52" s="478"/>
      <c r="F52" s="446"/>
      <c r="G52" s="447"/>
      <c r="H52" s="451"/>
      <c r="I52" s="478"/>
      <c r="J52" s="451"/>
      <c r="K52" s="478"/>
      <c r="L52" s="446"/>
      <c r="M52" s="447"/>
      <c r="N52" s="451"/>
      <c r="O52" s="478"/>
      <c r="P52" s="463"/>
      <c r="Q52" s="464"/>
      <c r="R52" s="464"/>
      <c r="S52" s="465"/>
      <c r="T52" s="441"/>
      <c r="U52" s="442"/>
      <c r="V52" s="441"/>
      <c r="W52" s="442"/>
      <c r="X52" s="441"/>
      <c r="Y52" s="442"/>
      <c r="Z52" s="82"/>
      <c r="AA52" s="470"/>
      <c r="AB52" s="473"/>
      <c r="AC52" s="474"/>
      <c r="AD52" s="451"/>
      <c r="AE52" s="478"/>
      <c r="AF52" s="446"/>
      <c r="AG52" s="447"/>
      <c r="AH52" s="451"/>
      <c r="AI52" s="447"/>
      <c r="AJ52" s="451"/>
      <c r="AK52" s="447"/>
      <c r="AL52" s="455"/>
      <c r="AM52" s="456"/>
      <c r="AN52" s="455"/>
      <c r="AO52" s="456"/>
      <c r="AP52" s="463"/>
      <c r="AQ52" s="464"/>
      <c r="AR52" s="464"/>
      <c r="AS52" s="465"/>
      <c r="AT52" s="441"/>
      <c r="AU52" s="442"/>
      <c r="AV52" s="441"/>
      <c r="AW52" s="442"/>
      <c r="AX52" s="441"/>
      <c r="AY52" s="442"/>
      <c r="AZ52" s="82"/>
      <c r="BA52" s="470"/>
      <c r="BB52" s="473"/>
      <c r="BC52" s="474"/>
      <c r="BD52" s="451"/>
      <c r="BE52" s="478"/>
      <c r="BF52" s="446"/>
      <c r="BG52" s="447"/>
      <c r="BH52" s="451"/>
      <c r="BI52" s="478"/>
      <c r="BJ52" s="451"/>
      <c r="BK52" s="478"/>
      <c r="BL52" s="446"/>
      <c r="BM52" s="447"/>
      <c r="BN52" s="451"/>
      <c r="BO52" s="478"/>
      <c r="BP52" s="463"/>
      <c r="BQ52" s="464"/>
      <c r="BR52" s="464"/>
      <c r="BS52" s="465"/>
      <c r="BT52" s="441"/>
      <c r="BU52" s="442"/>
      <c r="BV52" s="441"/>
      <c r="BW52" s="442"/>
      <c r="BX52" s="441"/>
      <c r="BY52" s="442"/>
    </row>
    <row r="53" spans="1:77" ht="16.5" customHeight="1" x14ac:dyDescent="0.3">
      <c r="A53" s="470"/>
      <c r="B53" s="473"/>
      <c r="C53" s="474"/>
      <c r="D53" s="451"/>
      <c r="E53" s="478"/>
      <c r="F53" s="446"/>
      <c r="G53" s="447"/>
      <c r="H53" s="451"/>
      <c r="I53" s="478"/>
      <c r="J53" s="451"/>
      <c r="K53" s="478"/>
      <c r="L53" s="446"/>
      <c r="M53" s="447"/>
      <c r="N53" s="451"/>
      <c r="O53" s="478"/>
      <c r="P53" s="463"/>
      <c r="Q53" s="464"/>
      <c r="R53" s="464"/>
      <c r="S53" s="465"/>
      <c r="T53" s="441"/>
      <c r="U53" s="442"/>
      <c r="V53" s="441"/>
      <c r="W53" s="442"/>
      <c r="X53" s="441"/>
      <c r="Y53" s="442"/>
      <c r="Z53" s="82"/>
      <c r="AA53" s="470"/>
      <c r="AB53" s="473"/>
      <c r="AC53" s="474"/>
      <c r="AD53" s="451"/>
      <c r="AE53" s="478"/>
      <c r="AF53" s="446"/>
      <c r="AG53" s="447"/>
      <c r="AH53" s="451"/>
      <c r="AI53" s="447"/>
      <c r="AJ53" s="451"/>
      <c r="AK53" s="447"/>
      <c r="AL53" s="455"/>
      <c r="AM53" s="456"/>
      <c r="AN53" s="455"/>
      <c r="AO53" s="456"/>
      <c r="AP53" s="463"/>
      <c r="AQ53" s="464"/>
      <c r="AR53" s="464"/>
      <c r="AS53" s="465"/>
      <c r="AT53" s="441"/>
      <c r="AU53" s="442"/>
      <c r="AV53" s="441"/>
      <c r="AW53" s="442"/>
      <c r="AX53" s="441"/>
      <c r="AY53" s="442"/>
      <c r="AZ53" s="82"/>
      <c r="BA53" s="470"/>
      <c r="BB53" s="473"/>
      <c r="BC53" s="474"/>
      <c r="BD53" s="451"/>
      <c r="BE53" s="478"/>
      <c r="BF53" s="446"/>
      <c r="BG53" s="447"/>
      <c r="BH53" s="451"/>
      <c r="BI53" s="478"/>
      <c r="BJ53" s="451"/>
      <c r="BK53" s="478"/>
      <c r="BL53" s="446"/>
      <c r="BM53" s="447"/>
      <c r="BN53" s="451"/>
      <c r="BO53" s="478"/>
      <c r="BP53" s="463"/>
      <c r="BQ53" s="464"/>
      <c r="BR53" s="464"/>
      <c r="BS53" s="465"/>
      <c r="BT53" s="441"/>
      <c r="BU53" s="442"/>
      <c r="BV53" s="441"/>
      <c r="BW53" s="442"/>
      <c r="BX53" s="441"/>
      <c r="BY53" s="442"/>
    </row>
    <row r="54" spans="1:77" ht="16.5" customHeight="1" thickBot="1" x14ac:dyDescent="0.35">
      <c r="A54" s="470"/>
      <c r="B54" s="475"/>
      <c r="C54" s="476"/>
      <c r="D54" s="452"/>
      <c r="E54" s="479"/>
      <c r="F54" s="448"/>
      <c r="G54" s="449"/>
      <c r="H54" s="452"/>
      <c r="I54" s="479"/>
      <c r="J54" s="452"/>
      <c r="K54" s="479"/>
      <c r="L54" s="448"/>
      <c r="M54" s="449"/>
      <c r="N54" s="452"/>
      <c r="O54" s="479"/>
      <c r="P54" s="466"/>
      <c r="Q54" s="467"/>
      <c r="R54" s="467"/>
      <c r="S54" s="468"/>
      <c r="T54" s="441"/>
      <c r="U54" s="442"/>
      <c r="V54" s="441"/>
      <c r="W54" s="442"/>
      <c r="X54" s="441"/>
      <c r="Y54" s="442"/>
      <c r="Z54" s="82"/>
      <c r="AA54" s="470"/>
      <c r="AB54" s="475"/>
      <c r="AC54" s="476"/>
      <c r="AD54" s="452"/>
      <c r="AE54" s="479"/>
      <c r="AF54" s="448"/>
      <c r="AG54" s="449"/>
      <c r="AH54" s="452"/>
      <c r="AI54" s="449"/>
      <c r="AJ54" s="452"/>
      <c r="AK54" s="449"/>
      <c r="AL54" s="457"/>
      <c r="AM54" s="458"/>
      <c r="AN54" s="457"/>
      <c r="AO54" s="458"/>
      <c r="AP54" s="466"/>
      <c r="AQ54" s="467"/>
      <c r="AR54" s="467"/>
      <c r="AS54" s="468"/>
      <c r="AT54" s="441"/>
      <c r="AU54" s="442"/>
      <c r="AV54" s="441"/>
      <c r="AW54" s="442"/>
      <c r="AX54" s="441"/>
      <c r="AY54" s="442"/>
      <c r="AZ54" s="82"/>
      <c r="BA54" s="470"/>
      <c r="BB54" s="475"/>
      <c r="BC54" s="476"/>
      <c r="BD54" s="452"/>
      <c r="BE54" s="479"/>
      <c r="BF54" s="448"/>
      <c r="BG54" s="449"/>
      <c r="BH54" s="452"/>
      <c r="BI54" s="479"/>
      <c r="BJ54" s="452"/>
      <c r="BK54" s="479"/>
      <c r="BL54" s="448"/>
      <c r="BM54" s="449"/>
      <c r="BN54" s="452"/>
      <c r="BO54" s="479"/>
      <c r="BP54" s="466"/>
      <c r="BQ54" s="467"/>
      <c r="BR54" s="467"/>
      <c r="BS54" s="468"/>
      <c r="BT54" s="441"/>
      <c r="BU54" s="442"/>
      <c r="BV54" s="441"/>
      <c r="BW54" s="442"/>
      <c r="BX54" s="441"/>
      <c r="BY54" s="442"/>
    </row>
    <row r="55" spans="1:77" ht="16.5" customHeight="1" x14ac:dyDescent="0.3">
      <c r="A55" s="469">
        <f>IF(입력!A57="","",입력!A57)</f>
        <v>7</v>
      </c>
      <c r="B55" s="471" t="str">
        <f>IF(입력!B61="","",입력!B61)</f>
        <v/>
      </c>
      <c r="C55" s="472"/>
      <c r="D55" s="450">
        <f>IF(OR(입력!B57="60mm단열",입력!B57="60mm방화"),IF(입력!B59="FIX",IF(입력!H57="W",(입력!D57-(입력!D57-입력!J57)-34-19-15),입력!D57-34-34-15),IF(OR(입력!B59="T/T",입력!B59="T/O",입력!B59="T/S"),IF(입력!H57="W",입력!D57-(입력!D57-입력!J57)-34-19+12-53-53-15,입력!D57-34-34+12-53-53-15),IF(입력!B59="OD",IF(입력!H57="W",입력!D57-(입력!D57-입력!J57)-34-34+12-53-53-15,입력!D57-34-34+12-53-53-15),IF(입력!B59="PJ",IF(입력!H57="W",입력!D57-(입력!D57-입력!J57)-34-34+12-53-53-15,입력!D57-34-34+12-53-53-10),0)))),0)</f>
        <v>0</v>
      </c>
      <c r="E55" s="477"/>
      <c r="F55" s="444">
        <f>IF(OR(입력!B57="60mm단열",입력!B57="60mm방화"),IF(입력!B59="FIX",IF(입력!H57="H",입력!F57-(입력!F57-입력!J57)-34-19-15,입력!F57-34-34-15),IF(OR(입력!B59="T/T",입력!B59="T/O",입력!B59="T/S"),IF(입력!H57="H",입력!F57-(입력!F57-입력!J57)-34-19+12-53-53-15,입력!F57-34-34+12-53-53-15),IF(입력!B59="OD",IF(입력!H57="H",입력!F57-(입력!F57-입력!J57)-34-34+12-53-53-15,입력!F57-34-34+12-53-53-15),IF(입력!B59="ES",입력!F57-37-38-81-81-10,IF(입력!B59="PJ",IF(입력!H57="H",입력!F57-(입력!F57-입력!J57)-34-34+12-53-53-15,입력!F57-34-34+12-53-53-15),0))))),0)</f>
        <v>0</v>
      </c>
      <c r="G55" s="445"/>
      <c r="H55" s="450">
        <f>IF(OR(입력!B57="60mm단열",입력!B57="60mm방화"),IF(입력!B59="FIX",IF(입력!H57="W",IF(입력!H61="W",입력!D57-(입력!D57-입력!J61)-34-19-15,입력!D57-입력!J57-34-19-15),IF(입력!H57="H",입력!D57-34-34-15,0)),IF(OR(입력!B59="T/T",입력!B59="T/O",입력!B59="T/S"),IF(입력!H57="W",IF(입력!H61="W",입력!D57-(입력!D57-입력!J61)-34-19+12-53-53-15,입력!D57-입력!J57-34-19-15),IF(입력!H57="H",IF(입력!H61="H",입력!D57-34-34+12-53-53-15,입력!D57-34-34-15),0)),IF(입력!B59="OD",IF(입력!H57="W",IF(입력!H61="W",입력!D57-(입력!D57-입력!J61)-34-34+12-53-53-15,입력!D57-입력!J57-34-34-15),IF(입력!H57="H",IF(입력!H61="H",입력!D57-34-34+12-53-53-15,입력!D57-34-34-15),0)),IF(입력!B59="ES",IF(입력!H57="W",IF(입력!H61="W",입력!D57-(입력!D57-입력!J61)-38-21+50.5-81-81-10,입력!D57-입력!J57-40-21-10),0),IF(입력!B59="PJ",IF(입력!H57="W",IF(입력!H60="W",입력!D57-(입력!D57-입력!J61)-34-34+12-53-53-15,입력!D57-입력!J57-34-34-15),IF(입력!H57="H",IF(입력!H61="H",입력!D57-34-34+12-53-53-15,입력!D57-34-34-15),0)),0))))),0)</f>
        <v>0</v>
      </c>
      <c r="I55" s="477"/>
      <c r="J55" s="450">
        <f>IF(OR(입력!$B57="60mm단열",입력!$B57="60mm방화"),IF(입력!B59="FIX",IF(입력!H57="H",IF(입력!H61="H",입력!F57-(입력!F57-입력!J61)-34-19-15,입력!F57-입력!J57-34-19-15),IF(입력!H57="W",입력!F57-34-34-15,0)),IF(OR(입력!B59="T/T",입력!B59="T/O",입력!B59="T/S"),IF(입력!H57="H",IF(입력!H61="H",입력!F57-(입력!F57-입력!J61)-34-19+12-53-53-15,입력!F57-입력!J57-34-19-15),IF(입력!H57="W",IF(입력!H61="W",입력!F57-34-34+12-53-53-15,입력!F57-34-34-15),0)),IF(입력!B59="OD",IF(입력!H57="H",IF(입력!H61="H",입력!F57-(입력!F57-입력!J61)-34-34+12-53-53-15,입력!F57-입력!J57-34-34-15),IF(입력!H57="W",IF(입력!H61="W",입력!F57-34-34+12-53-53-15,입력!F57-34-34-15),0)),IF(입력!B59="ES",IF(입력!H57="W",IF(입력!H61="W",입력!F57-37-38-81-81-10,입력!F57-40-40-10),0),IF(입력!B59="PJ",IF(입력!H57="H",IF(입력!H61="H",입력!F57-(입력!F57-입력!J61)-34-34+12-53-53-15,입력!F57-입력!J57-34-34-15),IF(입력!H57="W",IF(입력!H61="W",입력!F57-34-34+12-53-53-15,입력!F57-34-34-15),0)),0))))),0)</f>
        <v>0</v>
      </c>
      <c r="K55" s="477"/>
      <c r="L55" s="444">
        <f>IF(OR(입력!B57="60mm단열",입력!B57="60mm방화"),IF(OR(입력!B59="FIX",입력!B59="T/T",입력!B59="T/O",입력!B59="T/S"),IF(AND(입력!H57="W",입력!H61="W"),입력!D57-입력!J57-입력!J61-19-19-15,IF(AND(입력!H57="H",입력!H61="H"),입력!D57-34-34-15,0)),IF(입력!B59="OD",IF(AND(입력!H57="W",입력!H61="W"),입력!D57-입력!J57-입력!J60-34-34-15,IF(AND(입력!H57="H",입력!H61="H"),입력!D57-34-34-15,0)),IF(입력!B59="ES",IF(AND(입력!H57="W",입력!H61="W"),입력!D57-입력!J57-입력!J60-21-21-10,0),IF(입력!B59="PJ",IF(AND(입력!H57="W",입력!H61="W"),입력!D57-입력!J57-입력!J60-34-34-15,IF(AND(입력!H57="H",입력!H61="H"),입력!D57-34-34-15,0)),0)))),0)</f>
        <v>0</v>
      </c>
      <c r="M55" s="445"/>
      <c r="N55" s="450">
        <f>IF(OR(입력!B57="60mm단열",입력!B57="60mm방화"),IF(입력!B59="FIX",IF(AND(입력!H57="W",입력!H61="W"),입력!F57-34-34-15,IF(AND(입력!H57="H",입력!H61="H"),입력!F57-입력!J57-입력!J60-19-19-15,0)),IF(OR(입력!B59="T/T",입력!B59="T/O",입력!B59="T/S"),IF(AND(입력!H57="W",입력!H61="W"),입력!F57-34-34-15,IF(AND(입력!H57="H",입력!H61="H"),입력!F57-입력!J57-입력!J60-19-19-15,0)),IF(입력!B59="OD",IF(AND(입력!H57="W",입력!H61="W"),입력!F57-34-34-15,IF(AND(입력!H57="H",입력!H61="H"),입력!F57-입력!J57-입력!J61-34-34-15,0)),IF(입력!B59="ES",IF(AND(입력!H57="W",입력!H61="W"),입력!F57-34-34-15,0),IF(입력!B59="PJ",IF(AND(입력!H57="W",입력!H61="W"),입력!F57-34-34-15,IF(AND(입력!H57="H",입력!H61="H"),입력!F57-입력!J57-입력!J61-34-34-15,0)),0))))),0)</f>
        <v>0</v>
      </c>
      <c r="O55" s="477"/>
      <c r="P55" s="460">
        <f>ROUNDUP((U55+W55+Y55),0)</f>
        <v>0</v>
      </c>
      <c r="Q55" s="461"/>
      <c r="R55" s="461"/>
      <c r="S55" s="462"/>
      <c r="T55" s="441">
        <f>IF(B55="48T",0,IF(B55="51T",0,IF(입력!B57="60mm단열",(D55*F55)/91809*IF($B55="39T",9800,6100),IF(입력!B57="60mm방화",(D55*F55)/91809*IF($B55="24T",23400,30000),IF(AND(입력!B59="ES",B55="39T"),(D55*F55)/91809*9800,IF(AND(입력!B59="ES",B55="24T"),(D55*F55)/91809*6100,0))))))</f>
        <v>0</v>
      </c>
      <c r="U55" s="442">
        <f>IF(T55=0,0,IF(AND(입력!$B57="60mm단열",$B55="39T",T55&lt;29400),29400,IF(AND(입력!$B57="60mm단열",$B55="24T",T55&lt;18300),18300,IF(AND(입력!$B57="60mm방화",$B55="24T",T55&lt;70200),70200,T55))))</f>
        <v>0</v>
      </c>
      <c r="V55" s="441">
        <f>IF(B55="48T",0,IF(B55="51T",0,IF(입력!B57="60mm단열",(H55*J55)/91809*IF($B55="39T",9800,6100),IF(입력!B57="60mm방화",(H55*J55)/91809*IF($B55="24T",23400,30000),IF(AND(입력!B59="ES",B55="39T"),(H55*J55)/91809*9800,IF(AND(입력!B59="ES",B55="24T"),(H55*J55)/91809*6100,0))))))</f>
        <v>0</v>
      </c>
      <c r="W55" s="442">
        <f>IF(V55=0,0,IF(AND(입력!$B57="60mm단열",$B55="39T",V55&lt;29400),29400,IF(AND(입력!$B57="60mm단열",$B55="24T",V55&lt;18300),18300,IF(AND(입력!$B57="60mm방화",$B55="24T",V55&lt;70200),70200,V55))))</f>
        <v>0</v>
      </c>
      <c r="X55" s="441">
        <f>IF(B55="48T",0,IF(B55="51T",0,IF(입력!B57="60mm단열",(L55*N55)/91809*IF($B55="39T",9800,6100),IF(입력!B57="60mm방화",(L55*N55)/91809*IF($B55="24T",23400,30000),IF(AND(입력!B59="ES",B55="39T"),(L55*N55)/91809*9800,IF(AND(입력!B59="ES",B55="24T"),(L55*N55)/91809*6100,0))))))</f>
        <v>0</v>
      </c>
      <c r="Y55" s="442">
        <f>IF(X55=0,0,IF(AND(입력!$B57="60mm단열",$B55="39T",X55&lt;29400),29400,IF(AND(입력!$B57="60mm단열",$B55="24T",X55&lt;18300),18300,IF(AND(입력!$B57="60mm방화",$B55="24T",X55&lt;70200),70200,X55))))</f>
        <v>0</v>
      </c>
      <c r="Z55" s="82"/>
      <c r="AA55" s="469">
        <f>IF(입력!A57="","",입력!A57)</f>
        <v>7</v>
      </c>
      <c r="AB55" s="471" t="str">
        <f>IF(입력!B61="","",입력!B61)</f>
        <v/>
      </c>
      <c r="AC55" s="472"/>
      <c r="AD55" s="450">
        <f>IF(OR(입력!B57="85mm단열",입력!B57="85mm방화"),IF(입력!B59="FIX",IF(입력!H57="W",(입력!D57-(입력!D57-입력!J57)-38-19-15),입력!D57-38-38-15),IF(OR(입력!B59="T/T",입력!B59="T/O",입력!B59="T/S"),IF(입력!H57="W",입력!D57-(입력!D57-입력!J57)-38-19+12-56-56-15,입력!D57-38-38+12-56-56-15),IF(입력!B59="OD",IF(입력!H57="W",입력!D57-(입력!D57-입력!J57)-38-38+12-56-56-15,입력!D57-38-38+12-56-56-15),0))),0)</f>
        <v>0</v>
      </c>
      <c r="AE55" s="477"/>
      <c r="AF55" s="444">
        <f>IF(OR(입력!B57="85mm단열",입력!B57="85mm방화"),IF(입력!B59="FIX",IF(입력!H57="H",입력!F57-(입력!F57-입력!J57)-38-19-15,입력!F57-38-38-15),IF(OR(입력!B59="T/T",입력!B59="T/O",입력!B57="T/S"),IF(입력!H57="H",입력!F57-(입력!F57-입력!J57)-38-19+12-56-56-15,입력!F57-38-38+12-56-56-15),IF(입력!B59="OD",IF(입력!H57="H",입력!F57-(입력!F57-입력!J57)-38-38+12-56-56-15,입력!F57-38-38+12-56-56-15),IF(입력!B59="ES",입력!F57-37-38-81-81-10,IF(입력!B59="PJ",IF(입력!H57="H",입력!F57-(입력!F57-입력!J57)-50-50+16-58-58-10,입력!F57-50-50+16-58-58-10),0))))),0)</f>
        <v>0</v>
      </c>
      <c r="AG55" s="445"/>
      <c r="AH55" s="450">
        <f>IF(OR(입력!B57="85mm단열",입력!B57="85mm방화"),IF(입력!B59="FIX",IF(입력!H57="W",IF(입력!H62="W",입력!D57-(입력!D57-입력!J62)-37-19-15,입력!D57-입력!J57-38-19-15),IF(입력!H57="H",입력!D57-38-38-15,0)),IF(OR(입력!B59="T/T",입력!B59="T/O",입력!B59="T/S"),IF(입력!H57="W",IF(입력!H61="W",입력!D57-(입력!D57-입력!J61)-38-19+12-56-56-15,입력!D57-입력!J57-38-19-15),IF(입력!H57="H",IF(입력!H62="H",입력!D57-38-38+12-56-56-15,입력!D57-38-38-15),0)),IF(입력!B59="OD",IF(입력!H57="W",IF(입력!H61="W",입력!D57-(입력!D57-입력!J61)-38-38+12-56-56-15,입력!D57-입력!J57-38-38-15),IF(입력!H57="H",IF(입력!H61="H",입력!D57-38-38+12-56-56-15,입력!D57-38-38-15),0)),IF(입력!B59="ES",IF(입력!H57="W",IF(입력!H62="W",입력!D57-(입력!D57-입력!J62)-38-21+50.5-81-81-10,입력!D57-입력!J57-40-21-10),0),IF(입력!B59="PJ",IF(입력!H57="W",IF(입력!H62="W",입력!D57-(입력!D57-입력!J62)-50-50+16-58-58-10,입력!D57-입력!J57-50-50-10),IF(입력!H57="H",IF(입력!H62="H",입력!D57-50-50+16-58-58-10,입력!D57-50-50-10),0)),0))))),0)</f>
        <v>0</v>
      </c>
      <c r="AI55" s="445"/>
      <c r="AJ55" s="450">
        <f>IF(OR(입력!B57="85mm단열",입력!B57="85mm방화"),IF(입력!B59="FIX",IF(입력!H57="H",IF(입력!H61="H",입력!F57-(입력!F57-입력!J61)-38-19-15,입력!F57-입력!J57-38-19-15),IF(입력!H57="W",입력!F57-38-38-15,0)),IF(OR(입력!B59="T/T",입력!B59="T/O",입력!B59="T/S"),IF(입력!H57="H",IF(입력!H61="H",입력!F57-(입력!F57-입력!J61)-38-19+12-56-56-15,입력!F57-입력!J57-38-19-15),IF(입력!H57="W",IF(입력!H61="W",입력!F57-38-38+12-56-56-15,입력!F57-38-38-15),0)),IF(입력!B59="ID",IF(입력!H57="H",IF(입력!H61="H",입력!F57-(입력!F57-입력!J61)-38-19+12-56-56-15,입력!F57-입력!J57-38-19-15),IF(입력!H57="W",IF(입력!H61="W",입력!F57-38-38+12-56-56-15,입력!F57-38-38-15),0)),IF(입력!B59="OD",IF(입력!H57="H",IF(입력!H61="H",입력!F57-(입력!F57-입력!J61)-38-38+12-56-56-15,입력!F57-입력!J57-38-38-15),IF(입력!H57="W",IF(입력!H61="W",입력!F57-38-38+12-56-56-15,입력!F57-38-38-15),0)),IF(입력!B59="ES",IF(입력!H57="W",IF(입력!H62="W",입력!F57-37-38-81-81-10,입력!F57-40-40-10),0),IF(입력!B59="PJ",IF(입력!H57="H",IF(입력!H62="H",입력!F57-(입력!F57-입력!J62)-50-50+16-58-58-10,입력!F57-입력!J57-50-50-10),IF(입력!H57="W",IF(입력!H62="W",입력!F57-50-50+16-58-58-10,입력!F57-50-50-10),0)),0)))))),0)</f>
        <v>0</v>
      </c>
      <c r="AK55" s="445"/>
      <c r="AL55" s="453">
        <f>IF(OR(입력!B57="85mm단열",입력!B57="85mm방화"),IF(OR(입력!B59="FIX",입력!B59="T/T",입력!B59="T/O",입력!B59="T/S",입력!B59="ID"),IF(AND(입력!H57="W",입력!H61="W"),입력!D57-입력!J57-입력!J61-19-19-15,IF(AND(입력!H57="H",입력!H61="H"),입력!D57-38-38-15,0)),IF(입력!B59="OD",IF(AND(입력!H57="W",입력!H61="W"),입력!D57-입력!J57-입력!J62-38-38-15,IF(AND(입력!H57="H",입력!H61="H"),입력!D57-38-38-15,0)),IF(입력!B57="ES",IF(AND(입력!H57="W",입력!H61="W"),입력!D57-입력!J57-입력!J62-21-21-10,0),IF(입력!B57="PJ",IF(AND(입력!H57="W",입력!H61="W"),입력!D57-입력!J57-입력!J62-50-50-10-12,IF(AND(입력!H57="H",입력!H61="H"),입력!D57-50-50-10-12,0)),0)))),0)</f>
        <v>0</v>
      </c>
      <c r="AM55" s="454"/>
      <c r="AN55" s="459">
        <f>IF(OR(입력!B57="85mm단열",입력!B57="85mm방화"),IF(입력!B59="FIX",IF(AND(입력!H57="W",입력!H61="W"),입력!F57-38-38-15,IF(AND(입력!H57="H",입력!H61="H"),입력!F57-입력!J57-입력!J61-19-19-15,0)),IF(OR(입력!B59="T/T",입력!B59="T/O",입력!B59="T/S"),IF(AND(입력!H57="W",입력!H61="W"),입력!F57-38-38-15,IF(AND(입력!H57="H",입력!H61="H"),입력!F57-입력!J57-입력!J61-19-19-15,0)),IF(입력!B59="ID",IF(AND(입력!H57="W",입력!H61="W"),입력!F57-38-38-15,IF(AND(입력!H57="H",입력!H61="H"),입력!F57-입력!J57-입력!J61-19-19-15,0)),IF(입력!B59="OD",IF(AND(입력!H57="W",입력!H61="W"),입력!F57-38-38-15,IF(AND(입력!H57="H",입력!H61="H"),입력!F57-입력!J57-입력!J61-38-38-15,0)),IF(입력!B57="ES",IF(AND(입력!H57="W",입력!H62="W"),입력!F57-40-40-10,0),IF(입력!B57="PJ",IF(AND(입력!H57="W",입력!H62="W"),입력!F57-50-50-10,IF(AND(입력!H57="H",입력!H62="H"),입력!F57-입력!J57-입력!J62-50-50-10,0)),0)))))),0)</f>
        <v>0</v>
      </c>
      <c r="AO55" s="454"/>
      <c r="AP55" s="460">
        <f>ROUNDUP((AU55+AW55+AY55),0)</f>
        <v>0</v>
      </c>
      <c r="AQ55" s="461"/>
      <c r="AR55" s="461"/>
      <c r="AS55" s="462"/>
      <c r="AT55" s="441">
        <f>(AD55*AF55)/91809*IF($AB55="51T",11000,IF($B55="48T",27500,0))</f>
        <v>0</v>
      </c>
      <c r="AU55" s="442">
        <f>IF(AT55=0,0,IF(AND('유리 사이즈'!$AB55="51T",'유리 사이즈'!AT55&lt;33000),33000,IF(AND('유리 사이즈'!$B55="48T",'유리 사이즈'!AT55&lt;83400),83400,'유리 사이즈'!AT55)))</f>
        <v>0</v>
      </c>
      <c r="AV55" s="441">
        <f>(AH55*AJ55)/91809*IF($AB55="51T",11000,IF($B55="48T",27500,0))</f>
        <v>0</v>
      </c>
      <c r="AW55" s="442">
        <f>IF(AV55=0,0,IF(AND('유리 사이즈'!$AB55="51T",'유리 사이즈'!AV55&lt;33000),33000,IF(AND('유리 사이즈'!$B55="48T",'유리 사이즈'!AV55&lt;83400),83400,'유리 사이즈'!AV55)))</f>
        <v>0</v>
      </c>
      <c r="AX55" s="441">
        <f>(AL55*AN55)/91809*IF($AB55="51T",11000,IF($B55="48T",27500,0))</f>
        <v>0</v>
      </c>
      <c r="AY55" s="442">
        <f>IF(AX55=0,0,IF(AND('유리 사이즈'!$AB55="51T",'유리 사이즈'!AX55&lt;33000),33000,IF(AND('유리 사이즈'!$B55="48T",'유리 사이즈'!AX55&lt;83400),83400,'유리 사이즈'!AX55)))</f>
        <v>0</v>
      </c>
      <c r="AZ55" s="82"/>
      <c r="BA55" s="469">
        <f>IF(입력!A57="","",입력!A57)</f>
        <v>7</v>
      </c>
      <c r="BB55" s="471" t="str">
        <f>IF(입력!B61="","",입력!B61)</f>
        <v/>
      </c>
      <c r="BC55" s="472"/>
      <c r="BD55" s="450">
        <f>IF(OR(입력!B57="145mm단열",입력!B57="145mm방화"),IF(입력!B59="ES",입력!D57-(입력!D57-입력!J57)-38-21+50.5-81-81-10,0),0)</f>
        <v>0</v>
      </c>
      <c r="BE55" s="477"/>
      <c r="BF55" s="444">
        <f>IF(OR(입력!B57="145mm단열",입력!B57="145mm방화"),IF(입력!B59="ES",입력!F57-37-38-81-81-10,0),0)</f>
        <v>0</v>
      </c>
      <c r="BG55" s="445"/>
      <c r="BH55" s="450">
        <f>IF(OR(입력!B57="145mm단열",입력!B57="145mm방화"),IF(입력!B59="ES",IF(입력!H57="W",IF(입력!H61="W",입력!D57-(입력!D57-입력!J61)-38-21+50.5-81-81-10,입력!D57-입력!J57-40-21-10),0),0),0)</f>
        <v>0</v>
      </c>
      <c r="BI55" s="477"/>
      <c r="BJ55" s="450">
        <f>IF(OR(입력!$B57="145mm단열",입력!$B57="145mm방화"),IF(입력!B59="ES",IF(입력!H57="W",IF(입력!H60="W",입력!F57-37-38-81-81-10,입력!F57-40-40-10),0),0),0)</f>
        <v>0</v>
      </c>
      <c r="BK55" s="477"/>
      <c r="BL55" s="444">
        <f>IF(OR(입력!B57="145mm단열",입력!B57="145mm방화"),IF(입력!B59="ES",IF(AND(입력!H57="W",입력!H61="W"),입력!D57-입력!J57-입력!J60-21-21-10,0),0),0)</f>
        <v>0</v>
      </c>
      <c r="BM55" s="445"/>
      <c r="BN55" s="450">
        <f>IF(OR(입력!B57="145mm단열",입력!B57="145mm방화"),IF(입력!B59="ES",IF(AND(입력!H57="W",입력!H61="W"),입력!F57-40-40-10,0),0),0)</f>
        <v>0</v>
      </c>
      <c r="BO55" s="477"/>
      <c r="BP55" s="460">
        <f>ROUNDUP((BU55+BW55+BY55),0)</f>
        <v>0</v>
      </c>
      <c r="BQ55" s="461"/>
      <c r="BR55" s="461"/>
      <c r="BS55" s="462"/>
      <c r="BT55" s="441">
        <f>IF(BB55="48T",0,IF(BB55="51T",0,IF(입력!B57="145mm단열",(BD55*BF55)/91809*IF($B55="39T",9800,6100),IF(입력!B57="145mm방화",(BD55*BF55)/91809*IF($B55="24T",23400,30000),IF(AND(입력!B59="ES",BB55="39T"),(BD55*BF55)/91809*9800,IF(AND(입력!B59="ES",BB55="24T"),(BD55*BF55)/91809*6100,0))))))</f>
        <v>0</v>
      </c>
      <c r="BU55" s="442">
        <f>IF(BT55=0,0,IF(AND(입력!$B57="145mm단열",$B55="39T",BT55&lt;29400),29400,IF(AND(입력!$B57="145mm단열",$B55="24T",BT55&lt;18300),18300,IF(AND(입력!$B57="60mm방화",$B55="24T",BT55&lt;70200),70200,BT55))))</f>
        <v>0</v>
      </c>
      <c r="BV55" s="441">
        <f>IF(BB55="48T",0,IF(BB55="51T",0,IF(입력!B57="145mm단열",(BH55*BJ55)/91809*IF($B55="39T",9800,6100),IF(입력!B57="145mm방화",(BH55*BJ55)/91809*IF($B55="24T",23400,30000),IF(AND(입력!B59="ES",BB55="39T"),(BH55*BJ55)/91809*9800,IF(AND(입력!B59="ES",BB55="24T"),(BH55*BJ55)/91809*6100,0))))))</f>
        <v>0</v>
      </c>
      <c r="BW55" s="442">
        <f>IF(BV55=0,0,IF(AND(입력!$B57="145mm단열",$B55="39T",BV55&lt;29400),29400,IF(AND(입력!$B57="145mm단열",$B55="24T",BV55&lt;18300),18300,IF(AND(입력!$B57="60mm방화",$B55="24T",BV55&lt;70200),70200,BV55))))</f>
        <v>0</v>
      </c>
      <c r="BX55" s="441">
        <f>IF(BB55="48T",0,IF(BB55="51T",0,IF(입력!B57="145mm단열",(BL55*BN55)/91809*IF($B55="39T",9800,6100),IF(입력!B57="145mm방화",(BL55*BN55)/91809*IF($B55="24T",23400,30000),IF(AND(입력!B59="ES",BB55="39T"),(BL55*BN55)/91809*9800,IF(AND(입력!B59="ES",BB55="24T"),(BL55*BN55)/91809*6100,0))))))</f>
        <v>0</v>
      </c>
      <c r="BY55" s="442">
        <f>IF(BX55=0,0,IF(AND(입력!$B57="145mm단열",$B55="39T",BX55&lt;29400),29400,IF(AND(입력!$B57="60mm단열",$B55="24T",BX55&lt;18300),18300,IF(AND(입력!$B57="145mm방화",$B55="24T",BX55&lt;70200),70200,BX55))))</f>
        <v>0</v>
      </c>
    </row>
    <row r="56" spans="1:77" ht="16.5" customHeight="1" x14ac:dyDescent="0.3">
      <c r="A56" s="470"/>
      <c r="B56" s="473"/>
      <c r="C56" s="474"/>
      <c r="D56" s="451"/>
      <c r="E56" s="478"/>
      <c r="F56" s="446"/>
      <c r="G56" s="447"/>
      <c r="H56" s="451"/>
      <c r="I56" s="478"/>
      <c r="J56" s="451"/>
      <c r="K56" s="478"/>
      <c r="L56" s="446"/>
      <c r="M56" s="447"/>
      <c r="N56" s="451"/>
      <c r="O56" s="478"/>
      <c r="P56" s="463"/>
      <c r="Q56" s="464"/>
      <c r="R56" s="464"/>
      <c r="S56" s="465"/>
      <c r="T56" s="441"/>
      <c r="U56" s="442"/>
      <c r="V56" s="441"/>
      <c r="W56" s="442"/>
      <c r="X56" s="441"/>
      <c r="Y56" s="442"/>
      <c r="Z56" s="82"/>
      <c r="AA56" s="470"/>
      <c r="AB56" s="473"/>
      <c r="AC56" s="474"/>
      <c r="AD56" s="451"/>
      <c r="AE56" s="478"/>
      <c r="AF56" s="446"/>
      <c r="AG56" s="447"/>
      <c r="AH56" s="451"/>
      <c r="AI56" s="447"/>
      <c r="AJ56" s="451"/>
      <c r="AK56" s="447"/>
      <c r="AL56" s="455"/>
      <c r="AM56" s="456"/>
      <c r="AN56" s="455"/>
      <c r="AO56" s="456"/>
      <c r="AP56" s="463"/>
      <c r="AQ56" s="464"/>
      <c r="AR56" s="464"/>
      <c r="AS56" s="465"/>
      <c r="AT56" s="441"/>
      <c r="AU56" s="442"/>
      <c r="AV56" s="441"/>
      <c r="AW56" s="442"/>
      <c r="AX56" s="441"/>
      <c r="AY56" s="442"/>
      <c r="AZ56" s="82"/>
      <c r="BA56" s="470"/>
      <c r="BB56" s="473"/>
      <c r="BC56" s="474"/>
      <c r="BD56" s="451"/>
      <c r="BE56" s="478"/>
      <c r="BF56" s="446"/>
      <c r="BG56" s="447"/>
      <c r="BH56" s="451"/>
      <c r="BI56" s="478"/>
      <c r="BJ56" s="451"/>
      <c r="BK56" s="478"/>
      <c r="BL56" s="446"/>
      <c r="BM56" s="447"/>
      <c r="BN56" s="451"/>
      <c r="BO56" s="478"/>
      <c r="BP56" s="463"/>
      <c r="BQ56" s="464"/>
      <c r="BR56" s="464"/>
      <c r="BS56" s="465"/>
      <c r="BT56" s="441"/>
      <c r="BU56" s="442"/>
      <c r="BV56" s="441"/>
      <c r="BW56" s="442"/>
      <c r="BX56" s="441"/>
      <c r="BY56" s="442"/>
    </row>
    <row r="57" spans="1:77" ht="16.5" customHeight="1" x14ac:dyDescent="0.3">
      <c r="A57" s="470"/>
      <c r="B57" s="473"/>
      <c r="C57" s="474"/>
      <c r="D57" s="451"/>
      <c r="E57" s="478"/>
      <c r="F57" s="446"/>
      <c r="G57" s="447"/>
      <c r="H57" s="451"/>
      <c r="I57" s="478"/>
      <c r="J57" s="451"/>
      <c r="K57" s="478"/>
      <c r="L57" s="446"/>
      <c r="M57" s="447"/>
      <c r="N57" s="451"/>
      <c r="O57" s="478"/>
      <c r="P57" s="463"/>
      <c r="Q57" s="464"/>
      <c r="R57" s="464"/>
      <c r="S57" s="465"/>
      <c r="T57" s="441"/>
      <c r="U57" s="442"/>
      <c r="V57" s="441"/>
      <c r="W57" s="442"/>
      <c r="X57" s="441"/>
      <c r="Y57" s="442"/>
      <c r="Z57" s="82"/>
      <c r="AA57" s="470"/>
      <c r="AB57" s="473"/>
      <c r="AC57" s="474"/>
      <c r="AD57" s="451"/>
      <c r="AE57" s="478"/>
      <c r="AF57" s="446"/>
      <c r="AG57" s="447"/>
      <c r="AH57" s="451"/>
      <c r="AI57" s="447"/>
      <c r="AJ57" s="451"/>
      <c r="AK57" s="447"/>
      <c r="AL57" s="455"/>
      <c r="AM57" s="456"/>
      <c r="AN57" s="455"/>
      <c r="AO57" s="456"/>
      <c r="AP57" s="463"/>
      <c r="AQ57" s="464"/>
      <c r="AR57" s="464"/>
      <c r="AS57" s="465"/>
      <c r="AT57" s="441"/>
      <c r="AU57" s="442"/>
      <c r="AV57" s="441"/>
      <c r="AW57" s="442"/>
      <c r="AX57" s="441"/>
      <c r="AY57" s="442"/>
      <c r="AZ57" s="82"/>
      <c r="BA57" s="470"/>
      <c r="BB57" s="473"/>
      <c r="BC57" s="474"/>
      <c r="BD57" s="451"/>
      <c r="BE57" s="478"/>
      <c r="BF57" s="446"/>
      <c r="BG57" s="447"/>
      <c r="BH57" s="451"/>
      <c r="BI57" s="478"/>
      <c r="BJ57" s="451"/>
      <c r="BK57" s="478"/>
      <c r="BL57" s="446"/>
      <c r="BM57" s="447"/>
      <c r="BN57" s="451"/>
      <c r="BO57" s="478"/>
      <c r="BP57" s="463"/>
      <c r="BQ57" s="464"/>
      <c r="BR57" s="464"/>
      <c r="BS57" s="465"/>
      <c r="BT57" s="441"/>
      <c r="BU57" s="442"/>
      <c r="BV57" s="441"/>
      <c r="BW57" s="442"/>
      <c r="BX57" s="441"/>
      <c r="BY57" s="442"/>
    </row>
    <row r="58" spans="1:77" ht="16.5" customHeight="1" x14ac:dyDescent="0.3">
      <c r="A58" s="470"/>
      <c r="B58" s="473"/>
      <c r="C58" s="474"/>
      <c r="D58" s="451"/>
      <c r="E58" s="478"/>
      <c r="F58" s="446"/>
      <c r="G58" s="447"/>
      <c r="H58" s="451"/>
      <c r="I58" s="478"/>
      <c r="J58" s="451"/>
      <c r="K58" s="478"/>
      <c r="L58" s="446"/>
      <c r="M58" s="447"/>
      <c r="N58" s="451"/>
      <c r="O58" s="478"/>
      <c r="P58" s="463"/>
      <c r="Q58" s="464"/>
      <c r="R58" s="464"/>
      <c r="S58" s="465"/>
      <c r="T58" s="441"/>
      <c r="U58" s="442"/>
      <c r="V58" s="441"/>
      <c r="W58" s="442"/>
      <c r="X58" s="441"/>
      <c r="Y58" s="442"/>
      <c r="Z58" s="82"/>
      <c r="AA58" s="470"/>
      <c r="AB58" s="473"/>
      <c r="AC58" s="474"/>
      <c r="AD58" s="451"/>
      <c r="AE58" s="478"/>
      <c r="AF58" s="446"/>
      <c r="AG58" s="447"/>
      <c r="AH58" s="451"/>
      <c r="AI58" s="447"/>
      <c r="AJ58" s="451"/>
      <c r="AK58" s="447"/>
      <c r="AL58" s="455"/>
      <c r="AM58" s="456"/>
      <c r="AN58" s="455"/>
      <c r="AO58" s="456"/>
      <c r="AP58" s="463"/>
      <c r="AQ58" s="464"/>
      <c r="AR58" s="464"/>
      <c r="AS58" s="465"/>
      <c r="AT58" s="441"/>
      <c r="AU58" s="442"/>
      <c r="AV58" s="441"/>
      <c r="AW58" s="442"/>
      <c r="AX58" s="441"/>
      <c r="AY58" s="442"/>
      <c r="AZ58" s="82"/>
      <c r="BA58" s="470"/>
      <c r="BB58" s="473"/>
      <c r="BC58" s="474"/>
      <c r="BD58" s="451"/>
      <c r="BE58" s="478"/>
      <c r="BF58" s="446"/>
      <c r="BG58" s="447"/>
      <c r="BH58" s="451"/>
      <c r="BI58" s="478"/>
      <c r="BJ58" s="451"/>
      <c r="BK58" s="478"/>
      <c r="BL58" s="446"/>
      <c r="BM58" s="447"/>
      <c r="BN58" s="451"/>
      <c r="BO58" s="478"/>
      <c r="BP58" s="463"/>
      <c r="BQ58" s="464"/>
      <c r="BR58" s="464"/>
      <c r="BS58" s="465"/>
      <c r="BT58" s="441"/>
      <c r="BU58" s="442"/>
      <c r="BV58" s="441"/>
      <c r="BW58" s="442"/>
      <c r="BX58" s="441"/>
      <c r="BY58" s="442"/>
    </row>
    <row r="59" spans="1:77" ht="16.5" customHeight="1" x14ac:dyDescent="0.3">
      <c r="A59" s="470"/>
      <c r="B59" s="473"/>
      <c r="C59" s="474"/>
      <c r="D59" s="451"/>
      <c r="E59" s="478"/>
      <c r="F59" s="446"/>
      <c r="G59" s="447"/>
      <c r="H59" s="451"/>
      <c r="I59" s="478"/>
      <c r="J59" s="451"/>
      <c r="K59" s="478"/>
      <c r="L59" s="446"/>
      <c r="M59" s="447"/>
      <c r="N59" s="451"/>
      <c r="O59" s="478"/>
      <c r="P59" s="463"/>
      <c r="Q59" s="464"/>
      <c r="R59" s="464"/>
      <c r="S59" s="465"/>
      <c r="T59" s="441"/>
      <c r="U59" s="442"/>
      <c r="V59" s="441"/>
      <c r="W59" s="442"/>
      <c r="X59" s="441"/>
      <c r="Y59" s="442"/>
      <c r="Z59" s="82"/>
      <c r="AA59" s="470"/>
      <c r="AB59" s="473"/>
      <c r="AC59" s="474"/>
      <c r="AD59" s="451"/>
      <c r="AE59" s="478"/>
      <c r="AF59" s="446"/>
      <c r="AG59" s="447"/>
      <c r="AH59" s="451"/>
      <c r="AI59" s="447"/>
      <c r="AJ59" s="451"/>
      <c r="AK59" s="447"/>
      <c r="AL59" s="455"/>
      <c r="AM59" s="456"/>
      <c r="AN59" s="455"/>
      <c r="AO59" s="456"/>
      <c r="AP59" s="463"/>
      <c r="AQ59" s="464"/>
      <c r="AR59" s="464"/>
      <c r="AS59" s="465"/>
      <c r="AT59" s="441"/>
      <c r="AU59" s="442"/>
      <c r="AV59" s="441"/>
      <c r="AW59" s="442"/>
      <c r="AX59" s="441"/>
      <c r="AY59" s="442"/>
      <c r="AZ59" s="82"/>
      <c r="BA59" s="470"/>
      <c r="BB59" s="473"/>
      <c r="BC59" s="474"/>
      <c r="BD59" s="451"/>
      <c r="BE59" s="478"/>
      <c r="BF59" s="446"/>
      <c r="BG59" s="447"/>
      <c r="BH59" s="451"/>
      <c r="BI59" s="478"/>
      <c r="BJ59" s="451"/>
      <c r="BK59" s="478"/>
      <c r="BL59" s="446"/>
      <c r="BM59" s="447"/>
      <c r="BN59" s="451"/>
      <c r="BO59" s="478"/>
      <c r="BP59" s="463"/>
      <c r="BQ59" s="464"/>
      <c r="BR59" s="464"/>
      <c r="BS59" s="465"/>
      <c r="BT59" s="441"/>
      <c r="BU59" s="442"/>
      <c r="BV59" s="441"/>
      <c r="BW59" s="442"/>
      <c r="BX59" s="441"/>
      <c r="BY59" s="442"/>
    </row>
    <row r="60" spans="1:77" ht="16.5" customHeight="1" x14ac:dyDescent="0.3">
      <c r="A60" s="470"/>
      <c r="B60" s="473"/>
      <c r="C60" s="474"/>
      <c r="D60" s="451"/>
      <c r="E60" s="478"/>
      <c r="F60" s="446"/>
      <c r="G60" s="447"/>
      <c r="H60" s="451"/>
      <c r="I60" s="478"/>
      <c r="J60" s="451"/>
      <c r="K60" s="478"/>
      <c r="L60" s="446"/>
      <c r="M60" s="447"/>
      <c r="N60" s="451"/>
      <c r="O60" s="478"/>
      <c r="P60" s="463"/>
      <c r="Q60" s="464"/>
      <c r="R60" s="464"/>
      <c r="S60" s="465"/>
      <c r="T60" s="441"/>
      <c r="U60" s="442"/>
      <c r="V60" s="441"/>
      <c r="W60" s="442"/>
      <c r="X60" s="441"/>
      <c r="Y60" s="442"/>
      <c r="Z60" s="82"/>
      <c r="AA60" s="470"/>
      <c r="AB60" s="473"/>
      <c r="AC60" s="474"/>
      <c r="AD60" s="451"/>
      <c r="AE60" s="478"/>
      <c r="AF60" s="446"/>
      <c r="AG60" s="447"/>
      <c r="AH60" s="451"/>
      <c r="AI60" s="447"/>
      <c r="AJ60" s="451"/>
      <c r="AK60" s="447"/>
      <c r="AL60" s="455"/>
      <c r="AM60" s="456"/>
      <c r="AN60" s="455"/>
      <c r="AO60" s="456"/>
      <c r="AP60" s="463"/>
      <c r="AQ60" s="464"/>
      <c r="AR60" s="464"/>
      <c r="AS60" s="465"/>
      <c r="AT60" s="441"/>
      <c r="AU60" s="442"/>
      <c r="AV60" s="441"/>
      <c r="AW60" s="442"/>
      <c r="AX60" s="441"/>
      <c r="AY60" s="442"/>
      <c r="AZ60" s="82"/>
      <c r="BA60" s="470"/>
      <c r="BB60" s="473"/>
      <c r="BC60" s="474"/>
      <c r="BD60" s="451"/>
      <c r="BE60" s="478"/>
      <c r="BF60" s="446"/>
      <c r="BG60" s="447"/>
      <c r="BH60" s="451"/>
      <c r="BI60" s="478"/>
      <c r="BJ60" s="451"/>
      <c r="BK60" s="478"/>
      <c r="BL60" s="446"/>
      <c r="BM60" s="447"/>
      <c r="BN60" s="451"/>
      <c r="BO60" s="478"/>
      <c r="BP60" s="463"/>
      <c r="BQ60" s="464"/>
      <c r="BR60" s="464"/>
      <c r="BS60" s="465"/>
      <c r="BT60" s="441"/>
      <c r="BU60" s="442"/>
      <c r="BV60" s="441"/>
      <c r="BW60" s="442"/>
      <c r="BX60" s="441"/>
      <c r="BY60" s="442"/>
    </row>
    <row r="61" spans="1:77" ht="16.5" customHeight="1" x14ac:dyDescent="0.3">
      <c r="A61" s="470"/>
      <c r="B61" s="473"/>
      <c r="C61" s="474"/>
      <c r="D61" s="451"/>
      <c r="E61" s="478"/>
      <c r="F61" s="446"/>
      <c r="G61" s="447"/>
      <c r="H61" s="451"/>
      <c r="I61" s="478"/>
      <c r="J61" s="451"/>
      <c r="K61" s="478"/>
      <c r="L61" s="446"/>
      <c r="M61" s="447"/>
      <c r="N61" s="451"/>
      <c r="O61" s="478"/>
      <c r="P61" s="463"/>
      <c r="Q61" s="464"/>
      <c r="R61" s="464"/>
      <c r="S61" s="465"/>
      <c r="T61" s="441"/>
      <c r="U61" s="442"/>
      <c r="V61" s="441"/>
      <c r="W61" s="442"/>
      <c r="X61" s="441"/>
      <c r="Y61" s="442"/>
      <c r="Z61" s="82"/>
      <c r="AA61" s="470"/>
      <c r="AB61" s="473"/>
      <c r="AC61" s="474"/>
      <c r="AD61" s="451"/>
      <c r="AE61" s="478"/>
      <c r="AF61" s="446"/>
      <c r="AG61" s="447"/>
      <c r="AH61" s="451"/>
      <c r="AI61" s="447"/>
      <c r="AJ61" s="451"/>
      <c r="AK61" s="447"/>
      <c r="AL61" s="455"/>
      <c r="AM61" s="456"/>
      <c r="AN61" s="455"/>
      <c r="AO61" s="456"/>
      <c r="AP61" s="463"/>
      <c r="AQ61" s="464"/>
      <c r="AR61" s="464"/>
      <c r="AS61" s="465"/>
      <c r="AT61" s="441"/>
      <c r="AU61" s="442"/>
      <c r="AV61" s="441"/>
      <c r="AW61" s="442"/>
      <c r="AX61" s="441"/>
      <c r="AY61" s="442"/>
      <c r="AZ61" s="82"/>
      <c r="BA61" s="470"/>
      <c r="BB61" s="473"/>
      <c r="BC61" s="474"/>
      <c r="BD61" s="451"/>
      <c r="BE61" s="478"/>
      <c r="BF61" s="446"/>
      <c r="BG61" s="447"/>
      <c r="BH61" s="451"/>
      <c r="BI61" s="478"/>
      <c r="BJ61" s="451"/>
      <c r="BK61" s="478"/>
      <c r="BL61" s="446"/>
      <c r="BM61" s="447"/>
      <c r="BN61" s="451"/>
      <c r="BO61" s="478"/>
      <c r="BP61" s="463"/>
      <c r="BQ61" s="464"/>
      <c r="BR61" s="464"/>
      <c r="BS61" s="465"/>
      <c r="BT61" s="441"/>
      <c r="BU61" s="442"/>
      <c r="BV61" s="441"/>
      <c r="BW61" s="442"/>
      <c r="BX61" s="441"/>
      <c r="BY61" s="442"/>
    </row>
    <row r="62" spans="1:77" ht="16.5" customHeight="1" thickBot="1" x14ac:dyDescent="0.35">
      <c r="A62" s="470"/>
      <c r="B62" s="475"/>
      <c r="C62" s="476"/>
      <c r="D62" s="452"/>
      <c r="E62" s="479"/>
      <c r="F62" s="448"/>
      <c r="G62" s="449"/>
      <c r="H62" s="452"/>
      <c r="I62" s="479"/>
      <c r="J62" s="452"/>
      <c r="K62" s="479"/>
      <c r="L62" s="448"/>
      <c r="M62" s="449"/>
      <c r="N62" s="452"/>
      <c r="O62" s="479"/>
      <c r="P62" s="466"/>
      <c r="Q62" s="467"/>
      <c r="R62" s="467"/>
      <c r="S62" s="468"/>
      <c r="T62" s="441"/>
      <c r="U62" s="442"/>
      <c r="V62" s="441"/>
      <c r="W62" s="442"/>
      <c r="X62" s="441"/>
      <c r="Y62" s="442"/>
      <c r="Z62" s="82"/>
      <c r="AA62" s="470"/>
      <c r="AB62" s="475"/>
      <c r="AC62" s="476"/>
      <c r="AD62" s="452"/>
      <c r="AE62" s="479"/>
      <c r="AF62" s="448"/>
      <c r="AG62" s="449"/>
      <c r="AH62" s="452"/>
      <c r="AI62" s="449"/>
      <c r="AJ62" s="452"/>
      <c r="AK62" s="449"/>
      <c r="AL62" s="457"/>
      <c r="AM62" s="458"/>
      <c r="AN62" s="457"/>
      <c r="AO62" s="458"/>
      <c r="AP62" s="466"/>
      <c r="AQ62" s="467"/>
      <c r="AR62" s="467"/>
      <c r="AS62" s="468"/>
      <c r="AT62" s="441"/>
      <c r="AU62" s="442"/>
      <c r="AV62" s="441"/>
      <c r="AW62" s="442"/>
      <c r="AX62" s="441"/>
      <c r="AY62" s="442"/>
      <c r="AZ62" s="82"/>
      <c r="BA62" s="470"/>
      <c r="BB62" s="475"/>
      <c r="BC62" s="476"/>
      <c r="BD62" s="452"/>
      <c r="BE62" s="479"/>
      <c r="BF62" s="448"/>
      <c r="BG62" s="449"/>
      <c r="BH62" s="452"/>
      <c r="BI62" s="479"/>
      <c r="BJ62" s="452"/>
      <c r="BK62" s="479"/>
      <c r="BL62" s="448"/>
      <c r="BM62" s="449"/>
      <c r="BN62" s="452"/>
      <c r="BO62" s="479"/>
      <c r="BP62" s="466"/>
      <c r="BQ62" s="467"/>
      <c r="BR62" s="467"/>
      <c r="BS62" s="468"/>
      <c r="BT62" s="441"/>
      <c r="BU62" s="442"/>
      <c r="BV62" s="441"/>
      <c r="BW62" s="442"/>
      <c r="BX62" s="441"/>
      <c r="BY62" s="442"/>
    </row>
    <row r="63" spans="1:77" ht="16.5" customHeight="1" x14ac:dyDescent="0.3">
      <c r="A63" s="469">
        <f>IF(입력!A65="","",입력!A65)</f>
        <v>8</v>
      </c>
      <c r="B63" s="471" t="str">
        <f>IF(입력!B69="","",입력!B69)</f>
        <v/>
      </c>
      <c r="C63" s="472"/>
      <c r="D63" s="450">
        <f>IF(OR(입력!B65="60mm단열",입력!B65="60mm방화"),IF(입력!B67="FIX",IF(입력!H65="W",(입력!D65-(입력!D65-입력!J65)-34-19-15),입력!D65-34-34-15),IF(OR(입력!B67="T/T",입력!B67="T/O",입력!B67="T/S"),IF(입력!H65="W",입력!D65-(입력!D65-입력!J65)-34-19+12-53-53-15,입력!D65-34-34+12-53-53-15),IF(입력!B67="OD",IF(입력!H65="W",입력!D65-(입력!D65-입력!J65)-34-34+12-53-53-15,입력!D65-34-34+12-53-53-15),IF(입력!B67="PJ",IF(입력!H65="W",입력!D65-(입력!D65-입력!J65)-34-34+12-53-53-15,입력!D65-34-34+12-53-53-10),0)))),0)</f>
        <v>0</v>
      </c>
      <c r="E63" s="477"/>
      <c r="F63" s="444">
        <f>IF(OR(입력!B65="60mm단열",입력!B65="60mm방화"),IF(입력!B67="FIX",IF(입력!H65="H",입력!F65-(입력!F65-입력!J65)-34-19-15,입력!F65-34-34-15),IF(OR(입력!B67="T/T",입력!B67="T/O",입력!B67="T/S"),IF(입력!H65="H",입력!F65-(입력!F65-입력!J65)-34-19+12-53-53-15,입력!F65-34-34+12-53-53-15),IF(입력!B67="OD",IF(입력!H65="H",입력!F65-(입력!F65-입력!J65)-34-34+12-53-53-15,입력!F65-34-34+12-53-53-15),IF(입력!B67="ES",입력!F65-37-38-81-81-10,IF(입력!B67="PJ",IF(입력!H65="H",입력!F65-(입력!F65-입력!J65)-34-34+12-53-53-15,입력!F65-34-34+12-53-53-15),0))))),0)</f>
        <v>0</v>
      </c>
      <c r="G63" s="445"/>
      <c r="H63" s="450">
        <f>IF(OR(입력!B65="60mm단열",입력!B65="60mm방화"),IF(입력!B67="FIX",IF(입력!H65="W",IF(입력!H69="W",입력!D65-(입력!D65-입력!J69)-34-19-15,입력!D65-입력!J65-34-19-15),IF(입력!H65="H",입력!D65-34-34-15,0)),IF(OR(입력!B67="T/T",입력!B67="T/O",입력!B67="T/S"),IF(입력!H65="W",IF(입력!H69="W",입력!D65-(입력!D65-입력!J69)-34-19+12-53-53-15,입력!D65-입력!J65-34-19-15),IF(입력!H65="H",IF(입력!H69="H",입력!D65-34-34+12-53-53-15,입력!D65-34-34-15),0)),IF(입력!B67="OD",IF(입력!H65="W",IF(입력!H69="W",입력!D65-(입력!D65-입력!J69)-34-34+12-53-53-15,입력!D65-입력!J65-34-34-15),IF(입력!H65="H",IF(입력!H69="H",입력!D65-34-34+12-53-53-15,입력!D65-34-34-15),0)),IF(입력!B67="ES",IF(입력!H65="W",IF(입력!H69="W",입력!D65-(입력!D65-입력!J69)-38-21+50.5-81-81-10,입력!D65-입력!J65-40-21-10),0),IF(입력!B67="PJ",IF(입력!H65="W",IF(입력!H68="W",입력!D65-(입력!D65-입력!J69)-34-34+12-53-53-15,입력!D65-입력!J65-34-34-15),IF(입력!H65="H",IF(입력!H69="H",입력!D65-34-34+12-53-53-15,입력!D65-34-34-15),0)),0))))),0)</f>
        <v>0</v>
      </c>
      <c r="I63" s="477"/>
      <c r="J63" s="450">
        <f>IF(OR(입력!$B65="60mm단열",입력!$B65="60mm방화"),IF(입력!B67="FIX",IF(입력!H65="H",IF(입력!H69="H",입력!F65-(입력!F65-입력!J69)-34-19-15,입력!F65-입력!J65-34-19-15),IF(입력!H65="W",입력!F65-34-34-15,0)),IF(OR(입력!B67="T/T",입력!B67="T/O",입력!B67="T/S"),IF(입력!H65="H",IF(입력!H69="H",입력!F65-(입력!F65-입력!J69)-34-19+12-53-53-15,입력!F65-입력!J65-34-19-15),IF(입력!H65="W",IF(입력!H69="W",입력!F65-34-34+12-53-53-15,입력!F65-34-34-15),0)),IF(입력!B67="OD",IF(입력!H65="H",IF(입력!H69="H",입력!F65-(입력!F65-입력!J69)-34-34+12-53-53-15,입력!F65-입력!J65-34-34-15),IF(입력!H65="W",IF(입력!H69="W",입력!F65-34-34+12-53-53-15,입력!F65-34-34-15),0)),IF(입력!B67="ES",IF(입력!H65="W",IF(입력!H69="W",입력!F65-37-38-81-81-10,입력!F65-40-40-10),0),IF(입력!B67="PJ",IF(입력!H65="H",IF(입력!H69="H",입력!F65-(입력!F65-입력!J69)-34-34+12-53-53-15,입력!F65-입력!J65-34-34-15),IF(입력!H65="W",IF(입력!H69="W",입력!F65-34-34+12-53-53-15,입력!F65-34-34-15),0)),0))))),0)</f>
        <v>0</v>
      </c>
      <c r="K63" s="477"/>
      <c r="L63" s="444">
        <f>IF(OR(입력!B65="60mm단열",입력!B65="60mm방화"),IF(OR(입력!B67="FIX",입력!B67="T/T",입력!B67="T/O",입력!B67="T/S"),IF(AND(입력!H65="W",입력!H69="W"),입력!D65-입력!J65-입력!J69-19-19-15,IF(AND(입력!H65="H",입력!H69="H"),입력!D65-34-34-15,0)),IF(입력!B67="OD",IF(AND(입력!H65="W",입력!H69="W"),입력!D65-입력!J65-입력!J68-34-34-15,IF(AND(입력!H65="H",입력!H69="H"),입력!D65-34-34-15,0)),IF(입력!B67="ES",IF(AND(입력!H65="W",입력!H69="W"),입력!D65-입력!J65-입력!J68-21-21-10,0),IF(입력!B67="PJ",IF(AND(입력!H65="W",입력!H69="W"),입력!D65-입력!J65-입력!J68-34-34-15,IF(AND(입력!H65="H",입력!H69="H"),입력!D65-34-34-15,0)),0)))),0)</f>
        <v>0</v>
      </c>
      <c r="M63" s="445"/>
      <c r="N63" s="450">
        <f>IF(OR(입력!B65="60mm단열",입력!B65="60mm방화"),IF(입력!B67="FIX",IF(AND(입력!H65="W",입력!H69="W"),입력!F65-34-34-15,IF(AND(입력!H65="H",입력!H69="H"),입력!F65-입력!J65-입력!J68-19-19-15,0)),IF(OR(입력!B67="T/T",입력!B67="T/O",입력!B67="T/S"),IF(AND(입력!H65="W",입력!H69="W"),입력!F65-34-34-15,IF(AND(입력!H65="H",입력!H69="H"),입력!F65-입력!J65-입력!J68-19-19-15,0)),IF(입력!B67="OD",IF(AND(입력!H65="W",입력!H69="W"),입력!F65-34-34-15,IF(AND(입력!H65="H",입력!H69="H"),입력!F65-입력!J65-입력!J69-34-34-15,0)),IF(입력!B67="ES",IF(AND(입력!H65="W",입력!H69="W"),입력!F65-34-34-15,0),IF(입력!B67="PJ",IF(AND(입력!H65="W",입력!H69="W"),입력!F65-34-34-15,IF(AND(입력!H65="H",입력!H69="H"),입력!F65-입력!J65-입력!J69-34-34-15,0)),0))))),0)</f>
        <v>0</v>
      </c>
      <c r="O63" s="477"/>
      <c r="P63" s="460">
        <f>ROUNDUP((U63+W63+Y63),0)</f>
        <v>0</v>
      </c>
      <c r="Q63" s="461"/>
      <c r="R63" s="461"/>
      <c r="S63" s="462"/>
      <c r="T63" s="441">
        <f>IF(B63="48T",0,IF(B63="51T",0,IF(입력!B65="60mm단열",(D63*F63)/91809*IF($B63="39T",9800,6100),IF(입력!B65="60mm방화",(D63*F63)/91809*IF($B63="24T",23400,30000),IF(AND(입력!B67="ES",B63="39T"),(D63*F63)/91809*9800,IF(AND(입력!B67="ES",B63="24T"),(D63*F63)/91809*6100,0))))))</f>
        <v>0</v>
      </c>
      <c r="U63" s="442">
        <f>IF(T63=0,0,IF(AND(입력!$B65="60mm단열",$B63="39T",T63&lt;29400),29400,IF(AND(입력!$B65="60mm단열",$B63="24T",T63&lt;18300),18300,IF(AND(입력!$B65="60mm방화",$B63="24T",T63&lt;70200),70200,T63))))</f>
        <v>0</v>
      </c>
      <c r="V63" s="441">
        <f>IF(B63="48T",0,IF(B63="51T",0,IF(입력!B65="60mm단열",(H63*J63)/91809*IF($B63="39T",9800,6100),IF(입력!B65="60mm방화",(H63*J63)/91809*IF($B63="24T",23400,30000),IF(AND(입력!B67="ES",B63="39T"),(H63*J63)/91809*9800,IF(AND(입력!B67="ES",B63="24T"),(H63*J63)/91809*6100,0))))))</f>
        <v>0</v>
      </c>
      <c r="W63" s="442">
        <f>IF(V63=0,0,IF(AND(입력!$B65="60mm단열",$B63="39T",V63&lt;29400),29400,IF(AND(입력!$B65="60mm단열",$B63="24T",V63&lt;18300),18300,IF(AND(입력!$B65="60mm방화",$B63="24T",V63&lt;70200),70200,V63))))</f>
        <v>0</v>
      </c>
      <c r="X63" s="441">
        <f>IF(B63="48T",0,IF(B63="51T",0,IF(입력!B65="60mm단열",(L63*N63)/91809*IF($B63="39T",9800,6100),IF(입력!B65="60mm방화",(L63*N63)/91809*IF($B63="24T",23400,30000),IF(AND(입력!B67="ES",B63="39T"),(L63*N63)/91809*9800,IF(AND(입력!B67="ES",B63="24T"),(L63*N63)/91809*6100,0))))))</f>
        <v>0</v>
      </c>
      <c r="Y63" s="442">
        <f>IF(X63=0,0,IF(AND(입력!$B65="60mm단열",$B63="39T",X63&lt;29400),29400,IF(AND(입력!$B65="60mm단열",$B63="24T",X63&lt;18300),18300,IF(AND(입력!$B65="60mm방화",$B63="24T",X63&lt;70200),70200,X63))))</f>
        <v>0</v>
      </c>
      <c r="Z63" s="82"/>
      <c r="AA63" s="469">
        <f>IF(입력!A65="","",입력!A65)</f>
        <v>8</v>
      </c>
      <c r="AB63" s="471" t="str">
        <f>IF(입력!B69="","",입력!B69)</f>
        <v/>
      </c>
      <c r="AC63" s="472"/>
      <c r="AD63" s="450">
        <f>IF(OR(입력!B65="85mm단열",입력!B65="85mm방화"),IF(입력!B67="FIX",IF(입력!H65="W",(입력!D65-(입력!D65-입력!J65)-38-19-15),입력!D65-38-38-15),IF(OR(입력!B67="T/T",입력!B67="T/O",입력!B67="T/S"),IF(입력!H65="W",입력!D65-(입력!D65-입력!J65)-38-19+12-56-56-15,입력!D65-38-38+12-56-56-15),IF(입력!B67="OD",IF(입력!H65="W",입력!D65-(입력!D65-입력!J65)-38-38+12-56-56-15,입력!D65-38-38+12-56-56-15),0))),0)</f>
        <v>0</v>
      </c>
      <c r="AE63" s="477"/>
      <c r="AF63" s="444">
        <f>IF(OR(입력!B65="85mm단열",입력!B65="85mm방화"),IF(입력!B67="FIX",IF(입력!H65="H",입력!F65-(입력!F65-입력!J65)-38-19-15,입력!F65-38-38-15),IF(OR(입력!B67="T/T",입력!B67="T/O",입력!B65="T/S"),IF(입력!H65="H",입력!F65-(입력!F65-입력!J65)-38-19+12-56-56-15,입력!F65-38-38+12-56-56-15),IF(입력!B67="OD",IF(입력!H65="H",입력!F65-(입력!F65-입력!J65)-38-38+12-56-56-15,입력!F65-38-38+12-56-56-15),IF(입력!B67="ES",입력!F65-37-38-81-81-10,IF(입력!B67="PJ",IF(입력!H65="H",입력!F65-(입력!F65-입력!J65)-50-50+16-58-58-10,입력!F65-50-50+16-58-58-10),0))))),0)</f>
        <v>0</v>
      </c>
      <c r="AG63" s="445"/>
      <c r="AH63" s="450">
        <f>IF(OR(입력!B65="85mm단열",입력!B65="85mm방화"),IF(입력!B67="FIX",IF(입력!H65="W",IF(입력!H70="W",입력!D65-(입력!D65-입력!J70)-37-19-15,입력!D65-입력!J65-38-19-15),IF(입력!H65="H",입력!D65-38-38-15,0)),IF(OR(입력!B67="T/T",입력!B67="T/O",입력!B67="T/S"),IF(입력!H65="W",IF(입력!H69="W",입력!D65-(입력!D65-입력!J69)-38-19+12-56-56-15,입력!D65-입력!J65-38-19-15),IF(입력!H65="H",IF(입력!H70="H",입력!D65-38-38+12-56-56-15,입력!D65-38-38-15),0)),IF(입력!B67="OD",IF(입력!H65="W",IF(입력!H69="W",입력!D65-(입력!D65-입력!J69)-38-38+12-56-56-15,입력!D65-입력!J65-38-38-15),IF(입력!H65="H",IF(입력!H69="H",입력!D65-38-38+12-56-56-15,입력!D65-38-38-15),0)),IF(입력!B67="ES",IF(입력!H65="W",IF(입력!H70="W",입력!D65-(입력!D65-입력!J70)-38-21+50.5-81-81-10,입력!D65-입력!J65-40-21-10),0),IF(입력!B67="PJ",IF(입력!H65="W",IF(입력!H70="W",입력!D65-(입력!D65-입력!J70)-50-50+16-58-58-10,입력!D65-입력!J65-50-50-10),IF(입력!H65="H",IF(입력!H70="H",입력!D65-50-50+16-58-58-10,입력!D65-50-50-10),0)),0))))),0)</f>
        <v>0</v>
      </c>
      <c r="AI63" s="445"/>
      <c r="AJ63" s="450">
        <f>IF(OR(입력!B65="85mm단열",입력!B65="85mm방화"),IF(입력!B67="FIX",IF(입력!H65="H",IF(입력!H69="H",입력!F65-(입력!F65-입력!J69)-38-19-15,입력!F65-입력!J65-38-19-15),IF(입력!H65="W",입력!F65-38-38-15,0)),IF(OR(입력!B67="T/T",입력!B67="T/O",입력!B67="T/S"),IF(입력!H65="H",IF(입력!H69="H",입력!F65-(입력!F65-입력!J69)-38-19+12-56-56-15,입력!F65-입력!J65-38-19-15),IF(입력!H65="W",IF(입력!H69="W",입력!F65-38-38+12-56-56-15,입력!F65-38-38-15),0)),IF(입력!B67="ID",IF(입력!H65="H",IF(입력!H69="H",입력!F65-(입력!F65-입력!J69)-38-19+12-56-56-15,입력!F65-입력!J65-38-19-15),IF(입력!H65="W",IF(입력!H69="W",입력!F65-38-38+12-56-56-15,입력!F65-38-38-15),0)),IF(입력!B67="OD",IF(입력!H65="H",IF(입력!H69="H",입력!F65-(입력!F65-입력!J69)-38-38+12-56-56-15,입력!F65-입력!J65-38-38-15),IF(입력!H65="W",IF(입력!H69="W",입력!F65-38-38+12-56-56-15,입력!F65-38-38-15),0)),IF(입력!B67="ES",IF(입력!H65="W",IF(입력!H70="W",입력!F65-37-38-81-81-10,입력!F65-40-40-10),0),IF(입력!B67="PJ",IF(입력!H65="H",IF(입력!H70="H",입력!F65-(입력!F65-입력!J70)-50-50+16-58-58-10,입력!F65-입력!J65-50-50-10),IF(입력!H65="W",IF(입력!H70="W",입력!F65-50-50+16-58-58-10,입력!F65-50-50-10),0)),0)))))),0)</f>
        <v>0</v>
      </c>
      <c r="AK63" s="445"/>
      <c r="AL63" s="453">
        <f>IF(OR(입력!B65="85mm단열",입력!B65="85mm방화"),IF(OR(입력!B67="FIX",입력!B67="T/T",입력!B67="T/O",입력!B67="T/S",입력!B67="ID"),IF(AND(입력!H65="W",입력!H69="W"),입력!D65-입력!J65-입력!J69-19-19-15,IF(AND(입력!H65="H",입력!H69="H"),입력!D65-38-38-15,0)),IF(입력!B67="OD",IF(AND(입력!H65="W",입력!H69="W"),입력!D65-입력!J65-입력!J70-38-38-15,IF(AND(입력!H65="H",입력!H69="H"),입력!D65-38-38-15,0)),IF(입력!B65="ES",IF(AND(입력!H65="W",입력!H69="W"),입력!D65-입력!J65-입력!J70-21-21-10,0),IF(입력!B65="PJ",IF(AND(입력!H65="W",입력!H69="W"),입력!D65-입력!J65-입력!J70-50-50-10-12,IF(AND(입력!H65="H",입력!H69="H"),입력!D65-50-50-10-12,0)),0)))),0)</f>
        <v>0</v>
      </c>
      <c r="AM63" s="454"/>
      <c r="AN63" s="459">
        <f>IF(OR(입력!B65="85mm단열",입력!B65="85mm방화"),IF(입력!B67="FIX",IF(AND(입력!H65="W",입력!H69="W"),입력!F65-38-38-15,IF(AND(입력!H65="H",입력!H69="H"),입력!F65-입력!J65-입력!J69-19-19-15,0)),IF(OR(입력!B67="T/T",입력!B67="T/O",입력!B67="T/S"),IF(AND(입력!H65="W",입력!H69="W"),입력!F65-38-38-15,IF(AND(입력!H65="H",입력!H69="H"),입력!F65-입력!J65-입력!J69-19-19-15,0)),IF(입력!B67="ID",IF(AND(입력!H65="W",입력!H69="W"),입력!F65-38-38-15,IF(AND(입력!H65="H",입력!H69="H"),입력!F65-입력!J65-입력!J69-19-19-15,0)),IF(입력!B67="OD",IF(AND(입력!H65="W",입력!H69="W"),입력!F65-38-38-15,IF(AND(입력!H65="H",입력!H69="H"),입력!F65-입력!J65-입력!J69-38-38-15,0)),IF(입력!B65="ES",IF(AND(입력!H65="W",입력!H70="W"),입력!F65-40-40-10,0),IF(입력!B65="PJ",IF(AND(입력!H65="W",입력!H70="W"),입력!F65-50-50-10,IF(AND(입력!H65="H",입력!H70="H"),입력!F65-입력!J65-입력!J70-50-50-10,0)),0)))))),0)</f>
        <v>0</v>
      </c>
      <c r="AO63" s="454"/>
      <c r="AP63" s="460">
        <f>ROUNDUP((AU63+AW63+AY63),0)</f>
        <v>0</v>
      </c>
      <c r="AQ63" s="461"/>
      <c r="AR63" s="461"/>
      <c r="AS63" s="462"/>
      <c r="AT63" s="441">
        <f>(AD63*AF63)/91809*IF($AB63="51T",11000,IF($B63="48T",27500,0))</f>
        <v>0</v>
      </c>
      <c r="AU63" s="442">
        <f>IF(AT63=0,0,IF(AND('유리 사이즈'!$AB63="51T",'유리 사이즈'!AT63&lt;33000),33000,IF(AND('유리 사이즈'!$B63="48T",'유리 사이즈'!AT63&lt;83400),83400,'유리 사이즈'!AT63)))</f>
        <v>0</v>
      </c>
      <c r="AV63" s="441">
        <f>(AH63*AJ63)/91809*IF($AB63="51T",11000,IF($B63="48T",27500,0))</f>
        <v>0</v>
      </c>
      <c r="AW63" s="442">
        <f>IF(AV63=0,0,IF(AND('유리 사이즈'!$AB63="51T",'유리 사이즈'!AV63&lt;33000),33000,IF(AND('유리 사이즈'!$B63="48T",'유리 사이즈'!AV63&lt;83400),83400,'유리 사이즈'!AV63)))</f>
        <v>0</v>
      </c>
      <c r="AX63" s="441">
        <f>(AL63*AN63)/91809*IF($AB63="51T",11000,IF($B63="48T",27500,0))</f>
        <v>0</v>
      </c>
      <c r="AY63" s="442">
        <f>IF(AX63=0,0,IF(AND('유리 사이즈'!$AB63="51T",'유리 사이즈'!AX63&lt;33000),33000,IF(AND('유리 사이즈'!$B63="48T",'유리 사이즈'!AX63&lt;83400),83400,'유리 사이즈'!AX63)))</f>
        <v>0</v>
      </c>
      <c r="AZ63" s="82"/>
      <c r="BA63" s="469">
        <f>IF(입력!A65="","",입력!A65)</f>
        <v>8</v>
      </c>
      <c r="BB63" s="471" t="str">
        <f>IF(입력!B69="","",입력!B69)</f>
        <v/>
      </c>
      <c r="BC63" s="472"/>
      <c r="BD63" s="450">
        <f>IF(OR(입력!B65="145mm단열",입력!B65="145mm방화"),IF(입력!B67="ES",입력!D65-(입력!D65-입력!J65)-38-21+50.5-81-81-10,0),0)</f>
        <v>0</v>
      </c>
      <c r="BE63" s="477"/>
      <c r="BF63" s="444">
        <f>IF(OR(입력!B65="145mm단열",입력!B65="145mm방화"),IF(입력!B67="ES",입력!F65-37-38-81-81-10,0),0)</f>
        <v>0</v>
      </c>
      <c r="BG63" s="445"/>
      <c r="BH63" s="450">
        <f>IF(OR(입력!B65="145mm단열",입력!B65="145mm방화"),IF(입력!B67="ES",IF(입력!H65="W",IF(입력!H69="W",입력!D65-(입력!D65-입력!J69)-38-21+50.5-81-81-10,입력!D65-입력!J65-40-21-10),0),0),0)</f>
        <v>0</v>
      </c>
      <c r="BI63" s="477"/>
      <c r="BJ63" s="450">
        <f>IF(OR(입력!$B65="145mm단열",입력!$B65="145mm방화"),IF(입력!B67="ES",IF(입력!H65="W",IF(입력!H68="W",입력!F65-37-38-81-81-10,입력!F65-40-40-10),0),0),0)</f>
        <v>0</v>
      </c>
      <c r="BK63" s="477"/>
      <c r="BL63" s="444">
        <f>IF(OR(입력!B65="145mm단열",입력!B65="145mm방화"),IF(입력!B67="ES",IF(AND(입력!H65="W",입력!H69="W"),입력!D65-입력!J65-입력!J68-21-21-10,0),0),0)</f>
        <v>0</v>
      </c>
      <c r="BM63" s="445"/>
      <c r="BN63" s="450">
        <f>IF(OR(입력!B65="145mm단열",입력!B65="145mm방화"),IF(입력!B67="ES",IF(AND(입력!H65="W",입력!H69="W"),입력!F65-40-40-10,0),0),0)</f>
        <v>0</v>
      </c>
      <c r="BO63" s="477"/>
      <c r="BP63" s="460">
        <f>ROUNDUP((BU63+BW63+BY63),0)</f>
        <v>0</v>
      </c>
      <c r="BQ63" s="461"/>
      <c r="BR63" s="461"/>
      <c r="BS63" s="462"/>
      <c r="BT63" s="441">
        <f>IF(BB63="48T",0,IF(BB63="51T",0,IF(입력!B65="145mm단열",(BD63*BF63)/91809*IF($B63="39T",9800,6100),IF(입력!B65="145mm방화",(BD63*BF63)/91809*IF($B63="24T",23400,30000),IF(AND(입력!B67="ES",BB63="39T"),(BD63*BF63)/91809*9800,IF(AND(입력!B67="ES",BB63="24T"),(BD63*BF63)/91809*6100,0))))))</f>
        <v>0</v>
      </c>
      <c r="BU63" s="442">
        <f>IF(BT63=0,0,IF(AND(입력!$B65="145mm단열",$B63="39T",BT63&lt;29400),29400,IF(AND(입력!$B65="145mm단열",$B63="24T",BT63&lt;18300),18300,IF(AND(입력!$B65="60mm방화",$B63="24T",BT63&lt;70200),70200,BT63))))</f>
        <v>0</v>
      </c>
      <c r="BV63" s="441">
        <f>IF(BB63="48T",0,IF(BB63="51T",0,IF(입력!B65="145mm단열",(BH63*BJ63)/91809*IF($B63="39T",9800,6100),IF(입력!B65="145mm방화",(BH63*BJ63)/91809*IF($B63="24T",23400,30000),IF(AND(입력!B67="ES",BB63="39T"),(BH63*BJ63)/91809*9800,IF(AND(입력!B67="ES",BB63="24T"),(BH63*BJ63)/91809*6100,0))))))</f>
        <v>0</v>
      </c>
      <c r="BW63" s="442">
        <f>IF(BV63=0,0,IF(AND(입력!$B65="145mm단열",$B63="39T",BV63&lt;29400),29400,IF(AND(입력!$B65="145mm단열",$B63="24T",BV63&lt;18300),18300,IF(AND(입력!$B65="60mm방화",$B63="24T",BV63&lt;70200),70200,BV63))))</f>
        <v>0</v>
      </c>
      <c r="BX63" s="441">
        <f>IF(BB63="48T",0,IF(BB63="51T",0,IF(입력!B65="145mm단열",(BL63*BN63)/91809*IF($B63="39T",9800,6100),IF(입력!B65="145mm방화",(BL63*BN63)/91809*IF($B63="24T",23400,30000),IF(AND(입력!B67="ES",BB63="39T"),(BL63*BN63)/91809*9800,IF(AND(입력!B67="ES",BB63="24T"),(BL63*BN63)/91809*6100,0))))))</f>
        <v>0</v>
      </c>
      <c r="BY63" s="442">
        <f>IF(BX63=0,0,IF(AND(입력!$B65="145mm단열",$B63="39T",BX63&lt;29400),29400,IF(AND(입력!$B65="60mm단열",$B63="24T",BX63&lt;18300),18300,IF(AND(입력!$B65="145mm방화",$B63="24T",BX63&lt;70200),70200,BX63))))</f>
        <v>0</v>
      </c>
    </row>
    <row r="64" spans="1:77" ht="16.5" customHeight="1" x14ac:dyDescent="0.3">
      <c r="A64" s="470"/>
      <c r="B64" s="473"/>
      <c r="C64" s="474"/>
      <c r="D64" s="451"/>
      <c r="E64" s="478"/>
      <c r="F64" s="446"/>
      <c r="G64" s="447"/>
      <c r="H64" s="451"/>
      <c r="I64" s="478"/>
      <c r="J64" s="451"/>
      <c r="K64" s="478"/>
      <c r="L64" s="446"/>
      <c r="M64" s="447"/>
      <c r="N64" s="451"/>
      <c r="O64" s="478"/>
      <c r="P64" s="463"/>
      <c r="Q64" s="464"/>
      <c r="R64" s="464"/>
      <c r="S64" s="465"/>
      <c r="T64" s="441"/>
      <c r="U64" s="442"/>
      <c r="V64" s="441"/>
      <c r="W64" s="442"/>
      <c r="X64" s="441"/>
      <c r="Y64" s="442"/>
      <c r="Z64" s="82"/>
      <c r="AA64" s="470"/>
      <c r="AB64" s="473"/>
      <c r="AC64" s="474"/>
      <c r="AD64" s="451"/>
      <c r="AE64" s="478"/>
      <c r="AF64" s="446"/>
      <c r="AG64" s="447"/>
      <c r="AH64" s="451"/>
      <c r="AI64" s="447"/>
      <c r="AJ64" s="451"/>
      <c r="AK64" s="447"/>
      <c r="AL64" s="455"/>
      <c r="AM64" s="456"/>
      <c r="AN64" s="455"/>
      <c r="AO64" s="456"/>
      <c r="AP64" s="463"/>
      <c r="AQ64" s="464"/>
      <c r="AR64" s="464"/>
      <c r="AS64" s="465"/>
      <c r="AT64" s="441"/>
      <c r="AU64" s="442"/>
      <c r="AV64" s="441"/>
      <c r="AW64" s="442"/>
      <c r="AX64" s="441"/>
      <c r="AY64" s="442"/>
      <c r="AZ64" s="82"/>
      <c r="BA64" s="470"/>
      <c r="BB64" s="473"/>
      <c r="BC64" s="474"/>
      <c r="BD64" s="451"/>
      <c r="BE64" s="478"/>
      <c r="BF64" s="446"/>
      <c r="BG64" s="447"/>
      <c r="BH64" s="451"/>
      <c r="BI64" s="478"/>
      <c r="BJ64" s="451"/>
      <c r="BK64" s="478"/>
      <c r="BL64" s="446"/>
      <c r="BM64" s="447"/>
      <c r="BN64" s="451"/>
      <c r="BO64" s="478"/>
      <c r="BP64" s="463"/>
      <c r="BQ64" s="464"/>
      <c r="BR64" s="464"/>
      <c r="BS64" s="465"/>
      <c r="BT64" s="441"/>
      <c r="BU64" s="442"/>
      <c r="BV64" s="441"/>
      <c r="BW64" s="442"/>
      <c r="BX64" s="441"/>
      <c r="BY64" s="442"/>
    </row>
    <row r="65" spans="1:77" ht="16.5" customHeight="1" x14ac:dyDescent="0.3">
      <c r="A65" s="470"/>
      <c r="B65" s="473"/>
      <c r="C65" s="474"/>
      <c r="D65" s="451"/>
      <c r="E65" s="478"/>
      <c r="F65" s="446"/>
      <c r="G65" s="447"/>
      <c r="H65" s="451"/>
      <c r="I65" s="478"/>
      <c r="J65" s="451"/>
      <c r="K65" s="478"/>
      <c r="L65" s="446"/>
      <c r="M65" s="447"/>
      <c r="N65" s="451"/>
      <c r="O65" s="478"/>
      <c r="P65" s="463"/>
      <c r="Q65" s="464"/>
      <c r="R65" s="464"/>
      <c r="S65" s="465"/>
      <c r="T65" s="441"/>
      <c r="U65" s="442"/>
      <c r="V65" s="441"/>
      <c r="W65" s="442"/>
      <c r="X65" s="441"/>
      <c r="Y65" s="442"/>
      <c r="Z65" s="82"/>
      <c r="AA65" s="470"/>
      <c r="AB65" s="473"/>
      <c r="AC65" s="474"/>
      <c r="AD65" s="451"/>
      <c r="AE65" s="478"/>
      <c r="AF65" s="446"/>
      <c r="AG65" s="447"/>
      <c r="AH65" s="451"/>
      <c r="AI65" s="447"/>
      <c r="AJ65" s="451"/>
      <c r="AK65" s="447"/>
      <c r="AL65" s="455"/>
      <c r="AM65" s="456"/>
      <c r="AN65" s="455"/>
      <c r="AO65" s="456"/>
      <c r="AP65" s="463"/>
      <c r="AQ65" s="464"/>
      <c r="AR65" s="464"/>
      <c r="AS65" s="465"/>
      <c r="AT65" s="441"/>
      <c r="AU65" s="442"/>
      <c r="AV65" s="441"/>
      <c r="AW65" s="442"/>
      <c r="AX65" s="441"/>
      <c r="AY65" s="442"/>
      <c r="AZ65" s="82"/>
      <c r="BA65" s="470"/>
      <c r="BB65" s="473"/>
      <c r="BC65" s="474"/>
      <c r="BD65" s="451"/>
      <c r="BE65" s="478"/>
      <c r="BF65" s="446"/>
      <c r="BG65" s="447"/>
      <c r="BH65" s="451"/>
      <c r="BI65" s="478"/>
      <c r="BJ65" s="451"/>
      <c r="BK65" s="478"/>
      <c r="BL65" s="446"/>
      <c r="BM65" s="447"/>
      <c r="BN65" s="451"/>
      <c r="BO65" s="478"/>
      <c r="BP65" s="463"/>
      <c r="BQ65" s="464"/>
      <c r="BR65" s="464"/>
      <c r="BS65" s="465"/>
      <c r="BT65" s="441"/>
      <c r="BU65" s="442"/>
      <c r="BV65" s="441"/>
      <c r="BW65" s="442"/>
      <c r="BX65" s="441"/>
      <c r="BY65" s="442"/>
    </row>
    <row r="66" spans="1:77" ht="16.5" customHeight="1" x14ac:dyDescent="0.3">
      <c r="A66" s="470"/>
      <c r="B66" s="473"/>
      <c r="C66" s="474"/>
      <c r="D66" s="451"/>
      <c r="E66" s="478"/>
      <c r="F66" s="446"/>
      <c r="G66" s="447"/>
      <c r="H66" s="451"/>
      <c r="I66" s="478"/>
      <c r="J66" s="451"/>
      <c r="K66" s="478"/>
      <c r="L66" s="446"/>
      <c r="M66" s="447"/>
      <c r="N66" s="451"/>
      <c r="O66" s="478"/>
      <c r="P66" s="463"/>
      <c r="Q66" s="464"/>
      <c r="R66" s="464"/>
      <c r="S66" s="465"/>
      <c r="T66" s="441"/>
      <c r="U66" s="442"/>
      <c r="V66" s="441"/>
      <c r="W66" s="442"/>
      <c r="X66" s="441"/>
      <c r="Y66" s="442"/>
      <c r="Z66" s="82"/>
      <c r="AA66" s="470"/>
      <c r="AB66" s="473"/>
      <c r="AC66" s="474"/>
      <c r="AD66" s="451"/>
      <c r="AE66" s="478"/>
      <c r="AF66" s="446"/>
      <c r="AG66" s="447"/>
      <c r="AH66" s="451"/>
      <c r="AI66" s="447"/>
      <c r="AJ66" s="451"/>
      <c r="AK66" s="447"/>
      <c r="AL66" s="455"/>
      <c r="AM66" s="456"/>
      <c r="AN66" s="455"/>
      <c r="AO66" s="456"/>
      <c r="AP66" s="463"/>
      <c r="AQ66" s="464"/>
      <c r="AR66" s="464"/>
      <c r="AS66" s="465"/>
      <c r="AT66" s="441"/>
      <c r="AU66" s="442"/>
      <c r="AV66" s="441"/>
      <c r="AW66" s="442"/>
      <c r="AX66" s="441"/>
      <c r="AY66" s="442"/>
      <c r="AZ66" s="82"/>
      <c r="BA66" s="470"/>
      <c r="BB66" s="473"/>
      <c r="BC66" s="474"/>
      <c r="BD66" s="451"/>
      <c r="BE66" s="478"/>
      <c r="BF66" s="446"/>
      <c r="BG66" s="447"/>
      <c r="BH66" s="451"/>
      <c r="BI66" s="478"/>
      <c r="BJ66" s="451"/>
      <c r="BK66" s="478"/>
      <c r="BL66" s="446"/>
      <c r="BM66" s="447"/>
      <c r="BN66" s="451"/>
      <c r="BO66" s="478"/>
      <c r="BP66" s="463"/>
      <c r="BQ66" s="464"/>
      <c r="BR66" s="464"/>
      <c r="BS66" s="465"/>
      <c r="BT66" s="441"/>
      <c r="BU66" s="442"/>
      <c r="BV66" s="441"/>
      <c r="BW66" s="442"/>
      <c r="BX66" s="441"/>
      <c r="BY66" s="442"/>
    </row>
    <row r="67" spans="1:77" ht="16.5" customHeight="1" x14ac:dyDescent="0.3">
      <c r="A67" s="470"/>
      <c r="B67" s="473"/>
      <c r="C67" s="474"/>
      <c r="D67" s="451"/>
      <c r="E67" s="478"/>
      <c r="F67" s="446"/>
      <c r="G67" s="447"/>
      <c r="H67" s="451"/>
      <c r="I67" s="478"/>
      <c r="J67" s="451"/>
      <c r="K67" s="478"/>
      <c r="L67" s="446"/>
      <c r="M67" s="447"/>
      <c r="N67" s="451"/>
      <c r="O67" s="478"/>
      <c r="P67" s="463"/>
      <c r="Q67" s="464"/>
      <c r="R67" s="464"/>
      <c r="S67" s="465"/>
      <c r="T67" s="441"/>
      <c r="U67" s="442"/>
      <c r="V67" s="441"/>
      <c r="W67" s="442"/>
      <c r="X67" s="441"/>
      <c r="Y67" s="442"/>
      <c r="Z67" s="82"/>
      <c r="AA67" s="470"/>
      <c r="AB67" s="473"/>
      <c r="AC67" s="474"/>
      <c r="AD67" s="451"/>
      <c r="AE67" s="478"/>
      <c r="AF67" s="446"/>
      <c r="AG67" s="447"/>
      <c r="AH67" s="451"/>
      <c r="AI67" s="447"/>
      <c r="AJ67" s="451"/>
      <c r="AK67" s="447"/>
      <c r="AL67" s="455"/>
      <c r="AM67" s="456"/>
      <c r="AN67" s="455"/>
      <c r="AO67" s="456"/>
      <c r="AP67" s="463"/>
      <c r="AQ67" s="464"/>
      <c r="AR67" s="464"/>
      <c r="AS67" s="465"/>
      <c r="AT67" s="441"/>
      <c r="AU67" s="442"/>
      <c r="AV67" s="441"/>
      <c r="AW67" s="442"/>
      <c r="AX67" s="441"/>
      <c r="AY67" s="442"/>
      <c r="AZ67" s="82"/>
      <c r="BA67" s="470"/>
      <c r="BB67" s="473"/>
      <c r="BC67" s="474"/>
      <c r="BD67" s="451"/>
      <c r="BE67" s="478"/>
      <c r="BF67" s="446"/>
      <c r="BG67" s="447"/>
      <c r="BH67" s="451"/>
      <c r="BI67" s="478"/>
      <c r="BJ67" s="451"/>
      <c r="BK67" s="478"/>
      <c r="BL67" s="446"/>
      <c r="BM67" s="447"/>
      <c r="BN67" s="451"/>
      <c r="BO67" s="478"/>
      <c r="BP67" s="463"/>
      <c r="BQ67" s="464"/>
      <c r="BR67" s="464"/>
      <c r="BS67" s="465"/>
      <c r="BT67" s="441"/>
      <c r="BU67" s="442"/>
      <c r="BV67" s="441"/>
      <c r="BW67" s="442"/>
      <c r="BX67" s="441"/>
      <c r="BY67" s="442"/>
    </row>
    <row r="68" spans="1:77" ht="16.5" customHeight="1" x14ac:dyDescent="0.3">
      <c r="A68" s="470"/>
      <c r="B68" s="473"/>
      <c r="C68" s="474"/>
      <c r="D68" s="451"/>
      <c r="E68" s="478"/>
      <c r="F68" s="446"/>
      <c r="G68" s="447"/>
      <c r="H68" s="451"/>
      <c r="I68" s="478"/>
      <c r="J68" s="451"/>
      <c r="K68" s="478"/>
      <c r="L68" s="446"/>
      <c r="M68" s="447"/>
      <c r="N68" s="451"/>
      <c r="O68" s="478"/>
      <c r="P68" s="463"/>
      <c r="Q68" s="464"/>
      <c r="R68" s="464"/>
      <c r="S68" s="465"/>
      <c r="T68" s="441"/>
      <c r="U68" s="442"/>
      <c r="V68" s="441"/>
      <c r="W68" s="442"/>
      <c r="X68" s="441"/>
      <c r="Y68" s="442"/>
      <c r="Z68" s="82"/>
      <c r="AA68" s="470"/>
      <c r="AB68" s="473"/>
      <c r="AC68" s="474"/>
      <c r="AD68" s="451"/>
      <c r="AE68" s="478"/>
      <c r="AF68" s="446"/>
      <c r="AG68" s="447"/>
      <c r="AH68" s="451"/>
      <c r="AI68" s="447"/>
      <c r="AJ68" s="451"/>
      <c r="AK68" s="447"/>
      <c r="AL68" s="455"/>
      <c r="AM68" s="456"/>
      <c r="AN68" s="455"/>
      <c r="AO68" s="456"/>
      <c r="AP68" s="463"/>
      <c r="AQ68" s="464"/>
      <c r="AR68" s="464"/>
      <c r="AS68" s="465"/>
      <c r="AT68" s="441"/>
      <c r="AU68" s="442"/>
      <c r="AV68" s="441"/>
      <c r="AW68" s="442"/>
      <c r="AX68" s="441"/>
      <c r="AY68" s="442"/>
      <c r="AZ68" s="82"/>
      <c r="BA68" s="470"/>
      <c r="BB68" s="473"/>
      <c r="BC68" s="474"/>
      <c r="BD68" s="451"/>
      <c r="BE68" s="478"/>
      <c r="BF68" s="446"/>
      <c r="BG68" s="447"/>
      <c r="BH68" s="451"/>
      <c r="BI68" s="478"/>
      <c r="BJ68" s="451"/>
      <c r="BK68" s="478"/>
      <c r="BL68" s="446"/>
      <c r="BM68" s="447"/>
      <c r="BN68" s="451"/>
      <c r="BO68" s="478"/>
      <c r="BP68" s="463"/>
      <c r="BQ68" s="464"/>
      <c r="BR68" s="464"/>
      <c r="BS68" s="465"/>
      <c r="BT68" s="441"/>
      <c r="BU68" s="442"/>
      <c r="BV68" s="441"/>
      <c r="BW68" s="442"/>
      <c r="BX68" s="441"/>
      <c r="BY68" s="442"/>
    </row>
    <row r="69" spans="1:77" ht="16.5" customHeight="1" x14ac:dyDescent="0.3">
      <c r="A69" s="470"/>
      <c r="B69" s="473"/>
      <c r="C69" s="474"/>
      <c r="D69" s="451"/>
      <c r="E69" s="478"/>
      <c r="F69" s="446"/>
      <c r="G69" s="447"/>
      <c r="H69" s="451"/>
      <c r="I69" s="478"/>
      <c r="J69" s="451"/>
      <c r="K69" s="478"/>
      <c r="L69" s="446"/>
      <c r="M69" s="447"/>
      <c r="N69" s="451"/>
      <c r="O69" s="478"/>
      <c r="P69" s="463"/>
      <c r="Q69" s="464"/>
      <c r="R69" s="464"/>
      <c r="S69" s="465"/>
      <c r="T69" s="441"/>
      <c r="U69" s="442"/>
      <c r="V69" s="441"/>
      <c r="W69" s="442"/>
      <c r="X69" s="441"/>
      <c r="Y69" s="442"/>
      <c r="Z69" s="82"/>
      <c r="AA69" s="470"/>
      <c r="AB69" s="473"/>
      <c r="AC69" s="474"/>
      <c r="AD69" s="451"/>
      <c r="AE69" s="478"/>
      <c r="AF69" s="446"/>
      <c r="AG69" s="447"/>
      <c r="AH69" s="451"/>
      <c r="AI69" s="447"/>
      <c r="AJ69" s="451"/>
      <c r="AK69" s="447"/>
      <c r="AL69" s="455"/>
      <c r="AM69" s="456"/>
      <c r="AN69" s="455"/>
      <c r="AO69" s="456"/>
      <c r="AP69" s="463"/>
      <c r="AQ69" s="464"/>
      <c r="AR69" s="464"/>
      <c r="AS69" s="465"/>
      <c r="AT69" s="441"/>
      <c r="AU69" s="442"/>
      <c r="AV69" s="441"/>
      <c r="AW69" s="442"/>
      <c r="AX69" s="441"/>
      <c r="AY69" s="442"/>
      <c r="AZ69" s="82"/>
      <c r="BA69" s="470"/>
      <c r="BB69" s="473"/>
      <c r="BC69" s="474"/>
      <c r="BD69" s="451"/>
      <c r="BE69" s="478"/>
      <c r="BF69" s="446"/>
      <c r="BG69" s="447"/>
      <c r="BH69" s="451"/>
      <c r="BI69" s="478"/>
      <c r="BJ69" s="451"/>
      <c r="BK69" s="478"/>
      <c r="BL69" s="446"/>
      <c r="BM69" s="447"/>
      <c r="BN69" s="451"/>
      <c r="BO69" s="478"/>
      <c r="BP69" s="463"/>
      <c r="BQ69" s="464"/>
      <c r="BR69" s="464"/>
      <c r="BS69" s="465"/>
      <c r="BT69" s="441"/>
      <c r="BU69" s="442"/>
      <c r="BV69" s="441"/>
      <c r="BW69" s="442"/>
      <c r="BX69" s="441"/>
      <c r="BY69" s="442"/>
    </row>
    <row r="70" spans="1:77" ht="16.5" customHeight="1" thickBot="1" x14ac:dyDescent="0.35">
      <c r="A70" s="470"/>
      <c r="B70" s="475"/>
      <c r="C70" s="476"/>
      <c r="D70" s="452"/>
      <c r="E70" s="479"/>
      <c r="F70" s="448"/>
      <c r="G70" s="449"/>
      <c r="H70" s="452"/>
      <c r="I70" s="479"/>
      <c r="J70" s="452"/>
      <c r="K70" s="479"/>
      <c r="L70" s="448"/>
      <c r="M70" s="449"/>
      <c r="N70" s="452"/>
      <c r="O70" s="479"/>
      <c r="P70" s="466"/>
      <c r="Q70" s="467"/>
      <c r="R70" s="467"/>
      <c r="S70" s="468"/>
      <c r="T70" s="441"/>
      <c r="U70" s="442"/>
      <c r="V70" s="441"/>
      <c r="W70" s="442"/>
      <c r="X70" s="441"/>
      <c r="Y70" s="442"/>
      <c r="Z70" s="82"/>
      <c r="AA70" s="470"/>
      <c r="AB70" s="475"/>
      <c r="AC70" s="476"/>
      <c r="AD70" s="452"/>
      <c r="AE70" s="479"/>
      <c r="AF70" s="448"/>
      <c r="AG70" s="449"/>
      <c r="AH70" s="452"/>
      <c r="AI70" s="449"/>
      <c r="AJ70" s="452"/>
      <c r="AK70" s="449"/>
      <c r="AL70" s="457"/>
      <c r="AM70" s="458"/>
      <c r="AN70" s="457"/>
      <c r="AO70" s="458"/>
      <c r="AP70" s="466"/>
      <c r="AQ70" s="467"/>
      <c r="AR70" s="467"/>
      <c r="AS70" s="468"/>
      <c r="AT70" s="441"/>
      <c r="AU70" s="442"/>
      <c r="AV70" s="441"/>
      <c r="AW70" s="442"/>
      <c r="AX70" s="441"/>
      <c r="AY70" s="442"/>
      <c r="AZ70" s="82"/>
      <c r="BA70" s="470"/>
      <c r="BB70" s="475"/>
      <c r="BC70" s="476"/>
      <c r="BD70" s="452"/>
      <c r="BE70" s="479"/>
      <c r="BF70" s="448"/>
      <c r="BG70" s="449"/>
      <c r="BH70" s="452"/>
      <c r="BI70" s="479"/>
      <c r="BJ70" s="452"/>
      <c r="BK70" s="479"/>
      <c r="BL70" s="448"/>
      <c r="BM70" s="449"/>
      <c r="BN70" s="452"/>
      <c r="BO70" s="479"/>
      <c r="BP70" s="466"/>
      <c r="BQ70" s="467"/>
      <c r="BR70" s="467"/>
      <c r="BS70" s="468"/>
      <c r="BT70" s="441"/>
      <c r="BU70" s="442"/>
      <c r="BV70" s="441"/>
      <c r="BW70" s="442"/>
      <c r="BX70" s="441"/>
      <c r="BY70" s="442"/>
    </row>
    <row r="71" spans="1:77" ht="16.5" customHeight="1" x14ac:dyDescent="0.3">
      <c r="A71" s="469">
        <f>IF(입력!A73="","",입력!A73)</f>
        <v>9</v>
      </c>
      <c r="B71" s="471" t="str">
        <f>IF(입력!B77="","",입력!B77)</f>
        <v/>
      </c>
      <c r="C71" s="472"/>
      <c r="D71" s="450">
        <f>IF(OR(입력!B73="60mm단열",입력!B73="60mm방화"),IF(입력!B75="FIX",IF(입력!H73="W",(입력!D73-(입력!D73-입력!J73)-34-19-15),입력!D73-34-34-15),IF(OR(입력!B75="T/T",입력!B75="T/O",입력!B75="T/S"),IF(입력!H73="W",입력!D73-(입력!D73-입력!J73)-34-19+12-53-53-15,입력!D73-34-34+12-53-53-15),IF(입력!B75="OD",IF(입력!H73="W",입력!D73-(입력!D73-입력!J73)-34-34+12-53-53-15,입력!D73-34-34+12-53-53-15),IF(입력!B75="PJ",IF(입력!H73="W",입력!D73-(입력!D73-입력!J73)-34-34+12-53-53-15,입력!D73-34-34+12-53-53-10),0)))),0)</f>
        <v>0</v>
      </c>
      <c r="E71" s="477"/>
      <c r="F71" s="444">
        <f>IF(OR(입력!B73="60mm단열",입력!B73="60mm방화"),IF(입력!B75="FIX",IF(입력!H73="H",입력!F73-(입력!F73-입력!J73)-34-19-15,입력!F73-34-34-15),IF(OR(입력!B75="T/T",입력!B75="T/O",입력!B75="T/S"),IF(입력!H73="H",입력!F73-(입력!F73-입력!J73)-34-19+12-53-53-15,입력!F73-34-34+12-53-53-15),IF(입력!B75="OD",IF(입력!H73="H",입력!F73-(입력!F73-입력!J73)-34-34+12-53-53-15,입력!F73-34-34+12-53-53-15),IF(입력!B75="ES",입력!F73-37-38-81-81-10,IF(입력!B75="PJ",IF(입력!H73="H",입력!F73-(입력!F73-입력!J73)-34-34+12-53-53-15,입력!F73-34-34+12-53-53-15),0))))),0)</f>
        <v>0</v>
      </c>
      <c r="G71" s="445"/>
      <c r="H71" s="450">
        <f>IF(OR(입력!B73="60mm단열",입력!B73="60mm방화"),IF(입력!B75="FIX",IF(입력!H73="W",IF(입력!H77="W",입력!D73-(입력!D73-입력!J77)-34-19-15,입력!D73-입력!J73-34-19-15),IF(입력!H73="H",입력!D73-34-34-15,0)),IF(OR(입력!B75="T/T",입력!B75="T/O",입력!B75="T/S"),IF(입력!H73="W",IF(입력!H77="W",입력!D73-(입력!D73-입력!J77)-34-19+12-53-53-15,입력!D73-입력!J73-34-19-15),IF(입력!H73="H",IF(입력!H77="H",입력!D73-34-34+12-53-53-15,입력!D73-34-34-15),0)),IF(입력!B75="OD",IF(입력!H73="W",IF(입력!H77="W",입력!D73-(입력!D73-입력!J77)-34-34+12-53-53-15,입력!D73-입력!J73-34-34-15),IF(입력!H73="H",IF(입력!H77="H",입력!D73-34-34+12-53-53-15,입력!D73-34-34-15),0)),IF(입력!B75="ES",IF(입력!H73="W",IF(입력!H77="W",입력!D73-(입력!D73-입력!J77)-38-21+50.5-81-81-10,입력!D73-입력!J73-40-21-10),0),IF(입력!B75="PJ",IF(입력!H73="W",IF(입력!H76="W",입력!D73-(입력!D73-입력!J77)-34-34+12-53-53-15,입력!D73-입력!J73-34-34-15),IF(입력!H73="H",IF(입력!H77="H",입력!D73-34-34+12-53-53-15,입력!D73-34-34-15),0)),0))))),0)</f>
        <v>0</v>
      </c>
      <c r="I71" s="477"/>
      <c r="J71" s="450">
        <f>IF(OR(입력!$B73="60mm단열",입력!$B73="60mm방화"),IF(입력!B75="FIX",IF(입력!H73="H",IF(입력!H77="H",입력!F73-(입력!F73-입력!J77)-34-19-15,입력!F73-입력!J73-34-19-15),IF(입력!H73="W",입력!F73-34-34-15,0)),IF(OR(입력!B75="T/T",입력!B75="T/O",입력!B75="T/S"),IF(입력!H73="H",IF(입력!H77="H",입력!F73-(입력!F73-입력!J77)-34-19+12-53-53-15,입력!F73-입력!J73-34-19-15),IF(입력!H73="W",IF(입력!H77="W",입력!F73-34-34+12-53-53-15,입력!F73-34-34-15),0)),IF(입력!B75="OD",IF(입력!H73="H",IF(입력!H77="H",입력!F73-(입력!F73-입력!J77)-34-34+12-53-53-15,입력!F73-입력!J73-34-34-15),IF(입력!H73="W",IF(입력!H77="W",입력!F73-34-34+12-53-53-15,입력!F73-34-34-15),0)),IF(입력!B75="ES",IF(입력!H73="W",IF(입력!H77="W",입력!F73-37-38-81-81-10,입력!F73-40-40-10),0),IF(입력!B75="PJ",IF(입력!H73="H",IF(입력!H77="H",입력!F73-(입력!F73-입력!J77)-34-34+12-53-53-15,입력!F73-입력!J73-34-34-15),IF(입력!H73="W",IF(입력!H77="W",입력!F73-34-34+12-53-53-15,입력!F73-34-34-15),0)),0))))),0)</f>
        <v>0</v>
      </c>
      <c r="K71" s="477"/>
      <c r="L71" s="444">
        <f>IF(OR(입력!B73="60mm단열",입력!B73="60mm방화"),IF(OR(입력!B75="FIX",입력!B75="T/T",입력!B75="T/O",입력!B75="T/S"),IF(AND(입력!H73="W",입력!H77="W"),입력!D73-입력!J73-입력!J77-19-19-15,IF(AND(입력!H73="H",입력!H77="H"),입력!D73-34-34-15,0)),IF(입력!B75="OD",IF(AND(입력!H73="W",입력!H77="W"),입력!D73-입력!J73-입력!J76-34-34-15,IF(AND(입력!H73="H",입력!H77="H"),입력!D73-34-34-15,0)),IF(입력!B75="ES",IF(AND(입력!H73="W",입력!H77="W"),입력!D73-입력!J73-입력!J76-21-21-10,0),IF(입력!B75="PJ",IF(AND(입력!H73="W",입력!H77="W"),입력!D73-입력!J73-입력!J76-34-34-15,IF(AND(입력!H73="H",입력!H77="H"),입력!D73-34-34-15,0)),0)))),0)</f>
        <v>0</v>
      </c>
      <c r="M71" s="445"/>
      <c r="N71" s="450">
        <f>IF(OR(입력!B73="60mm단열",입력!B73="60mm방화"),IF(입력!B75="FIX",IF(AND(입력!H73="W",입력!H77="W"),입력!F73-34-34-15,IF(AND(입력!H73="H",입력!H77="H"),입력!F73-입력!J73-입력!J76-19-19-15,0)),IF(OR(입력!B75="T/T",입력!B75="T/O",입력!B75="T/S"),IF(AND(입력!H73="W",입력!H77="W"),입력!F73-34-34-15,IF(AND(입력!H73="H",입력!H77="H"),입력!F73-입력!J73-입력!J76-19-19-15,0)),IF(입력!B75="OD",IF(AND(입력!H73="W",입력!H77="W"),입력!F73-34-34-15,IF(AND(입력!H73="H",입력!H77="H"),입력!F73-입력!J73-입력!J77-34-34-15,0)),IF(입력!B75="ES",IF(AND(입력!H73="W",입력!H77="W"),입력!F73-34-34-15,0),IF(입력!B75="PJ",IF(AND(입력!H73="W",입력!H77="W"),입력!F73-34-34-15,IF(AND(입력!H73="H",입력!H77="H"),입력!F73-입력!J73-입력!J77-34-34-15,0)),0))))),0)</f>
        <v>0</v>
      </c>
      <c r="O71" s="477"/>
      <c r="P71" s="460">
        <f>ROUNDUP((U71+W71+Y71),0)</f>
        <v>0</v>
      </c>
      <c r="Q71" s="461"/>
      <c r="R71" s="461"/>
      <c r="S71" s="462"/>
      <c r="T71" s="441">
        <f>IF(B71="48T",0,IF(B71="51T",0,IF(입력!B73="60mm단열",(D71*F71)/91809*IF($B71="39T",9800,6100),IF(입력!B73="60mm방화",(D71*F71)/91809*IF($B71="24T",23400,30000),IF(AND(입력!B75="ES",B71="39T"),(D71*F71)/91809*9800,IF(AND(입력!B75="ES",B71="24T"),(D71*F71)/91809*6100,0))))))</f>
        <v>0</v>
      </c>
      <c r="U71" s="442">
        <f>IF(T71=0,0,IF(AND(입력!$B73="60mm단열",$B71="39T",T71&lt;29400),29400,IF(AND(입력!$B73="60mm단열",$B71="24T",T71&lt;18300),18300,IF(AND(입력!$B73="60mm방화",$B71="24T",T71&lt;70200),70200,T71))))</f>
        <v>0</v>
      </c>
      <c r="V71" s="441">
        <f>IF(B71="48T",0,IF(B71="51T",0,IF(입력!B73="60mm단열",(H71*J71)/91809*IF($B71="39T",9800,6100),IF(입력!B73="60mm방화",(H71*J71)/91809*IF($B71="24T",23400,30000),IF(AND(입력!B75="ES",B71="39T"),(H71*J71)/91809*9800,IF(AND(입력!B75="ES",B71="24T"),(H71*J71)/91809*6100,0))))))</f>
        <v>0</v>
      </c>
      <c r="W71" s="442">
        <f>IF(V71=0,0,IF(AND(입력!$B73="60mm단열",$B71="39T",V71&lt;29400),29400,IF(AND(입력!$B73="60mm단열",$B71="24T",V71&lt;18300),18300,IF(AND(입력!$B73="60mm방화",$B71="24T",V71&lt;70200),70200,V71))))</f>
        <v>0</v>
      </c>
      <c r="X71" s="441">
        <f>IF(B71="48T",0,IF(B71="51T",0,IF(입력!B73="60mm단열",(L71*N71)/91809*IF($B71="39T",9800,6100),IF(입력!B73="60mm방화",(L71*N71)/91809*IF($B71="24T",23400,30000),IF(AND(입력!B75="ES",B71="39T"),(L71*N71)/91809*9800,IF(AND(입력!B75="ES",B71="24T"),(L71*N71)/91809*6100,0))))))</f>
        <v>0</v>
      </c>
      <c r="Y71" s="442">
        <f>IF(X71=0,0,IF(AND(입력!$B73="60mm단열",$B71="39T",X71&lt;29400),29400,IF(AND(입력!$B73="60mm단열",$B71="24T",X71&lt;18300),18300,IF(AND(입력!$B73="60mm방화",$B71="24T",X71&lt;70200),70200,X71))))</f>
        <v>0</v>
      </c>
      <c r="Z71" s="82"/>
      <c r="AA71" s="469">
        <f>IF(입력!A73="","",입력!A73)</f>
        <v>9</v>
      </c>
      <c r="AB71" s="471" t="str">
        <f>IF(입력!B77="","",입력!B77)</f>
        <v/>
      </c>
      <c r="AC71" s="472"/>
      <c r="AD71" s="450">
        <f>IF(OR(입력!B73="85mm단열",입력!B73="85mm방화"),IF(입력!B75="FIX",IF(입력!H73="W",(입력!D73-(입력!D73-입력!J73)-38-19-15),입력!D73-38-38-15),IF(OR(입력!B75="T/T",입력!B75="T/O",입력!B75="T/S"),IF(입력!H73="W",입력!D73-(입력!D73-입력!J73)-38-19+12-56-56-15,입력!D73-38-38+12-56-56-15),IF(입력!B75="OD",IF(입력!H73="W",입력!D73-(입력!D73-입력!J73)-38-38+12-56-56-15,입력!D73-38-38+12-56-56-15),0))),0)</f>
        <v>0</v>
      </c>
      <c r="AE71" s="477"/>
      <c r="AF71" s="444">
        <f>IF(OR(입력!B73="85mm단열",입력!B73="85mm방화"),IF(입력!B75="FIX",IF(입력!H73="H",입력!F73-(입력!F73-입력!J73)-38-19-15,입력!F73-38-38-15),IF(OR(입력!B75="T/T",입력!B75="T/O",입력!B73="T/S"),IF(입력!H73="H",입력!F73-(입력!F73-입력!J73)-38-19+12-56-56-15,입력!F73-38-38+12-56-56-15),IF(입력!B75="OD",IF(입력!H73="H",입력!F73-(입력!F73-입력!J73)-38-38+12-56-56-15,입력!F73-38-38+12-56-56-15),IF(입력!B75="ES",입력!F73-37-38-81-81-10,IF(입력!B75="PJ",IF(입력!H73="H",입력!F73-(입력!F73-입력!J73)-50-50+16-58-58-10,입력!F73-50-50+16-58-58-10),0))))),0)</f>
        <v>0</v>
      </c>
      <c r="AG71" s="445"/>
      <c r="AH71" s="450">
        <f>IF(OR(입력!B73="85mm단열",입력!B73="85mm방화"),IF(입력!B75="FIX",IF(입력!H73="W",IF(입력!H78="W",입력!D73-(입력!D73-입력!J78)-37-19-15,입력!D73-입력!J73-38-19-15),IF(입력!H73="H",입력!D73-38-38-15,0)),IF(OR(입력!B75="T/T",입력!B75="T/O",입력!B75="T/S"),IF(입력!H73="W",IF(입력!H77="W",입력!D73-(입력!D73-입력!J77)-38-19+12-56-56-15,입력!D73-입력!J73-38-19-15),IF(입력!H73="H",IF(입력!H78="H",입력!D73-38-38+12-56-56-15,입력!D73-38-38-15),0)),IF(입력!B75="OD",IF(입력!H73="W",IF(입력!H77="W",입력!D73-(입력!D73-입력!J77)-38-38+12-56-56-15,입력!D73-입력!J73-38-38-15),IF(입력!H73="H",IF(입력!H77="H",입력!D73-38-38+12-56-56-15,입력!D73-38-38-15),0)),IF(입력!B75="ES",IF(입력!H73="W",IF(입력!H78="W",입력!D73-(입력!D73-입력!J78)-38-21+50.5-81-81-10,입력!D73-입력!J73-40-21-10),0),IF(입력!B75="PJ",IF(입력!H73="W",IF(입력!H78="W",입력!D73-(입력!D73-입력!J78)-50-50+16-58-58-10,입력!D73-입력!J73-50-50-10),IF(입력!H73="H",IF(입력!H78="H",입력!D73-50-50+16-58-58-10,입력!D73-50-50-10),0)),0))))),0)</f>
        <v>0</v>
      </c>
      <c r="AI71" s="445"/>
      <c r="AJ71" s="450">
        <f>IF(OR(입력!B73="85mm단열",입력!B73="85mm방화"),IF(입력!B75="FIX",IF(입력!H73="H",IF(입력!H77="H",입력!F73-(입력!F73-입력!J77)-38-19-15,입력!F73-입력!J73-38-19-15),IF(입력!H73="W",입력!F73-38-38-15,0)),IF(OR(입력!B75="T/T",입력!B75="T/O",입력!B75="T/S"),IF(입력!H73="H",IF(입력!H77="H",입력!F73-(입력!F73-입력!J77)-38-19+12-56-56-15,입력!F73-입력!J73-38-19-15),IF(입력!H73="W",IF(입력!H77="W",입력!F73-38-38+12-56-56-15,입력!F73-38-38-15),0)),IF(입력!B75="ID",IF(입력!H73="H",IF(입력!H77="H",입력!F73-(입력!F73-입력!J77)-38-19+12-56-56-15,입력!F73-입력!J73-38-19-15),IF(입력!H73="W",IF(입력!H77="W",입력!F73-38-38+12-56-56-15,입력!F73-38-38-15),0)),IF(입력!B75="OD",IF(입력!H73="H",IF(입력!H77="H",입력!F73-(입력!F73-입력!J77)-38-38+12-56-56-15,입력!F73-입력!J73-38-38-15),IF(입력!H73="W",IF(입력!H77="W",입력!F73-38-38+12-56-56-15,입력!F73-38-38-15),0)),IF(입력!B75="ES",IF(입력!H73="W",IF(입력!H78="W",입력!F73-37-38-81-81-10,입력!F73-40-40-10),0),IF(입력!B75="PJ",IF(입력!H73="H",IF(입력!H78="H",입력!F73-(입력!F73-입력!J78)-50-50+16-58-58-10,입력!F73-입력!J73-50-50-10),IF(입력!H73="W",IF(입력!H78="W",입력!F73-50-50+16-58-58-10,입력!F73-50-50-10),0)),0)))))),0)</f>
        <v>0</v>
      </c>
      <c r="AK71" s="445"/>
      <c r="AL71" s="453">
        <f>IF(OR(입력!B73="85mm단열",입력!B73="85mm방화"),IF(OR(입력!B75="FIX",입력!B75="T/T",입력!B75="T/O",입력!B75="T/S",입력!B75="ID"),IF(AND(입력!H73="W",입력!H77="W"),입력!D73-입력!J73-입력!J77-19-19-15,IF(AND(입력!H73="H",입력!H77="H"),입력!D73-38-38-15,0)),IF(입력!B75="OD",IF(AND(입력!H73="W",입력!H77="W"),입력!D73-입력!J73-입력!J78-38-38-15,IF(AND(입력!H73="H",입력!H77="H"),입력!D73-38-38-15,0)),IF(입력!B73="ES",IF(AND(입력!H73="W",입력!H77="W"),입력!D73-입력!J73-입력!J78-21-21-10,0),IF(입력!B73="PJ",IF(AND(입력!H73="W",입력!H77="W"),입력!D73-입력!J73-입력!J78-50-50-10-12,IF(AND(입력!H73="H",입력!H77="H"),입력!D73-50-50-10-12,0)),0)))),0)</f>
        <v>0</v>
      </c>
      <c r="AM71" s="454"/>
      <c r="AN71" s="459">
        <f>IF(OR(입력!B73="85mm단열",입력!B73="85mm방화"),IF(입력!B75="FIX",IF(AND(입력!H73="W",입력!H77="W"),입력!F73-38-38-15,IF(AND(입력!H73="H",입력!H77="H"),입력!F73-입력!J73-입력!J77-19-19-15,0)),IF(OR(입력!B75="T/T",입력!B75="T/O",입력!B75="T/S"),IF(AND(입력!H73="W",입력!H77="W"),입력!F73-38-38-15,IF(AND(입력!H73="H",입력!H77="H"),입력!F73-입력!J73-입력!J77-19-19-15,0)),IF(입력!B75="ID",IF(AND(입력!H73="W",입력!H77="W"),입력!F73-38-38-15,IF(AND(입력!H73="H",입력!H77="H"),입력!F73-입력!J73-입력!J77-19-19-15,0)),IF(입력!B75="OD",IF(AND(입력!H73="W",입력!H77="W"),입력!F73-38-38-15,IF(AND(입력!H73="H",입력!H77="H"),입력!F73-입력!J73-입력!J77-38-38-15,0)),IF(입력!B73="ES",IF(AND(입력!H73="W",입력!H78="W"),입력!F73-40-40-10,0),IF(입력!B73="PJ",IF(AND(입력!H73="W",입력!H78="W"),입력!F73-50-50-10,IF(AND(입력!H73="H",입력!H78="H"),입력!F73-입력!J73-입력!J78-50-50-10,0)),0)))))),0)</f>
        <v>0</v>
      </c>
      <c r="AO71" s="454"/>
      <c r="AP71" s="460">
        <f>ROUNDUP((AU71+AW71+AY71),0)</f>
        <v>0</v>
      </c>
      <c r="AQ71" s="461"/>
      <c r="AR71" s="461"/>
      <c r="AS71" s="462"/>
      <c r="AT71" s="441">
        <f>(AD71*AF71)/91809*IF($AB71="51T",11000,IF($B71="48T",27500,0))</f>
        <v>0</v>
      </c>
      <c r="AU71" s="442">
        <f>IF(AT71=0,0,IF(AND('유리 사이즈'!$AB71="51T",'유리 사이즈'!AT71&lt;33000),33000,IF(AND('유리 사이즈'!$B71="48T",'유리 사이즈'!AT71&lt;83400),83400,'유리 사이즈'!AT71)))</f>
        <v>0</v>
      </c>
      <c r="AV71" s="441">
        <f>(AH71*AJ71)/91809*IF($AB71="51T",11000,IF($B71="48T",27500,0))</f>
        <v>0</v>
      </c>
      <c r="AW71" s="442">
        <f>IF(AV71=0,0,IF(AND('유리 사이즈'!$AB71="51T",'유리 사이즈'!AV71&lt;33000),33000,IF(AND('유리 사이즈'!$B71="48T",'유리 사이즈'!AV71&lt;83400),83400,'유리 사이즈'!AV71)))</f>
        <v>0</v>
      </c>
      <c r="AX71" s="441">
        <f>(AL71*AN71)/91809*IF($AB71="51T",11000,IF($B71="48T",27500,0))</f>
        <v>0</v>
      </c>
      <c r="AY71" s="442">
        <f>IF(AX71=0,0,IF(AND('유리 사이즈'!$AB71="51T",'유리 사이즈'!AX71&lt;33000),33000,IF(AND('유리 사이즈'!$B71="48T",'유리 사이즈'!AX71&lt;83400),83400,'유리 사이즈'!AX71)))</f>
        <v>0</v>
      </c>
      <c r="AZ71" s="82"/>
      <c r="BA71" s="469">
        <f>IF(입력!A73="","",입력!A73)</f>
        <v>9</v>
      </c>
      <c r="BB71" s="471" t="str">
        <f>IF(입력!B77="","",입력!B77)</f>
        <v/>
      </c>
      <c r="BC71" s="472"/>
      <c r="BD71" s="450">
        <f>IF(OR(입력!B73="145mm단열",입력!B73="145mm방화"),IF(입력!B75="ES",입력!D73-(입력!D73-입력!J73)-38-21+50.5-81-81-10,0),0)</f>
        <v>0</v>
      </c>
      <c r="BE71" s="477"/>
      <c r="BF71" s="444">
        <f>IF(OR(입력!B73="145mm단열",입력!B73="145mm방화"),IF(입력!B75="ES",입력!F73-37-38-81-81-10,0),0)</f>
        <v>0</v>
      </c>
      <c r="BG71" s="445"/>
      <c r="BH71" s="450">
        <f>IF(OR(입력!B73="145mm단열",입력!B73="145mm방화"),IF(입력!B75="ES",IF(입력!H73="W",IF(입력!H77="W",입력!D73-(입력!D73-입력!J77)-38-21+50.5-81-81-10,입력!D73-입력!J73-40-21-10),0),0),0)</f>
        <v>0</v>
      </c>
      <c r="BI71" s="477"/>
      <c r="BJ71" s="450">
        <f>IF(OR(입력!$B73="145mm단열",입력!$B73="145mm방화"),IF(입력!B75="ES",IF(입력!H73="W",IF(입력!H76="W",입력!F73-37-38-81-81-10,입력!F73-40-40-10),0),0),0)</f>
        <v>0</v>
      </c>
      <c r="BK71" s="477"/>
      <c r="BL71" s="444">
        <f>IF(OR(입력!B73="145mm단열",입력!B73="145mm방화"),IF(입력!B75="ES",IF(AND(입력!H73="W",입력!H77="W"),입력!D73-입력!J73-입력!J76-21-21-10,0),0),0)</f>
        <v>0</v>
      </c>
      <c r="BM71" s="445"/>
      <c r="BN71" s="450">
        <f>IF(OR(입력!B73="145mm단열",입력!B73="145mm방화"),IF(입력!B75="ES",IF(AND(입력!H73="W",입력!H77="W"),입력!F73-40-40-10,0),0),0)</f>
        <v>0</v>
      </c>
      <c r="BO71" s="477"/>
      <c r="BP71" s="460">
        <f>ROUNDUP((BU71+BW71+BY71),0)</f>
        <v>0</v>
      </c>
      <c r="BQ71" s="461"/>
      <c r="BR71" s="461"/>
      <c r="BS71" s="462"/>
      <c r="BT71" s="441">
        <f>IF(BB71="48T",0,IF(BB71="51T",0,IF(입력!B73="145mm단열",(BD71*BF71)/91809*IF($B71="39T",9800,6100),IF(입력!B73="145mm방화",(BD71*BF71)/91809*IF($B71="24T",23400,30000),IF(AND(입력!B75="ES",BB71="39T"),(BD71*BF71)/91809*9800,IF(AND(입력!B75="ES",BB71="24T"),(BD71*BF71)/91809*6100,0))))))</f>
        <v>0</v>
      </c>
      <c r="BU71" s="442">
        <f>IF(BT71=0,0,IF(AND(입력!$B73="145mm단열",$B71="39T",BT71&lt;29400),29400,IF(AND(입력!$B73="145mm단열",$B71="24T",BT71&lt;18300),18300,IF(AND(입력!$B73="60mm방화",$B71="24T",BT71&lt;70200),70200,BT71))))</f>
        <v>0</v>
      </c>
      <c r="BV71" s="441">
        <f>IF(BB71="48T",0,IF(BB71="51T",0,IF(입력!B73="145mm단열",(BH71*BJ71)/91809*IF($B71="39T",9800,6100),IF(입력!B73="145mm방화",(BH71*BJ71)/91809*IF($B71="24T",23400,30000),IF(AND(입력!B75="ES",BB71="39T"),(BH71*BJ71)/91809*9800,IF(AND(입력!B75="ES",BB71="24T"),(BH71*BJ71)/91809*6100,0))))))</f>
        <v>0</v>
      </c>
      <c r="BW71" s="442">
        <f>IF(BV71=0,0,IF(AND(입력!$B73="145mm단열",$B71="39T",BV71&lt;29400),29400,IF(AND(입력!$B73="145mm단열",$B71="24T",BV71&lt;18300),18300,IF(AND(입력!$B73="60mm방화",$B71="24T",BV71&lt;70200),70200,BV71))))</f>
        <v>0</v>
      </c>
      <c r="BX71" s="441">
        <f>IF(BB71="48T",0,IF(BB71="51T",0,IF(입력!B73="145mm단열",(BL71*BN71)/91809*IF($B71="39T",9800,6100),IF(입력!B73="145mm방화",(BL71*BN71)/91809*IF($B71="24T",23400,30000),IF(AND(입력!B75="ES",BB71="39T"),(BL71*BN71)/91809*9800,IF(AND(입력!B75="ES",BB71="24T"),(BL71*BN71)/91809*6100,0))))))</f>
        <v>0</v>
      </c>
      <c r="BY71" s="442">
        <f>IF(BX71=0,0,IF(AND(입력!$B73="145mm단열",$B71="39T",BX71&lt;29400),29400,IF(AND(입력!$B73="60mm단열",$B71="24T",BX71&lt;18300),18300,IF(AND(입력!$B73="145mm방화",$B71="24T",BX71&lt;70200),70200,BX71))))</f>
        <v>0</v>
      </c>
    </row>
    <row r="72" spans="1:77" ht="16.5" customHeight="1" x14ac:dyDescent="0.3">
      <c r="A72" s="470"/>
      <c r="B72" s="473"/>
      <c r="C72" s="474"/>
      <c r="D72" s="451"/>
      <c r="E72" s="478"/>
      <c r="F72" s="446"/>
      <c r="G72" s="447"/>
      <c r="H72" s="451"/>
      <c r="I72" s="478"/>
      <c r="J72" s="451"/>
      <c r="K72" s="478"/>
      <c r="L72" s="446"/>
      <c r="M72" s="447"/>
      <c r="N72" s="451"/>
      <c r="O72" s="478"/>
      <c r="P72" s="463"/>
      <c r="Q72" s="464"/>
      <c r="R72" s="464"/>
      <c r="S72" s="465"/>
      <c r="T72" s="441"/>
      <c r="U72" s="442"/>
      <c r="V72" s="441"/>
      <c r="W72" s="442"/>
      <c r="X72" s="441"/>
      <c r="Y72" s="442"/>
      <c r="Z72" s="82"/>
      <c r="AA72" s="470"/>
      <c r="AB72" s="473"/>
      <c r="AC72" s="474"/>
      <c r="AD72" s="451"/>
      <c r="AE72" s="478"/>
      <c r="AF72" s="446"/>
      <c r="AG72" s="447"/>
      <c r="AH72" s="451"/>
      <c r="AI72" s="447"/>
      <c r="AJ72" s="451"/>
      <c r="AK72" s="447"/>
      <c r="AL72" s="455"/>
      <c r="AM72" s="456"/>
      <c r="AN72" s="455"/>
      <c r="AO72" s="456"/>
      <c r="AP72" s="463"/>
      <c r="AQ72" s="464"/>
      <c r="AR72" s="464"/>
      <c r="AS72" s="465"/>
      <c r="AT72" s="441"/>
      <c r="AU72" s="442"/>
      <c r="AV72" s="441"/>
      <c r="AW72" s="442"/>
      <c r="AX72" s="441"/>
      <c r="AY72" s="442"/>
      <c r="AZ72" s="82"/>
      <c r="BA72" s="470"/>
      <c r="BB72" s="473"/>
      <c r="BC72" s="474"/>
      <c r="BD72" s="451"/>
      <c r="BE72" s="478"/>
      <c r="BF72" s="446"/>
      <c r="BG72" s="447"/>
      <c r="BH72" s="451"/>
      <c r="BI72" s="478"/>
      <c r="BJ72" s="451"/>
      <c r="BK72" s="478"/>
      <c r="BL72" s="446"/>
      <c r="BM72" s="447"/>
      <c r="BN72" s="451"/>
      <c r="BO72" s="478"/>
      <c r="BP72" s="463"/>
      <c r="BQ72" s="464"/>
      <c r="BR72" s="464"/>
      <c r="BS72" s="465"/>
      <c r="BT72" s="441"/>
      <c r="BU72" s="442"/>
      <c r="BV72" s="441"/>
      <c r="BW72" s="442"/>
      <c r="BX72" s="441"/>
      <c r="BY72" s="442"/>
    </row>
    <row r="73" spans="1:77" ht="16.5" customHeight="1" x14ac:dyDescent="0.3">
      <c r="A73" s="470"/>
      <c r="B73" s="473"/>
      <c r="C73" s="474"/>
      <c r="D73" s="451"/>
      <c r="E73" s="478"/>
      <c r="F73" s="446"/>
      <c r="G73" s="447"/>
      <c r="H73" s="451"/>
      <c r="I73" s="478"/>
      <c r="J73" s="451"/>
      <c r="K73" s="478"/>
      <c r="L73" s="446"/>
      <c r="M73" s="447"/>
      <c r="N73" s="451"/>
      <c r="O73" s="478"/>
      <c r="P73" s="463"/>
      <c r="Q73" s="464"/>
      <c r="R73" s="464"/>
      <c r="S73" s="465"/>
      <c r="T73" s="441"/>
      <c r="U73" s="442"/>
      <c r="V73" s="441"/>
      <c r="W73" s="442"/>
      <c r="X73" s="441"/>
      <c r="Y73" s="442"/>
      <c r="Z73" s="82"/>
      <c r="AA73" s="470"/>
      <c r="AB73" s="473"/>
      <c r="AC73" s="474"/>
      <c r="AD73" s="451"/>
      <c r="AE73" s="478"/>
      <c r="AF73" s="446"/>
      <c r="AG73" s="447"/>
      <c r="AH73" s="451"/>
      <c r="AI73" s="447"/>
      <c r="AJ73" s="451"/>
      <c r="AK73" s="447"/>
      <c r="AL73" s="455"/>
      <c r="AM73" s="456"/>
      <c r="AN73" s="455"/>
      <c r="AO73" s="456"/>
      <c r="AP73" s="463"/>
      <c r="AQ73" s="464"/>
      <c r="AR73" s="464"/>
      <c r="AS73" s="465"/>
      <c r="AT73" s="441"/>
      <c r="AU73" s="442"/>
      <c r="AV73" s="441"/>
      <c r="AW73" s="442"/>
      <c r="AX73" s="441"/>
      <c r="AY73" s="442"/>
      <c r="AZ73" s="82"/>
      <c r="BA73" s="470"/>
      <c r="BB73" s="473"/>
      <c r="BC73" s="474"/>
      <c r="BD73" s="451"/>
      <c r="BE73" s="478"/>
      <c r="BF73" s="446"/>
      <c r="BG73" s="447"/>
      <c r="BH73" s="451"/>
      <c r="BI73" s="478"/>
      <c r="BJ73" s="451"/>
      <c r="BK73" s="478"/>
      <c r="BL73" s="446"/>
      <c r="BM73" s="447"/>
      <c r="BN73" s="451"/>
      <c r="BO73" s="478"/>
      <c r="BP73" s="463"/>
      <c r="BQ73" s="464"/>
      <c r="BR73" s="464"/>
      <c r="BS73" s="465"/>
      <c r="BT73" s="441"/>
      <c r="BU73" s="442"/>
      <c r="BV73" s="441"/>
      <c r="BW73" s="442"/>
      <c r="BX73" s="441"/>
      <c r="BY73" s="442"/>
    </row>
    <row r="74" spans="1:77" ht="16.5" customHeight="1" x14ac:dyDescent="0.3">
      <c r="A74" s="470"/>
      <c r="B74" s="473"/>
      <c r="C74" s="474"/>
      <c r="D74" s="451"/>
      <c r="E74" s="478"/>
      <c r="F74" s="446"/>
      <c r="G74" s="447"/>
      <c r="H74" s="451"/>
      <c r="I74" s="478"/>
      <c r="J74" s="451"/>
      <c r="K74" s="478"/>
      <c r="L74" s="446"/>
      <c r="M74" s="447"/>
      <c r="N74" s="451"/>
      <c r="O74" s="478"/>
      <c r="P74" s="463"/>
      <c r="Q74" s="464"/>
      <c r="R74" s="464"/>
      <c r="S74" s="465"/>
      <c r="T74" s="441"/>
      <c r="U74" s="442"/>
      <c r="V74" s="441"/>
      <c r="W74" s="442"/>
      <c r="X74" s="441"/>
      <c r="Y74" s="442"/>
      <c r="Z74" s="82"/>
      <c r="AA74" s="470"/>
      <c r="AB74" s="473"/>
      <c r="AC74" s="474"/>
      <c r="AD74" s="451"/>
      <c r="AE74" s="478"/>
      <c r="AF74" s="446"/>
      <c r="AG74" s="447"/>
      <c r="AH74" s="451"/>
      <c r="AI74" s="447"/>
      <c r="AJ74" s="451"/>
      <c r="AK74" s="447"/>
      <c r="AL74" s="455"/>
      <c r="AM74" s="456"/>
      <c r="AN74" s="455"/>
      <c r="AO74" s="456"/>
      <c r="AP74" s="463"/>
      <c r="AQ74" s="464"/>
      <c r="AR74" s="464"/>
      <c r="AS74" s="465"/>
      <c r="AT74" s="441"/>
      <c r="AU74" s="442"/>
      <c r="AV74" s="441"/>
      <c r="AW74" s="442"/>
      <c r="AX74" s="441"/>
      <c r="AY74" s="442"/>
      <c r="AZ74" s="82"/>
      <c r="BA74" s="470"/>
      <c r="BB74" s="473"/>
      <c r="BC74" s="474"/>
      <c r="BD74" s="451"/>
      <c r="BE74" s="478"/>
      <c r="BF74" s="446"/>
      <c r="BG74" s="447"/>
      <c r="BH74" s="451"/>
      <c r="BI74" s="478"/>
      <c r="BJ74" s="451"/>
      <c r="BK74" s="478"/>
      <c r="BL74" s="446"/>
      <c r="BM74" s="447"/>
      <c r="BN74" s="451"/>
      <c r="BO74" s="478"/>
      <c r="BP74" s="463"/>
      <c r="BQ74" s="464"/>
      <c r="BR74" s="464"/>
      <c r="BS74" s="465"/>
      <c r="BT74" s="441"/>
      <c r="BU74" s="442"/>
      <c r="BV74" s="441"/>
      <c r="BW74" s="442"/>
      <c r="BX74" s="441"/>
      <c r="BY74" s="442"/>
    </row>
    <row r="75" spans="1:77" ht="16.5" customHeight="1" x14ac:dyDescent="0.3">
      <c r="A75" s="470"/>
      <c r="B75" s="473"/>
      <c r="C75" s="474"/>
      <c r="D75" s="451"/>
      <c r="E75" s="478"/>
      <c r="F75" s="446"/>
      <c r="G75" s="447"/>
      <c r="H75" s="451"/>
      <c r="I75" s="478"/>
      <c r="J75" s="451"/>
      <c r="K75" s="478"/>
      <c r="L75" s="446"/>
      <c r="M75" s="447"/>
      <c r="N75" s="451"/>
      <c r="O75" s="478"/>
      <c r="P75" s="463"/>
      <c r="Q75" s="464"/>
      <c r="R75" s="464"/>
      <c r="S75" s="465"/>
      <c r="T75" s="441"/>
      <c r="U75" s="442"/>
      <c r="V75" s="441"/>
      <c r="W75" s="442"/>
      <c r="X75" s="441"/>
      <c r="Y75" s="442"/>
      <c r="Z75" s="82"/>
      <c r="AA75" s="470"/>
      <c r="AB75" s="473"/>
      <c r="AC75" s="474"/>
      <c r="AD75" s="451"/>
      <c r="AE75" s="478"/>
      <c r="AF75" s="446"/>
      <c r="AG75" s="447"/>
      <c r="AH75" s="451"/>
      <c r="AI75" s="447"/>
      <c r="AJ75" s="451"/>
      <c r="AK75" s="447"/>
      <c r="AL75" s="455"/>
      <c r="AM75" s="456"/>
      <c r="AN75" s="455"/>
      <c r="AO75" s="456"/>
      <c r="AP75" s="463"/>
      <c r="AQ75" s="464"/>
      <c r="AR75" s="464"/>
      <c r="AS75" s="465"/>
      <c r="AT75" s="441"/>
      <c r="AU75" s="442"/>
      <c r="AV75" s="441"/>
      <c r="AW75" s="442"/>
      <c r="AX75" s="441"/>
      <c r="AY75" s="442"/>
      <c r="AZ75" s="82"/>
      <c r="BA75" s="470"/>
      <c r="BB75" s="473"/>
      <c r="BC75" s="474"/>
      <c r="BD75" s="451"/>
      <c r="BE75" s="478"/>
      <c r="BF75" s="446"/>
      <c r="BG75" s="447"/>
      <c r="BH75" s="451"/>
      <c r="BI75" s="478"/>
      <c r="BJ75" s="451"/>
      <c r="BK75" s="478"/>
      <c r="BL75" s="446"/>
      <c r="BM75" s="447"/>
      <c r="BN75" s="451"/>
      <c r="BO75" s="478"/>
      <c r="BP75" s="463"/>
      <c r="BQ75" s="464"/>
      <c r="BR75" s="464"/>
      <c r="BS75" s="465"/>
      <c r="BT75" s="441"/>
      <c r="BU75" s="442"/>
      <c r="BV75" s="441"/>
      <c r="BW75" s="442"/>
      <c r="BX75" s="441"/>
      <c r="BY75" s="442"/>
    </row>
    <row r="76" spans="1:77" ht="16.5" customHeight="1" x14ac:dyDescent="0.3">
      <c r="A76" s="470"/>
      <c r="B76" s="473"/>
      <c r="C76" s="474"/>
      <c r="D76" s="451"/>
      <c r="E76" s="478"/>
      <c r="F76" s="446"/>
      <c r="G76" s="447"/>
      <c r="H76" s="451"/>
      <c r="I76" s="478"/>
      <c r="J76" s="451"/>
      <c r="K76" s="478"/>
      <c r="L76" s="446"/>
      <c r="M76" s="447"/>
      <c r="N76" s="451"/>
      <c r="O76" s="478"/>
      <c r="P76" s="463"/>
      <c r="Q76" s="464"/>
      <c r="R76" s="464"/>
      <c r="S76" s="465"/>
      <c r="T76" s="441"/>
      <c r="U76" s="442"/>
      <c r="V76" s="441"/>
      <c r="W76" s="442"/>
      <c r="X76" s="441"/>
      <c r="Y76" s="442"/>
      <c r="Z76" s="82"/>
      <c r="AA76" s="470"/>
      <c r="AB76" s="473"/>
      <c r="AC76" s="474"/>
      <c r="AD76" s="451"/>
      <c r="AE76" s="478"/>
      <c r="AF76" s="446"/>
      <c r="AG76" s="447"/>
      <c r="AH76" s="451"/>
      <c r="AI76" s="447"/>
      <c r="AJ76" s="451"/>
      <c r="AK76" s="447"/>
      <c r="AL76" s="455"/>
      <c r="AM76" s="456"/>
      <c r="AN76" s="455"/>
      <c r="AO76" s="456"/>
      <c r="AP76" s="463"/>
      <c r="AQ76" s="464"/>
      <c r="AR76" s="464"/>
      <c r="AS76" s="465"/>
      <c r="AT76" s="441"/>
      <c r="AU76" s="442"/>
      <c r="AV76" s="441"/>
      <c r="AW76" s="442"/>
      <c r="AX76" s="441"/>
      <c r="AY76" s="442"/>
      <c r="AZ76" s="82"/>
      <c r="BA76" s="470"/>
      <c r="BB76" s="473"/>
      <c r="BC76" s="474"/>
      <c r="BD76" s="451"/>
      <c r="BE76" s="478"/>
      <c r="BF76" s="446"/>
      <c r="BG76" s="447"/>
      <c r="BH76" s="451"/>
      <c r="BI76" s="478"/>
      <c r="BJ76" s="451"/>
      <c r="BK76" s="478"/>
      <c r="BL76" s="446"/>
      <c r="BM76" s="447"/>
      <c r="BN76" s="451"/>
      <c r="BO76" s="478"/>
      <c r="BP76" s="463"/>
      <c r="BQ76" s="464"/>
      <c r="BR76" s="464"/>
      <c r="BS76" s="465"/>
      <c r="BT76" s="441"/>
      <c r="BU76" s="442"/>
      <c r="BV76" s="441"/>
      <c r="BW76" s="442"/>
      <c r="BX76" s="441"/>
      <c r="BY76" s="442"/>
    </row>
    <row r="77" spans="1:77" ht="16.5" customHeight="1" x14ac:dyDescent="0.3">
      <c r="A77" s="470"/>
      <c r="B77" s="473"/>
      <c r="C77" s="474"/>
      <c r="D77" s="451"/>
      <c r="E77" s="478"/>
      <c r="F77" s="446"/>
      <c r="G77" s="447"/>
      <c r="H77" s="451"/>
      <c r="I77" s="478"/>
      <c r="J77" s="451"/>
      <c r="K77" s="478"/>
      <c r="L77" s="446"/>
      <c r="M77" s="447"/>
      <c r="N77" s="451"/>
      <c r="O77" s="478"/>
      <c r="P77" s="463"/>
      <c r="Q77" s="464"/>
      <c r="R77" s="464"/>
      <c r="S77" s="465"/>
      <c r="T77" s="441"/>
      <c r="U77" s="442"/>
      <c r="V77" s="441"/>
      <c r="W77" s="442"/>
      <c r="X77" s="441"/>
      <c r="Y77" s="442"/>
      <c r="Z77" s="82"/>
      <c r="AA77" s="470"/>
      <c r="AB77" s="473"/>
      <c r="AC77" s="474"/>
      <c r="AD77" s="451"/>
      <c r="AE77" s="478"/>
      <c r="AF77" s="446"/>
      <c r="AG77" s="447"/>
      <c r="AH77" s="451"/>
      <c r="AI77" s="447"/>
      <c r="AJ77" s="451"/>
      <c r="AK77" s="447"/>
      <c r="AL77" s="455"/>
      <c r="AM77" s="456"/>
      <c r="AN77" s="455"/>
      <c r="AO77" s="456"/>
      <c r="AP77" s="463"/>
      <c r="AQ77" s="464"/>
      <c r="AR77" s="464"/>
      <c r="AS77" s="465"/>
      <c r="AT77" s="441"/>
      <c r="AU77" s="442"/>
      <c r="AV77" s="441"/>
      <c r="AW77" s="442"/>
      <c r="AX77" s="441"/>
      <c r="AY77" s="442"/>
      <c r="AZ77" s="82"/>
      <c r="BA77" s="470"/>
      <c r="BB77" s="473"/>
      <c r="BC77" s="474"/>
      <c r="BD77" s="451"/>
      <c r="BE77" s="478"/>
      <c r="BF77" s="446"/>
      <c r="BG77" s="447"/>
      <c r="BH77" s="451"/>
      <c r="BI77" s="478"/>
      <c r="BJ77" s="451"/>
      <c r="BK77" s="478"/>
      <c r="BL77" s="446"/>
      <c r="BM77" s="447"/>
      <c r="BN77" s="451"/>
      <c r="BO77" s="478"/>
      <c r="BP77" s="463"/>
      <c r="BQ77" s="464"/>
      <c r="BR77" s="464"/>
      <c r="BS77" s="465"/>
      <c r="BT77" s="441"/>
      <c r="BU77" s="442"/>
      <c r="BV77" s="441"/>
      <c r="BW77" s="442"/>
      <c r="BX77" s="441"/>
      <c r="BY77" s="442"/>
    </row>
    <row r="78" spans="1:77" ht="16.5" customHeight="1" thickBot="1" x14ac:dyDescent="0.35">
      <c r="A78" s="470"/>
      <c r="B78" s="475"/>
      <c r="C78" s="476"/>
      <c r="D78" s="452"/>
      <c r="E78" s="479"/>
      <c r="F78" s="448"/>
      <c r="G78" s="449"/>
      <c r="H78" s="452"/>
      <c r="I78" s="479"/>
      <c r="J78" s="452"/>
      <c r="K78" s="479"/>
      <c r="L78" s="448"/>
      <c r="M78" s="449"/>
      <c r="N78" s="452"/>
      <c r="O78" s="479"/>
      <c r="P78" s="466"/>
      <c r="Q78" s="467"/>
      <c r="R78" s="467"/>
      <c r="S78" s="468"/>
      <c r="T78" s="441"/>
      <c r="U78" s="442"/>
      <c r="V78" s="441"/>
      <c r="W78" s="442"/>
      <c r="X78" s="441"/>
      <c r="Y78" s="442"/>
      <c r="Z78" s="82"/>
      <c r="AA78" s="470"/>
      <c r="AB78" s="475"/>
      <c r="AC78" s="476"/>
      <c r="AD78" s="452"/>
      <c r="AE78" s="479"/>
      <c r="AF78" s="448"/>
      <c r="AG78" s="449"/>
      <c r="AH78" s="452"/>
      <c r="AI78" s="449"/>
      <c r="AJ78" s="452"/>
      <c r="AK78" s="449"/>
      <c r="AL78" s="457"/>
      <c r="AM78" s="458"/>
      <c r="AN78" s="457"/>
      <c r="AO78" s="458"/>
      <c r="AP78" s="466"/>
      <c r="AQ78" s="467"/>
      <c r="AR78" s="467"/>
      <c r="AS78" s="468"/>
      <c r="AT78" s="441"/>
      <c r="AU78" s="442"/>
      <c r="AV78" s="441"/>
      <c r="AW78" s="442"/>
      <c r="AX78" s="441"/>
      <c r="AY78" s="442"/>
      <c r="AZ78" s="82"/>
      <c r="BA78" s="470"/>
      <c r="BB78" s="475"/>
      <c r="BC78" s="476"/>
      <c r="BD78" s="452"/>
      <c r="BE78" s="479"/>
      <c r="BF78" s="448"/>
      <c r="BG78" s="449"/>
      <c r="BH78" s="452"/>
      <c r="BI78" s="479"/>
      <c r="BJ78" s="452"/>
      <c r="BK78" s="479"/>
      <c r="BL78" s="448"/>
      <c r="BM78" s="449"/>
      <c r="BN78" s="452"/>
      <c r="BO78" s="479"/>
      <c r="BP78" s="466"/>
      <c r="BQ78" s="467"/>
      <c r="BR78" s="467"/>
      <c r="BS78" s="468"/>
      <c r="BT78" s="441"/>
      <c r="BU78" s="442"/>
      <c r="BV78" s="441"/>
      <c r="BW78" s="442"/>
      <c r="BX78" s="441"/>
      <c r="BY78" s="442"/>
    </row>
    <row r="79" spans="1:77" ht="16.5" customHeight="1" x14ac:dyDescent="0.3">
      <c r="A79" s="469">
        <f>IF(입력!A81="","",입력!A81)</f>
        <v>10</v>
      </c>
      <c r="B79" s="471" t="str">
        <f>IF(입력!B85="","",입력!B85)</f>
        <v/>
      </c>
      <c r="C79" s="472"/>
      <c r="D79" s="450">
        <f>IF(OR(입력!B81="60mm단열",입력!B81="60mm방화"),IF(입력!B83="FIX",IF(입력!H81="W",(입력!D81-(입력!D81-입력!J81)-34-19-15),입력!D81-34-34-15),IF(OR(입력!B83="T/T",입력!B83="T/O",입력!B83="T/S"),IF(입력!H81="W",입력!D81-(입력!D81-입력!J81)-34-19+12-53-53-15,입력!D81-34-34+12-53-53-15),IF(입력!B83="OD",IF(입력!H81="W",입력!D81-(입력!D81-입력!J81)-34-34+12-53-53-15,입력!D81-34-34+12-53-53-15),IF(입력!B83="PJ",IF(입력!H81="W",입력!D81-(입력!D81-입력!J81)-34-34+12-53-53-15,입력!D81-34-34+12-53-53-10),0)))),0)</f>
        <v>0</v>
      </c>
      <c r="E79" s="477"/>
      <c r="F79" s="444">
        <f>IF(OR(입력!B81="60mm단열",입력!B81="60mm방화"),IF(입력!B83="FIX",IF(입력!H81="H",입력!F81-(입력!F81-입력!J81)-34-19-15,입력!F81-34-34-15),IF(OR(입력!B83="T/T",입력!B83="T/O",입력!B83="T/S"),IF(입력!H81="H",입력!F81-(입력!F81-입력!J81)-34-19+12-53-53-15,입력!F81-34-34+12-53-53-15),IF(입력!B83="OD",IF(입력!H81="H",입력!F81-(입력!F81-입력!J81)-34-34+12-53-53-15,입력!F81-34-34+12-53-53-15),IF(입력!B83="ES",입력!F81-37-38-81-81-10,IF(입력!B83="PJ",IF(입력!H81="H",입력!F81-(입력!F81-입력!J81)-34-34+12-53-53-15,입력!F81-34-34+12-53-53-15),0))))),0)</f>
        <v>0</v>
      </c>
      <c r="G79" s="445"/>
      <c r="H79" s="450">
        <f>IF(OR(입력!B81="60mm단열",입력!B81="60mm방화"),IF(입력!B83="FIX",IF(입력!H81="W",IF(입력!H85="W",입력!D81-(입력!D81-입력!J85)-34-19-15,입력!D81-입력!J81-34-19-15),IF(입력!H81="H",입력!D81-34-34-15,0)),IF(OR(입력!B83="T/T",입력!B83="T/O",입력!B83="T/S"),IF(입력!H81="W",IF(입력!H85="W",입력!D81-(입력!D81-입력!J85)-34-19+12-53-53-15,입력!D81-입력!J81-34-19-15),IF(입력!H81="H",IF(입력!H85="H",입력!D81-34-34+12-53-53-15,입력!D81-34-34-15),0)),IF(입력!B83="OD",IF(입력!H81="W",IF(입력!H85="W",입력!D81-(입력!D81-입력!J85)-34-34+12-53-53-15,입력!D81-입력!J81-34-34-15),IF(입력!H81="H",IF(입력!H85="H",입력!D81-34-34+12-53-53-15,입력!D81-34-34-15),0)),IF(입력!B83="ES",IF(입력!H81="W",IF(입력!H85="W",입력!D81-(입력!D81-입력!J85)-38-21+50.5-81-81-10,입력!D81-입력!J81-40-21-10),0),IF(입력!B83="PJ",IF(입력!H81="W",IF(입력!H84="W",입력!D81-(입력!D81-입력!J85)-34-34+12-53-53-15,입력!D81-입력!J81-34-34-15),IF(입력!H81="H",IF(입력!H85="H",입력!D81-34-34+12-53-53-15,입력!D81-34-34-15),0)),0))))),0)</f>
        <v>0</v>
      </c>
      <c r="I79" s="477"/>
      <c r="J79" s="450">
        <f>IF(OR(입력!$B81="60mm단열",입력!$B81="60mm방화"),IF(입력!B83="FIX",IF(입력!H81="H",IF(입력!H85="H",입력!F81-(입력!F81-입력!J85)-34-19-15,입력!F81-입력!J81-34-19-15),IF(입력!H81="W",입력!F81-34-34-15,0)),IF(OR(입력!B83="T/T",입력!B83="T/O",입력!B83="T/S"),IF(입력!H81="H",IF(입력!H85="H",입력!F81-(입력!F81-입력!J85)-34-19+12-53-53-15,입력!F81-입력!J81-34-19-15),IF(입력!H81="W",IF(입력!H85="W",입력!F81-34-34+12-53-53-15,입력!F81-34-34-15),0)),IF(입력!B83="OD",IF(입력!H81="H",IF(입력!H85="H",입력!F81-(입력!F81-입력!J85)-34-34+12-53-53-15,입력!F81-입력!J81-34-34-15),IF(입력!H81="W",IF(입력!H85="W",입력!F81-34-34+12-53-53-15,입력!F81-34-34-15),0)),IF(입력!B83="ES",IF(입력!H81="W",IF(입력!H85="W",입력!F81-37-38-81-81-10,입력!F81-40-40-10),0),IF(입력!B83="PJ",IF(입력!H81="H",IF(입력!H85="H",입력!F81-(입력!F81-입력!J85)-34-34+12-53-53-15,입력!F81-입력!J81-34-34-15),IF(입력!H81="W",IF(입력!H85="W",입력!F81-34-34+12-53-53-15,입력!F81-34-34-15),0)),0))))),0)</f>
        <v>0</v>
      </c>
      <c r="K79" s="477"/>
      <c r="L79" s="444">
        <f>IF(OR(입력!B81="60mm단열",입력!B81="60mm방화"),IF(OR(입력!B83="FIX",입력!B83="T/T",입력!B83="T/O",입력!B83="T/S"),IF(AND(입력!H81="W",입력!H85="W"),입력!D81-입력!J81-입력!J85-19-19-15,IF(AND(입력!H81="H",입력!H85="H"),입력!D81-34-34-15,0)),IF(입력!B83="OD",IF(AND(입력!H81="W",입력!H85="W"),입력!D81-입력!J81-입력!J84-34-34-15,IF(AND(입력!H81="H",입력!H85="H"),입력!D81-34-34-15,0)),IF(입력!B83="ES",IF(AND(입력!H81="W",입력!H85="W"),입력!D81-입력!J81-입력!J84-21-21-10,0),IF(입력!B83="PJ",IF(AND(입력!H81="W",입력!H85="W"),입력!D81-입력!J81-입력!J84-34-34-15,IF(AND(입력!H81="H",입력!H85="H"),입력!D81-34-34-15,0)),0)))),0)</f>
        <v>0</v>
      </c>
      <c r="M79" s="445"/>
      <c r="N79" s="450">
        <f>IF(OR(입력!B81="60mm단열",입력!B81="60mm방화"),IF(입력!B83="FIX",IF(AND(입력!H81="W",입력!H85="W"),입력!F81-34-34-15,IF(AND(입력!H81="H",입력!H85="H"),입력!F81-입력!J81-입력!J84-19-19-15,0)),IF(OR(입력!B83="T/T",입력!B83="T/O",입력!B83="T/S"),IF(AND(입력!H81="W",입력!H85="W"),입력!F81-34-34-15,IF(AND(입력!H81="H",입력!H85="H"),입력!F81-입력!J81-입력!J84-19-19-15,0)),IF(입력!B83="OD",IF(AND(입력!H81="W",입력!H85="W"),입력!F81-34-34-15,IF(AND(입력!H81="H",입력!H85="H"),입력!F81-입력!J81-입력!J85-34-34-15,0)),IF(입력!B83="ES",IF(AND(입력!H81="W",입력!H85="W"),입력!F81-34-34-15,0),IF(입력!B83="PJ",IF(AND(입력!H81="W",입력!H85="W"),입력!F81-34-34-15,IF(AND(입력!H81="H",입력!H85="H"),입력!F81-입력!J81-입력!J85-34-34-15,0)),0))))),0)</f>
        <v>0</v>
      </c>
      <c r="O79" s="477"/>
      <c r="P79" s="460">
        <f>ROUNDUP((U79+W79+Y79),0)</f>
        <v>0</v>
      </c>
      <c r="Q79" s="461"/>
      <c r="R79" s="461"/>
      <c r="S79" s="462"/>
      <c r="T79" s="441">
        <f>IF(B79="48T",0,IF(B79="51T",0,IF(입력!B81="60mm단열",(D79*F79)/91809*IF($B79="39T",9800,6100),IF(입력!B81="60mm방화",(D79*F79)/91809*IF($B79="24T",23400,30000),IF(AND(입력!B83="ES",B79="39T"),(D79*F79)/91809*9800,IF(AND(입력!B83="ES",B79="24T"),(D79*F79)/91809*6100,0))))))</f>
        <v>0</v>
      </c>
      <c r="U79" s="442">
        <f>IF(T79=0,0,IF(AND(입력!$B81="60mm단열",$B79="39T",T79&lt;29400),29400,IF(AND(입력!$B81="60mm단열",$B79="24T",T79&lt;18300),18300,IF(AND(입력!$B81="60mm방화",$B79="24T",T79&lt;70200),70200,T79))))</f>
        <v>0</v>
      </c>
      <c r="V79" s="441">
        <f>IF(B79="48T",0,IF(B79="51T",0,IF(입력!B81="60mm단열",(H79*J79)/91809*IF($B79="39T",9800,6100),IF(입력!B81="60mm방화",(H79*J79)/91809*IF($B79="24T",23400,30000),IF(AND(입력!B83="ES",B79="39T"),(H79*J79)/91809*9800,IF(AND(입력!B83="ES",B79="24T"),(H79*J79)/91809*6100,0))))))</f>
        <v>0</v>
      </c>
      <c r="W79" s="442">
        <f>IF(V79=0,0,IF(AND(입력!$B81="60mm단열",$B79="39T",V79&lt;29400),29400,IF(AND(입력!$B81="60mm단열",$B79="24T",V79&lt;18300),18300,IF(AND(입력!$B81="60mm방화",$B79="24T",V79&lt;70200),70200,V79))))</f>
        <v>0</v>
      </c>
      <c r="X79" s="441">
        <f>IF(B79="48T",0,IF(B79="51T",0,IF(입력!B81="60mm단열",(L79*N79)/91809*IF($B79="39T",9800,6100),IF(입력!B81="60mm방화",(L79*N79)/91809*IF($B79="24T",23400,30000),IF(AND(입력!B83="ES",B79="39T"),(L79*N79)/91809*9800,IF(AND(입력!B83="ES",B79="24T"),(L79*N79)/91809*6100,0))))))</f>
        <v>0</v>
      </c>
      <c r="Y79" s="442">
        <f>IF(X79=0,0,IF(AND(입력!$B81="60mm단열",$B79="39T",X79&lt;29400),29400,IF(AND(입력!$B81="60mm단열",$B79="24T",X79&lt;18300),18300,IF(AND(입력!$B81="60mm방화",$B79="24T",X79&lt;70200),70200,X79))))</f>
        <v>0</v>
      </c>
      <c r="Z79" s="82"/>
      <c r="AA79" s="469">
        <f>IF(입력!A81="","",입력!A81)</f>
        <v>10</v>
      </c>
      <c r="AB79" s="471" t="str">
        <f>IF(입력!B85="","",입력!B85)</f>
        <v/>
      </c>
      <c r="AC79" s="472"/>
      <c r="AD79" s="450">
        <f>IF(OR(입력!B81="85mm단열",입력!B81="85mm방화"),IF(입력!B83="FIX",IF(입력!H81="W",(입력!D81-(입력!D81-입력!J81)-38-19-15),입력!D81-38-38-15),IF(OR(입력!B83="T/T",입력!B83="T/O",입력!B83="T/S"),IF(입력!H81="W",입력!D81-(입력!D81-입력!J81)-38-19+12-56-56-15,입력!D81-38-38+12-56-56-15),IF(입력!B83="OD",IF(입력!H81="W",입력!D81-(입력!D81-입력!J81)-38-38+12-56-56-15,입력!D81-38-38+12-56-56-15),0))),0)</f>
        <v>0</v>
      </c>
      <c r="AE79" s="477"/>
      <c r="AF79" s="444">
        <f>IF(OR(입력!B81="85mm단열",입력!B81="85mm방화"),IF(입력!B83="FIX",IF(입력!H81="H",입력!F81-(입력!F81-입력!J81)-38-19-15,입력!F81-38-38-15),IF(OR(입력!B83="T/T",입력!B83="T/O",입력!B81="T/S"),IF(입력!H81="H",입력!F81-(입력!F81-입력!J81)-38-19+12-56-56-15,입력!F81-38-38+12-56-56-15),IF(입력!B83="OD",IF(입력!H81="H",입력!F81-(입력!F81-입력!J81)-38-38+12-56-56-15,입력!F81-38-38+12-56-56-15),IF(입력!B83="ES",입력!F81-37-38-81-81-10,IF(입력!B83="PJ",IF(입력!H81="H",입력!F81-(입력!F81-입력!J81)-50-50+16-58-58-10,입력!F81-50-50+16-58-58-10),0))))),0)</f>
        <v>0</v>
      </c>
      <c r="AG79" s="445"/>
      <c r="AH79" s="450">
        <f>IF(OR(입력!B81="85mm단열",입력!B81="85mm방화"),IF(입력!B83="FIX",IF(입력!H81="W",IF(입력!H86="W",입력!D81-(입력!D81-입력!J86)-37-19-15,입력!D81-입력!J81-38-19-15),IF(입력!H81="H",입력!D81-38-38-15,0)),IF(OR(입력!B83="T/T",입력!B83="T/O",입력!B83="T/S"),IF(입력!H81="W",IF(입력!H85="W",입력!D81-(입력!D81-입력!J85)-38-19+12-56-56-15,입력!D81-입력!J81-38-19-15),IF(입력!H81="H",IF(입력!H86="H",입력!D81-38-38+12-56-56-15,입력!D81-38-38-15),0)),IF(입력!B83="OD",IF(입력!H81="W",IF(입력!H85="W",입력!D81-(입력!D81-입력!J85)-38-38+12-56-56-15,입력!D81-입력!J81-38-38-15),IF(입력!H81="H",IF(입력!H85="H",입력!D81-38-38+12-56-56-15,입력!D81-38-38-15),0)),IF(입력!B83="ES",IF(입력!H81="W",IF(입력!H86="W",입력!D81-(입력!D81-입력!J86)-38-21+50.5-81-81-10,입력!D81-입력!J81-40-21-10),0),IF(입력!B83="PJ",IF(입력!H81="W",IF(입력!H86="W",입력!D81-(입력!D81-입력!J86)-50-50+16-58-58-10,입력!D81-입력!J81-50-50-10),IF(입력!H81="H",IF(입력!H86="H",입력!D81-50-50+16-58-58-10,입력!D81-50-50-10),0)),0))))),0)</f>
        <v>0</v>
      </c>
      <c r="AI79" s="445"/>
      <c r="AJ79" s="450">
        <f>IF(OR(입력!B81="85mm단열",입력!B81="85mm방화"),IF(입력!B83="FIX",IF(입력!H81="H",IF(입력!H85="H",입력!F81-(입력!F81-입력!J85)-38-19-15,입력!F81-입력!J81-38-19-15),IF(입력!H81="W",입력!F81-38-38-15,0)),IF(OR(입력!B83="T/T",입력!B83="T/O",입력!B83="T/S"),IF(입력!H81="H",IF(입력!H85="H",입력!F81-(입력!F81-입력!J85)-38-19+12-56-56-15,입력!F81-입력!J81-38-19-15),IF(입력!H81="W",IF(입력!H85="W",입력!F81-38-38+12-56-56-15,입력!F81-38-38-15),0)),IF(입력!B83="ID",IF(입력!H81="H",IF(입력!H85="H",입력!F81-(입력!F81-입력!J85)-38-19+12-56-56-15,입력!F81-입력!J81-38-19-15),IF(입력!H81="W",IF(입력!H85="W",입력!F81-38-38+12-56-56-15,입력!F81-38-38-15),0)),IF(입력!B83="OD",IF(입력!H81="H",IF(입력!H85="H",입력!F81-(입력!F81-입력!J85)-38-38+12-56-56-15,입력!F81-입력!J81-38-38-15),IF(입력!H81="W",IF(입력!H85="W",입력!F81-38-38+12-56-56-15,입력!F81-38-38-15),0)),IF(입력!B83="ES",IF(입력!H81="W",IF(입력!H86="W",입력!F81-37-38-81-81-10,입력!F81-40-40-10),0),IF(입력!B83="PJ",IF(입력!H81="H",IF(입력!H86="H",입력!F81-(입력!F81-입력!J86)-50-50+16-58-58-10,입력!F81-입력!J81-50-50-10),IF(입력!H81="W",IF(입력!H86="W",입력!F81-50-50+16-58-58-10,입력!F81-50-50-10),0)),0)))))),0)</f>
        <v>0</v>
      </c>
      <c r="AK79" s="445"/>
      <c r="AL79" s="453">
        <f>IF(OR(입력!B81="85mm단열",입력!B81="85mm방화"),IF(OR(입력!B83="FIX",입력!B83="T/T",입력!B83="T/O",입력!B83="T/S",입력!B83="ID"),IF(AND(입력!H81="W",입력!H85="W"),입력!D81-입력!J81-입력!J85-19-19-15,IF(AND(입력!H81="H",입력!H85="H"),입력!D81-38-38-15,0)),IF(입력!B83="OD",IF(AND(입력!H81="W",입력!H85="W"),입력!D81-입력!J81-입력!J86-38-38-15,IF(AND(입력!H81="H",입력!H85="H"),입력!D81-38-38-15,0)),IF(입력!B81="ES",IF(AND(입력!H81="W",입력!H85="W"),입력!D81-입력!J81-입력!J86-21-21-10,0),IF(입력!B81="PJ",IF(AND(입력!H81="W",입력!H85="W"),입력!D81-입력!J81-입력!J86-50-50-10-12,IF(AND(입력!H81="H",입력!H85="H"),입력!D81-50-50-10-12,0)),0)))),0)</f>
        <v>0</v>
      </c>
      <c r="AM79" s="454"/>
      <c r="AN79" s="459">
        <f>IF(OR(입력!B81="85mm단열",입력!B81="85mm방화"),IF(입력!B83="FIX",IF(AND(입력!H81="W",입력!H85="W"),입력!F81-38-38-15,IF(AND(입력!H81="H",입력!H85="H"),입력!F81-입력!J81-입력!J85-19-19-15,0)),IF(OR(입력!B83="T/T",입력!B83="T/O",입력!B83="T/S"),IF(AND(입력!H81="W",입력!H85="W"),입력!F81-38-38-15,IF(AND(입력!H81="H",입력!H85="H"),입력!F81-입력!J81-입력!J85-19-19-15,0)),IF(입력!B83="ID",IF(AND(입력!H81="W",입력!H85="W"),입력!F81-38-38-15,IF(AND(입력!H81="H",입력!H85="H"),입력!F81-입력!J81-입력!J85-19-19-15,0)),IF(입력!B83="OD",IF(AND(입력!H81="W",입력!H85="W"),입력!F81-38-38-15,IF(AND(입력!H81="H",입력!H85="H"),입력!F81-입력!J81-입력!J85-38-38-15,0)),IF(입력!B81="ES",IF(AND(입력!H81="W",입력!H86="W"),입력!F81-40-40-10,0),IF(입력!B81="PJ",IF(AND(입력!H81="W",입력!H86="W"),입력!F81-50-50-10,IF(AND(입력!H81="H",입력!H86="H"),입력!F81-입력!J81-입력!J86-50-50-10,0)),0)))))),0)</f>
        <v>0</v>
      </c>
      <c r="AO79" s="454"/>
      <c r="AP79" s="460">
        <f>ROUNDUP((AU79+AW79+AY79),0)</f>
        <v>0</v>
      </c>
      <c r="AQ79" s="461"/>
      <c r="AR79" s="461"/>
      <c r="AS79" s="462"/>
      <c r="AT79" s="441">
        <f>(AD79*AF79)/91809*IF($AB79="51T",11000,IF($B79="48T",27500,0))</f>
        <v>0</v>
      </c>
      <c r="AU79" s="442">
        <f>IF(AT79=0,0,IF(AND('유리 사이즈'!$AB79="51T",'유리 사이즈'!AT79&lt;33000),33000,IF(AND('유리 사이즈'!$B79="48T",'유리 사이즈'!AT79&lt;83400),83400,'유리 사이즈'!AT79)))</f>
        <v>0</v>
      </c>
      <c r="AV79" s="441">
        <f>(AH79*AJ79)/91809*IF($AB79="51T",11000,IF($B79="48T",27500,0))</f>
        <v>0</v>
      </c>
      <c r="AW79" s="442">
        <f>IF(AV79=0,0,IF(AND('유리 사이즈'!$AB79="51T",'유리 사이즈'!AV79&lt;33000),33000,IF(AND('유리 사이즈'!$B79="48T",'유리 사이즈'!AV79&lt;83400),83400,'유리 사이즈'!AV79)))</f>
        <v>0</v>
      </c>
      <c r="AX79" s="441">
        <f>(AL79*AN79)/91809*IF($AB79="51T",11000,IF($B79="48T",27500,0))</f>
        <v>0</v>
      </c>
      <c r="AY79" s="442">
        <f>IF(AX79=0,0,IF(AND('유리 사이즈'!$AB79="51T",'유리 사이즈'!AX79&lt;33000),33000,IF(AND('유리 사이즈'!$B79="48T",'유리 사이즈'!AX79&lt;83400),83400,'유리 사이즈'!AX79)))</f>
        <v>0</v>
      </c>
      <c r="AZ79" s="82"/>
      <c r="BA79" s="469">
        <f>IF(입력!A81="","",입력!A81)</f>
        <v>10</v>
      </c>
      <c r="BB79" s="471" t="str">
        <f>IF(입력!B85="","",입력!B85)</f>
        <v/>
      </c>
      <c r="BC79" s="472"/>
      <c r="BD79" s="450">
        <f>IF(OR(입력!B81="145mm단열",입력!B81="145mm방화"),IF(입력!B83="ES",입력!D81-(입력!D81-입력!J81)-38-21+50.5-81-81-10,0),0)</f>
        <v>0</v>
      </c>
      <c r="BE79" s="477"/>
      <c r="BF79" s="444">
        <f>IF(OR(입력!B81="145mm단열",입력!B81="145mm방화"),IF(입력!B83="ES",입력!F81-37-38-81-81-10,0),0)</f>
        <v>0</v>
      </c>
      <c r="BG79" s="445"/>
      <c r="BH79" s="450">
        <f>IF(OR(입력!B81="145mm단열",입력!B81="145mm방화"),IF(입력!B83="ES",IF(입력!H81="W",IF(입력!H85="W",입력!D81-(입력!D81-입력!J85)-38-21+50.5-81-81-10,입력!D81-입력!J81-40-21-10),0),0),0)</f>
        <v>0</v>
      </c>
      <c r="BI79" s="477"/>
      <c r="BJ79" s="450">
        <f>IF(OR(입력!$B81="145mm단열",입력!$B81="145mm방화"),IF(입력!B83="ES",IF(입력!H81="W",IF(입력!H84="W",입력!F81-37-38-81-81-10,입력!F81-40-40-10),0),0),0)</f>
        <v>0</v>
      </c>
      <c r="BK79" s="477"/>
      <c r="BL79" s="444">
        <f>IF(OR(입력!B81="145mm단열",입력!B81="145mm방화"),IF(입력!B83="ES",IF(AND(입력!H81="W",입력!H85="W"),입력!D81-입력!J81-입력!J84-21-21-10,0),0),0)</f>
        <v>0</v>
      </c>
      <c r="BM79" s="445"/>
      <c r="BN79" s="450">
        <f>IF(OR(입력!B81="145mm단열",입력!B81="145mm방화"),IF(입력!B83="ES",IF(AND(입력!H81="W",입력!H85="W"),입력!F81-40-40-10,0),0),0)</f>
        <v>0</v>
      </c>
      <c r="BO79" s="477"/>
      <c r="BP79" s="460">
        <f>ROUNDUP((BU79+BW79+BY79),0)</f>
        <v>0</v>
      </c>
      <c r="BQ79" s="461"/>
      <c r="BR79" s="461"/>
      <c r="BS79" s="462"/>
      <c r="BT79" s="441">
        <f>IF(BB79="48T",0,IF(BB79="51T",0,IF(입력!B81="145mm단열",(BD79*BF79)/91809*IF($B79="39T",9800,6100),IF(입력!B81="145mm방화",(BD79*BF79)/91809*IF($B79="24T",23400,30000),IF(AND(입력!B83="ES",BB79="39T"),(BD79*BF79)/91809*9800,IF(AND(입력!B83="ES",BB79="24T"),(BD79*BF79)/91809*6100,0))))))</f>
        <v>0</v>
      </c>
      <c r="BU79" s="442">
        <f>IF(BT79=0,0,IF(AND(입력!$B81="145mm단열",$B79="39T",BT79&lt;29400),29400,IF(AND(입력!$B81="145mm단열",$B79="24T",BT79&lt;18300),18300,IF(AND(입력!$B81="60mm방화",$B79="24T",BT79&lt;70200),70200,BT79))))</f>
        <v>0</v>
      </c>
      <c r="BV79" s="441">
        <f>IF(BB79="48T",0,IF(BB79="51T",0,IF(입력!B81="145mm단열",(BH79*BJ79)/91809*IF($B79="39T",9800,6100),IF(입력!B81="145mm방화",(BH79*BJ79)/91809*IF($B79="24T",23400,30000),IF(AND(입력!B83="ES",BB79="39T"),(BH79*BJ79)/91809*9800,IF(AND(입력!B83="ES",BB79="24T"),(BH79*BJ79)/91809*6100,0))))))</f>
        <v>0</v>
      </c>
      <c r="BW79" s="442">
        <f>IF(BV79=0,0,IF(AND(입력!$B81="145mm단열",$B79="39T",BV79&lt;29400),29400,IF(AND(입력!$B81="145mm단열",$B79="24T",BV79&lt;18300),18300,IF(AND(입력!$B81="60mm방화",$B79="24T",BV79&lt;70200),70200,BV79))))</f>
        <v>0</v>
      </c>
      <c r="BX79" s="441">
        <f>IF(BB79="48T",0,IF(BB79="51T",0,IF(입력!B81="145mm단열",(BL79*BN79)/91809*IF($B79="39T",9800,6100),IF(입력!B81="145mm방화",(BL79*BN79)/91809*IF($B79="24T",23400,30000),IF(AND(입력!B83="ES",BB79="39T"),(BL79*BN79)/91809*9800,IF(AND(입력!B83="ES",BB79="24T"),(BL79*BN79)/91809*6100,0))))))</f>
        <v>0</v>
      </c>
      <c r="BY79" s="442">
        <f>IF(BX79=0,0,IF(AND(입력!$B81="145mm단열",$B79="39T",BX79&lt;29400),29400,IF(AND(입력!$B81="60mm단열",$B79="24T",BX79&lt;18300),18300,IF(AND(입력!$B81="145mm방화",$B79="24T",BX79&lt;70200),70200,BX79))))</f>
        <v>0</v>
      </c>
    </row>
    <row r="80" spans="1:77" ht="16.5" customHeight="1" x14ac:dyDescent="0.3">
      <c r="A80" s="470"/>
      <c r="B80" s="473"/>
      <c r="C80" s="474"/>
      <c r="D80" s="451"/>
      <c r="E80" s="478"/>
      <c r="F80" s="446"/>
      <c r="G80" s="447"/>
      <c r="H80" s="451"/>
      <c r="I80" s="478"/>
      <c r="J80" s="451"/>
      <c r="K80" s="478"/>
      <c r="L80" s="446"/>
      <c r="M80" s="447"/>
      <c r="N80" s="451"/>
      <c r="O80" s="478"/>
      <c r="P80" s="463"/>
      <c r="Q80" s="464"/>
      <c r="R80" s="464"/>
      <c r="S80" s="465"/>
      <c r="T80" s="441"/>
      <c r="U80" s="442"/>
      <c r="V80" s="441"/>
      <c r="W80" s="442"/>
      <c r="X80" s="441"/>
      <c r="Y80" s="442"/>
      <c r="Z80" s="82"/>
      <c r="AA80" s="470"/>
      <c r="AB80" s="473"/>
      <c r="AC80" s="474"/>
      <c r="AD80" s="451"/>
      <c r="AE80" s="478"/>
      <c r="AF80" s="446"/>
      <c r="AG80" s="447"/>
      <c r="AH80" s="451"/>
      <c r="AI80" s="447"/>
      <c r="AJ80" s="451"/>
      <c r="AK80" s="447"/>
      <c r="AL80" s="455"/>
      <c r="AM80" s="456"/>
      <c r="AN80" s="455"/>
      <c r="AO80" s="456"/>
      <c r="AP80" s="463"/>
      <c r="AQ80" s="464"/>
      <c r="AR80" s="464"/>
      <c r="AS80" s="465"/>
      <c r="AT80" s="441"/>
      <c r="AU80" s="442"/>
      <c r="AV80" s="441"/>
      <c r="AW80" s="442"/>
      <c r="AX80" s="441"/>
      <c r="AY80" s="442"/>
      <c r="AZ80" s="82"/>
      <c r="BA80" s="470"/>
      <c r="BB80" s="473"/>
      <c r="BC80" s="474"/>
      <c r="BD80" s="451"/>
      <c r="BE80" s="478"/>
      <c r="BF80" s="446"/>
      <c r="BG80" s="447"/>
      <c r="BH80" s="451"/>
      <c r="BI80" s="478"/>
      <c r="BJ80" s="451"/>
      <c r="BK80" s="478"/>
      <c r="BL80" s="446"/>
      <c r="BM80" s="447"/>
      <c r="BN80" s="451"/>
      <c r="BO80" s="478"/>
      <c r="BP80" s="463"/>
      <c r="BQ80" s="464"/>
      <c r="BR80" s="464"/>
      <c r="BS80" s="465"/>
      <c r="BT80" s="441"/>
      <c r="BU80" s="442"/>
      <c r="BV80" s="441"/>
      <c r="BW80" s="442"/>
      <c r="BX80" s="441"/>
      <c r="BY80" s="442"/>
    </row>
    <row r="81" spans="1:77" ht="16.5" customHeight="1" x14ac:dyDescent="0.3">
      <c r="A81" s="470"/>
      <c r="B81" s="473"/>
      <c r="C81" s="474"/>
      <c r="D81" s="451"/>
      <c r="E81" s="478"/>
      <c r="F81" s="446"/>
      <c r="G81" s="447"/>
      <c r="H81" s="451"/>
      <c r="I81" s="478"/>
      <c r="J81" s="451"/>
      <c r="K81" s="478"/>
      <c r="L81" s="446"/>
      <c r="M81" s="447"/>
      <c r="N81" s="451"/>
      <c r="O81" s="478"/>
      <c r="P81" s="463"/>
      <c r="Q81" s="464"/>
      <c r="R81" s="464"/>
      <c r="S81" s="465"/>
      <c r="T81" s="441"/>
      <c r="U81" s="442"/>
      <c r="V81" s="441"/>
      <c r="W81" s="442"/>
      <c r="X81" s="441"/>
      <c r="Y81" s="442"/>
      <c r="Z81" s="82"/>
      <c r="AA81" s="470"/>
      <c r="AB81" s="473"/>
      <c r="AC81" s="474"/>
      <c r="AD81" s="451"/>
      <c r="AE81" s="478"/>
      <c r="AF81" s="446"/>
      <c r="AG81" s="447"/>
      <c r="AH81" s="451"/>
      <c r="AI81" s="447"/>
      <c r="AJ81" s="451"/>
      <c r="AK81" s="447"/>
      <c r="AL81" s="455"/>
      <c r="AM81" s="456"/>
      <c r="AN81" s="455"/>
      <c r="AO81" s="456"/>
      <c r="AP81" s="463"/>
      <c r="AQ81" s="464"/>
      <c r="AR81" s="464"/>
      <c r="AS81" s="465"/>
      <c r="AT81" s="441"/>
      <c r="AU81" s="442"/>
      <c r="AV81" s="441"/>
      <c r="AW81" s="442"/>
      <c r="AX81" s="441"/>
      <c r="AY81" s="442"/>
      <c r="AZ81" s="82"/>
      <c r="BA81" s="470"/>
      <c r="BB81" s="473"/>
      <c r="BC81" s="474"/>
      <c r="BD81" s="451"/>
      <c r="BE81" s="478"/>
      <c r="BF81" s="446"/>
      <c r="BG81" s="447"/>
      <c r="BH81" s="451"/>
      <c r="BI81" s="478"/>
      <c r="BJ81" s="451"/>
      <c r="BK81" s="478"/>
      <c r="BL81" s="446"/>
      <c r="BM81" s="447"/>
      <c r="BN81" s="451"/>
      <c r="BO81" s="478"/>
      <c r="BP81" s="463"/>
      <c r="BQ81" s="464"/>
      <c r="BR81" s="464"/>
      <c r="BS81" s="465"/>
      <c r="BT81" s="441"/>
      <c r="BU81" s="442"/>
      <c r="BV81" s="441"/>
      <c r="BW81" s="442"/>
      <c r="BX81" s="441"/>
      <c r="BY81" s="442"/>
    </row>
    <row r="82" spans="1:77" ht="16.5" customHeight="1" x14ac:dyDescent="0.3">
      <c r="A82" s="470"/>
      <c r="B82" s="473"/>
      <c r="C82" s="474"/>
      <c r="D82" s="451"/>
      <c r="E82" s="478"/>
      <c r="F82" s="446"/>
      <c r="G82" s="447"/>
      <c r="H82" s="451"/>
      <c r="I82" s="478"/>
      <c r="J82" s="451"/>
      <c r="K82" s="478"/>
      <c r="L82" s="446"/>
      <c r="M82" s="447"/>
      <c r="N82" s="451"/>
      <c r="O82" s="478"/>
      <c r="P82" s="463"/>
      <c r="Q82" s="464"/>
      <c r="R82" s="464"/>
      <c r="S82" s="465"/>
      <c r="T82" s="441"/>
      <c r="U82" s="442"/>
      <c r="V82" s="441"/>
      <c r="W82" s="442"/>
      <c r="X82" s="441"/>
      <c r="Y82" s="442"/>
      <c r="Z82" s="82"/>
      <c r="AA82" s="470"/>
      <c r="AB82" s="473"/>
      <c r="AC82" s="474"/>
      <c r="AD82" s="451"/>
      <c r="AE82" s="478"/>
      <c r="AF82" s="446"/>
      <c r="AG82" s="447"/>
      <c r="AH82" s="451"/>
      <c r="AI82" s="447"/>
      <c r="AJ82" s="451"/>
      <c r="AK82" s="447"/>
      <c r="AL82" s="455"/>
      <c r="AM82" s="456"/>
      <c r="AN82" s="455"/>
      <c r="AO82" s="456"/>
      <c r="AP82" s="463"/>
      <c r="AQ82" s="464"/>
      <c r="AR82" s="464"/>
      <c r="AS82" s="465"/>
      <c r="AT82" s="441"/>
      <c r="AU82" s="442"/>
      <c r="AV82" s="441"/>
      <c r="AW82" s="442"/>
      <c r="AX82" s="441"/>
      <c r="AY82" s="442"/>
      <c r="AZ82" s="82"/>
      <c r="BA82" s="470"/>
      <c r="BB82" s="473"/>
      <c r="BC82" s="474"/>
      <c r="BD82" s="451"/>
      <c r="BE82" s="478"/>
      <c r="BF82" s="446"/>
      <c r="BG82" s="447"/>
      <c r="BH82" s="451"/>
      <c r="BI82" s="478"/>
      <c r="BJ82" s="451"/>
      <c r="BK82" s="478"/>
      <c r="BL82" s="446"/>
      <c r="BM82" s="447"/>
      <c r="BN82" s="451"/>
      <c r="BO82" s="478"/>
      <c r="BP82" s="463"/>
      <c r="BQ82" s="464"/>
      <c r="BR82" s="464"/>
      <c r="BS82" s="465"/>
      <c r="BT82" s="441"/>
      <c r="BU82" s="442"/>
      <c r="BV82" s="441"/>
      <c r="BW82" s="442"/>
      <c r="BX82" s="441"/>
      <c r="BY82" s="442"/>
    </row>
    <row r="83" spans="1:77" ht="16.5" customHeight="1" x14ac:dyDescent="0.3">
      <c r="A83" s="470"/>
      <c r="B83" s="473"/>
      <c r="C83" s="474"/>
      <c r="D83" s="451"/>
      <c r="E83" s="478"/>
      <c r="F83" s="446"/>
      <c r="G83" s="447"/>
      <c r="H83" s="451"/>
      <c r="I83" s="478"/>
      <c r="J83" s="451"/>
      <c r="K83" s="478"/>
      <c r="L83" s="446"/>
      <c r="M83" s="447"/>
      <c r="N83" s="451"/>
      <c r="O83" s="478"/>
      <c r="P83" s="463"/>
      <c r="Q83" s="464"/>
      <c r="R83" s="464"/>
      <c r="S83" s="465"/>
      <c r="T83" s="441"/>
      <c r="U83" s="442"/>
      <c r="V83" s="441"/>
      <c r="W83" s="442"/>
      <c r="X83" s="441"/>
      <c r="Y83" s="442"/>
      <c r="Z83" s="82"/>
      <c r="AA83" s="470"/>
      <c r="AB83" s="473"/>
      <c r="AC83" s="474"/>
      <c r="AD83" s="451"/>
      <c r="AE83" s="478"/>
      <c r="AF83" s="446"/>
      <c r="AG83" s="447"/>
      <c r="AH83" s="451"/>
      <c r="AI83" s="447"/>
      <c r="AJ83" s="451"/>
      <c r="AK83" s="447"/>
      <c r="AL83" s="455"/>
      <c r="AM83" s="456"/>
      <c r="AN83" s="455"/>
      <c r="AO83" s="456"/>
      <c r="AP83" s="463"/>
      <c r="AQ83" s="464"/>
      <c r="AR83" s="464"/>
      <c r="AS83" s="465"/>
      <c r="AT83" s="441"/>
      <c r="AU83" s="442"/>
      <c r="AV83" s="441"/>
      <c r="AW83" s="442"/>
      <c r="AX83" s="441"/>
      <c r="AY83" s="442"/>
      <c r="AZ83" s="82"/>
      <c r="BA83" s="470"/>
      <c r="BB83" s="473"/>
      <c r="BC83" s="474"/>
      <c r="BD83" s="451"/>
      <c r="BE83" s="478"/>
      <c r="BF83" s="446"/>
      <c r="BG83" s="447"/>
      <c r="BH83" s="451"/>
      <c r="BI83" s="478"/>
      <c r="BJ83" s="451"/>
      <c r="BK83" s="478"/>
      <c r="BL83" s="446"/>
      <c r="BM83" s="447"/>
      <c r="BN83" s="451"/>
      <c r="BO83" s="478"/>
      <c r="BP83" s="463"/>
      <c r="BQ83" s="464"/>
      <c r="BR83" s="464"/>
      <c r="BS83" s="465"/>
      <c r="BT83" s="441"/>
      <c r="BU83" s="442"/>
      <c r="BV83" s="441"/>
      <c r="BW83" s="442"/>
      <c r="BX83" s="441"/>
      <c r="BY83" s="442"/>
    </row>
    <row r="84" spans="1:77" ht="16.5" customHeight="1" x14ac:dyDescent="0.3">
      <c r="A84" s="470"/>
      <c r="B84" s="473"/>
      <c r="C84" s="474"/>
      <c r="D84" s="451"/>
      <c r="E84" s="478"/>
      <c r="F84" s="446"/>
      <c r="G84" s="447"/>
      <c r="H84" s="451"/>
      <c r="I84" s="478"/>
      <c r="J84" s="451"/>
      <c r="K84" s="478"/>
      <c r="L84" s="446"/>
      <c r="M84" s="447"/>
      <c r="N84" s="451"/>
      <c r="O84" s="478"/>
      <c r="P84" s="463"/>
      <c r="Q84" s="464"/>
      <c r="R84" s="464"/>
      <c r="S84" s="465"/>
      <c r="T84" s="441"/>
      <c r="U84" s="442"/>
      <c r="V84" s="441"/>
      <c r="W84" s="442"/>
      <c r="X84" s="441"/>
      <c r="Y84" s="442"/>
      <c r="Z84" s="82"/>
      <c r="AA84" s="470"/>
      <c r="AB84" s="473"/>
      <c r="AC84" s="474"/>
      <c r="AD84" s="451"/>
      <c r="AE84" s="478"/>
      <c r="AF84" s="446"/>
      <c r="AG84" s="447"/>
      <c r="AH84" s="451"/>
      <c r="AI84" s="447"/>
      <c r="AJ84" s="451"/>
      <c r="AK84" s="447"/>
      <c r="AL84" s="455"/>
      <c r="AM84" s="456"/>
      <c r="AN84" s="455"/>
      <c r="AO84" s="456"/>
      <c r="AP84" s="463"/>
      <c r="AQ84" s="464"/>
      <c r="AR84" s="464"/>
      <c r="AS84" s="465"/>
      <c r="AT84" s="441"/>
      <c r="AU84" s="442"/>
      <c r="AV84" s="441"/>
      <c r="AW84" s="442"/>
      <c r="AX84" s="441"/>
      <c r="AY84" s="442"/>
      <c r="AZ84" s="82"/>
      <c r="BA84" s="470"/>
      <c r="BB84" s="473"/>
      <c r="BC84" s="474"/>
      <c r="BD84" s="451"/>
      <c r="BE84" s="478"/>
      <c r="BF84" s="446"/>
      <c r="BG84" s="447"/>
      <c r="BH84" s="451"/>
      <c r="BI84" s="478"/>
      <c r="BJ84" s="451"/>
      <c r="BK84" s="478"/>
      <c r="BL84" s="446"/>
      <c r="BM84" s="447"/>
      <c r="BN84" s="451"/>
      <c r="BO84" s="478"/>
      <c r="BP84" s="463"/>
      <c r="BQ84" s="464"/>
      <c r="BR84" s="464"/>
      <c r="BS84" s="465"/>
      <c r="BT84" s="441"/>
      <c r="BU84" s="442"/>
      <c r="BV84" s="441"/>
      <c r="BW84" s="442"/>
      <c r="BX84" s="441"/>
      <c r="BY84" s="442"/>
    </row>
    <row r="85" spans="1:77" ht="16.5" customHeight="1" x14ac:dyDescent="0.3">
      <c r="A85" s="470"/>
      <c r="B85" s="473"/>
      <c r="C85" s="474"/>
      <c r="D85" s="451"/>
      <c r="E85" s="478"/>
      <c r="F85" s="446"/>
      <c r="G85" s="447"/>
      <c r="H85" s="451"/>
      <c r="I85" s="478"/>
      <c r="J85" s="451"/>
      <c r="K85" s="478"/>
      <c r="L85" s="446"/>
      <c r="M85" s="447"/>
      <c r="N85" s="451"/>
      <c r="O85" s="478"/>
      <c r="P85" s="463"/>
      <c r="Q85" s="464"/>
      <c r="R85" s="464"/>
      <c r="S85" s="465"/>
      <c r="T85" s="441"/>
      <c r="U85" s="442"/>
      <c r="V85" s="441"/>
      <c r="W85" s="442"/>
      <c r="X85" s="441"/>
      <c r="Y85" s="442"/>
      <c r="Z85" s="82"/>
      <c r="AA85" s="470"/>
      <c r="AB85" s="473"/>
      <c r="AC85" s="474"/>
      <c r="AD85" s="451"/>
      <c r="AE85" s="478"/>
      <c r="AF85" s="446"/>
      <c r="AG85" s="447"/>
      <c r="AH85" s="451"/>
      <c r="AI85" s="447"/>
      <c r="AJ85" s="451"/>
      <c r="AK85" s="447"/>
      <c r="AL85" s="455"/>
      <c r="AM85" s="456"/>
      <c r="AN85" s="455"/>
      <c r="AO85" s="456"/>
      <c r="AP85" s="463"/>
      <c r="AQ85" s="464"/>
      <c r="AR85" s="464"/>
      <c r="AS85" s="465"/>
      <c r="AT85" s="441"/>
      <c r="AU85" s="442"/>
      <c r="AV85" s="441"/>
      <c r="AW85" s="442"/>
      <c r="AX85" s="441"/>
      <c r="AY85" s="442"/>
      <c r="AZ85" s="82"/>
      <c r="BA85" s="470"/>
      <c r="BB85" s="473"/>
      <c r="BC85" s="474"/>
      <c r="BD85" s="451"/>
      <c r="BE85" s="478"/>
      <c r="BF85" s="446"/>
      <c r="BG85" s="447"/>
      <c r="BH85" s="451"/>
      <c r="BI85" s="478"/>
      <c r="BJ85" s="451"/>
      <c r="BK85" s="478"/>
      <c r="BL85" s="446"/>
      <c r="BM85" s="447"/>
      <c r="BN85" s="451"/>
      <c r="BO85" s="478"/>
      <c r="BP85" s="463"/>
      <c r="BQ85" s="464"/>
      <c r="BR85" s="464"/>
      <c r="BS85" s="465"/>
      <c r="BT85" s="441"/>
      <c r="BU85" s="442"/>
      <c r="BV85" s="441"/>
      <c r="BW85" s="442"/>
      <c r="BX85" s="441"/>
      <c r="BY85" s="442"/>
    </row>
    <row r="86" spans="1:77" ht="16.5" customHeight="1" thickBot="1" x14ac:dyDescent="0.35">
      <c r="A86" s="470"/>
      <c r="B86" s="475"/>
      <c r="C86" s="476"/>
      <c r="D86" s="452"/>
      <c r="E86" s="479"/>
      <c r="F86" s="448"/>
      <c r="G86" s="449"/>
      <c r="H86" s="452"/>
      <c r="I86" s="479"/>
      <c r="J86" s="452"/>
      <c r="K86" s="479"/>
      <c r="L86" s="448"/>
      <c r="M86" s="449"/>
      <c r="N86" s="452"/>
      <c r="O86" s="479"/>
      <c r="P86" s="466"/>
      <c r="Q86" s="467"/>
      <c r="R86" s="467"/>
      <c r="S86" s="468"/>
      <c r="T86" s="441"/>
      <c r="U86" s="442"/>
      <c r="V86" s="441"/>
      <c r="W86" s="442"/>
      <c r="X86" s="441"/>
      <c r="Y86" s="442"/>
      <c r="Z86" s="82"/>
      <c r="AA86" s="470"/>
      <c r="AB86" s="475"/>
      <c r="AC86" s="476"/>
      <c r="AD86" s="452"/>
      <c r="AE86" s="479"/>
      <c r="AF86" s="448"/>
      <c r="AG86" s="449"/>
      <c r="AH86" s="452"/>
      <c r="AI86" s="449"/>
      <c r="AJ86" s="452"/>
      <c r="AK86" s="449"/>
      <c r="AL86" s="457"/>
      <c r="AM86" s="458"/>
      <c r="AN86" s="457"/>
      <c r="AO86" s="458"/>
      <c r="AP86" s="466"/>
      <c r="AQ86" s="467"/>
      <c r="AR86" s="467"/>
      <c r="AS86" s="468"/>
      <c r="AT86" s="441"/>
      <c r="AU86" s="442"/>
      <c r="AV86" s="441"/>
      <c r="AW86" s="442"/>
      <c r="AX86" s="441"/>
      <c r="AY86" s="442"/>
      <c r="AZ86" s="82"/>
      <c r="BA86" s="470"/>
      <c r="BB86" s="475"/>
      <c r="BC86" s="476"/>
      <c r="BD86" s="452"/>
      <c r="BE86" s="479"/>
      <c r="BF86" s="448"/>
      <c r="BG86" s="449"/>
      <c r="BH86" s="452"/>
      <c r="BI86" s="479"/>
      <c r="BJ86" s="452"/>
      <c r="BK86" s="479"/>
      <c r="BL86" s="448"/>
      <c r="BM86" s="449"/>
      <c r="BN86" s="452"/>
      <c r="BO86" s="479"/>
      <c r="BP86" s="466"/>
      <c r="BQ86" s="467"/>
      <c r="BR86" s="467"/>
      <c r="BS86" s="468"/>
      <c r="BT86" s="441"/>
      <c r="BU86" s="442"/>
      <c r="BV86" s="441"/>
      <c r="BW86" s="442"/>
      <c r="BX86" s="441"/>
      <c r="BY86" s="442"/>
    </row>
    <row r="87" spans="1:77" ht="16.5" customHeight="1" x14ac:dyDescent="0.3">
      <c r="A87" s="469">
        <f>IF(입력!A89="","",입력!A89)</f>
        <v>11</v>
      </c>
      <c r="B87" s="471" t="str">
        <f>IF(입력!B93="","",입력!B93)</f>
        <v/>
      </c>
      <c r="C87" s="472"/>
      <c r="D87" s="450">
        <f>IF(OR(입력!B89="60mm단열",입력!B89="60mm방화"),IF(입력!B91="FIX",IF(입력!H89="W",(입력!D89-(입력!D89-입력!J89)-34-19-15),입력!D89-34-34-15),IF(OR(입력!B91="T/T",입력!B91="T/O",입력!B91="T/S"),IF(입력!H89="W",입력!D89-(입력!D89-입력!J89)-34-19+12-53-53-15,입력!D89-34-34+12-53-53-15),IF(입력!B91="OD",IF(입력!H89="W",입력!D89-(입력!D89-입력!J89)-34-34+12-53-53-15,입력!D89-34-34+12-53-53-15),IF(입력!B91="PJ",IF(입력!H89="W",입력!D89-(입력!D89-입력!J89)-34-34+12-53-53-15,입력!D89-34-34+12-53-53-10),0)))),0)</f>
        <v>0</v>
      </c>
      <c r="E87" s="477"/>
      <c r="F87" s="444">
        <f>IF(OR(입력!B89="60mm단열",입력!B89="60mm방화"),IF(입력!B91="FIX",IF(입력!H89="H",입력!F89-(입력!F89-입력!J89)-34-19-15,입력!F89-34-34-15),IF(OR(입력!B91="T/T",입력!B91="T/O",입력!B91="T/S"),IF(입력!H89="H",입력!F89-(입력!F89-입력!J89)-34-19+12-53-53-15,입력!F89-34-34+12-53-53-15),IF(입력!B91="OD",IF(입력!H89="H",입력!F89-(입력!F89-입력!J89)-34-34+12-53-53-15,입력!F89-34-34+12-53-53-15),IF(입력!B91="ES",입력!F89-37-38-81-81-10,IF(입력!B91="PJ",IF(입력!H89="H",입력!F89-(입력!F89-입력!J89)-34-34+12-53-53-15,입력!F89-34-34+12-53-53-15),0))))),0)</f>
        <v>0</v>
      </c>
      <c r="G87" s="445"/>
      <c r="H87" s="450">
        <f>IF(OR(입력!B89="60mm단열",입력!B89="60mm방화"),IF(입력!B91="FIX",IF(입력!H89="W",IF(입력!H93="W",입력!D89-(입력!D89-입력!J93)-34-19-15,입력!D89-입력!J89-34-19-15),IF(입력!H89="H",입력!D89-34-34-15,0)),IF(OR(입력!B91="T/T",입력!B91="T/O",입력!B91="T/S"),IF(입력!H89="W",IF(입력!H93="W",입력!D89-(입력!D89-입력!J93)-34-19+12-53-53-15,입력!D89-입력!J89-34-19-15),IF(입력!H89="H",IF(입력!H93="H",입력!D89-34-34+12-53-53-15,입력!D89-34-34-15),0)),IF(입력!B91="OD",IF(입력!H89="W",IF(입력!H93="W",입력!D89-(입력!D89-입력!J93)-34-34+12-53-53-15,입력!D89-입력!J89-34-34-15),IF(입력!H89="H",IF(입력!H93="H",입력!D89-34-34+12-53-53-15,입력!D89-34-34-15),0)),IF(입력!B91="ES",IF(입력!H89="W",IF(입력!H93="W",입력!D89-(입력!D89-입력!J93)-38-21+50.5-81-81-10,입력!D89-입력!J89-40-21-10),0),IF(입력!B91="PJ",IF(입력!H89="W",IF(입력!H92="W",입력!D89-(입력!D89-입력!J93)-34-34+12-53-53-15,입력!D89-입력!J89-34-34-15),IF(입력!H89="H",IF(입력!H93="H",입력!D89-34-34+12-53-53-15,입력!D89-34-34-15),0)),0))))),0)</f>
        <v>0</v>
      </c>
      <c r="I87" s="477"/>
      <c r="J87" s="450">
        <f>IF(OR(입력!$B89="60mm단열",입력!$B89="60mm방화"),IF(입력!B91="FIX",IF(입력!H89="H",IF(입력!H93="H",입력!F89-(입력!F89-입력!J93)-34-19-15,입력!F89-입력!J89-34-19-15),IF(입력!H89="W",입력!F89-34-34-15,0)),IF(OR(입력!B91="T/T",입력!B91="T/O",입력!B91="T/S"),IF(입력!H89="H",IF(입력!H93="H",입력!F89-(입력!F89-입력!J93)-34-19+12-53-53-15,입력!F89-입력!J89-34-19-15),IF(입력!H89="W",IF(입력!H93="W",입력!F89-34-34+12-53-53-15,입력!F89-34-34-15),0)),IF(입력!B91="OD",IF(입력!H89="H",IF(입력!H93="H",입력!F89-(입력!F89-입력!J93)-34-34+12-53-53-15,입력!F89-입력!J89-34-34-15),IF(입력!H89="W",IF(입력!H93="W",입력!F89-34-34+12-53-53-15,입력!F89-34-34-15),0)),IF(입력!B91="ES",IF(입력!H89="W",IF(입력!H93="W",입력!F89-37-38-81-81-10,입력!F89-40-40-10),0),IF(입력!B91="PJ",IF(입력!H89="H",IF(입력!H93="H",입력!F89-(입력!F89-입력!J93)-34-34+12-53-53-15,입력!F89-입력!J89-34-34-15),IF(입력!H89="W",IF(입력!H93="W",입력!F89-34-34+12-53-53-15,입력!F89-34-34-15),0)),0))))),0)</f>
        <v>0</v>
      </c>
      <c r="K87" s="477"/>
      <c r="L87" s="444">
        <f>IF(OR(입력!B89="60mm단열",입력!B89="60mm방화"),IF(OR(입력!B91="FIX",입력!B91="T/T",입력!B91="T/O",입력!B91="T/S"),IF(AND(입력!H89="W",입력!H93="W"),입력!D89-입력!J89-입력!J93-19-19-15,IF(AND(입력!H89="H",입력!H93="H"),입력!D89-34-34-15,0)),IF(입력!B91="OD",IF(AND(입력!H89="W",입력!H93="W"),입력!D89-입력!J89-입력!J92-34-34-15,IF(AND(입력!H89="H",입력!H93="H"),입력!D89-34-34-15,0)),IF(입력!B91="ES",IF(AND(입력!H89="W",입력!H93="W"),입력!D89-입력!J89-입력!J92-21-21-10,0),IF(입력!B91="PJ",IF(AND(입력!H89="W",입력!H93="W"),입력!D89-입력!J89-입력!J92-34-34-15,IF(AND(입력!H89="H",입력!H93="H"),입력!D89-34-34-15,0)),0)))),0)</f>
        <v>0</v>
      </c>
      <c r="M87" s="445"/>
      <c r="N87" s="450">
        <f>IF(OR(입력!B89="60mm단열",입력!B89="60mm방화"),IF(입력!B91="FIX",IF(AND(입력!H89="W",입력!H93="W"),입력!F89-34-34-15,IF(AND(입력!H89="H",입력!H93="H"),입력!F89-입력!J89-입력!J92-19-19-15,0)),IF(OR(입력!B91="T/T",입력!B91="T/O",입력!B91="T/S"),IF(AND(입력!H89="W",입력!H93="W"),입력!F89-34-34-15,IF(AND(입력!H89="H",입력!H93="H"),입력!F89-입력!J89-입력!J92-19-19-15,0)),IF(입력!B91="OD",IF(AND(입력!H89="W",입력!H93="W"),입력!F89-34-34-15,IF(AND(입력!H89="H",입력!H93="H"),입력!F89-입력!J89-입력!J93-34-34-15,0)),IF(입력!B91="ES",IF(AND(입력!H89="W",입력!H93="W"),입력!F89-34-34-15,0),IF(입력!B91="PJ",IF(AND(입력!H89="W",입력!H93="W"),입력!F89-34-34-15,IF(AND(입력!H89="H",입력!H93="H"),입력!F89-입력!J89-입력!J93-34-34-15,0)),0))))),0)</f>
        <v>0</v>
      </c>
      <c r="O87" s="477"/>
      <c r="P87" s="460">
        <f>ROUNDUP((U87+W87+Y87),0)</f>
        <v>0</v>
      </c>
      <c r="Q87" s="461"/>
      <c r="R87" s="461"/>
      <c r="S87" s="462"/>
      <c r="T87" s="441">
        <f>IF(B87="48T",0,IF(B87="51T",0,IF(입력!B89="60mm단열",(D87*F87)/91809*IF($B87="39T",9800,6100),IF(입력!B89="60mm방화",(D87*F87)/91809*IF($B87="24T",23400,30000),IF(AND(입력!B91="ES",B87="39T"),(D87*F87)/91809*9800,IF(AND(입력!B91="ES",B87="24T"),(D87*F87)/91809*6100,0))))))</f>
        <v>0</v>
      </c>
      <c r="U87" s="442">
        <f>IF(T87=0,0,IF(AND(입력!$B89="60mm단열",$B87="39T",T87&lt;29400),29400,IF(AND(입력!$B89="60mm단열",$B87="24T",T87&lt;18300),18300,IF(AND(입력!$B89="60mm방화",$B87="24T",T87&lt;70200),70200,T87))))</f>
        <v>0</v>
      </c>
      <c r="V87" s="441">
        <f>IF(B87="48T",0,IF(B87="51T",0,IF(입력!B89="60mm단열",(H87*J87)/91809*IF($B87="39T",9800,6100),IF(입력!B89="60mm방화",(H87*J87)/91809*IF($B87="24T",23400,30000),IF(AND(입력!B91="ES",B87="39T"),(H87*J87)/91809*9800,IF(AND(입력!B91="ES",B87="24T"),(H87*J87)/91809*6100,0))))))</f>
        <v>0</v>
      </c>
      <c r="W87" s="442">
        <f>IF(V87=0,0,IF(AND(입력!$B89="60mm단열",$B87="39T",V87&lt;29400),29400,IF(AND(입력!$B89="60mm단열",$B87="24T",V87&lt;18300),18300,IF(AND(입력!$B89="60mm방화",$B87="24T",V87&lt;70200),70200,V87))))</f>
        <v>0</v>
      </c>
      <c r="X87" s="441">
        <f>IF(B87="48T",0,IF(B87="51T",0,IF(입력!B89="60mm단열",(L87*N87)/91809*IF($B87="39T",9800,6100),IF(입력!B89="60mm방화",(L87*N87)/91809*IF($B87="24T",23400,30000),IF(AND(입력!B91="ES",B87="39T"),(L87*N87)/91809*9800,IF(AND(입력!B91="ES",B87="24T"),(L87*N87)/91809*6100,0))))))</f>
        <v>0</v>
      </c>
      <c r="Y87" s="442">
        <f>IF(X87=0,0,IF(AND(입력!$B89="60mm단열",$B87="39T",X87&lt;29400),29400,IF(AND(입력!$B89="60mm단열",$B87="24T",X87&lt;18300),18300,IF(AND(입력!$B89="60mm방화",$B87="24T",X87&lt;70200),70200,X87))))</f>
        <v>0</v>
      </c>
      <c r="Z87" s="82"/>
      <c r="AA87" s="469">
        <f>IF(입력!A89="","",입력!A89)</f>
        <v>11</v>
      </c>
      <c r="AB87" s="471" t="str">
        <f>IF(입력!B93="","",입력!B93)</f>
        <v/>
      </c>
      <c r="AC87" s="472"/>
      <c r="AD87" s="450">
        <f>IF(OR(입력!B89="85mm단열",입력!B89="85mm방화"),IF(입력!B91="FIX",IF(입력!H89="W",(입력!D89-(입력!D89-입력!J89)-38-19-15),입력!D89-38-38-15),IF(OR(입력!B91="T/T",입력!B91="T/O",입력!B91="T/S"),IF(입력!H89="W",입력!D89-(입력!D89-입력!J89)-38-19+12-56-56-15,입력!D89-38-38+12-56-56-15),IF(입력!B91="OD",IF(입력!H89="W",입력!D89-(입력!D89-입력!J89)-38-38+12-56-56-15,입력!D89-38-38+12-56-56-15),0))),0)</f>
        <v>0</v>
      </c>
      <c r="AE87" s="477"/>
      <c r="AF87" s="444">
        <f>IF(OR(입력!B89="85mm단열",입력!B89="85mm방화"),IF(입력!B91="FIX",IF(입력!H89="H",입력!F89-(입력!F89-입력!J89)-38-19-15,입력!F89-38-38-15),IF(OR(입력!B91="T/T",입력!B91="T/O",입력!B89="T/S"),IF(입력!H89="H",입력!F89-(입력!F89-입력!J89)-38-19+12-56-56-15,입력!F89-38-38+12-56-56-15),IF(입력!B91="OD",IF(입력!H89="H",입력!F89-(입력!F89-입력!J89)-38-38+12-56-56-15,입력!F89-38-38+12-56-56-15),IF(입력!B91="ES",입력!F89-37-38-81-81-10,IF(입력!B91="PJ",IF(입력!H89="H",입력!F89-(입력!F89-입력!J89)-50-50+16-58-58-10,입력!F89-50-50+16-58-58-10),0))))),0)</f>
        <v>0</v>
      </c>
      <c r="AG87" s="445"/>
      <c r="AH87" s="450">
        <f>IF(OR(입력!B89="85mm단열",입력!B89="85mm방화"),IF(입력!B91="FIX",IF(입력!H89="W",IF(입력!H94="W",입력!D89-(입력!D89-입력!J94)-37-19-15,입력!D89-입력!J89-38-19-15),IF(입력!H89="H",입력!D89-38-38-15,0)),IF(OR(입력!B91="T/T",입력!B91="T/O",입력!B91="T/S"),IF(입력!H89="W",IF(입력!H93="W",입력!D89-(입력!D89-입력!J93)-38-19+12-56-56-15,입력!D89-입력!J89-38-19-15),IF(입력!H89="H",IF(입력!H94="H",입력!D89-38-38+12-56-56-15,입력!D89-38-38-15),0)),IF(입력!B91="OD",IF(입력!H89="W",IF(입력!H93="W",입력!D89-(입력!D89-입력!J93)-38-38+12-56-56-15,입력!D89-입력!J89-38-38-15),IF(입력!H89="H",IF(입력!H93="H",입력!D89-38-38+12-56-56-15,입력!D89-38-38-15),0)),IF(입력!B91="ES",IF(입력!H89="W",IF(입력!H94="W",입력!D89-(입력!D89-입력!J94)-38-21+50.5-81-81-10,입력!D89-입력!J89-40-21-10),0),IF(입력!B91="PJ",IF(입력!H89="W",IF(입력!H94="W",입력!D89-(입력!D89-입력!J94)-50-50+16-58-58-10,입력!D89-입력!J89-50-50-10),IF(입력!H89="H",IF(입력!H94="H",입력!D89-50-50+16-58-58-10,입력!D89-50-50-10),0)),0))))),0)</f>
        <v>0</v>
      </c>
      <c r="AI87" s="445"/>
      <c r="AJ87" s="450">
        <f>IF(OR(입력!B89="85mm단열",입력!B89="85mm방화"),IF(입력!B91="FIX",IF(입력!H89="H",IF(입력!H93="H",입력!F89-(입력!F89-입력!J93)-38-19-15,입력!F89-입력!J89-38-19-15),IF(입력!H89="W",입력!F89-38-38-15,0)),IF(OR(입력!B91="T/T",입력!B91="T/O",입력!B91="T/S"),IF(입력!H89="H",IF(입력!H93="H",입력!F89-(입력!F89-입력!J93)-38-19+12-56-56-15,입력!F89-입력!J89-38-19-15),IF(입력!H89="W",IF(입력!H93="W",입력!F89-38-38+12-56-56-15,입력!F89-38-38-15),0)),IF(입력!B91="ID",IF(입력!H89="H",IF(입력!H93="H",입력!F89-(입력!F89-입력!J93)-38-19+12-56-56-15,입력!F89-입력!J89-38-19-15),IF(입력!H89="W",IF(입력!H93="W",입력!F89-38-38+12-56-56-15,입력!F89-38-38-15),0)),IF(입력!B91="OD",IF(입력!H89="H",IF(입력!H93="H",입력!F89-(입력!F89-입력!J93)-38-38+12-56-56-15,입력!F89-입력!J89-38-38-15),IF(입력!H89="W",IF(입력!H93="W",입력!F89-38-38+12-56-56-15,입력!F89-38-38-15),0)),IF(입력!B91="ES",IF(입력!H89="W",IF(입력!H94="W",입력!F89-37-38-81-81-10,입력!F89-40-40-10),0),IF(입력!B91="PJ",IF(입력!H89="H",IF(입력!H94="H",입력!F89-(입력!F89-입력!J94)-50-50+16-58-58-10,입력!F89-입력!J89-50-50-10),IF(입력!H89="W",IF(입력!H94="W",입력!F89-50-50+16-58-58-10,입력!F89-50-50-10),0)),0)))))),0)</f>
        <v>0</v>
      </c>
      <c r="AK87" s="445"/>
      <c r="AL87" s="453">
        <f>IF(OR(입력!B89="85mm단열",입력!B89="85mm방화"),IF(OR(입력!B91="FIX",입력!B91="T/T",입력!B91="T/O",입력!B91="T/S",입력!B91="ID"),IF(AND(입력!H89="W",입력!H93="W"),입력!D89-입력!J89-입력!J93-19-19-15,IF(AND(입력!H89="H",입력!H93="H"),입력!D89-38-38-15,0)),IF(입력!B91="OD",IF(AND(입력!H89="W",입력!H93="W"),입력!D89-입력!J89-입력!J94-38-38-15,IF(AND(입력!H89="H",입력!H93="H"),입력!D89-38-38-15,0)),IF(입력!B89="ES",IF(AND(입력!H89="W",입력!H93="W"),입력!D89-입력!J89-입력!J94-21-21-10,0),IF(입력!B89="PJ",IF(AND(입력!H89="W",입력!H93="W"),입력!D89-입력!J89-입력!J94-50-50-10-12,IF(AND(입력!H89="H",입력!H93="H"),입력!D89-50-50-10-12,0)),0)))),0)</f>
        <v>0</v>
      </c>
      <c r="AM87" s="454"/>
      <c r="AN87" s="459">
        <f>IF(OR(입력!B89="85mm단열",입력!B89="85mm방화"),IF(입력!B91="FIX",IF(AND(입력!H89="W",입력!H93="W"),입력!F89-38-38-15,IF(AND(입력!H89="H",입력!H93="H"),입력!F89-입력!J89-입력!J93-19-19-15,0)),IF(OR(입력!B91="T/T",입력!B91="T/O",입력!B91="T/S"),IF(AND(입력!H89="W",입력!H93="W"),입력!F89-38-38-15,IF(AND(입력!H89="H",입력!H93="H"),입력!F89-입력!J89-입력!J93-19-19-15,0)),IF(입력!B91="ID",IF(AND(입력!H89="W",입력!H93="W"),입력!F89-38-38-15,IF(AND(입력!H89="H",입력!H93="H"),입력!F89-입력!J89-입력!J93-19-19-15,0)),IF(입력!B91="OD",IF(AND(입력!H89="W",입력!H93="W"),입력!F89-38-38-15,IF(AND(입력!H89="H",입력!H93="H"),입력!F89-입력!J89-입력!J93-38-38-15,0)),IF(입력!B89="ES",IF(AND(입력!H89="W",입력!H94="W"),입력!F89-40-40-10,0),IF(입력!B89="PJ",IF(AND(입력!H89="W",입력!H94="W"),입력!F89-50-50-10,IF(AND(입력!H89="H",입력!H94="H"),입력!F89-입력!J89-입력!J94-50-50-10,0)),0)))))),0)</f>
        <v>0</v>
      </c>
      <c r="AO87" s="454"/>
      <c r="AP87" s="460">
        <f>ROUNDUP((AU87+AW87+AY87),0)</f>
        <v>0</v>
      </c>
      <c r="AQ87" s="461"/>
      <c r="AR87" s="461"/>
      <c r="AS87" s="462"/>
      <c r="AT87" s="441">
        <f>(AD87*AF87)/91809*IF($AB87="51T",11000,IF($B87="48T",27500,0))</f>
        <v>0</v>
      </c>
      <c r="AU87" s="442">
        <f>IF(AT87=0,0,IF(AND('유리 사이즈'!$AB87="51T",'유리 사이즈'!AT87&lt;33000),33000,IF(AND('유리 사이즈'!$B87="48T",'유리 사이즈'!AT87&lt;83400),83400,'유리 사이즈'!AT87)))</f>
        <v>0</v>
      </c>
      <c r="AV87" s="441">
        <f>(AH87*AJ87)/91809*IF($AB87="51T",11000,IF($B87="48T",27500,0))</f>
        <v>0</v>
      </c>
      <c r="AW87" s="442">
        <f>IF(AV87=0,0,IF(AND('유리 사이즈'!$AB87="51T",'유리 사이즈'!AV87&lt;33000),33000,IF(AND('유리 사이즈'!$B87="48T",'유리 사이즈'!AV87&lt;83400),83400,'유리 사이즈'!AV87)))</f>
        <v>0</v>
      </c>
      <c r="AX87" s="441">
        <f>(AL87*AN87)/91809*IF($AB87="51T",11000,IF($B87="48T",27500,0))</f>
        <v>0</v>
      </c>
      <c r="AY87" s="442">
        <f>IF(AX87=0,0,IF(AND('유리 사이즈'!$AB87="51T",'유리 사이즈'!AX87&lt;33000),33000,IF(AND('유리 사이즈'!$B87="48T",'유리 사이즈'!AX87&lt;83400),83400,'유리 사이즈'!AX87)))</f>
        <v>0</v>
      </c>
      <c r="AZ87" s="82"/>
      <c r="BA87" s="469">
        <f>IF(입력!A89="","",입력!A89)</f>
        <v>11</v>
      </c>
      <c r="BB87" s="471" t="str">
        <f>IF(입력!B93="","",입력!B93)</f>
        <v/>
      </c>
      <c r="BC87" s="472"/>
      <c r="BD87" s="450">
        <f>IF(OR(입력!B89="145mm단열",입력!B89="145mm방화"),IF(입력!B91="ES",입력!D89-(입력!D89-입력!J89)-38-21+50.5-81-81-10,0),0)</f>
        <v>0</v>
      </c>
      <c r="BE87" s="477"/>
      <c r="BF87" s="444">
        <f>IF(OR(입력!B89="145mm단열",입력!B89="145mm방화"),IF(입력!B91="ES",입력!F89-37-38-81-81-10,0),0)</f>
        <v>0</v>
      </c>
      <c r="BG87" s="445"/>
      <c r="BH87" s="450">
        <f>IF(OR(입력!B89="145mm단열",입력!B89="145mm방화"),IF(입력!B91="ES",IF(입력!H89="W",IF(입력!H93="W",입력!D89-(입력!D89-입력!J93)-38-21+50.5-81-81-10,입력!D89-입력!J89-40-21-10),0),0),0)</f>
        <v>0</v>
      </c>
      <c r="BI87" s="477"/>
      <c r="BJ87" s="450">
        <f>IF(OR(입력!$B89="145mm단열",입력!$B89="145mm방화"),IF(입력!B91="ES",IF(입력!H89="W",IF(입력!H92="W",입력!F89-37-38-81-81-10,입력!F89-40-40-10),0),0),0)</f>
        <v>0</v>
      </c>
      <c r="BK87" s="477"/>
      <c r="BL87" s="444">
        <f>IF(OR(입력!B89="145mm단열",입력!B89="145mm방화"),IF(입력!B91="ES",IF(AND(입력!H89="W",입력!H93="W"),입력!D89-입력!J89-입력!J92-21-21-10,0),0),0)</f>
        <v>0</v>
      </c>
      <c r="BM87" s="445"/>
      <c r="BN87" s="450">
        <f>IF(OR(입력!B89="145mm단열",입력!B89="145mm방화"),IF(입력!B91="ES",IF(AND(입력!H89="W",입력!H93="W"),입력!F89-40-40-10,0),0),0)</f>
        <v>0</v>
      </c>
      <c r="BO87" s="477"/>
      <c r="BP87" s="460">
        <f>ROUNDUP((BU87+BW87+BY87),0)</f>
        <v>0</v>
      </c>
      <c r="BQ87" s="461"/>
      <c r="BR87" s="461"/>
      <c r="BS87" s="462"/>
      <c r="BT87" s="441">
        <f>IF(BB87="48T",0,IF(BB87="51T",0,IF(입력!B89="145mm단열",(BD87*BF87)/91809*IF($B87="39T",9800,6100),IF(입력!B89="145mm방화",(BD87*BF87)/91809*IF($B87="24T",23400,30000),IF(AND(입력!B91="ES",BB87="39T"),(BD87*BF87)/91809*9800,IF(AND(입력!B91="ES",BB87="24T"),(BD87*BF87)/91809*6100,0))))))</f>
        <v>0</v>
      </c>
      <c r="BU87" s="442">
        <f>IF(BT87=0,0,IF(AND(입력!$B89="145mm단열",$B87="39T",BT87&lt;29400),29400,IF(AND(입력!$B89="145mm단열",$B87="24T",BT87&lt;18300),18300,IF(AND(입력!$B89="60mm방화",$B87="24T",BT87&lt;70200),70200,BT87))))</f>
        <v>0</v>
      </c>
      <c r="BV87" s="441">
        <f>IF(BB87="48T",0,IF(BB87="51T",0,IF(입력!B89="145mm단열",(BH87*BJ87)/91809*IF($B87="39T",9800,6100),IF(입력!B89="145mm방화",(BH87*BJ87)/91809*IF($B87="24T",23400,30000),IF(AND(입력!B91="ES",BB87="39T"),(BH87*BJ87)/91809*9800,IF(AND(입력!B91="ES",BB87="24T"),(BH87*BJ87)/91809*6100,0))))))</f>
        <v>0</v>
      </c>
      <c r="BW87" s="442">
        <f>IF(BV87=0,0,IF(AND(입력!$B89="145mm단열",$B87="39T",BV87&lt;29400),29400,IF(AND(입력!$B89="145mm단열",$B87="24T",BV87&lt;18300),18300,IF(AND(입력!$B89="60mm방화",$B87="24T",BV87&lt;70200),70200,BV87))))</f>
        <v>0</v>
      </c>
      <c r="BX87" s="441">
        <f>IF(BB87="48T",0,IF(BB87="51T",0,IF(입력!B89="145mm단열",(BL87*BN87)/91809*IF($B87="39T",9800,6100),IF(입력!B89="145mm방화",(BL87*BN87)/91809*IF($B87="24T",23400,30000),IF(AND(입력!B91="ES",BB87="39T"),(BL87*BN87)/91809*9800,IF(AND(입력!B91="ES",BB87="24T"),(BL87*BN87)/91809*6100,0))))))</f>
        <v>0</v>
      </c>
      <c r="BY87" s="442">
        <f>IF(BX87=0,0,IF(AND(입력!$B89="145mm단열",$B87="39T",BX87&lt;29400),29400,IF(AND(입력!$B89="60mm단열",$B87="24T",BX87&lt;18300),18300,IF(AND(입력!$B89="145mm방화",$B87="24T",BX87&lt;70200),70200,BX87))))</f>
        <v>0</v>
      </c>
    </row>
    <row r="88" spans="1:77" ht="16.5" customHeight="1" x14ac:dyDescent="0.3">
      <c r="A88" s="470"/>
      <c r="B88" s="473"/>
      <c r="C88" s="474"/>
      <c r="D88" s="451"/>
      <c r="E88" s="478"/>
      <c r="F88" s="446"/>
      <c r="G88" s="447"/>
      <c r="H88" s="451"/>
      <c r="I88" s="478"/>
      <c r="J88" s="451"/>
      <c r="K88" s="478"/>
      <c r="L88" s="446"/>
      <c r="M88" s="447"/>
      <c r="N88" s="451"/>
      <c r="O88" s="478"/>
      <c r="P88" s="463"/>
      <c r="Q88" s="464"/>
      <c r="R88" s="464"/>
      <c r="S88" s="465"/>
      <c r="T88" s="441"/>
      <c r="U88" s="442"/>
      <c r="V88" s="441"/>
      <c r="W88" s="442"/>
      <c r="X88" s="441"/>
      <c r="Y88" s="442"/>
      <c r="Z88" s="82"/>
      <c r="AA88" s="470"/>
      <c r="AB88" s="473"/>
      <c r="AC88" s="474"/>
      <c r="AD88" s="451"/>
      <c r="AE88" s="478"/>
      <c r="AF88" s="446"/>
      <c r="AG88" s="447"/>
      <c r="AH88" s="451"/>
      <c r="AI88" s="447"/>
      <c r="AJ88" s="451"/>
      <c r="AK88" s="447"/>
      <c r="AL88" s="455"/>
      <c r="AM88" s="456"/>
      <c r="AN88" s="455"/>
      <c r="AO88" s="456"/>
      <c r="AP88" s="463"/>
      <c r="AQ88" s="464"/>
      <c r="AR88" s="464"/>
      <c r="AS88" s="465"/>
      <c r="AT88" s="441"/>
      <c r="AU88" s="442"/>
      <c r="AV88" s="441"/>
      <c r="AW88" s="442"/>
      <c r="AX88" s="441"/>
      <c r="AY88" s="442"/>
      <c r="AZ88" s="82"/>
      <c r="BA88" s="470"/>
      <c r="BB88" s="473"/>
      <c r="BC88" s="474"/>
      <c r="BD88" s="451"/>
      <c r="BE88" s="478"/>
      <c r="BF88" s="446"/>
      <c r="BG88" s="447"/>
      <c r="BH88" s="451"/>
      <c r="BI88" s="478"/>
      <c r="BJ88" s="451"/>
      <c r="BK88" s="478"/>
      <c r="BL88" s="446"/>
      <c r="BM88" s="447"/>
      <c r="BN88" s="451"/>
      <c r="BO88" s="478"/>
      <c r="BP88" s="463"/>
      <c r="BQ88" s="464"/>
      <c r="BR88" s="464"/>
      <c r="BS88" s="465"/>
      <c r="BT88" s="441"/>
      <c r="BU88" s="442"/>
      <c r="BV88" s="441"/>
      <c r="BW88" s="442"/>
      <c r="BX88" s="441"/>
      <c r="BY88" s="442"/>
    </row>
    <row r="89" spans="1:77" ht="16.5" customHeight="1" x14ac:dyDescent="0.3">
      <c r="A89" s="470"/>
      <c r="B89" s="473"/>
      <c r="C89" s="474"/>
      <c r="D89" s="451"/>
      <c r="E89" s="478"/>
      <c r="F89" s="446"/>
      <c r="G89" s="447"/>
      <c r="H89" s="451"/>
      <c r="I89" s="478"/>
      <c r="J89" s="451"/>
      <c r="K89" s="478"/>
      <c r="L89" s="446"/>
      <c r="M89" s="447"/>
      <c r="N89" s="451"/>
      <c r="O89" s="478"/>
      <c r="P89" s="463"/>
      <c r="Q89" s="464"/>
      <c r="R89" s="464"/>
      <c r="S89" s="465"/>
      <c r="T89" s="441"/>
      <c r="U89" s="442"/>
      <c r="V89" s="441"/>
      <c r="W89" s="442"/>
      <c r="X89" s="441"/>
      <c r="Y89" s="442"/>
      <c r="Z89" s="82"/>
      <c r="AA89" s="470"/>
      <c r="AB89" s="473"/>
      <c r="AC89" s="474"/>
      <c r="AD89" s="451"/>
      <c r="AE89" s="478"/>
      <c r="AF89" s="446"/>
      <c r="AG89" s="447"/>
      <c r="AH89" s="451"/>
      <c r="AI89" s="447"/>
      <c r="AJ89" s="451"/>
      <c r="AK89" s="447"/>
      <c r="AL89" s="455"/>
      <c r="AM89" s="456"/>
      <c r="AN89" s="455"/>
      <c r="AO89" s="456"/>
      <c r="AP89" s="463"/>
      <c r="AQ89" s="464"/>
      <c r="AR89" s="464"/>
      <c r="AS89" s="465"/>
      <c r="AT89" s="441"/>
      <c r="AU89" s="442"/>
      <c r="AV89" s="441"/>
      <c r="AW89" s="442"/>
      <c r="AX89" s="441"/>
      <c r="AY89" s="442"/>
      <c r="AZ89" s="82"/>
      <c r="BA89" s="470"/>
      <c r="BB89" s="473"/>
      <c r="BC89" s="474"/>
      <c r="BD89" s="451"/>
      <c r="BE89" s="478"/>
      <c r="BF89" s="446"/>
      <c r="BG89" s="447"/>
      <c r="BH89" s="451"/>
      <c r="BI89" s="478"/>
      <c r="BJ89" s="451"/>
      <c r="BK89" s="478"/>
      <c r="BL89" s="446"/>
      <c r="BM89" s="447"/>
      <c r="BN89" s="451"/>
      <c r="BO89" s="478"/>
      <c r="BP89" s="463"/>
      <c r="BQ89" s="464"/>
      <c r="BR89" s="464"/>
      <c r="BS89" s="465"/>
      <c r="BT89" s="441"/>
      <c r="BU89" s="442"/>
      <c r="BV89" s="441"/>
      <c r="BW89" s="442"/>
      <c r="BX89" s="441"/>
      <c r="BY89" s="442"/>
    </row>
    <row r="90" spans="1:77" ht="16.5" customHeight="1" x14ac:dyDescent="0.3">
      <c r="A90" s="470"/>
      <c r="B90" s="473"/>
      <c r="C90" s="474"/>
      <c r="D90" s="451"/>
      <c r="E90" s="478"/>
      <c r="F90" s="446"/>
      <c r="G90" s="447"/>
      <c r="H90" s="451"/>
      <c r="I90" s="478"/>
      <c r="J90" s="451"/>
      <c r="K90" s="478"/>
      <c r="L90" s="446"/>
      <c r="M90" s="447"/>
      <c r="N90" s="451"/>
      <c r="O90" s="478"/>
      <c r="P90" s="463"/>
      <c r="Q90" s="464"/>
      <c r="R90" s="464"/>
      <c r="S90" s="465"/>
      <c r="T90" s="441"/>
      <c r="U90" s="442"/>
      <c r="V90" s="441"/>
      <c r="W90" s="442"/>
      <c r="X90" s="441"/>
      <c r="Y90" s="442"/>
      <c r="Z90" s="82"/>
      <c r="AA90" s="470"/>
      <c r="AB90" s="473"/>
      <c r="AC90" s="474"/>
      <c r="AD90" s="451"/>
      <c r="AE90" s="478"/>
      <c r="AF90" s="446"/>
      <c r="AG90" s="447"/>
      <c r="AH90" s="451"/>
      <c r="AI90" s="447"/>
      <c r="AJ90" s="451"/>
      <c r="AK90" s="447"/>
      <c r="AL90" s="455"/>
      <c r="AM90" s="456"/>
      <c r="AN90" s="455"/>
      <c r="AO90" s="456"/>
      <c r="AP90" s="463"/>
      <c r="AQ90" s="464"/>
      <c r="AR90" s="464"/>
      <c r="AS90" s="465"/>
      <c r="AT90" s="441"/>
      <c r="AU90" s="442"/>
      <c r="AV90" s="441"/>
      <c r="AW90" s="442"/>
      <c r="AX90" s="441"/>
      <c r="AY90" s="442"/>
      <c r="AZ90" s="82"/>
      <c r="BA90" s="470"/>
      <c r="BB90" s="473"/>
      <c r="BC90" s="474"/>
      <c r="BD90" s="451"/>
      <c r="BE90" s="478"/>
      <c r="BF90" s="446"/>
      <c r="BG90" s="447"/>
      <c r="BH90" s="451"/>
      <c r="BI90" s="478"/>
      <c r="BJ90" s="451"/>
      <c r="BK90" s="478"/>
      <c r="BL90" s="446"/>
      <c r="BM90" s="447"/>
      <c r="BN90" s="451"/>
      <c r="BO90" s="478"/>
      <c r="BP90" s="463"/>
      <c r="BQ90" s="464"/>
      <c r="BR90" s="464"/>
      <c r="BS90" s="465"/>
      <c r="BT90" s="441"/>
      <c r="BU90" s="442"/>
      <c r="BV90" s="441"/>
      <c r="BW90" s="442"/>
      <c r="BX90" s="441"/>
      <c r="BY90" s="442"/>
    </row>
    <row r="91" spans="1:77" ht="16.5" customHeight="1" x14ac:dyDescent="0.3">
      <c r="A91" s="470"/>
      <c r="B91" s="473"/>
      <c r="C91" s="474"/>
      <c r="D91" s="451"/>
      <c r="E91" s="478"/>
      <c r="F91" s="446"/>
      <c r="G91" s="447"/>
      <c r="H91" s="451"/>
      <c r="I91" s="478"/>
      <c r="J91" s="451"/>
      <c r="K91" s="478"/>
      <c r="L91" s="446"/>
      <c r="M91" s="447"/>
      <c r="N91" s="451"/>
      <c r="O91" s="478"/>
      <c r="P91" s="463"/>
      <c r="Q91" s="464"/>
      <c r="R91" s="464"/>
      <c r="S91" s="465"/>
      <c r="T91" s="441"/>
      <c r="U91" s="442"/>
      <c r="V91" s="441"/>
      <c r="W91" s="442"/>
      <c r="X91" s="441"/>
      <c r="Y91" s="442"/>
      <c r="Z91" s="82"/>
      <c r="AA91" s="470"/>
      <c r="AB91" s="473"/>
      <c r="AC91" s="474"/>
      <c r="AD91" s="451"/>
      <c r="AE91" s="478"/>
      <c r="AF91" s="446"/>
      <c r="AG91" s="447"/>
      <c r="AH91" s="451"/>
      <c r="AI91" s="447"/>
      <c r="AJ91" s="451"/>
      <c r="AK91" s="447"/>
      <c r="AL91" s="455"/>
      <c r="AM91" s="456"/>
      <c r="AN91" s="455"/>
      <c r="AO91" s="456"/>
      <c r="AP91" s="463"/>
      <c r="AQ91" s="464"/>
      <c r="AR91" s="464"/>
      <c r="AS91" s="465"/>
      <c r="AT91" s="441"/>
      <c r="AU91" s="442"/>
      <c r="AV91" s="441"/>
      <c r="AW91" s="442"/>
      <c r="AX91" s="441"/>
      <c r="AY91" s="442"/>
      <c r="AZ91" s="82"/>
      <c r="BA91" s="470"/>
      <c r="BB91" s="473"/>
      <c r="BC91" s="474"/>
      <c r="BD91" s="451"/>
      <c r="BE91" s="478"/>
      <c r="BF91" s="446"/>
      <c r="BG91" s="447"/>
      <c r="BH91" s="451"/>
      <c r="BI91" s="478"/>
      <c r="BJ91" s="451"/>
      <c r="BK91" s="478"/>
      <c r="BL91" s="446"/>
      <c r="BM91" s="447"/>
      <c r="BN91" s="451"/>
      <c r="BO91" s="478"/>
      <c r="BP91" s="463"/>
      <c r="BQ91" s="464"/>
      <c r="BR91" s="464"/>
      <c r="BS91" s="465"/>
      <c r="BT91" s="441"/>
      <c r="BU91" s="442"/>
      <c r="BV91" s="441"/>
      <c r="BW91" s="442"/>
      <c r="BX91" s="441"/>
      <c r="BY91" s="442"/>
    </row>
    <row r="92" spans="1:77" ht="16.5" customHeight="1" x14ac:dyDescent="0.3">
      <c r="A92" s="470"/>
      <c r="B92" s="473"/>
      <c r="C92" s="474"/>
      <c r="D92" s="451"/>
      <c r="E92" s="478"/>
      <c r="F92" s="446"/>
      <c r="G92" s="447"/>
      <c r="H92" s="451"/>
      <c r="I92" s="478"/>
      <c r="J92" s="451"/>
      <c r="K92" s="478"/>
      <c r="L92" s="446"/>
      <c r="M92" s="447"/>
      <c r="N92" s="451"/>
      <c r="O92" s="478"/>
      <c r="P92" s="463"/>
      <c r="Q92" s="464"/>
      <c r="R92" s="464"/>
      <c r="S92" s="465"/>
      <c r="T92" s="441"/>
      <c r="U92" s="442"/>
      <c r="V92" s="441"/>
      <c r="W92" s="442"/>
      <c r="X92" s="441"/>
      <c r="Y92" s="442"/>
      <c r="Z92" s="82"/>
      <c r="AA92" s="470"/>
      <c r="AB92" s="473"/>
      <c r="AC92" s="474"/>
      <c r="AD92" s="451"/>
      <c r="AE92" s="478"/>
      <c r="AF92" s="446"/>
      <c r="AG92" s="447"/>
      <c r="AH92" s="451"/>
      <c r="AI92" s="447"/>
      <c r="AJ92" s="451"/>
      <c r="AK92" s="447"/>
      <c r="AL92" s="455"/>
      <c r="AM92" s="456"/>
      <c r="AN92" s="455"/>
      <c r="AO92" s="456"/>
      <c r="AP92" s="463"/>
      <c r="AQ92" s="464"/>
      <c r="AR92" s="464"/>
      <c r="AS92" s="465"/>
      <c r="AT92" s="441"/>
      <c r="AU92" s="442"/>
      <c r="AV92" s="441"/>
      <c r="AW92" s="442"/>
      <c r="AX92" s="441"/>
      <c r="AY92" s="442"/>
      <c r="AZ92" s="82"/>
      <c r="BA92" s="470"/>
      <c r="BB92" s="473"/>
      <c r="BC92" s="474"/>
      <c r="BD92" s="451"/>
      <c r="BE92" s="478"/>
      <c r="BF92" s="446"/>
      <c r="BG92" s="447"/>
      <c r="BH92" s="451"/>
      <c r="BI92" s="478"/>
      <c r="BJ92" s="451"/>
      <c r="BK92" s="478"/>
      <c r="BL92" s="446"/>
      <c r="BM92" s="447"/>
      <c r="BN92" s="451"/>
      <c r="BO92" s="478"/>
      <c r="BP92" s="463"/>
      <c r="BQ92" s="464"/>
      <c r="BR92" s="464"/>
      <c r="BS92" s="465"/>
      <c r="BT92" s="441"/>
      <c r="BU92" s="442"/>
      <c r="BV92" s="441"/>
      <c r="BW92" s="442"/>
      <c r="BX92" s="441"/>
      <c r="BY92" s="442"/>
    </row>
    <row r="93" spans="1:77" ht="16.5" customHeight="1" x14ac:dyDescent="0.3">
      <c r="A93" s="470"/>
      <c r="B93" s="473"/>
      <c r="C93" s="474"/>
      <c r="D93" s="451"/>
      <c r="E93" s="478"/>
      <c r="F93" s="446"/>
      <c r="G93" s="447"/>
      <c r="H93" s="451"/>
      <c r="I93" s="478"/>
      <c r="J93" s="451"/>
      <c r="K93" s="478"/>
      <c r="L93" s="446"/>
      <c r="M93" s="447"/>
      <c r="N93" s="451"/>
      <c r="O93" s="478"/>
      <c r="P93" s="463"/>
      <c r="Q93" s="464"/>
      <c r="R93" s="464"/>
      <c r="S93" s="465"/>
      <c r="T93" s="441"/>
      <c r="U93" s="442"/>
      <c r="V93" s="441"/>
      <c r="W93" s="442"/>
      <c r="X93" s="441"/>
      <c r="Y93" s="442"/>
      <c r="Z93" s="82"/>
      <c r="AA93" s="470"/>
      <c r="AB93" s="473"/>
      <c r="AC93" s="474"/>
      <c r="AD93" s="451"/>
      <c r="AE93" s="478"/>
      <c r="AF93" s="446"/>
      <c r="AG93" s="447"/>
      <c r="AH93" s="451"/>
      <c r="AI93" s="447"/>
      <c r="AJ93" s="451"/>
      <c r="AK93" s="447"/>
      <c r="AL93" s="455"/>
      <c r="AM93" s="456"/>
      <c r="AN93" s="455"/>
      <c r="AO93" s="456"/>
      <c r="AP93" s="463"/>
      <c r="AQ93" s="464"/>
      <c r="AR93" s="464"/>
      <c r="AS93" s="465"/>
      <c r="AT93" s="441"/>
      <c r="AU93" s="442"/>
      <c r="AV93" s="441"/>
      <c r="AW93" s="442"/>
      <c r="AX93" s="441"/>
      <c r="AY93" s="442"/>
      <c r="AZ93" s="82"/>
      <c r="BA93" s="470"/>
      <c r="BB93" s="473"/>
      <c r="BC93" s="474"/>
      <c r="BD93" s="451"/>
      <c r="BE93" s="478"/>
      <c r="BF93" s="446"/>
      <c r="BG93" s="447"/>
      <c r="BH93" s="451"/>
      <c r="BI93" s="478"/>
      <c r="BJ93" s="451"/>
      <c r="BK93" s="478"/>
      <c r="BL93" s="446"/>
      <c r="BM93" s="447"/>
      <c r="BN93" s="451"/>
      <c r="BO93" s="478"/>
      <c r="BP93" s="463"/>
      <c r="BQ93" s="464"/>
      <c r="BR93" s="464"/>
      <c r="BS93" s="465"/>
      <c r="BT93" s="441"/>
      <c r="BU93" s="442"/>
      <c r="BV93" s="441"/>
      <c r="BW93" s="442"/>
      <c r="BX93" s="441"/>
      <c r="BY93" s="442"/>
    </row>
    <row r="94" spans="1:77" ht="16.5" customHeight="1" thickBot="1" x14ac:dyDescent="0.35">
      <c r="A94" s="470"/>
      <c r="B94" s="475"/>
      <c r="C94" s="476"/>
      <c r="D94" s="452"/>
      <c r="E94" s="479"/>
      <c r="F94" s="448"/>
      <c r="G94" s="449"/>
      <c r="H94" s="452"/>
      <c r="I94" s="479"/>
      <c r="J94" s="452"/>
      <c r="K94" s="479"/>
      <c r="L94" s="448"/>
      <c r="M94" s="449"/>
      <c r="N94" s="452"/>
      <c r="O94" s="479"/>
      <c r="P94" s="466"/>
      <c r="Q94" s="467"/>
      <c r="R94" s="467"/>
      <c r="S94" s="468"/>
      <c r="T94" s="441"/>
      <c r="U94" s="442"/>
      <c r="V94" s="441"/>
      <c r="W94" s="442"/>
      <c r="X94" s="441"/>
      <c r="Y94" s="442"/>
      <c r="Z94" s="82"/>
      <c r="AA94" s="470"/>
      <c r="AB94" s="475"/>
      <c r="AC94" s="476"/>
      <c r="AD94" s="452"/>
      <c r="AE94" s="479"/>
      <c r="AF94" s="448"/>
      <c r="AG94" s="449"/>
      <c r="AH94" s="452"/>
      <c r="AI94" s="449"/>
      <c r="AJ94" s="452"/>
      <c r="AK94" s="449"/>
      <c r="AL94" s="457"/>
      <c r="AM94" s="458"/>
      <c r="AN94" s="457"/>
      <c r="AO94" s="458"/>
      <c r="AP94" s="466"/>
      <c r="AQ94" s="467"/>
      <c r="AR94" s="467"/>
      <c r="AS94" s="468"/>
      <c r="AT94" s="441"/>
      <c r="AU94" s="442"/>
      <c r="AV94" s="441"/>
      <c r="AW94" s="442"/>
      <c r="AX94" s="441"/>
      <c r="AY94" s="442"/>
      <c r="AZ94" s="82"/>
      <c r="BA94" s="470"/>
      <c r="BB94" s="475"/>
      <c r="BC94" s="476"/>
      <c r="BD94" s="452"/>
      <c r="BE94" s="479"/>
      <c r="BF94" s="448"/>
      <c r="BG94" s="449"/>
      <c r="BH94" s="452"/>
      <c r="BI94" s="479"/>
      <c r="BJ94" s="452"/>
      <c r="BK94" s="479"/>
      <c r="BL94" s="448"/>
      <c r="BM94" s="449"/>
      <c r="BN94" s="452"/>
      <c r="BO94" s="479"/>
      <c r="BP94" s="466"/>
      <c r="BQ94" s="467"/>
      <c r="BR94" s="467"/>
      <c r="BS94" s="468"/>
      <c r="BT94" s="441"/>
      <c r="BU94" s="442"/>
      <c r="BV94" s="441"/>
      <c r="BW94" s="442"/>
      <c r="BX94" s="441"/>
      <c r="BY94" s="442"/>
    </row>
    <row r="95" spans="1:77" ht="16.5" customHeight="1" x14ac:dyDescent="0.3">
      <c r="A95" s="469">
        <f>IF(입력!A97="","",입력!A97)</f>
        <v>12</v>
      </c>
      <c r="B95" s="471" t="str">
        <f>IF(입력!B101="","",입력!B101)</f>
        <v/>
      </c>
      <c r="C95" s="472"/>
      <c r="D95" s="450">
        <f>IF(OR(입력!B97="60mm단열",입력!B97="60mm방화"),IF(입력!B99="FIX",IF(입력!H97="W",(입력!D97-(입력!D97-입력!J97)-34-19-15),입력!D97-34-34-15),IF(OR(입력!B99="T/T",입력!B99="T/O",입력!B99="T/S"),IF(입력!H97="W",입력!D97-(입력!D97-입력!J97)-34-19+12-53-53-15,입력!D97-34-34+12-53-53-15),IF(입력!B99="OD",IF(입력!H97="W",입력!D97-(입력!D97-입력!J97)-34-34+12-53-53-15,입력!D97-34-34+12-53-53-15),IF(입력!B99="PJ",IF(입력!H97="W",입력!D97-(입력!D97-입력!J97)-34-34+12-53-53-15,입력!D97-34-34+12-53-53-10),0)))),0)</f>
        <v>0</v>
      </c>
      <c r="E95" s="477"/>
      <c r="F95" s="444">
        <f>IF(OR(입력!B97="60mm단열",입력!B97="60mm방화"),IF(입력!B99="FIX",IF(입력!H97="H",입력!F97-(입력!F97-입력!J97)-34-19-15,입력!F97-34-34-15),IF(OR(입력!B99="T/T",입력!B99="T/O",입력!B99="T/S"),IF(입력!H97="H",입력!F97-(입력!F97-입력!J97)-34-19+12-53-53-15,입력!F97-34-34+12-53-53-15),IF(입력!B99="OD",IF(입력!H97="H",입력!F97-(입력!F97-입력!J97)-34-34+12-53-53-15,입력!F97-34-34+12-53-53-15),IF(입력!B99="ES",입력!F97-37-38-81-81-10,IF(입력!B99="PJ",IF(입력!H97="H",입력!F97-(입력!F97-입력!J97)-34-34+12-53-53-15,입력!F97-34-34+12-53-53-15),0))))),0)</f>
        <v>0</v>
      </c>
      <c r="G95" s="445"/>
      <c r="H95" s="450">
        <f>IF(OR(입력!B97="60mm단열",입력!B97="60mm방화"),IF(입력!B99="FIX",IF(입력!H97="W",IF(입력!H101="W",입력!D97-(입력!D97-입력!J101)-34-19-15,입력!D97-입력!J97-34-19-15),IF(입력!H97="H",입력!D97-34-34-15,0)),IF(OR(입력!B99="T/T",입력!B99="T/O",입력!B99="T/S"),IF(입력!H97="W",IF(입력!H101="W",입력!D97-(입력!D97-입력!J101)-34-19+12-53-53-15,입력!D97-입력!J97-34-19-15),IF(입력!H97="H",IF(입력!H101="H",입력!D97-34-34+12-53-53-15,입력!D97-34-34-15),0)),IF(입력!B99="OD",IF(입력!H97="W",IF(입력!H101="W",입력!D97-(입력!D97-입력!J101)-34-34+12-53-53-15,입력!D97-입력!J97-34-34-15),IF(입력!H97="H",IF(입력!H101="H",입력!D97-34-34+12-53-53-15,입력!D97-34-34-15),0)),IF(입력!B99="ES",IF(입력!H97="W",IF(입력!H101="W",입력!D97-(입력!D97-입력!J101)-38-21+50.5-81-81-10,입력!D97-입력!J97-40-21-10),0),IF(입력!B99="PJ",IF(입력!H97="W",IF(입력!H100="W",입력!D97-(입력!D97-입력!J101)-34-34+12-53-53-15,입력!D97-입력!J97-34-34-15),IF(입력!H97="H",IF(입력!H101="H",입력!D97-34-34+12-53-53-15,입력!D97-34-34-15),0)),0))))),0)</f>
        <v>0</v>
      </c>
      <c r="I95" s="477"/>
      <c r="J95" s="450">
        <f>IF(OR(입력!$B97="60mm단열",입력!$B97="60mm방화"),IF(입력!B99="FIX",IF(입력!H97="H",IF(입력!H101="H",입력!F97-(입력!F97-입력!J101)-34-19-15,입력!F97-입력!J97-34-19-15),IF(입력!H97="W",입력!F97-34-34-15,0)),IF(OR(입력!B99="T/T",입력!B99="T/O",입력!B99="T/S"),IF(입력!H97="H",IF(입력!H101="H",입력!F97-(입력!F97-입력!J101)-34-19+12-53-53-15,입력!F97-입력!J97-34-19-15),IF(입력!H97="W",IF(입력!H101="W",입력!F97-34-34+12-53-53-15,입력!F97-34-34-15),0)),IF(입력!B99="OD",IF(입력!H97="H",IF(입력!H101="H",입력!F97-(입력!F97-입력!J101)-34-34+12-53-53-15,입력!F97-입력!J97-34-34-15),IF(입력!H97="W",IF(입력!H101="W",입력!F97-34-34+12-53-53-15,입력!F97-34-34-15),0)),IF(입력!B99="ES",IF(입력!H97="W",IF(입력!H101="W",입력!F97-37-38-81-81-10,입력!F97-40-40-10),0),IF(입력!B99="PJ",IF(입력!H97="H",IF(입력!H101="H",입력!F97-(입력!F97-입력!J101)-34-34+12-53-53-15,입력!F97-입력!J97-34-34-15),IF(입력!H97="W",IF(입력!H101="W",입력!F97-34-34+12-53-53-15,입력!F97-34-34-15),0)),0))))),0)</f>
        <v>0</v>
      </c>
      <c r="K95" s="477"/>
      <c r="L95" s="444">
        <f>IF(OR(입력!B97="60mm단열",입력!B97="60mm방화"),IF(OR(입력!B99="FIX",입력!B99="T/T",입력!B99="T/O",입력!B99="T/S"),IF(AND(입력!H97="W",입력!H101="W"),입력!D97-입력!J97-입력!J101-19-19-15,IF(AND(입력!H97="H",입력!H101="H"),입력!D97-34-34-15,0)),IF(입력!B99="OD",IF(AND(입력!H97="W",입력!H101="W"),입력!D97-입력!J97-입력!J100-34-34-15,IF(AND(입력!H97="H",입력!H101="H"),입력!D97-34-34-15,0)),IF(입력!B99="ES",IF(AND(입력!H97="W",입력!H101="W"),입력!D97-입력!J97-입력!J100-21-21-10,0),IF(입력!B99="PJ",IF(AND(입력!H97="W",입력!H101="W"),입력!D97-입력!J97-입력!J100-34-34-15,IF(AND(입력!H97="H",입력!H101="H"),입력!D97-34-34-15,0)),0)))),0)</f>
        <v>0</v>
      </c>
      <c r="M95" s="445"/>
      <c r="N95" s="450">
        <f>IF(OR(입력!B97="60mm단열",입력!B97="60mm방화"),IF(입력!B99="FIX",IF(AND(입력!H97="W",입력!H101="W"),입력!F97-34-34-15,IF(AND(입력!H97="H",입력!H101="H"),입력!F97-입력!J97-입력!J100-19-19-15,0)),IF(OR(입력!B99="T/T",입력!B99="T/O",입력!B99="T/S"),IF(AND(입력!H97="W",입력!H101="W"),입력!F97-34-34-15,IF(AND(입력!H97="H",입력!H101="H"),입력!F97-입력!J97-입력!J100-19-19-15,0)),IF(입력!B99="OD",IF(AND(입력!H97="W",입력!H101="W"),입력!F97-34-34-15,IF(AND(입력!H97="H",입력!H101="H"),입력!F97-입력!J97-입력!J101-34-34-15,0)),IF(입력!B99="ES",IF(AND(입력!H97="W",입력!H101="W"),입력!F97-34-34-15,0),IF(입력!B99="PJ",IF(AND(입력!H97="W",입력!H101="W"),입력!F97-34-34-15,IF(AND(입력!H97="H",입력!H101="H"),입력!F97-입력!J97-입력!J101-34-34-15,0)),0))))),0)</f>
        <v>0</v>
      </c>
      <c r="O95" s="477"/>
      <c r="P95" s="460">
        <f>ROUNDUP((U95+W95+Y95),0)</f>
        <v>0</v>
      </c>
      <c r="Q95" s="461"/>
      <c r="R95" s="461"/>
      <c r="S95" s="462"/>
      <c r="T95" s="441">
        <f>IF(B95="48T",0,IF(B95="51T",0,IF(입력!B97="60mm단열",(D95*F95)/91809*IF($B95="39T",9800,6100),IF(입력!B97="60mm방화",(D95*F95)/91809*IF($B95="24T",23400,30000),IF(AND(입력!B99="ES",B95="39T"),(D95*F95)/91809*9800,IF(AND(입력!B99="ES",B95="24T"),(D95*F95)/91809*6100,0))))))</f>
        <v>0</v>
      </c>
      <c r="U95" s="442">
        <f>IF(T95=0,0,IF(AND(입력!$B97="60mm단열",$B95="39T",T95&lt;29400),29400,IF(AND(입력!$B97="60mm단열",$B95="24T",T95&lt;18300),18300,IF(AND(입력!$B97="60mm방화",$B95="24T",T95&lt;70200),70200,T95))))</f>
        <v>0</v>
      </c>
      <c r="V95" s="441">
        <f>IF(B95="48T",0,IF(B95="51T",0,IF(입력!B97="60mm단열",(H95*J95)/91809*IF($B95="39T",9800,6100),IF(입력!B97="60mm방화",(H95*J95)/91809*IF($B95="24T",23400,30000),IF(AND(입력!B99="ES",B95="39T"),(H95*J95)/91809*9800,IF(AND(입력!B99="ES",B95="24T"),(H95*J95)/91809*6100,0))))))</f>
        <v>0</v>
      </c>
      <c r="W95" s="442">
        <f>IF(V95=0,0,IF(AND(입력!$B97="60mm단열",$B95="39T",V95&lt;29400),29400,IF(AND(입력!$B97="60mm단열",$B95="24T",V95&lt;18300),18300,IF(AND(입력!$B97="60mm방화",$B95="24T",V95&lt;70200),70200,V95))))</f>
        <v>0</v>
      </c>
      <c r="X95" s="441">
        <f>IF(B95="48T",0,IF(B95="51T",0,IF(입력!B97="60mm단열",(L95*N95)/91809*IF($B95="39T",9800,6100),IF(입력!B97="60mm방화",(L95*N95)/91809*IF($B95="24T",23400,30000),IF(AND(입력!B99="ES",B95="39T"),(L95*N95)/91809*9800,IF(AND(입력!B99="ES",B95="24T"),(L95*N95)/91809*6100,0))))))</f>
        <v>0</v>
      </c>
      <c r="Y95" s="442">
        <f>IF(X95=0,0,IF(AND(입력!$B97="60mm단열",$B95="39T",X95&lt;29400),29400,IF(AND(입력!$B97="60mm단열",$B95="24T",X95&lt;18300),18300,IF(AND(입력!$B97="60mm방화",$B95="24T",X95&lt;70200),70200,X95))))</f>
        <v>0</v>
      </c>
      <c r="Z95" s="82"/>
      <c r="AA95" s="469">
        <f>IF(입력!A97="","",입력!A97)</f>
        <v>12</v>
      </c>
      <c r="AB95" s="471" t="str">
        <f>IF(입력!B101="","",입력!B101)</f>
        <v/>
      </c>
      <c r="AC95" s="472"/>
      <c r="AD95" s="450">
        <f>IF(OR(입력!B97="85mm단열",입력!B97="85mm방화"),IF(입력!B99="FIX",IF(입력!H97="W",(입력!D97-(입력!D97-입력!J97)-38-19-15),입력!D97-38-38-15),IF(OR(입력!B99="T/T",입력!B99="T/O",입력!B99="T/S"),IF(입력!H97="W",입력!D97-(입력!D97-입력!J97)-38-19+12-56-56-15,입력!D97-38-38+12-56-56-15),IF(입력!B99="OD",IF(입력!H97="W",입력!D97-(입력!D97-입력!J97)-38-38+12-56-56-15,입력!D97-38-38+12-56-56-15),0))),0)</f>
        <v>0</v>
      </c>
      <c r="AE95" s="477"/>
      <c r="AF95" s="444">
        <f>IF(OR(입력!B97="85mm단열",입력!B97="85mm방화"),IF(입력!B99="FIX",IF(입력!H97="H",입력!F97-(입력!F97-입력!J97)-38-19-15,입력!F97-38-38-15),IF(OR(입력!B99="T/T",입력!B99="T/O",입력!B97="T/S"),IF(입력!H97="H",입력!F97-(입력!F97-입력!J97)-38-19+12-56-56-15,입력!F97-38-38+12-56-56-15),IF(입력!B99="OD",IF(입력!H97="H",입력!F97-(입력!F97-입력!J97)-38-38+12-56-56-15,입력!F97-38-38+12-56-56-15),IF(입력!B99="ES",입력!F97-37-38-81-81-10,IF(입력!B99="PJ",IF(입력!H97="H",입력!F97-(입력!F97-입력!J97)-50-50+16-58-58-10,입력!F97-50-50+16-58-58-10),0))))),0)</f>
        <v>0</v>
      </c>
      <c r="AG95" s="445"/>
      <c r="AH95" s="450">
        <f>IF(OR(입력!B97="85mm단열",입력!B97="85mm방화"),IF(입력!B99="FIX",IF(입력!H97="W",IF(입력!H102="W",입력!D97-(입력!D97-입력!J102)-37-19-15,입력!D97-입력!J97-38-19-15),IF(입력!H97="H",입력!D97-38-38-15,0)),IF(OR(입력!B99="T/T",입력!B99="T/O",입력!B99="T/S"),IF(입력!H97="W",IF(입력!H101="W",입력!D97-(입력!D97-입력!J101)-38-19+12-56-56-15,입력!D97-입력!J97-38-19-15),IF(입력!H97="H",IF(입력!H102="H",입력!D97-38-38+12-56-56-15,입력!D97-38-38-15),0)),IF(입력!B99="OD",IF(입력!H97="W",IF(입력!H101="W",입력!D97-(입력!D97-입력!J101)-38-38+12-56-56-15,입력!D97-입력!J97-38-38-15),IF(입력!H97="H",IF(입력!H101="H",입력!D97-38-38+12-56-56-15,입력!D97-38-38-15),0)),IF(입력!B99="ES",IF(입력!H97="W",IF(입력!H102="W",입력!D97-(입력!D97-입력!J102)-38-21+50.5-81-81-10,입력!D97-입력!J97-40-21-10),0),IF(입력!B99="PJ",IF(입력!H97="W",IF(입력!H102="W",입력!D97-(입력!D97-입력!J102)-50-50+16-58-58-10,입력!D97-입력!J97-50-50-10),IF(입력!H97="H",IF(입력!H102="H",입력!D97-50-50+16-58-58-10,입력!D97-50-50-10),0)),0))))),0)</f>
        <v>0</v>
      </c>
      <c r="AI95" s="445"/>
      <c r="AJ95" s="450">
        <f>IF(OR(입력!B97="85mm단열",입력!B97="85mm방화"),IF(입력!B99="FIX",IF(입력!H97="H",IF(입력!H101="H",입력!F97-(입력!F97-입력!J101)-38-19-15,입력!F97-입력!J97-38-19-15),IF(입력!H97="W",입력!F97-38-38-15,0)),IF(OR(입력!B99="T/T",입력!B99="T/O",입력!B99="T/S"),IF(입력!H97="H",IF(입력!H101="H",입력!F97-(입력!F97-입력!J101)-38-19+12-56-56-15,입력!F97-입력!J97-38-19-15),IF(입력!H97="W",IF(입력!H101="W",입력!F97-38-38+12-56-56-15,입력!F97-38-38-15),0)),IF(입력!B99="ID",IF(입력!H97="H",IF(입력!H101="H",입력!F97-(입력!F97-입력!J101)-38-19+12-56-56-15,입력!F97-입력!J97-38-19-15),IF(입력!H97="W",IF(입력!H101="W",입력!F97-38-38+12-56-56-15,입력!F97-38-38-15),0)),IF(입력!B99="OD",IF(입력!H97="H",IF(입력!H101="H",입력!F97-(입력!F97-입력!J101)-38-38+12-56-56-15,입력!F97-입력!J97-38-38-15),IF(입력!H97="W",IF(입력!H101="W",입력!F97-38-38+12-56-56-15,입력!F97-38-38-15),0)),IF(입력!B99="ES",IF(입력!H97="W",IF(입력!H102="W",입력!F97-37-38-81-81-10,입력!F97-40-40-10),0),IF(입력!B99="PJ",IF(입력!H97="H",IF(입력!H102="H",입력!F97-(입력!F97-입력!J102)-50-50+16-58-58-10,입력!F97-입력!J97-50-50-10),IF(입력!H97="W",IF(입력!H102="W",입력!F97-50-50+16-58-58-10,입력!F97-50-50-10),0)),0)))))),0)</f>
        <v>0</v>
      </c>
      <c r="AK95" s="445"/>
      <c r="AL95" s="453">
        <f>IF(OR(입력!B97="85mm단열",입력!B97="85mm방화"),IF(OR(입력!B99="FIX",입력!B99="T/T",입력!B99="T/O",입력!B99="T/S",입력!B99="ID"),IF(AND(입력!H97="W",입력!H101="W"),입력!D97-입력!J97-입력!J101-19-19-15,IF(AND(입력!H97="H",입력!H101="H"),입력!D97-38-38-15,0)),IF(입력!B99="OD",IF(AND(입력!H97="W",입력!H101="W"),입력!D97-입력!J97-입력!J102-38-38-15,IF(AND(입력!H97="H",입력!H101="H"),입력!D97-38-38-15,0)),IF(입력!B97="ES",IF(AND(입력!H97="W",입력!H101="W"),입력!D97-입력!J97-입력!J102-21-21-10,0),IF(입력!B97="PJ",IF(AND(입력!H97="W",입력!H101="W"),입력!D97-입력!J97-입력!J102-50-50-10-12,IF(AND(입력!H97="H",입력!H101="H"),입력!D97-50-50-10-12,0)),0)))),0)</f>
        <v>0</v>
      </c>
      <c r="AM95" s="454"/>
      <c r="AN95" s="459">
        <f>IF(OR(입력!B97="85mm단열",입력!B97="85mm방화"),IF(입력!B99="FIX",IF(AND(입력!H97="W",입력!H101="W"),입력!F97-38-38-15,IF(AND(입력!H97="H",입력!H101="H"),입력!F97-입력!J97-입력!J101-19-19-15,0)),IF(OR(입력!B99="T/T",입력!B99="T/O",입력!B99="T/S"),IF(AND(입력!H97="W",입력!H101="W"),입력!F97-38-38-15,IF(AND(입력!H97="H",입력!H101="H"),입력!F97-입력!J97-입력!J101-19-19-15,0)),IF(입력!B99="ID",IF(AND(입력!H97="W",입력!H101="W"),입력!F97-38-38-15,IF(AND(입력!H97="H",입력!H101="H"),입력!F97-입력!J97-입력!J101-19-19-15,0)),IF(입력!B99="OD",IF(AND(입력!H97="W",입력!H101="W"),입력!F97-38-38-15,IF(AND(입력!H97="H",입력!H101="H"),입력!F97-입력!J97-입력!J101-38-38-15,0)),IF(입력!B97="ES",IF(AND(입력!H97="W",입력!H102="W"),입력!F97-40-40-10,0),IF(입력!B97="PJ",IF(AND(입력!H97="W",입력!H102="W"),입력!F97-50-50-10,IF(AND(입력!H97="H",입력!H102="H"),입력!F97-입력!J97-입력!J102-50-50-10,0)),0)))))),0)</f>
        <v>0</v>
      </c>
      <c r="AO95" s="454"/>
      <c r="AP95" s="460">
        <f>ROUNDUP((AU95+AW95+AY95),0)</f>
        <v>0</v>
      </c>
      <c r="AQ95" s="461"/>
      <c r="AR95" s="461"/>
      <c r="AS95" s="462"/>
      <c r="AT95" s="441">
        <f>(AD95*AF95)/91809*IF($AB95="51T",11000,IF($B95="48T",27500,0))</f>
        <v>0</v>
      </c>
      <c r="AU95" s="442">
        <f>IF(AT95=0,0,IF(AND('유리 사이즈'!$AB95="51T",'유리 사이즈'!AT95&lt;33000),33000,IF(AND('유리 사이즈'!$B95="48T",'유리 사이즈'!AT95&lt;83400),83400,'유리 사이즈'!AT95)))</f>
        <v>0</v>
      </c>
      <c r="AV95" s="441">
        <f>(AH95*AJ95)/91809*IF($AB95="51T",11000,IF($B95="48T",27500,0))</f>
        <v>0</v>
      </c>
      <c r="AW95" s="442">
        <f>IF(AV95=0,0,IF(AND('유리 사이즈'!$AB95="51T",'유리 사이즈'!AV95&lt;33000),33000,IF(AND('유리 사이즈'!$B95="48T",'유리 사이즈'!AV95&lt;83400),83400,'유리 사이즈'!AV95)))</f>
        <v>0</v>
      </c>
      <c r="AX95" s="441">
        <f>(AL95*AN95)/91809*IF($AB95="51T",11000,IF($B95="48T",27500,0))</f>
        <v>0</v>
      </c>
      <c r="AY95" s="442">
        <f>IF(AX95=0,0,IF(AND('유리 사이즈'!$AB95="51T",'유리 사이즈'!AX95&lt;33000),33000,IF(AND('유리 사이즈'!$B95="48T",'유리 사이즈'!AX95&lt;83400),83400,'유리 사이즈'!AX95)))</f>
        <v>0</v>
      </c>
      <c r="AZ95" s="82"/>
      <c r="BA95" s="469">
        <f>IF(입력!A97="","",입력!A97)</f>
        <v>12</v>
      </c>
      <c r="BB95" s="471" t="str">
        <f>IF(입력!B101="","",입력!B101)</f>
        <v/>
      </c>
      <c r="BC95" s="472"/>
      <c r="BD95" s="450">
        <f>IF(OR(입력!B97="145mm단열",입력!B97="145mm방화"),IF(입력!B99="ES",입력!D97-(입력!D97-입력!J97)-38-21+50.5-81-81-10,0),0)</f>
        <v>0</v>
      </c>
      <c r="BE95" s="477"/>
      <c r="BF95" s="444">
        <f>IF(OR(입력!B97="145mm단열",입력!B97="145mm방화"),IF(입력!B99="ES",입력!F97-37-38-81-81-10,0),0)</f>
        <v>0</v>
      </c>
      <c r="BG95" s="445"/>
      <c r="BH95" s="450">
        <f>IF(OR(입력!B97="145mm단열",입력!B97="145mm방화"),IF(입력!B99="ES",IF(입력!H97="W",IF(입력!H101="W",입력!D97-(입력!D97-입력!J101)-38-21+50.5-81-81-10,입력!D97-입력!J97-40-21-10),0),0),0)</f>
        <v>0</v>
      </c>
      <c r="BI95" s="477"/>
      <c r="BJ95" s="450">
        <f>IF(OR(입력!$B97="145mm단열",입력!$B97="145mm방화"),IF(입력!B99="ES",IF(입력!H97="W",IF(입력!H100="W",입력!F97-37-38-81-81-10,입력!F97-40-40-10),0),0),0)</f>
        <v>0</v>
      </c>
      <c r="BK95" s="477"/>
      <c r="BL95" s="444">
        <f>IF(OR(입력!B97="145mm단열",입력!B97="145mm방화"),IF(입력!B99="ES",IF(AND(입력!H97="W",입력!H101="W"),입력!D97-입력!J97-입력!J100-21-21-10,0),0),0)</f>
        <v>0</v>
      </c>
      <c r="BM95" s="445"/>
      <c r="BN95" s="450">
        <f>IF(OR(입력!B97="145mm단열",입력!B97="145mm방화"),IF(입력!B99="ES",IF(AND(입력!H97="W",입력!H101="W"),입력!F97-40-40-10,0),0),0)</f>
        <v>0</v>
      </c>
      <c r="BO95" s="477"/>
      <c r="BP95" s="460">
        <f>ROUNDUP((BU95+BW95+BY95),0)</f>
        <v>0</v>
      </c>
      <c r="BQ95" s="461"/>
      <c r="BR95" s="461"/>
      <c r="BS95" s="462"/>
      <c r="BT95" s="441">
        <f>IF(BB95="48T",0,IF(BB95="51T",0,IF(입력!B97="145mm단열",(BD95*BF95)/91809*IF($B95="39T",9800,6100),IF(입력!B97="145mm방화",(BD95*BF95)/91809*IF($B95="24T",23400,30000),IF(AND(입력!B99="ES",BB95="39T"),(BD95*BF95)/91809*9800,IF(AND(입력!B99="ES",BB95="24T"),(BD95*BF95)/91809*6100,0))))))</f>
        <v>0</v>
      </c>
      <c r="BU95" s="442">
        <f>IF(BT95=0,0,IF(AND(입력!$B97="145mm단열",$B95="39T",BT95&lt;29400),29400,IF(AND(입력!$B97="145mm단열",$B95="24T",BT95&lt;18300),18300,IF(AND(입력!$B97="60mm방화",$B95="24T",BT95&lt;70200),70200,BT95))))</f>
        <v>0</v>
      </c>
      <c r="BV95" s="441">
        <f>IF(BB95="48T",0,IF(BB95="51T",0,IF(입력!B97="145mm단열",(BH95*BJ95)/91809*IF($B95="39T",9800,6100),IF(입력!B97="145mm방화",(BH95*BJ95)/91809*IF($B95="24T",23400,30000),IF(AND(입력!B99="ES",BB95="39T"),(BH95*BJ95)/91809*9800,IF(AND(입력!B99="ES",BB95="24T"),(BH95*BJ95)/91809*6100,0))))))</f>
        <v>0</v>
      </c>
      <c r="BW95" s="442">
        <f>IF(BV95=0,0,IF(AND(입력!$B97="145mm단열",$B95="39T",BV95&lt;29400),29400,IF(AND(입력!$B97="145mm단열",$B95="24T",BV95&lt;18300),18300,IF(AND(입력!$B97="60mm방화",$B95="24T",BV95&lt;70200),70200,BV95))))</f>
        <v>0</v>
      </c>
      <c r="BX95" s="441">
        <f>IF(BB95="48T",0,IF(BB95="51T",0,IF(입력!B97="145mm단열",(BL95*BN95)/91809*IF($B95="39T",9800,6100),IF(입력!B97="145mm방화",(BL95*BN95)/91809*IF($B95="24T",23400,30000),IF(AND(입력!B99="ES",BB95="39T"),(BL95*BN95)/91809*9800,IF(AND(입력!B99="ES",BB95="24T"),(BL95*BN95)/91809*6100,0))))))</f>
        <v>0</v>
      </c>
      <c r="BY95" s="442">
        <f>IF(BX95=0,0,IF(AND(입력!$B97="145mm단열",$B95="39T",BX95&lt;29400),29400,IF(AND(입력!$B97="60mm단열",$B95="24T",BX95&lt;18300),18300,IF(AND(입력!$B97="145mm방화",$B95="24T",BX95&lt;70200),70200,BX95))))</f>
        <v>0</v>
      </c>
    </row>
    <row r="96" spans="1:77" ht="16.5" customHeight="1" x14ac:dyDescent="0.3">
      <c r="A96" s="470"/>
      <c r="B96" s="473"/>
      <c r="C96" s="474"/>
      <c r="D96" s="451"/>
      <c r="E96" s="478"/>
      <c r="F96" s="446"/>
      <c r="G96" s="447"/>
      <c r="H96" s="451"/>
      <c r="I96" s="478"/>
      <c r="J96" s="451"/>
      <c r="K96" s="478"/>
      <c r="L96" s="446"/>
      <c r="M96" s="447"/>
      <c r="N96" s="451"/>
      <c r="O96" s="478"/>
      <c r="P96" s="463"/>
      <c r="Q96" s="464"/>
      <c r="R96" s="464"/>
      <c r="S96" s="465"/>
      <c r="T96" s="441"/>
      <c r="U96" s="442"/>
      <c r="V96" s="441"/>
      <c r="W96" s="442"/>
      <c r="X96" s="441"/>
      <c r="Y96" s="442"/>
      <c r="Z96" s="82"/>
      <c r="AA96" s="470"/>
      <c r="AB96" s="473"/>
      <c r="AC96" s="474"/>
      <c r="AD96" s="451"/>
      <c r="AE96" s="478"/>
      <c r="AF96" s="446"/>
      <c r="AG96" s="447"/>
      <c r="AH96" s="451"/>
      <c r="AI96" s="447"/>
      <c r="AJ96" s="451"/>
      <c r="AK96" s="447"/>
      <c r="AL96" s="455"/>
      <c r="AM96" s="456"/>
      <c r="AN96" s="455"/>
      <c r="AO96" s="456"/>
      <c r="AP96" s="463"/>
      <c r="AQ96" s="464"/>
      <c r="AR96" s="464"/>
      <c r="AS96" s="465"/>
      <c r="AT96" s="441"/>
      <c r="AU96" s="442"/>
      <c r="AV96" s="441"/>
      <c r="AW96" s="442"/>
      <c r="AX96" s="441"/>
      <c r="AY96" s="442"/>
      <c r="AZ96" s="82"/>
      <c r="BA96" s="470"/>
      <c r="BB96" s="473"/>
      <c r="BC96" s="474"/>
      <c r="BD96" s="451"/>
      <c r="BE96" s="478"/>
      <c r="BF96" s="446"/>
      <c r="BG96" s="447"/>
      <c r="BH96" s="451"/>
      <c r="BI96" s="478"/>
      <c r="BJ96" s="451"/>
      <c r="BK96" s="478"/>
      <c r="BL96" s="446"/>
      <c r="BM96" s="447"/>
      <c r="BN96" s="451"/>
      <c r="BO96" s="478"/>
      <c r="BP96" s="463"/>
      <c r="BQ96" s="464"/>
      <c r="BR96" s="464"/>
      <c r="BS96" s="465"/>
      <c r="BT96" s="441"/>
      <c r="BU96" s="442"/>
      <c r="BV96" s="441"/>
      <c r="BW96" s="442"/>
      <c r="BX96" s="441"/>
      <c r="BY96" s="442"/>
    </row>
    <row r="97" spans="1:77" ht="16.5" customHeight="1" x14ac:dyDescent="0.3">
      <c r="A97" s="470"/>
      <c r="B97" s="473"/>
      <c r="C97" s="474"/>
      <c r="D97" s="451"/>
      <c r="E97" s="478"/>
      <c r="F97" s="446"/>
      <c r="G97" s="447"/>
      <c r="H97" s="451"/>
      <c r="I97" s="478"/>
      <c r="J97" s="451"/>
      <c r="K97" s="478"/>
      <c r="L97" s="446"/>
      <c r="M97" s="447"/>
      <c r="N97" s="451"/>
      <c r="O97" s="478"/>
      <c r="P97" s="463"/>
      <c r="Q97" s="464"/>
      <c r="R97" s="464"/>
      <c r="S97" s="465"/>
      <c r="T97" s="441"/>
      <c r="U97" s="442"/>
      <c r="V97" s="441"/>
      <c r="W97" s="442"/>
      <c r="X97" s="441"/>
      <c r="Y97" s="442"/>
      <c r="Z97" s="82"/>
      <c r="AA97" s="470"/>
      <c r="AB97" s="473"/>
      <c r="AC97" s="474"/>
      <c r="AD97" s="451"/>
      <c r="AE97" s="478"/>
      <c r="AF97" s="446"/>
      <c r="AG97" s="447"/>
      <c r="AH97" s="451"/>
      <c r="AI97" s="447"/>
      <c r="AJ97" s="451"/>
      <c r="AK97" s="447"/>
      <c r="AL97" s="455"/>
      <c r="AM97" s="456"/>
      <c r="AN97" s="455"/>
      <c r="AO97" s="456"/>
      <c r="AP97" s="463"/>
      <c r="AQ97" s="464"/>
      <c r="AR97" s="464"/>
      <c r="AS97" s="465"/>
      <c r="AT97" s="441"/>
      <c r="AU97" s="442"/>
      <c r="AV97" s="441"/>
      <c r="AW97" s="442"/>
      <c r="AX97" s="441"/>
      <c r="AY97" s="442"/>
      <c r="AZ97" s="82"/>
      <c r="BA97" s="470"/>
      <c r="BB97" s="473"/>
      <c r="BC97" s="474"/>
      <c r="BD97" s="451"/>
      <c r="BE97" s="478"/>
      <c r="BF97" s="446"/>
      <c r="BG97" s="447"/>
      <c r="BH97" s="451"/>
      <c r="BI97" s="478"/>
      <c r="BJ97" s="451"/>
      <c r="BK97" s="478"/>
      <c r="BL97" s="446"/>
      <c r="BM97" s="447"/>
      <c r="BN97" s="451"/>
      <c r="BO97" s="478"/>
      <c r="BP97" s="463"/>
      <c r="BQ97" s="464"/>
      <c r="BR97" s="464"/>
      <c r="BS97" s="465"/>
      <c r="BT97" s="441"/>
      <c r="BU97" s="442"/>
      <c r="BV97" s="441"/>
      <c r="BW97" s="442"/>
      <c r="BX97" s="441"/>
      <c r="BY97" s="442"/>
    </row>
    <row r="98" spans="1:77" ht="16.5" customHeight="1" x14ac:dyDescent="0.3">
      <c r="A98" s="470"/>
      <c r="B98" s="473"/>
      <c r="C98" s="474"/>
      <c r="D98" s="451"/>
      <c r="E98" s="478"/>
      <c r="F98" s="446"/>
      <c r="G98" s="447"/>
      <c r="H98" s="451"/>
      <c r="I98" s="478"/>
      <c r="J98" s="451"/>
      <c r="K98" s="478"/>
      <c r="L98" s="446"/>
      <c r="M98" s="447"/>
      <c r="N98" s="451"/>
      <c r="O98" s="478"/>
      <c r="P98" s="463"/>
      <c r="Q98" s="464"/>
      <c r="R98" s="464"/>
      <c r="S98" s="465"/>
      <c r="T98" s="441"/>
      <c r="U98" s="442"/>
      <c r="V98" s="441"/>
      <c r="W98" s="442"/>
      <c r="X98" s="441"/>
      <c r="Y98" s="442"/>
      <c r="Z98" s="82"/>
      <c r="AA98" s="470"/>
      <c r="AB98" s="473"/>
      <c r="AC98" s="474"/>
      <c r="AD98" s="451"/>
      <c r="AE98" s="478"/>
      <c r="AF98" s="446"/>
      <c r="AG98" s="447"/>
      <c r="AH98" s="451"/>
      <c r="AI98" s="447"/>
      <c r="AJ98" s="451"/>
      <c r="AK98" s="447"/>
      <c r="AL98" s="455"/>
      <c r="AM98" s="456"/>
      <c r="AN98" s="455"/>
      <c r="AO98" s="456"/>
      <c r="AP98" s="463"/>
      <c r="AQ98" s="464"/>
      <c r="AR98" s="464"/>
      <c r="AS98" s="465"/>
      <c r="AT98" s="441"/>
      <c r="AU98" s="442"/>
      <c r="AV98" s="441"/>
      <c r="AW98" s="442"/>
      <c r="AX98" s="441"/>
      <c r="AY98" s="442"/>
      <c r="AZ98" s="82"/>
      <c r="BA98" s="470"/>
      <c r="BB98" s="473"/>
      <c r="BC98" s="474"/>
      <c r="BD98" s="451"/>
      <c r="BE98" s="478"/>
      <c r="BF98" s="446"/>
      <c r="BG98" s="447"/>
      <c r="BH98" s="451"/>
      <c r="BI98" s="478"/>
      <c r="BJ98" s="451"/>
      <c r="BK98" s="478"/>
      <c r="BL98" s="446"/>
      <c r="BM98" s="447"/>
      <c r="BN98" s="451"/>
      <c r="BO98" s="478"/>
      <c r="BP98" s="463"/>
      <c r="BQ98" s="464"/>
      <c r="BR98" s="464"/>
      <c r="BS98" s="465"/>
      <c r="BT98" s="441"/>
      <c r="BU98" s="442"/>
      <c r="BV98" s="441"/>
      <c r="BW98" s="442"/>
      <c r="BX98" s="441"/>
      <c r="BY98" s="442"/>
    </row>
    <row r="99" spans="1:77" ht="16.5" customHeight="1" x14ac:dyDescent="0.3">
      <c r="A99" s="470"/>
      <c r="B99" s="473"/>
      <c r="C99" s="474"/>
      <c r="D99" s="451"/>
      <c r="E99" s="478"/>
      <c r="F99" s="446"/>
      <c r="G99" s="447"/>
      <c r="H99" s="451"/>
      <c r="I99" s="478"/>
      <c r="J99" s="451"/>
      <c r="K99" s="478"/>
      <c r="L99" s="446"/>
      <c r="M99" s="447"/>
      <c r="N99" s="451"/>
      <c r="O99" s="478"/>
      <c r="P99" s="463"/>
      <c r="Q99" s="464"/>
      <c r="R99" s="464"/>
      <c r="S99" s="465"/>
      <c r="T99" s="441"/>
      <c r="U99" s="442"/>
      <c r="V99" s="441"/>
      <c r="W99" s="442"/>
      <c r="X99" s="441"/>
      <c r="Y99" s="442"/>
      <c r="Z99" s="82"/>
      <c r="AA99" s="470"/>
      <c r="AB99" s="473"/>
      <c r="AC99" s="474"/>
      <c r="AD99" s="451"/>
      <c r="AE99" s="478"/>
      <c r="AF99" s="446"/>
      <c r="AG99" s="447"/>
      <c r="AH99" s="451"/>
      <c r="AI99" s="447"/>
      <c r="AJ99" s="451"/>
      <c r="AK99" s="447"/>
      <c r="AL99" s="455"/>
      <c r="AM99" s="456"/>
      <c r="AN99" s="455"/>
      <c r="AO99" s="456"/>
      <c r="AP99" s="463"/>
      <c r="AQ99" s="464"/>
      <c r="AR99" s="464"/>
      <c r="AS99" s="465"/>
      <c r="AT99" s="441"/>
      <c r="AU99" s="442"/>
      <c r="AV99" s="441"/>
      <c r="AW99" s="442"/>
      <c r="AX99" s="441"/>
      <c r="AY99" s="442"/>
      <c r="AZ99" s="82"/>
      <c r="BA99" s="470"/>
      <c r="BB99" s="473"/>
      <c r="BC99" s="474"/>
      <c r="BD99" s="451"/>
      <c r="BE99" s="478"/>
      <c r="BF99" s="446"/>
      <c r="BG99" s="447"/>
      <c r="BH99" s="451"/>
      <c r="BI99" s="478"/>
      <c r="BJ99" s="451"/>
      <c r="BK99" s="478"/>
      <c r="BL99" s="446"/>
      <c r="BM99" s="447"/>
      <c r="BN99" s="451"/>
      <c r="BO99" s="478"/>
      <c r="BP99" s="463"/>
      <c r="BQ99" s="464"/>
      <c r="BR99" s="464"/>
      <c r="BS99" s="465"/>
      <c r="BT99" s="441"/>
      <c r="BU99" s="442"/>
      <c r="BV99" s="441"/>
      <c r="BW99" s="442"/>
      <c r="BX99" s="441"/>
      <c r="BY99" s="442"/>
    </row>
    <row r="100" spans="1:77" ht="16.5" customHeight="1" x14ac:dyDescent="0.3">
      <c r="A100" s="470"/>
      <c r="B100" s="473"/>
      <c r="C100" s="474"/>
      <c r="D100" s="451"/>
      <c r="E100" s="478"/>
      <c r="F100" s="446"/>
      <c r="G100" s="447"/>
      <c r="H100" s="451"/>
      <c r="I100" s="478"/>
      <c r="J100" s="451"/>
      <c r="K100" s="478"/>
      <c r="L100" s="446"/>
      <c r="M100" s="447"/>
      <c r="N100" s="451"/>
      <c r="O100" s="478"/>
      <c r="P100" s="463"/>
      <c r="Q100" s="464"/>
      <c r="R100" s="464"/>
      <c r="S100" s="465"/>
      <c r="T100" s="441"/>
      <c r="U100" s="442"/>
      <c r="V100" s="441"/>
      <c r="W100" s="442"/>
      <c r="X100" s="441"/>
      <c r="Y100" s="442"/>
      <c r="Z100" s="82"/>
      <c r="AA100" s="470"/>
      <c r="AB100" s="473"/>
      <c r="AC100" s="474"/>
      <c r="AD100" s="451"/>
      <c r="AE100" s="478"/>
      <c r="AF100" s="446"/>
      <c r="AG100" s="447"/>
      <c r="AH100" s="451"/>
      <c r="AI100" s="447"/>
      <c r="AJ100" s="451"/>
      <c r="AK100" s="447"/>
      <c r="AL100" s="455"/>
      <c r="AM100" s="456"/>
      <c r="AN100" s="455"/>
      <c r="AO100" s="456"/>
      <c r="AP100" s="463"/>
      <c r="AQ100" s="464"/>
      <c r="AR100" s="464"/>
      <c r="AS100" s="465"/>
      <c r="AT100" s="441"/>
      <c r="AU100" s="442"/>
      <c r="AV100" s="441"/>
      <c r="AW100" s="442"/>
      <c r="AX100" s="441"/>
      <c r="AY100" s="442"/>
      <c r="AZ100" s="82"/>
      <c r="BA100" s="470"/>
      <c r="BB100" s="473"/>
      <c r="BC100" s="474"/>
      <c r="BD100" s="451"/>
      <c r="BE100" s="478"/>
      <c r="BF100" s="446"/>
      <c r="BG100" s="447"/>
      <c r="BH100" s="451"/>
      <c r="BI100" s="478"/>
      <c r="BJ100" s="451"/>
      <c r="BK100" s="478"/>
      <c r="BL100" s="446"/>
      <c r="BM100" s="447"/>
      <c r="BN100" s="451"/>
      <c r="BO100" s="478"/>
      <c r="BP100" s="463"/>
      <c r="BQ100" s="464"/>
      <c r="BR100" s="464"/>
      <c r="BS100" s="465"/>
      <c r="BT100" s="441"/>
      <c r="BU100" s="442"/>
      <c r="BV100" s="441"/>
      <c r="BW100" s="442"/>
      <c r="BX100" s="441"/>
      <c r="BY100" s="442"/>
    </row>
    <row r="101" spans="1:77" ht="16.5" customHeight="1" x14ac:dyDescent="0.3">
      <c r="A101" s="470"/>
      <c r="B101" s="473"/>
      <c r="C101" s="474"/>
      <c r="D101" s="451"/>
      <c r="E101" s="478"/>
      <c r="F101" s="446"/>
      <c r="G101" s="447"/>
      <c r="H101" s="451"/>
      <c r="I101" s="478"/>
      <c r="J101" s="451"/>
      <c r="K101" s="478"/>
      <c r="L101" s="446"/>
      <c r="M101" s="447"/>
      <c r="N101" s="451"/>
      <c r="O101" s="478"/>
      <c r="P101" s="463"/>
      <c r="Q101" s="464"/>
      <c r="R101" s="464"/>
      <c r="S101" s="465"/>
      <c r="T101" s="441"/>
      <c r="U101" s="442"/>
      <c r="V101" s="441"/>
      <c r="W101" s="442"/>
      <c r="X101" s="441"/>
      <c r="Y101" s="442"/>
      <c r="Z101" s="82"/>
      <c r="AA101" s="470"/>
      <c r="AB101" s="473"/>
      <c r="AC101" s="474"/>
      <c r="AD101" s="451"/>
      <c r="AE101" s="478"/>
      <c r="AF101" s="446"/>
      <c r="AG101" s="447"/>
      <c r="AH101" s="451"/>
      <c r="AI101" s="447"/>
      <c r="AJ101" s="451"/>
      <c r="AK101" s="447"/>
      <c r="AL101" s="455"/>
      <c r="AM101" s="456"/>
      <c r="AN101" s="455"/>
      <c r="AO101" s="456"/>
      <c r="AP101" s="463"/>
      <c r="AQ101" s="464"/>
      <c r="AR101" s="464"/>
      <c r="AS101" s="465"/>
      <c r="AT101" s="441"/>
      <c r="AU101" s="442"/>
      <c r="AV101" s="441"/>
      <c r="AW101" s="442"/>
      <c r="AX101" s="441"/>
      <c r="AY101" s="442"/>
      <c r="AZ101" s="82"/>
      <c r="BA101" s="470"/>
      <c r="BB101" s="473"/>
      <c r="BC101" s="474"/>
      <c r="BD101" s="451"/>
      <c r="BE101" s="478"/>
      <c r="BF101" s="446"/>
      <c r="BG101" s="447"/>
      <c r="BH101" s="451"/>
      <c r="BI101" s="478"/>
      <c r="BJ101" s="451"/>
      <c r="BK101" s="478"/>
      <c r="BL101" s="446"/>
      <c r="BM101" s="447"/>
      <c r="BN101" s="451"/>
      <c r="BO101" s="478"/>
      <c r="BP101" s="463"/>
      <c r="BQ101" s="464"/>
      <c r="BR101" s="464"/>
      <c r="BS101" s="465"/>
      <c r="BT101" s="441"/>
      <c r="BU101" s="442"/>
      <c r="BV101" s="441"/>
      <c r="BW101" s="442"/>
      <c r="BX101" s="441"/>
      <c r="BY101" s="442"/>
    </row>
    <row r="102" spans="1:77" ht="16.5" customHeight="1" thickBot="1" x14ac:dyDescent="0.35">
      <c r="A102" s="470"/>
      <c r="B102" s="475"/>
      <c r="C102" s="476"/>
      <c r="D102" s="452"/>
      <c r="E102" s="479"/>
      <c r="F102" s="448"/>
      <c r="G102" s="449"/>
      <c r="H102" s="452"/>
      <c r="I102" s="479"/>
      <c r="J102" s="452"/>
      <c r="K102" s="479"/>
      <c r="L102" s="448"/>
      <c r="M102" s="449"/>
      <c r="N102" s="452"/>
      <c r="O102" s="479"/>
      <c r="P102" s="466"/>
      <c r="Q102" s="467"/>
      <c r="R102" s="467"/>
      <c r="S102" s="468"/>
      <c r="T102" s="441"/>
      <c r="U102" s="442"/>
      <c r="V102" s="441"/>
      <c r="W102" s="442"/>
      <c r="X102" s="441"/>
      <c r="Y102" s="442"/>
      <c r="Z102" s="82"/>
      <c r="AA102" s="470"/>
      <c r="AB102" s="475"/>
      <c r="AC102" s="476"/>
      <c r="AD102" s="452"/>
      <c r="AE102" s="479"/>
      <c r="AF102" s="448"/>
      <c r="AG102" s="449"/>
      <c r="AH102" s="452"/>
      <c r="AI102" s="449"/>
      <c r="AJ102" s="452"/>
      <c r="AK102" s="449"/>
      <c r="AL102" s="457"/>
      <c r="AM102" s="458"/>
      <c r="AN102" s="457"/>
      <c r="AO102" s="458"/>
      <c r="AP102" s="466"/>
      <c r="AQ102" s="467"/>
      <c r="AR102" s="467"/>
      <c r="AS102" s="468"/>
      <c r="AT102" s="441"/>
      <c r="AU102" s="442"/>
      <c r="AV102" s="441"/>
      <c r="AW102" s="442"/>
      <c r="AX102" s="441"/>
      <c r="AY102" s="442"/>
      <c r="AZ102" s="82"/>
      <c r="BA102" s="470"/>
      <c r="BB102" s="475"/>
      <c r="BC102" s="476"/>
      <c r="BD102" s="452"/>
      <c r="BE102" s="479"/>
      <c r="BF102" s="448"/>
      <c r="BG102" s="449"/>
      <c r="BH102" s="452"/>
      <c r="BI102" s="479"/>
      <c r="BJ102" s="452"/>
      <c r="BK102" s="479"/>
      <c r="BL102" s="448"/>
      <c r="BM102" s="449"/>
      <c r="BN102" s="452"/>
      <c r="BO102" s="479"/>
      <c r="BP102" s="466"/>
      <c r="BQ102" s="467"/>
      <c r="BR102" s="467"/>
      <c r="BS102" s="468"/>
      <c r="BT102" s="441"/>
      <c r="BU102" s="442"/>
      <c r="BV102" s="441"/>
      <c r="BW102" s="442"/>
      <c r="BX102" s="441"/>
      <c r="BY102" s="442"/>
    </row>
    <row r="103" spans="1:77" ht="16.5" customHeight="1" x14ac:dyDescent="0.3">
      <c r="A103" s="469">
        <f>IF(입력!A105="","",입력!A105)</f>
        <v>13</v>
      </c>
      <c r="B103" s="471" t="str">
        <f>IF(입력!B109="","",입력!B109)</f>
        <v/>
      </c>
      <c r="C103" s="472"/>
      <c r="D103" s="450">
        <f>IF(OR(입력!B105="60mm단열",입력!B105="60mm방화"),IF(입력!B107="FIX",IF(입력!H105="W",(입력!D105-(입력!D105-입력!J105)-34-19-15),입력!D105-34-34-15),IF(OR(입력!B107="T/T",입력!B107="T/O",입력!B107="T/S"),IF(입력!H105="W",입력!D105-(입력!D105-입력!J105)-34-19+12-53-53-15,입력!D105-34-34+12-53-53-15),IF(입력!B107="OD",IF(입력!H105="W",입력!D105-(입력!D105-입력!J105)-34-34+12-53-53-15,입력!D105-34-34+12-53-53-15),IF(입력!B107="PJ",IF(입력!H105="W",입력!D105-(입력!D105-입력!J105)-34-34+12-53-53-15,입력!D105-34-34+12-53-53-10),0)))),0)</f>
        <v>0</v>
      </c>
      <c r="E103" s="477"/>
      <c r="F103" s="444">
        <f>IF(OR(입력!B105="60mm단열",입력!B105="60mm방화"),IF(입력!B107="FIX",IF(입력!H105="H",입력!F105-(입력!F105-입력!J105)-34-19-15,입력!F105-34-34-15),IF(OR(입력!B107="T/T",입력!B107="T/O",입력!B107="T/S"),IF(입력!H105="H",입력!F105-(입력!F105-입력!J105)-34-19+12-53-53-15,입력!F105-34-34+12-53-53-15),IF(입력!B107="OD",IF(입력!H105="H",입력!F105-(입력!F105-입력!J105)-34-34+12-53-53-15,입력!F105-34-34+12-53-53-15),IF(입력!B107="ES",입력!F105-37-38-81-81-10,IF(입력!B107="PJ",IF(입력!H105="H",입력!F105-(입력!F105-입력!J105)-34-34+12-53-53-15,입력!F105-34-34+12-53-53-15),0))))),0)</f>
        <v>0</v>
      </c>
      <c r="G103" s="445"/>
      <c r="H103" s="450">
        <f>IF(OR(입력!B105="60mm단열",입력!B105="60mm방화"),IF(입력!B107="FIX",IF(입력!H105="W",IF(입력!H109="W",입력!D105-(입력!D105-입력!J109)-34-19-15,입력!D105-입력!J105-34-19-15),IF(입력!H105="H",입력!D105-34-34-15,0)),IF(OR(입력!B107="T/T",입력!B107="T/O",입력!B107="T/S"),IF(입력!H105="W",IF(입력!H109="W",입력!D105-(입력!D105-입력!J109)-34-19+12-53-53-15,입력!D105-입력!J105-34-19-15),IF(입력!H105="H",IF(입력!H109="H",입력!D105-34-34+12-53-53-15,입력!D105-34-34-15),0)),IF(입력!B107="OD",IF(입력!H105="W",IF(입력!H109="W",입력!D105-(입력!D105-입력!J109)-34-34+12-53-53-15,입력!D105-입력!J105-34-34-15),IF(입력!H105="H",IF(입력!H109="H",입력!D105-34-34+12-53-53-15,입력!D105-34-34-15),0)),IF(입력!B107="ES",IF(입력!H105="W",IF(입력!H109="W",입력!D105-(입력!D105-입력!J109)-38-21+50.5-81-81-10,입력!D105-입력!J105-40-21-10),0),IF(입력!B107="PJ",IF(입력!H105="W",IF(입력!H108="W",입력!D105-(입력!D105-입력!J109)-34-34+12-53-53-15,입력!D105-입력!J105-34-34-15),IF(입력!H105="H",IF(입력!H109="H",입력!D105-34-34+12-53-53-15,입력!D105-34-34-15),0)),0))))),0)</f>
        <v>0</v>
      </c>
      <c r="I103" s="477"/>
      <c r="J103" s="450">
        <f>IF(OR(입력!$B105="60mm단열",입력!$B105="60mm방화"),IF(입력!B107="FIX",IF(입력!H105="H",IF(입력!H109="H",입력!F105-(입력!F105-입력!J109)-34-19-15,입력!F105-입력!J105-34-19-15),IF(입력!H105="W",입력!F105-34-34-15,0)),IF(OR(입력!B107="T/T",입력!B107="T/O",입력!B107="T/S"),IF(입력!H105="H",IF(입력!H109="H",입력!F105-(입력!F105-입력!J109)-34-19+12-53-53-15,입력!F105-입력!J105-34-19-15),IF(입력!H105="W",IF(입력!H109="W",입력!F105-34-34+12-53-53-15,입력!F105-34-34-15),0)),IF(입력!B107="OD",IF(입력!H105="H",IF(입력!H109="H",입력!F105-(입력!F105-입력!J109)-34-34+12-53-53-15,입력!F105-입력!J105-34-34-15),IF(입력!H105="W",IF(입력!H109="W",입력!F105-34-34+12-53-53-15,입력!F105-34-34-15),0)),IF(입력!B107="ES",IF(입력!H105="W",IF(입력!H109="W",입력!F105-37-38-81-81-10,입력!F105-40-40-10),0),IF(입력!B107="PJ",IF(입력!H105="H",IF(입력!H109="H",입력!F105-(입력!F105-입력!J109)-34-34+12-53-53-15,입력!F105-입력!J105-34-34-15),IF(입력!H105="W",IF(입력!H109="W",입력!F105-34-34+12-53-53-15,입력!F105-34-34-15),0)),0))))),0)</f>
        <v>0</v>
      </c>
      <c r="K103" s="477"/>
      <c r="L103" s="444">
        <f>IF(OR(입력!B105="60mm단열",입력!B105="60mm방화"),IF(OR(입력!B107="FIX",입력!B107="T/T",입력!B107="T/O",입력!B107="T/S"),IF(AND(입력!H105="W",입력!H109="W"),입력!D105-입력!J105-입력!J109-19-19-15,IF(AND(입력!H105="H",입력!H109="H"),입력!D105-34-34-15,0)),IF(입력!B107="OD",IF(AND(입력!H105="W",입력!H109="W"),입력!D105-입력!J105-입력!J108-34-34-15,IF(AND(입력!H105="H",입력!H109="H"),입력!D105-34-34-15,0)),IF(입력!B107="ES",IF(AND(입력!H105="W",입력!H109="W"),입력!D105-입력!J105-입력!J108-21-21-10,0),IF(입력!B107="PJ",IF(AND(입력!H105="W",입력!H109="W"),입력!D105-입력!J105-입력!J108-34-34-15,IF(AND(입력!H105="H",입력!H109="H"),입력!D105-34-34-15,0)),0)))),0)</f>
        <v>0</v>
      </c>
      <c r="M103" s="445"/>
      <c r="N103" s="450">
        <f>IF(OR(입력!B105="60mm단열",입력!B105="60mm방화"),IF(입력!B107="FIX",IF(AND(입력!H105="W",입력!H109="W"),입력!F105-34-34-15,IF(AND(입력!H105="H",입력!H109="H"),입력!F105-입력!J105-입력!J108-19-19-15,0)),IF(OR(입력!B107="T/T",입력!B107="T/O",입력!B107="T/S"),IF(AND(입력!H105="W",입력!H109="W"),입력!F105-34-34-15,IF(AND(입력!H105="H",입력!H109="H"),입력!F105-입력!J105-입력!J108-19-19-15,0)),IF(입력!B107="OD",IF(AND(입력!H105="W",입력!H109="W"),입력!F105-34-34-15,IF(AND(입력!H105="H",입력!H109="H"),입력!F105-입력!J105-입력!J109-34-34-15,0)),IF(입력!B107="ES",IF(AND(입력!H105="W",입력!H109="W"),입력!F105-34-34-15,0),IF(입력!B107="PJ",IF(AND(입력!H105="W",입력!H109="W"),입력!F105-34-34-15,IF(AND(입력!H105="H",입력!H109="H"),입력!F105-입력!J105-입력!J109-34-34-15,0)),0))))),0)</f>
        <v>0</v>
      </c>
      <c r="O103" s="477"/>
      <c r="P103" s="460">
        <f>ROUNDUP((U103+W103+Y103),0)</f>
        <v>0</v>
      </c>
      <c r="Q103" s="461"/>
      <c r="R103" s="461"/>
      <c r="S103" s="462"/>
      <c r="T103" s="441">
        <f>IF(B103="48T",0,IF(B103="51T",0,IF(입력!B105="60mm단열",(D103*F103)/91809*IF($B103="39T",9800,6100),IF(입력!B105="60mm방화",(D103*F103)/91809*IF($B103="24T",23400,30000),IF(AND(입력!B107="ES",B103="39T"),(D103*F103)/91809*9800,IF(AND(입력!B107="ES",B103="24T"),(D103*F103)/91809*6100,0))))))</f>
        <v>0</v>
      </c>
      <c r="U103" s="442">
        <f>IF(T103=0,0,IF(AND(입력!$B105="60mm단열",$B103="39T",T103&lt;29400),29400,IF(AND(입력!$B105="60mm단열",$B103="24T",T103&lt;18300),18300,IF(AND(입력!$B105="60mm방화",$B103="24T",T103&lt;70200),70200,T103))))</f>
        <v>0</v>
      </c>
      <c r="V103" s="441">
        <f>IF(B103="48T",0,IF(B103="51T",0,IF(입력!B105="60mm단열",(H103*J103)/91809*IF($B103="39T",9800,6100),IF(입력!B105="60mm방화",(H103*J103)/91809*IF($B103="24T",23400,30000),IF(AND(입력!B107="ES",B103="39T"),(H103*J103)/91809*9800,IF(AND(입력!B107="ES",B103="24T"),(H103*J103)/91809*6100,0))))))</f>
        <v>0</v>
      </c>
      <c r="W103" s="442">
        <f>IF(V103=0,0,IF(AND(입력!$B105="60mm단열",$B103="39T",V103&lt;29400),29400,IF(AND(입력!$B105="60mm단열",$B103="24T",V103&lt;18300),18300,IF(AND(입력!$B105="60mm방화",$B103="24T",V103&lt;70200),70200,V103))))</f>
        <v>0</v>
      </c>
      <c r="X103" s="441">
        <f>IF(B103="48T",0,IF(B103="51T",0,IF(입력!B105="60mm단열",(L103*N103)/91809*IF($B103="39T",9800,6100),IF(입력!B105="60mm방화",(L103*N103)/91809*IF($B103="24T",23400,30000),IF(AND(입력!B107="ES",B103="39T"),(L103*N103)/91809*9800,IF(AND(입력!B107="ES",B103="24T"),(L103*N103)/91809*6100,0))))))</f>
        <v>0</v>
      </c>
      <c r="Y103" s="442">
        <f>IF(X103=0,0,IF(AND(입력!$B105="60mm단열",$B103="39T",X103&lt;29400),29400,IF(AND(입력!$B105="60mm단열",$B103="24T",X103&lt;18300),18300,IF(AND(입력!$B105="60mm방화",$B103="24T",X103&lt;70200),70200,X103))))</f>
        <v>0</v>
      </c>
      <c r="Z103" s="82"/>
      <c r="AA103" s="469">
        <f>IF(입력!A105="","",입력!A105)</f>
        <v>13</v>
      </c>
      <c r="AB103" s="471" t="str">
        <f>IF(입력!B109="","",입력!B109)</f>
        <v/>
      </c>
      <c r="AC103" s="472"/>
      <c r="AD103" s="450">
        <f>IF(OR(입력!B105="85mm단열",입력!B105="85mm방화"),IF(입력!B107="FIX",IF(입력!H105="W",(입력!D105-(입력!D105-입력!J105)-38-19-15),입력!D105-38-38-15),IF(OR(입력!B107="T/T",입력!B107="T/O",입력!B107="T/S"),IF(입력!H105="W",입력!D105-(입력!D105-입력!J105)-38-19+12-56-56-15,입력!D105-38-38+12-56-56-15),IF(입력!B107="OD",IF(입력!H105="W",입력!D105-(입력!D105-입력!J105)-38-38+12-56-56-15,입력!D105-38-38+12-56-56-15),0))),0)</f>
        <v>0</v>
      </c>
      <c r="AE103" s="477"/>
      <c r="AF103" s="444">
        <f>IF(OR(입력!B105="85mm단열",입력!B105="85mm방화"),IF(입력!B107="FIX",IF(입력!H105="H",입력!F105-(입력!F105-입력!J105)-38-19-15,입력!F105-38-38-15),IF(OR(입력!B107="T/T",입력!B107="T/O",입력!B105="T/S"),IF(입력!H105="H",입력!F105-(입력!F105-입력!J105)-38-19+12-56-56-15,입력!F105-38-38+12-56-56-15),IF(입력!B107="OD",IF(입력!H105="H",입력!F105-(입력!F105-입력!J105)-38-38+12-56-56-15,입력!F105-38-38+12-56-56-15),IF(입력!B107="ES",입력!F105-37-38-81-81-10,IF(입력!B107="PJ",IF(입력!H105="H",입력!F105-(입력!F105-입력!J105)-50-50+16-58-58-10,입력!F105-50-50+16-58-58-10),0))))),0)</f>
        <v>0</v>
      </c>
      <c r="AG103" s="445"/>
      <c r="AH103" s="450">
        <f>IF(OR(입력!B105="85mm단열",입력!B105="85mm방화"),IF(입력!B107="FIX",IF(입력!H105="W",IF(입력!H110="W",입력!D105-(입력!D105-입력!J110)-37-19-15,입력!D105-입력!J105-38-19-15),IF(입력!H105="H",입력!D105-38-38-15,0)),IF(OR(입력!B107="T/T",입력!B107="T/O",입력!B107="T/S"),IF(입력!H105="W",IF(입력!H109="W",입력!D105-(입력!D105-입력!J109)-38-19+12-56-56-15,입력!D105-입력!J105-38-19-15),IF(입력!H105="H",IF(입력!H110="H",입력!D105-38-38+12-56-56-15,입력!D105-38-38-15),0)),IF(입력!B107="OD",IF(입력!H105="W",IF(입력!H109="W",입력!D105-(입력!D105-입력!J109)-38-38+12-56-56-15,입력!D105-입력!J105-38-38-15),IF(입력!H105="H",IF(입력!H109="H",입력!D105-38-38+12-56-56-15,입력!D105-38-38-15),0)),IF(입력!B107="ES",IF(입력!H105="W",IF(입력!H110="W",입력!D105-(입력!D105-입력!J110)-38-21+50.5-81-81-10,입력!D105-입력!J105-40-21-10),0),IF(입력!B107="PJ",IF(입력!H105="W",IF(입력!H110="W",입력!D105-(입력!D105-입력!J110)-50-50+16-58-58-10,입력!D105-입력!J105-50-50-10),IF(입력!H105="H",IF(입력!H110="H",입력!D105-50-50+16-58-58-10,입력!D105-50-50-10),0)),0))))),0)</f>
        <v>0</v>
      </c>
      <c r="AI103" s="445"/>
      <c r="AJ103" s="450">
        <f>IF(OR(입력!B105="85mm단열",입력!B105="85mm방화"),IF(입력!B107="FIX",IF(입력!H105="H",IF(입력!H109="H",입력!F105-(입력!F105-입력!J109)-38-19-15,입력!F105-입력!J105-38-19-15),IF(입력!H105="W",입력!F105-38-38-15,0)),IF(OR(입력!B107="T/T",입력!B107="T/O",입력!B107="T/S"),IF(입력!H105="H",IF(입력!H109="H",입력!F105-(입력!F105-입력!J109)-38-19+12-56-56-15,입력!F105-입력!J105-38-19-15),IF(입력!H105="W",IF(입력!H109="W",입력!F105-38-38+12-56-56-15,입력!F105-38-38-15),0)),IF(입력!B107="ID",IF(입력!H105="H",IF(입력!H109="H",입력!F105-(입력!F105-입력!J109)-38-19+12-56-56-15,입력!F105-입력!J105-38-19-15),IF(입력!H105="W",IF(입력!H109="W",입력!F105-38-38+12-56-56-15,입력!F105-38-38-15),0)),IF(입력!B107="OD",IF(입력!H105="H",IF(입력!H109="H",입력!F105-(입력!F105-입력!J109)-38-38+12-56-56-15,입력!F105-입력!J105-38-38-15),IF(입력!H105="W",IF(입력!H109="W",입력!F105-38-38+12-56-56-15,입력!F105-38-38-15),0)),IF(입력!B107="ES",IF(입력!H105="W",IF(입력!H110="W",입력!F105-37-38-81-81-10,입력!F105-40-40-10),0),IF(입력!B107="PJ",IF(입력!H105="H",IF(입력!H110="H",입력!F105-(입력!F105-입력!J110)-50-50+16-58-58-10,입력!F105-입력!J105-50-50-10),IF(입력!H105="W",IF(입력!H110="W",입력!F105-50-50+16-58-58-10,입력!F105-50-50-10),0)),0)))))),0)</f>
        <v>0</v>
      </c>
      <c r="AK103" s="445"/>
      <c r="AL103" s="453">
        <f>IF(OR(입력!B105="85mm단열",입력!B105="85mm방화"),IF(OR(입력!B107="FIX",입력!B107="T/T",입력!B107="T/O",입력!B107="T/S",입력!B107="ID"),IF(AND(입력!H105="W",입력!H109="W"),입력!D105-입력!J105-입력!J109-19-19-15,IF(AND(입력!H105="H",입력!H109="H"),입력!D105-38-38-15,0)),IF(입력!B107="OD",IF(AND(입력!H105="W",입력!H109="W"),입력!D105-입력!J105-입력!J110-38-38-15,IF(AND(입력!H105="H",입력!H109="H"),입력!D105-38-38-15,0)),IF(입력!B105="ES",IF(AND(입력!H105="W",입력!H109="W"),입력!D105-입력!J105-입력!J110-21-21-10,0),IF(입력!B105="PJ",IF(AND(입력!H105="W",입력!H109="W"),입력!D105-입력!J105-입력!J110-50-50-10-12,IF(AND(입력!H105="H",입력!H109="H"),입력!D105-50-50-10-12,0)),0)))),0)</f>
        <v>0</v>
      </c>
      <c r="AM103" s="454"/>
      <c r="AN103" s="459">
        <f>IF(OR(입력!B105="85mm단열",입력!B105="85mm방화"),IF(입력!B107="FIX",IF(AND(입력!H105="W",입력!H109="W"),입력!F105-38-38-15,IF(AND(입력!H105="H",입력!H109="H"),입력!F105-입력!J105-입력!J109-19-19-15,0)),IF(OR(입력!B107="T/T",입력!B107="T/O",입력!B107="T/S"),IF(AND(입력!H105="W",입력!H109="W"),입력!F105-38-38-15,IF(AND(입력!H105="H",입력!H109="H"),입력!F105-입력!J105-입력!J109-19-19-15,0)),IF(입력!B107="ID",IF(AND(입력!H105="W",입력!H109="W"),입력!F105-38-38-15,IF(AND(입력!H105="H",입력!H109="H"),입력!F105-입력!J105-입력!J109-19-19-15,0)),IF(입력!B107="OD",IF(AND(입력!H105="W",입력!H109="W"),입력!F105-38-38-15,IF(AND(입력!H105="H",입력!H109="H"),입력!F105-입력!J105-입력!J109-38-38-15,0)),IF(입력!B105="ES",IF(AND(입력!H105="W",입력!H110="W"),입력!F105-40-40-10,0),IF(입력!B105="PJ",IF(AND(입력!H105="W",입력!H110="W"),입력!F105-50-50-10,IF(AND(입력!H105="H",입력!H110="H"),입력!F105-입력!J105-입력!J110-50-50-10,0)),0)))))),0)</f>
        <v>0</v>
      </c>
      <c r="AO103" s="454"/>
      <c r="AP103" s="460">
        <f>ROUNDUP((AU103+AW103+AY103),0)</f>
        <v>0</v>
      </c>
      <c r="AQ103" s="461"/>
      <c r="AR103" s="461"/>
      <c r="AS103" s="462"/>
      <c r="AT103" s="441">
        <f>(AD103*AF103)/91809*IF($AB103="51T",11000,IF($B103="48T",27500,0))</f>
        <v>0</v>
      </c>
      <c r="AU103" s="442">
        <f>IF(AT103=0,0,IF(AND('유리 사이즈'!$AB103="51T",'유리 사이즈'!AT103&lt;33000),33000,IF(AND('유리 사이즈'!$B103="48T",'유리 사이즈'!AT103&lt;83400),83400,'유리 사이즈'!AT103)))</f>
        <v>0</v>
      </c>
      <c r="AV103" s="441">
        <f>(AH103*AJ103)/91809*IF($AB103="51T",11000,IF($B103="48T",27500,0))</f>
        <v>0</v>
      </c>
      <c r="AW103" s="442">
        <f>IF(AV103=0,0,IF(AND('유리 사이즈'!$AB103="51T",'유리 사이즈'!AV103&lt;33000),33000,IF(AND('유리 사이즈'!$B103="48T",'유리 사이즈'!AV103&lt;83400),83400,'유리 사이즈'!AV103)))</f>
        <v>0</v>
      </c>
      <c r="AX103" s="441">
        <f>(AL103*AN103)/91809*IF($AB103="51T",11000,IF($B103="48T",27500,0))</f>
        <v>0</v>
      </c>
      <c r="AY103" s="442">
        <f>IF(AX103=0,0,IF(AND('유리 사이즈'!$AB103="51T",'유리 사이즈'!AX103&lt;33000),33000,IF(AND('유리 사이즈'!$B103="48T",'유리 사이즈'!AX103&lt;83400),83400,'유리 사이즈'!AX103)))</f>
        <v>0</v>
      </c>
      <c r="AZ103" s="82"/>
      <c r="BA103" s="469">
        <f>IF(입력!A105="","",입력!A105)</f>
        <v>13</v>
      </c>
      <c r="BB103" s="471" t="str">
        <f>IF(입력!B109="","",입력!B109)</f>
        <v/>
      </c>
      <c r="BC103" s="472"/>
      <c r="BD103" s="450">
        <f>IF(OR(입력!B105="145mm단열",입력!B105="145mm방화"),IF(입력!B107="ES",입력!D105-(입력!D105-입력!J105)-38-21+50.5-81-81-10,0),0)</f>
        <v>0</v>
      </c>
      <c r="BE103" s="477"/>
      <c r="BF103" s="444">
        <f>IF(OR(입력!B105="145mm단열",입력!B105="145mm방화"),IF(입력!B107="ES",입력!F105-37-38-81-81-10,0),0)</f>
        <v>0</v>
      </c>
      <c r="BG103" s="445"/>
      <c r="BH103" s="450">
        <f>IF(OR(입력!B105="145mm단열",입력!B105="145mm방화"),IF(입력!B107="ES",IF(입력!H105="W",IF(입력!H109="W",입력!D105-(입력!D105-입력!J109)-38-21+50.5-81-81-10,입력!D105-입력!J105-40-21-10),0),0),0)</f>
        <v>0</v>
      </c>
      <c r="BI103" s="477"/>
      <c r="BJ103" s="450">
        <f>IF(OR(입력!$B105="145mm단열",입력!$B105="145mm방화"),IF(입력!B107="ES",IF(입력!H105="W",IF(입력!H108="W",입력!F105-37-38-81-81-10,입력!F105-40-40-10),0),0),0)</f>
        <v>0</v>
      </c>
      <c r="BK103" s="477"/>
      <c r="BL103" s="444">
        <f>IF(OR(입력!B105="145mm단열",입력!B105="145mm방화"),IF(입력!B107="ES",IF(AND(입력!H105="W",입력!H109="W"),입력!D105-입력!J105-입력!J108-21-21-10,0),0),0)</f>
        <v>0</v>
      </c>
      <c r="BM103" s="445"/>
      <c r="BN103" s="450">
        <f>IF(OR(입력!B105="145mm단열",입력!B105="145mm방화"),IF(입력!B107="ES",IF(AND(입력!H105="W",입력!H109="W"),입력!F105-40-40-10,0),0),0)</f>
        <v>0</v>
      </c>
      <c r="BO103" s="477"/>
      <c r="BP103" s="460">
        <f>ROUNDUP((BU103+BW103+BY103),0)</f>
        <v>0</v>
      </c>
      <c r="BQ103" s="461"/>
      <c r="BR103" s="461"/>
      <c r="BS103" s="462"/>
      <c r="BT103" s="441">
        <f>IF(BB103="48T",0,IF(BB103="51T",0,IF(입력!B105="145mm단열",(BD103*BF103)/91809*IF($B103="39T",9800,6100),IF(입력!B105="145mm방화",(BD103*BF103)/91809*IF($B103="24T",23400,30000),IF(AND(입력!B107="ES",BB103="39T"),(BD103*BF103)/91809*9800,IF(AND(입력!B107="ES",BB103="24T"),(BD103*BF103)/91809*6100,0))))))</f>
        <v>0</v>
      </c>
      <c r="BU103" s="442">
        <f>IF(BT103=0,0,IF(AND(입력!$B105="145mm단열",$B103="39T",BT103&lt;29400),29400,IF(AND(입력!$B105="145mm단열",$B103="24T",BT103&lt;18300),18300,IF(AND(입력!$B105="60mm방화",$B103="24T",BT103&lt;70200),70200,BT103))))</f>
        <v>0</v>
      </c>
      <c r="BV103" s="441">
        <f>IF(BB103="48T",0,IF(BB103="51T",0,IF(입력!B105="145mm단열",(BH103*BJ103)/91809*IF($B103="39T",9800,6100),IF(입력!B105="145mm방화",(BH103*BJ103)/91809*IF($B103="24T",23400,30000),IF(AND(입력!B107="ES",BB103="39T"),(BH103*BJ103)/91809*9800,IF(AND(입력!B107="ES",BB103="24T"),(BH103*BJ103)/91809*6100,0))))))</f>
        <v>0</v>
      </c>
      <c r="BW103" s="442">
        <f>IF(BV103=0,0,IF(AND(입력!$B105="145mm단열",$B103="39T",BV103&lt;29400),29400,IF(AND(입력!$B105="145mm단열",$B103="24T",BV103&lt;18300),18300,IF(AND(입력!$B105="60mm방화",$B103="24T",BV103&lt;70200),70200,BV103))))</f>
        <v>0</v>
      </c>
      <c r="BX103" s="441">
        <f>IF(BB103="48T",0,IF(BB103="51T",0,IF(입력!B105="145mm단열",(BL103*BN103)/91809*IF($B103="39T",9800,6100),IF(입력!B105="145mm방화",(BL103*BN103)/91809*IF($B103="24T",23400,30000),IF(AND(입력!B107="ES",BB103="39T"),(BL103*BN103)/91809*9800,IF(AND(입력!B107="ES",BB103="24T"),(BL103*BN103)/91809*6100,0))))))</f>
        <v>0</v>
      </c>
      <c r="BY103" s="442">
        <f>IF(BX103=0,0,IF(AND(입력!$B105="145mm단열",$B103="39T",BX103&lt;29400),29400,IF(AND(입력!$B105="60mm단열",$B103="24T",BX103&lt;18300),18300,IF(AND(입력!$B105="145mm방화",$B103="24T",BX103&lt;70200),70200,BX103))))</f>
        <v>0</v>
      </c>
    </row>
    <row r="104" spans="1:77" ht="16.5" customHeight="1" x14ac:dyDescent="0.3">
      <c r="A104" s="470"/>
      <c r="B104" s="473"/>
      <c r="C104" s="474"/>
      <c r="D104" s="451"/>
      <c r="E104" s="478"/>
      <c r="F104" s="446"/>
      <c r="G104" s="447"/>
      <c r="H104" s="451"/>
      <c r="I104" s="478"/>
      <c r="J104" s="451"/>
      <c r="K104" s="478"/>
      <c r="L104" s="446"/>
      <c r="M104" s="447"/>
      <c r="N104" s="451"/>
      <c r="O104" s="478"/>
      <c r="P104" s="463"/>
      <c r="Q104" s="464"/>
      <c r="R104" s="464"/>
      <c r="S104" s="465"/>
      <c r="T104" s="441"/>
      <c r="U104" s="442"/>
      <c r="V104" s="441"/>
      <c r="W104" s="442"/>
      <c r="X104" s="441"/>
      <c r="Y104" s="442"/>
      <c r="Z104" s="82"/>
      <c r="AA104" s="470"/>
      <c r="AB104" s="473"/>
      <c r="AC104" s="474"/>
      <c r="AD104" s="451"/>
      <c r="AE104" s="478"/>
      <c r="AF104" s="446"/>
      <c r="AG104" s="447"/>
      <c r="AH104" s="451"/>
      <c r="AI104" s="447"/>
      <c r="AJ104" s="451"/>
      <c r="AK104" s="447"/>
      <c r="AL104" s="455"/>
      <c r="AM104" s="456"/>
      <c r="AN104" s="455"/>
      <c r="AO104" s="456"/>
      <c r="AP104" s="463"/>
      <c r="AQ104" s="464"/>
      <c r="AR104" s="464"/>
      <c r="AS104" s="465"/>
      <c r="AT104" s="441"/>
      <c r="AU104" s="442"/>
      <c r="AV104" s="441"/>
      <c r="AW104" s="442"/>
      <c r="AX104" s="441"/>
      <c r="AY104" s="442"/>
      <c r="AZ104" s="82"/>
      <c r="BA104" s="470"/>
      <c r="BB104" s="473"/>
      <c r="BC104" s="474"/>
      <c r="BD104" s="451"/>
      <c r="BE104" s="478"/>
      <c r="BF104" s="446"/>
      <c r="BG104" s="447"/>
      <c r="BH104" s="451"/>
      <c r="BI104" s="478"/>
      <c r="BJ104" s="451"/>
      <c r="BK104" s="478"/>
      <c r="BL104" s="446"/>
      <c r="BM104" s="447"/>
      <c r="BN104" s="451"/>
      <c r="BO104" s="478"/>
      <c r="BP104" s="463"/>
      <c r="BQ104" s="464"/>
      <c r="BR104" s="464"/>
      <c r="BS104" s="465"/>
      <c r="BT104" s="441"/>
      <c r="BU104" s="442"/>
      <c r="BV104" s="441"/>
      <c r="BW104" s="442"/>
      <c r="BX104" s="441"/>
      <c r="BY104" s="442"/>
    </row>
    <row r="105" spans="1:77" ht="16.5" customHeight="1" x14ac:dyDescent="0.3">
      <c r="A105" s="470"/>
      <c r="B105" s="473"/>
      <c r="C105" s="474"/>
      <c r="D105" s="451"/>
      <c r="E105" s="478"/>
      <c r="F105" s="446"/>
      <c r="G105" s="447"/>
      <c r="H105" s="451"/>
      <c r="I105" s="478"/>
      <c r="J105" s="451"/>
      <c r="K105" s="478"/>
      <c r="L105" s="446"/>
      <c r="M105" s="447"/>
      <c r="N105" s="451"/>
      <c r="O105" s="478"/>
      <c r="P105" s="463"/>
      <c r="Q105" s="464"/>
      <c r="R105" s="464"/>
      <c r="S105" s="465"/>
      <c r="T105" s="441"/>
      <c r="U105" s="442"/>
      <c r="V105" s="441"/>
      <c r="W105" s="442"/>
      <c r="X105" s="441"/>
      <c r="Y105" s="442"/>
      <c r="Z105" s="82"/>
      <c r="AA105" s="470"/>
      <c r="AB105" s="473"/>
      <c r="AC105" s="474"/>
      <c r="AD105" s="451"/>
      <c r="AE105" s="478"/>
      <c r="AF105" s="446"/>
      <c r="AG105" s="447"/>
      <c r="AH105" s="451"/>
      <c r="AI105" s="447"/>
      <c r="AJ105" s="451"/>
      <c r="AK105" s="447"/>
      <c r="AL105" s="455"/>
      <c r="AM105" s="456"/>
      <c r="AN105" s="455"/>
      <c r="AO105" s="456"/>
      <c r="AP105" s="463"/>
      <c r="AQ105" s="464"/>
      <c r="AR105" s="464"/>
      <c r="AS105" s="465"/>
      <c r="AT105" s="441"/>
      <c r="AU105" s="442"/>
      <c r="AV105" s="441"/>
      <c r="AW105" s="442"/>
      <c r="AX105" s="441"/>
      <c r="AY105" s="442"/>
      <c r="AZ105" s="82"/>
      <c r="BA105" s="470"/>
      <c r="BB105" s="473"/>
      <c r="BC105" s="474"/>
      <c r="BD105" s="451"/>
      <c r="BE105" s="478"/>
      <c r="BF105" s="446"/>
      <c r="BG105" s="447"/>
      <c r="BH105" s="451"/>
      <c r="BI105" s="478"/>
      <c r="BJ105" s="451"/>
      <c r="BK105" s="478"/>
      <c r="BL105" s="446"/>
      <c r="BM105" s="447"/>
      <c r="BN105" s="451"/>
      <c r="BO105" s="478"/>
      <c r="BP105" s="463"/>
      <c r="BQ105" s="464"/>
      <c r="BR105" s="464"/>
      <c r="BS105" s="465"/>
      <c r="BT105" s="441"/>
      <c r="BU105" s="442"/>
      <c r="BV105" s="441"/>
      <c r="BW105" s="442"/>
      <c r="BX105" s="441"/>
      <c r="BY105" s="442"/>
    </row>
    <row r="106" spans="1:77" ht="16.5" customHeight="1" x14ac:dyDescent="0.3">
      <c r="A106" s="470"/>
      <c r="B106" s="473"/>
      <c r="C106" s="474"/>
      <c r="D106" s="451"/>
      <c r="E106" s="478"/>
      <c r="F106" s="446"/>
      <c r="G106" s="447"/>
      <c r="H106" s="451"/>
      <c r="I106" s="478"/>
      <c r="J106" s="451"/>
      <c r="K106" s="478"/>
      <c r="L106" s="446"/>
      <c r="M106" s="447"/>
      <c r="N106" s="451"/>
      <c r="O106" s="478"/>
      <c r="P106" s="463"/>
      <c r="Q106" s="464"/>
      <c r="R106" s="464"/>
      <c r="S106" s="465"/>
      <c r="T106" s="441"/>
      <c r="U106" s="442"/>
      <c r="V106" s="441"/>
      <c r="W106" s="442"/>
      <c r="X106" s="441"/>
      <c r="Y106" s="442"/>
      <c r="Z106" s="82"/>
      <c r="AA106" s="470"/>
      <c r="AB106" s="473"/>
      <c r="AC106" s="474"/>
      <c r="AD106" s="451"/>
      <c r="AE106" s="478"/>
      <c r="AF106" s="446"/>
      <c r="AG106" s="447"/>
      <c r="AH106" s="451"/>
      <c r="AI106" s="447"/>
      <c r="AJ106" s="451"/>
      <c r="AK106" s="447"/>
      <c r="AL106" s="455"/>
      <c r="AM106" s="456"/>
      <c r="AN106" s="455"/>
      <c r="AO106" s="456"/>
      <c r="AP106" s="463"/>
      <c r="AQ106" s="464"/>
      <c r="AR106" s="464"/>
      <c r="AS106" s="465"/>
      <c r="AT106" s="441"/>
      <c r="AU106" s="442"/>
      <c r="AV106" s="441"/>
      <c r="AW106" s="442"/>
      <c r="AX106" s="441"/>
      <c r="AY106" s="442"/>
      <c r="AZ106" s="82"/>
      <c r="BA106" s="470"/>
      <c r="BB106" s="473"/>
      <c r="BC106" s="474"/>
      <c r="BD106" s="451"/>
      <c r="BE106" s="478"/>
      <c r="BF106" s="446"/>
      <c r="BG106" s="447"/>
      <c r="BH106" s="451"/>
      <c r="BI106" s="478"/>
      <c r="BJ106" s="451"/>
      <c r="BK106" s="478"/>
      <c r="BL106" s="446"/>
      <c r="BM106" s="447"/>
      <c r="BN106" s="451"/>
      <c r="BO106" s="478"/>
      <c r="BP106" s="463"/>
      <c r="BQ106" s="464"/>
      <c r="BR106" s="464"/>
      <c r="BS106" s="465"/>
      <c r="BT106" s="441"/>
      <c r="BU106" s="442"/>
      <c r="BV106" s="441"/>
      <c r="BW106" s="442"/>
      <c r="BX106" s="441"/>
      <c r="BY106" s="442"/>
    </row>
    <row r="107" spans="1:77" ht="16.5" customHeight="1" x14ac:dyDescent="0.3">
      <c r="A107" s="470"/>
      <c r="B107" s="473"/>
      <c r="C107" s="474"/>
      <c r="D107" s="451"/>
      <c r="E107" s="478"/>
      <c r="F107" s="446"/>
      <c r="G107" s="447"/>
      <c r="H107" s="451"/>
      <c r="I107" s="478"/>
      <c r="J107" s="451"/>
      <c r="K107" s="478"/>
      <c r="L107" s="446"/>
      <c r="M107" s="447"/>
      <c r="N107" s="451"/>
      <c r="O107" s="478"/>
      <c r="P107" s="463"/>
      <c r="Q107" s="464"/>
      <c r="R107" s="464"/>
      <c r="S107" s="465"/>
      <c r="T107" s="441"/>
      <c r="U107" s="442"/>
      <c r="V107" s="441"/>
      <c r="W107" s="442"/>
      <c r="X107" s="441"/>
      <c r="Y107" s="442"/>
      <c r="Z107" s="82"/>
      <c r="AA107" s="470"/>
      <c r="AB107" s="473"/>
      <c r="AC107" s="474"/>
      <c r="AD107" s="451"/>
      <c r="AE107" s="478"/>
      <c r="AF107" s="446"/>
      <c r="AG107" s="447"/>
      <c r="AH107" s="451"/>
      <c r="AI107" s="447"/>
      <c r="AJ107" s="451"/>
      <c r="AK107" s="447"/>
      <c r="AL107" s="455"/>
      <c r="AM107" s="456"/>
      <c r="AN107" s="455"/>
      <c r="AO107" s="456"/>
      <c r="AP107" s="463"/>
      <c r="AQ107" s="464"/>
      <c r="AR107" s="464"/>
      <c r="AS107" s="465"/>
      <c r="AT107" s="441"/>
      <c r="AU107" s="442"/>
      <c r="AV107" s="441"/>
      <c r="AW107" s="442"/>
      <c r="AX107" s="441"/>
      <c r="AY107" s="442"/>
      <c r="AZ107" s="82"/>
      <c r="BA107" s="470"/>
      <c r="BB107" s="473"/>
      <c r="BC107" s="474"/>
      <c r="BD107" s="451"/>
      <c r="BE107" s="478"/>
      <c r="BF107" s="446"/>
      <c r="BG107" s="447"/>
      <c r="BH107" s="451"/>
      <c r="BI107" s="478"/>
      <c r="BJ107" s="451"/>
      <c r="BK107" s="478"/>
      <c r="BL107" s="446"/>
      <c r="BM107" s="447"/>
      <c r="BN107" s="451"/>
      <c r="BO107" s="478"/>
      <c r="BP107" s="463"/>
      <c r="BQ107" s="464"/>
      <c r="BR107" s="464"/>
      <c r="BS107" s="465"/>
      <c r="BT107" s="441"/>
      <c r="BU107" s="442"/>
      <c r="BV107" s="441"/>
      <c r="BW107" s="442"/>
      <c r="BX107" s="441"/>
      <c r="BY107" s="442"/>
    </row>
    <row r="108" spans="1:77" ht="16.5" customHeight="1" x14ac:dyDescent="0.3">
      <c r="A108" s="470"/>
      <c r="B108" s="473"/>
      <c r="C108" s="474"/>
      <c r="D108" s="451"/>
      <c r="E108" s="478"/>
      <c r="F108" s="446"/>
      <c r="G108" s="447"/>
      <c r="H108" s="451"/>
      <c r="I108" s="478"/>
      <c r="J108" s="451"/>
      <c r="K108" s="478"/>
      <c r="L108" s="446"/>
      <c r="M108" s="447"/>
      <c r="N108" s="451"/>
      <c r="O108" s="478"/>
      <c r="P108" s="463"/>
      <c r="Q108" s="464"/>
      <c r="R108" s="464"/>
      <c r="S108" s="465"/>
      <c r="T108" s="441"/>
      <c r="U108" s="442"/>
      <c r="V108" s="441"/>
      <c r="W108" s="442"/>
      <c r="X108" s="441"/>
      <c r="Y108" s="442"/>
      <c r="Z108" s="82"/>
      <c r="AA108" s="470"/>
      <c r="AB108" s="473"/>
      <c r="AC108" s="474"/>
      <c r="AD108" s="451"/>
      <c r="AE108" s="478"/>
      <c r="AF108" s="446"/>
      <c r="AG108" s="447"/>
      <c r="AH108" s="451"/>
      <c r="AI108" s="447"/>
      <c r="AJ108" s="451"/>
      <c r="AK108" s="447"/>
      <c r="AL108" s="455"/>
      <c r="AM108" s="456"/>
      <c r="AN108" s="455"/>
      <c r="AO108" s="456"/>
      <c r="AP108" s="463"/>
      <c r="AQ108" s="464"/>
      <c r="AR108" s="464"/>
      <c r="AS108" s="465"/>
      <c r="AT108" s="441"/>
      <c r="AU108" s="442"/>
      <c r="AV108" s="441"/>
      <c r="AW108" s="442"/>
      <c r="AX108" s="441"/>
      <c r="AY108" s="442"/>
      <c r="AZ108" s="82"/>
      <c r="BA108" s="470"/>
      <c r="BB108" s="473"/>
      <c r="BC108" s="474"/>
      <c r="BD108" s="451"/>
      <c r="BE108" s="478"/>
      <c r="BF108" s="446"/>
      <c r="BG108" s="447"/>
      <c r="BH108" s="451"/>
      <c r="BI108" s="478"/>
      <c r="BJ108" s="451"/>
      <c r="BK108" s="478"/>
      <c r="BL108" s="446"/>
      <c r="BM108" s="447"/>
      <c r="BN108" s="451"/>
      <c r="BO108" s="478"/>
      <c r="BP108" s="463"/>
      <c r="BQ108" s="464"/>
      <c r="BR108" s="464"/>
      <c r="BS108" s="465"/>
      <c r="BT108" s="441"/>
      <c r="BU108" s="442"/>
      <c r="BV108" s="441"/>
      <c r="BW108" s="442"/>
      <c r="BX108" s="441"/>
      <c r="BY108" s="442"/>
    </row>
    <row r="109" spans="1:77" ht="16.5" customHeight="1" x14ac:dyDescent="0.3">
      <c r="A109" s="470"/>
      <c r="B109" s="473"/>
      <c r="C109" s="474"/>
      <c r="D109" s="451"/>
      <c r="E109" s="478"/>
      <c r="F109" s="446"/>
      <c r="G109" s="447"/>
      <c r="H109" s="451"/>
      <c r="I109" s="478"/>
      <c r="J109" s="451"/>
      <c r="K109" s="478"/>
      <c r="L109" s="446"/>
      <c r="M109" s="447"/>
      <c r="N109" s="451"/>
      <c r="O109" s="478"/>
      <c r="P109" s="463"/>
      <c r="Q109" s="464"/>
      <c r="R109" s="464"/>
      <c r="S109" s="465"/>
      <c r="T109" s="441"/>
      <c r="U109" s="442"/>
      <c r="V109" s="441"/>
      <c r="W109" s="442"/>
      <c r="X109" s="441"/>
      <c r="Y109" s="442"/>
      <c r="Z109" s="82"/>
      <c r="AA109" s="470"/>
      <c r="AB109" s="473"/>
      <c r="AC109" s="474"/>
      <c r="AD109" s="451"/>
      <c r="AE109" s="478"/>
      <c r="AF109" s="446"/>
      <c r="AG109" s="447"/>
      <c r="AH109" s="451"/>
      <c r="AI109" s="447"/>
      <c r="AJ109" s="451"/>
      <c r="AK109" s="447"/>
      <c r="AL109" s="455"/>
      <c r="AM109" s="456"/>
      <c r="AN109" s="455"/>
      <c r="AO109" s="456"/>
      <c r="AP109" s="463"/>
      <c r="AQ109" s="464"/>
      <c r="AR109" s="464"/>
      <c r="AS109" s="465"/>
      <c r="AT109" s="441"/>
      <c r="AU109" s="442"/>
      <c r="AV109" s="441"/>
      <c r="AW109" s="442"/>
      <c r="AX109" s="441"/>
      <c r="AY109" s="442"/>
      <c r="AZ109" s="82"/>
      <c r="BA109" s="470"/>
      <c r="BB109" s="473"/>
      <c r="BC109" s="474"/>
      <c r="BD109" s="451"/>
      <c r="BE109" s="478"/>
      <c r="BF109" s="446"/>
      <c r="BG109" s="447"/>
      <c r="BH109" s="451"/>
      <c r="BI109" s="478"/>
      <c r="BJ109" s="451"/>
      <c r="BK109" s="478"/>
      <c r="BL109" s="446"/>
      <c r="BM109" s="447"/>
      <c r="BN109" s="451"/>
      <c r="BO109" s="478"/>
      <c r="BP109" s="463"/>
      <c r="BQ109" s="464"/>
      <c r="BR109" s="464"/>
      <c r="BS109" s="465"/>
      <c r="BT109" s="441"/>
      <c r="BU109" s="442"/>
      <c r="BV109" s="441"/>
      <c r="BW109" s="442"/>
      <c r="BX109" s="441"/>
      <c r="BY109" s="442"/>
    </row>
    <row r="110" spans="1:77" ht="16.5" customHeight="1" thickBot="1" x14ac:dyDescent="0.35">
      <c r="A110" s="470"/>
      <c r="B110" s="475"/>
      <c r="C110" s="476"/>
      <c r="D110" s="452"/>
      <c r="E110" s="479"/>
      <c r="F110" s="448"/>
      <c r="G110" s="449"/>
      <c r="H110" s="452"/>
      <c r="I110" s="479"/>
      <c r="J110" s="452"/>
      <c r="K110" s="479"/>
      <c r="L110" s="448"/>
      <c r="M110" s="449"/>
      <c r="N110" s="452"/>
      <c r="O110" s="479"/>
      <c r="P110" s="466"/>
      <c r="Q110" s="467"/>
      <c r="R110" s="467"/>
      <c r="S110" s="468"/>
      <c r="T110" s="441"/>
      <c r="U110" s="442"/>
      <c r="V110" s="441"/>
      <c r="W110" s="442"/>
      <c r="X110" s="441"/>
      <c r="Y110" s="442"/>
      <c r="Z110" s="82"/>
      <c r="AA110" s="470"/>
      <c r="AB110" s="475"/>
      <c r="AC110" s="476"/>
      <c r="AD110" s="452"/>
      <c r="AE110" s="479"/>
      <c r="AF110" s="448"/>
      <c r="AG110" s="449"/>
      <c r="AH110" s="452"/>
      <c r="AI110" s="449"/>
      <c r="AJ110" s="452"/>
      <c r="AK110" s="449"/>
      <c r="AL110" s="457"/>
      <c r="AM110" s="458"/>
      <c r="AN110" s="457"/>
      <c r="AO110" s="458"/>
      <c r="AP110" s="466"/>
      <c r="AQ110" s="467"/>
      <c r="AR110" s="467"/>
      <c r="AS110" s="468"/>
      <c r="AT110" s="441"/>
      <c r="AU110" s="442"/>
      <c r="AV110" s="441"/>
      <c r="AW110" s="442"/>
      <c r="AX110" s="441"/>
      <c r="AY110" s="442"/>
      <c r="AZ110" s="82"/>
      <c r="BA110" s="470"/>
      <c r="BB110" s="475"/>
      <c r="BC110" s="476"/>
      <c r="BD110" s="452"/>
      <c r="BE110" s="479"/>
      <c r="BF110" s="448"/>
      <c r="BG110" s="449"/>
      <c r="BH110" s="452"/>
      <c r="BI110" s="479"/>
      <c r="BJ110" s="452"/>
      <c r="BK110" s="479"/>
      <c r="BL110" s="448"/>
      <c r="BM110" s="449"/>
      <c r="BN110" s="452"/>
      <c r="BO110" s="479"/>
      <c r="BP110" s="466"/>
      <c r="BQ110" s="467"/>
      <c r="BR110" s="467"/>
      <c r="BS110" s="468"/>
      <c r="BT110" s="441"/>
      <c r="BU110" s="442"/>
      <c r="BV110" s="441"/>
      <c r="BW110" s="442"/>
      <c r="BX110" s="441"/>
      <c r="BY110" s="442"/>
    </row>
    <row r="111" spans="1:77" ht="16.5" customHeight="1" x14ac:dyDescent="0.3">
      <c r="A111" s="469">
        <f>IF(입력!A113="","",입력!A113)</f>
        <v>14</v>
      </c>
      <c r="B111" s="471" t="str">
        <f>IF(입력!B117="","",입력!B117)</f>
        <v/>
      </c>
      <c r="C111" s="472"/>
      <c r="D111" s="450">
        <f>IF(OR(입력!B113="60mm단열",입력!B113="60mm방화"),IF(입력!B115="FIX",IF(입력!H113="W",(입력!D113-(입력!D113-입력!J113)-34-19-15),입력!D113-34-34-15),IF(OR(입력!B115="T/T",입력!B115="T/O",입력!B115="T/S"),IF(입력!H113="W",입력!D113-(입력!D113-입력!J113)-34-19+12-53-53-15,입력!D113-34-34+12-53-53-15),IF(입력!B115="OD",IF(입력!H113="W",입력!D113-(입력!D113-입력!J113)-34-34+12-53-53-15,입력!D113-34-34+12-53-53-15),IF(입력!B115="PJ",IF(입력!H113="W",입력!D113-(입력!D113-입력!J113)-34-34+12-53-53-15,입력!D113-34-34+12-53-53-10),0)))),0)</f>
        <v>0</v>
      </c>
      <c r="E111" s="477"/>
      <c r="F111" s="444">
        <f>IF(OR(입력!B113="60mm단열",입력!B113="60mm방화"),IF(입력!B115="FIX",IF(입력!H113="H",입력!F113-(입력!F113-입력!J113)-34-19-15,입력!F113-34-34-15),IF(OR(입력!B115="T/T",입력!B115="T/O",입력!B115="T/S"),IF(입력!H113="H",입력!F113-(입력!F113-입력!J113)-34-19+12-53-53-15,입력!F113-34-34+12-53-53-15),IF(입력!B115="OD",IF(입력!H113="H",입력!F113-(입력!F113-입력!J113)-34-34+12-53-53-15,입력!F113-34-34+12-53-53-15),IF(입력!B115="ES",입력!F113-37-38-81-81-10,IF(입력!B115="PJ",IF(입력!H113="H",입력!F113-(입력!F113-입력!J113)-34-34+12-53-53-15,입력!F113-34-34+12-53-53-15),0))))),0)</f>
        <v>0</v>
      </c>
      <c r="G111" s="445"/>
      <c r="H111" s="450">
        <f>IF(OR(입력!B113="60mm단열",입력!B113="60mm방화"),IF(입력!B115="FIX",IF(입력!H113="W",IF(입력!H117="W",입력!D113-(입력!D113-입력!J117)-34-19-15,입력!D113-입력!J113-34-19-15),IF(입력!H113="H",입력!D113-34-34-15,0)),IF(OR(입력!B115="T/T",입력!B115="T/O",입력!B115="T/S"),IF(입력!H113="W",IF(입력!H117="W",입력!D113-(입력!D113-입력!J117)-34-19+12-53-53-15,입력!D113-입력!J113-34-19-15),IF(입력!H113="H",IF(입력!H117="H",입력!D113-34-34+12-53-53-15,입력!D113-34-34-15),0)),IF(입력!B115="OD",IF(입력!H113="W",IF(입력!H117="W",입력!D113-(입력!D113-입력!J117)-34-34+12-53-53-15,입력!D113-입력!J113-34-34-15),IF(입력!H113="H",IF(입력!H117="H",입력!D113-34-34+12-53-53-15,입력!D113-34-34-15),0)),IF(입력!B115="ES",IF(입력!H113="W",IF(입력!H117="W",입력!D113-(입력!D113-입력!J117)-38-21+50.5-81-81-10,입력!D113-입력!J113-40-21-10),0),IF(입력!B115="PJ",IF(입력!H113="W",IF(입력!H116="W",입력!D113-(입력!D113-입력!J117)-34-34+12-53-53-15,입력!D113-입력!J113-34-34-15),IF(입력!H113="H",IF(입력!H117="H",입력!D113-34-34+12-53-53-15,입력!D113-34-34-15),0)),0))))),0)</f>
        <v>0</v>
      </c>
      <c r="I111" s="477"/>
      <c r="J111" s="450">
        <f>IF(OR(입력!$B113="60mm단열",입력!$B113="60mm방화"),IF(입력!B115="FIX",IF(입력!H113="H",IF(입력!H117="H",입력!F113-(입력!F113-입력!J117)-34-19-15,입력!F113-입력!J113-34-19-15),IF(입력!H113="W",입력!F113-34-34-15,0)),IF(OR(입력!B115="T/T",입력!B115="T/O",입력!B115="T/S"),IF(입력!H113="H",IF(입력!H117="H",입력!F113-(입력!F113-입력!J117)-34-19+12-53-53-15,입력!F113-입력!J113-34-19-15),IF(입력!H113="W",IF(입력!H117="W",입력!F113-34-34+12-53-53-15,입력!F113-34-34-15),0)),IF(입력!B115="OD",IF(입력!H113="H",IF(입력!H117="H",입력!F113-(입력!F113-입력!J117)-34-34+12-53-53-15,입력!F113-입력!J113-34-34-15),IF(입력!H113="W",IF(입력!H117="W",입력!F113-34-34+12-53-53-15,입력!F113-34-34-15),0)),IF(입력!B115="ES",IF(입력!H113="W",IF(입력!H117="W",입력!F113-37-38-81-81-10,입력!F113-40-40-10),0),IF(입력!B115="PJ",IF(입력!H113="H",IF(입력!H117="H",입력!F113-(입력!F113-입력!J117)-34-34+12-53-53-15,입력!F113-입력!J113-34-34-15),IF(입력!H113="W",IF(입력!H117="W",입력!F113-34-34+12-53-53-15,입력!F113-34-34-15),0)),0))))),0)</f>
        <v>0</v>
      </c>
      <c r="K111" s="477"/>
      <c r="L111" s="444">
        <f>IF(OR(입력!B113="60mm단열",입력!B113="60mm방화"),IF(OR(입력!B115="FIX",입력!B115="T/T",입력!B115="T/O",입력!B115="T/S"),IF(AND(입력!H113="W",입력!H117="W"),입력!D113-입력!J113-입력!J117-19-19-15,IF(AND(입력!H113="H",입력!H117="H"),입력!D113-34-34-15,0)),IF(입력!B115="OD",IF(AND(입력!H113="W",입력!H117="W"),입력!D113-입력!J113-입력!J116-34-34-15,IF(AND(입력!H113="H",입력!H117="H"),입력!D113-34-34-15,0)),IF(입력!B115="ES",IF(AND(입력!H113="W",입력!H117="W"),입력!D113-입력!J113-입력!J116-21-21-10,0),IF(입력!B115="PJ",IF(AND(입력!H113="W",입력!H117="W"),입력!D113-입력!J113-입력!J116-34-34-15,IF(AND(입력!H113="H",입력!H117="H"),입력!D113-34-34-15,0)),0)))),0)</f>
        <v>0</v>
      </c>
      <c r="M111" s="445"/>
      <c r="N111" s="450">
        <f>IF(OR(입력!B113="60mm단열",입력!B113="60mm방화"),IF(입력!B115="FIX",IF(AND(입력!H113="W",입력!H117="W"),입력!F113-34-34-15,IF(AND(입력!H113="H",입력!H117="H"),입력!F113-입력!J113-입력!J116-19-19-15,0)),IF(OR(입력!B115="T/T",입력!B115="T/O",입력!B115="T/S"),IF(AND(입력!H113="W",입력!H117="W"),입력!F113-34-34-15,IF(AND(입력!H113="H",입력!H117="H"),입력!F113-입력!J113-입력!J116-19-19-15,0)),IF(입력!B115="OD",IF(AND(입력!H113="W",입력!H117="W"),입력!F113-34-34-15,IF(AND(입력!H113="H",입력!H117="H"),입력!F113-입력!J113-입력!J117-34-34-15,0)),IF(입력!B115="ES",IF(AND(입력!H113="W",입력!H117="W"),입력!F113-34-34-15,0),IF(입력!B115="PJ",IF(AND(입력!H113="W",입력!H117="W"),입력!F113-34-34-15,IF(AND(입력!H113="H",입력!H117="H"),입력!F113-입력!J113-입력!J117-34-34-15,0)),0))))),0)</f>
        <v>0</v>
      </c>
      <c r="O111" s="477"/>
      <c r="P111" s="460">
        <f>ROUNDUP((U111+W111+Y111),0)</f>
        <v>0</v>
      </c>
      <c r="Q111" s="461"/>
      <c r="R111" s="461"/>
      <c r="S111" s="462"/>
      <c r="T111" s="441">
        <f>IF(B111="48T",0,IF(B111="51T",0,IF(입력!B113="60mm단열",(D111*F111)/91809*IF($B111="39T",9800,6100),IF(입력!B113="60mm방화",(D111*F111)/91809*IF($B111="24T",23400,30000),IF(AND(입력!B115="ES",B111="39T"),(D111*F111)/91809*9800,IF(AND(입력!B115="ES",B111="24T"),(D111*F111)/91809*6100,0))))))</f>
        <v>0</v>
      </c>
      <c r="U111" s="442">
        <f>IF(T111=0,0,IF(AND(입력!$B113="60mm단열",$B111="39T",T111&lt;29400),29400,IF(AND(입력!$B113="60mm단열",$B111="24T",T111&lt;18300),18300,IF(AND(입력!$B113="60mm방화",$B111="24T",T111&lt;70200),70200,T111))))</f>
        <v>0</v>
      </c>
      <c r="V111" s="441">
        <f>IF(B111="48T",0,IF(B111="51T",0,IF(입력!B113="60mm단열",(H111*J111)/91809*IF($B111="39T",9800,6100),IF(입력!B113="60mm방화",(H111*J111)/91809*IF($B111="24T",23400,30000),IF(AND(입력!B115="ES",B111="39T"),(H111*J111)/91809*9800,IF(AND(입력!B115="ES",B111="24T"),(H111*J111)/91809*6100,0))))))</f>
        <v>0</v>
      </c>
      <c r="W111" s="442">
        <f>IF(V111=0,0,IF(AND(입력!$B113="60mm단열",$B111="39T",V111&lt;29400),29400,IF(AND(입력!$B113="60mm단열",$B111="24T",V111&lt;18300),18300,IF(AND(입력!$B113="60mm방화",$B111="24T",V111&lt;70200),70200,V111))))</f>
        <v>0</v>
      </c>
      <c r="X111" s="441">
        <f>IF(B111="48T",0,IF(B111="51T",0,IF(입력!B113="60mm단열",(L111*N111)/91809*IF($B111="39T",9800,6100),IF(입력!B113="60mm방화",(L111*N111)/91809*IF($B111="24T",23400,30000),IF(AND(입력!B115="ES",B111="39T"),(L111*N111)/91809*9800,IF(AND(입력!B115="ES",B111="24T"),(L111*N111)/91809*6100,0))))))</f>
        <v>0</v>
      </c>
      <c r="Y111" s="442">
        <f>IF(X111=0,0,IF(AND(입력!$B113="60mm단열",$B111="39T",X111&lt;29400),29400,IF(AND(입력!$B113="60mm단열",$B111="24T",X111&lt;18300),18300,IF(AND(입력!$B113="60mm방화",$B111="24T",X111&lt;70200),70200,X111))))</f>
        <v>0</v>
      </c>
      <c r="Z111" s="82"/>
      <c r="AA111" s="469">
        <f>IF(입력!A113="","",입력!A113)</f>
        <v>14</v>
      </c>
      <c r="AB111" s="471" t="str">
        <f>IF(입력!B117="","",입력!B117)</f>
        <v/>
      </c>
      <c r="AC111" s="472"/>
      <c r="AD111" s="450">
        <f>IF(OR(입력!B113="85mm단열",입력!B113="85mm방화"),IF(입력!B115="FIX",IF(입력!H113="W",(입력!D113-(입력!D113-입력!J113)-38-19-15),입력!D113-38-38-15),IF(OR(입력!B115="T/T",입력!B115="T/O",입력!B115="T/S"),IF(입력!H113="W",입력!D113-(입력!D113-입력!J113)-38-19+12-56-56-15,입력!D113-38-38+12-56-56-15),IF(입력!B115="OD",IF(입력!H113="W",입력!D113-(입력!D113-입력!J113)-38-38+12-56-56-15,입력!D113-38-38+12-56-56-15),0))),0)</f>
        <v>0</v>
      </c>
      <c r="AE111" s="477"/>
      <c r="AF111" s="444">
        <f>IF(OR(입력!B113="85mm단열",입력!B113="85mm방화"),IF(입력!B115="FIX",IF(입력!H113="H",입력!F113-(입력!F113-입력!J113)-38-19-15,입력!F113-38-38-15),IF(OR(입력!B115="T/T",입력!B115="T/O",입력!B113="T/S"),IF(입력!H113="H",입력!F113-(입력!F113-입력!J113)-38-19+12-56-56-15,입력!F113-38-38+12-56-56-15),IF(입력!B115="OD",IF(입력!H113="H",입력!F113-(입력!F113-입력!J113)-38-38+12-56-56-15,입력!F113-38-38+12-56-56-15),IF(입력!B115="ES",입력!F113-37-38-81-81-10,IF(입력!B115="PJ",IF(입력!H113="H",입력!F113-(입력!F113-입력!J113)-50-50+16-58-58-10,입력!F113-50-50+16-58-58-10),0))))),0)</f>
        <v>0</v>
      </c>
      <c r="AG111" s="445"/>
      <c r="AH111" s="450">
        <f>IF(OR(입력!B113="85mm단열",입력!B113="85mm방화"),IF(입력!B115="FIX",IF(입력!H113="W",IF(입력!H118="W",입력!D113-(입력!D113-입력!J118)-37-19-15,입력!D113-입력!J113-38-19-15),IF(입력!H113="H",입력!D113-38-38-15,0)),IF(OR(입력!B115="T/T",입력!B115="T/O",입력!B115="T/S"),IF(입력!H113="W",IF(입력!H117="W",입력!D113-(입력!D113-입력!J117)-38-19+12-56-56-15,입력!D113-입력!J113-38-19-15),IF(입력!H113="H",IF(입력!H118="H",입력!D113-38-38+12-56-56-15,입력!D113-38-38-15),0)),IF(입력!B115="OD",IF(입력!H113="W",IF(입력!H117="W",입력!D113-(입력!D113-입력!J117)-38-38+12-56-56-15,입력!D113-입력!J113-38-38-15),IF(입력!H113="H",IF(입력!H117="H",입력!D113-38-38+12-56-56-15,입력!D113-38-38-15),0)),IF(입력!B115="ES",IF(입력!H113="W",IF(입력!H118="W",입력!D113-(입력!D113-입력!J118)-38-21+50.5-81-81-10,입력!D113-입력!J113-40-21-10),0),IF(입력!B115="PJ",IF(입력!H113="W",IF(입력!H118="W",입력!D113-(입력!D113-입력!J118)-50-50+16-58-58-10,입력!D113-입력!J113-50-50-10),IF(입력!H113="H",IF(입력!H118="H",입력!D113-50-50+16-58-58-10,입력!D113-50-50-10),0)),0))))),0)</f>
        <v>0</v>
      </c>
      <c r="AI111" s="445"/>
      <c r="AJ111" s="450">
        <f>IF(OR(입력!B113="85mm단열",입력!B113="85mm방화"),IF(입력!B115="FIX",IF(입력!H113="H",IF(입력!H117="H",입력!F113-(입력!F113-입력!J117)-38-19-15,입력!F113-입력!J113-38-19-15),IF(입력!H113="W",입력!F113-38-38-15,0)),IF(OR(입력!B115="T/T",입력!B115="T/O",입력!B115="T/S"),IF(입력!H113="H",IF(입력!H117="H",입력!F113-(입력!F113-입력!J117)-38-19+12-56-56-15,입력!F113-입력!J113-38-19-15),IF(입력!H113="W",IF(입력!H117="W",입력!F113-38-38+12-56-56-15,입력!F113-38-38-15),0)),IF(입력!B115="ID",IF(입력!H113="H",IF(입력!H117="H",입력!F113-(입력!F113-입력!J117)-38-19+12-56-56-15,입력!F113-입력!J113-38-19-15),IF(입력!H113="W",IF(입력!H117="W",입력!F113-38-38+12-56-56-15,입력!F113-38-38-15),0)),IF(입력!B115="OD",IF(입력!H113="H",IF(입력!H117="H",입력!F113-(입력!F113-입력!J117)-38-38+12-56-56-15,입력!F113-입력!J113-38-38-15),IF(입력!H113="W",IF(입력!H117="W",입력!F113-38-38+12-56-56-15,입력!F113-38-38-15),0)),IF(입력!B115="ES",IF(입력!H113="W",IF(입력!H118="W",입력!F113-37-38-81-81-10,입력!F113-40-40-10),0),IF(입력!B115="PJ",IF(입력!H113="H",IF(입력!H118="H",입력!F113-(입력!F113-입력!J118)-50-50+16-58-58-10,입력!F113-입력!J113-50-50-10),IF(입력!H113="W",IF(입력!H118="W",입력!F113-50-50+16-58-58-10,입력!F113-50-50-10),0)),0)))))),0)</f>
        <v>0</v>
      </c>
      <c r="AK111" s="445"/>
      <c r="AL111" s="453">
        <f>IF(OR(입력!B113="85mm단열",입력!B113="85mm방화"),IF(OR(입력!B115="FIX",입력!B115="T/T",입력!B115="T/O",입력!B115="T/S",입력!B115="ID"),IF(AND(입력!H113="W",입력!H117="W"),입력!D113-입력!J113-입력!J117-19-19-15,IF(AND(입력!H113="H",입력!H117="H"),입력!D113-38-38-15,0)),IF(입력!B115="OD",IF(AND(입력!H113="W",입력!H117="W"),입력!D113-입력!J113-입력!J118-38-38-15,IF(AND(입력!H113="H",입력!H117="H"),입력!D113-38-38-15,0)),IF(입력!B113="ES",IF(AND(입력!H113="W",입력!H117="W"),입력!D113-입력!J113-입력!J118-21-21-10,0),IF(입력!B113="PJ",IF(AND(입력!H113="W",입력!H117="W"),입력!D113-입력!J113-입력!J118-50-50-10-12,IF(AND(입력!H113="H",입력!H117="H"),입력!D113-50-50-10-12,0)),0)))),0)</f>
        <v>0</v>
      </c>
      <c r="AM111" s="454"/>
      <c r="AN111" s="459">
        <f>IF(OR(입력!B113="85mm단열",입력!B113="85mm방화"),IF(입력!B115="FIX",IF(AND(입력!H113="W",입력!H117="W"),입력!F113-38-38-15,IF(AND(입력!H113="H",입력!H117="H"),입력!F113-입력!J113-입력!J117-19-19-15,0)),IF(OR(입력!B115="T/T",입력!B115="T/O",입력!B115="T/S"),IF(AND(입력!H113="W",입력!H117="W"),입력!F113-38-38-15,IF(AND(입력!H113="H",입력!H117="H"),입력!F113-입력!J113-입력!J117-19-19-15,0)),IF(입력!B115="ID",IF(AND(입력!H113="W",입력!H117="W"),입력!F113-38-38-15,IF(AND(입력!H113="H",입력!H117="H"),입력!F113-입력!J113-입력!J117-19-19-15,0)),IF(입력!B115="OD",IF(AND(입력!H113="W",입력!H117="W"),입력!F113-38-38-15,IF(AND(입력!H113="H",입력!H117="H"),입력!F113-입력!J113-입력!J117-38-38-15,0)),IF(입력!B113="ES",IF(AND(입력!H113="W",입력!H118="W"),입력!F113-40-40-10,0),IF(입력!B113="PJ",IF(AND(입력!H113="W",입력!H118="W"),입력!F113-50-50-10,IF(AND(입력!H113="H",입력!H118="H"),입력!F113-입력!J113-입력!J118-50-50-10,0)),0)))))),0)</f>
        <v>0</v>
      </c>
      <c r="AO111" s="454"/>
      <c r="AP111" s="460">
        <f>ROUNDUP((AU111+AW111+AY111),0)</f>
        <v>0</v>
      </c>
      <c r="AQ111" s="461"/>
      <c r="AR111" s="461"/>
      <c r="AS111" s="462"/>
      <c r="AT111" s="441">
        <f>(AD111*AF111)/91809*IF($AB111="51T",11000,IF($B111="48T",27500,0))</f>
        <v>0</v>
      </c>
      <c r="AU111" s="442">
        <f>IF(AT111=0,0,IF(AND('유리 사이즈'!$AB111="51T",'유리 사이즈'!AT111&lt;33000),33000,IF(AND('유리 사이즈'!$B111="48T",'유리 사이즈'!AT111&lt;83400),83400,'유리 사이즈'!AT111)))</f>
        <v>0</v>
      </c>
      <c r="AV111" s="441">
        <f>(AH111*AJ111)/91809*IF($AB111="51T",11000,IF($B111="48T",27500,0))</f>
        <v>0</v>
      </c>
      <c r="AW111" s="442">
        <f>IF(AV111=0,0,IF(AND('유리 사이즈'!$AB111="51T",'유리 사이즈'!AV111&lt;33000),33000,IF(AND('유리 사이즈'!$B111="48T",'유리 사이즈'!AV111&lt;83400),83400,'유리 사이즈'!AV111)))</f>
        <v>0</v>
      </c>
      <c r="AX111" s="441">
        <f>(AL111*AN111)/91809*IF($AB111="51T",11000,IF($B111="48T",27500,0))</f>
        <v>0</v>
      </c>
      <c r="AY111" s="442">
        <f>IF(AX111=0,0,IF(AND('유리 사이즈'!$AB111="51T",'유리 사이즈'!AX111&lt;33000),33000,IF(AND('유리 사이즈'!$B111="48T",'유리 사이즈'!AX111&lt;83400),83400,'유리 사이즈'!AX111)))</f>
        <v>0</v>
      </c>
      <c r="AZ111" s="82"/>
      <c r="BA111" s="469">
        <f>IF(입력!A113="","",입력!A113)</f>
        <v>14</v>
      </c>
      <c r="BB111" s="471" t="str">
        <f>IF(입력!B117="","",입력!B117)</f>
        <v/>
      </c>
      <c r="BC111" s="472"/>
      <c r="BD111" s="450">
        <f>IF(OR(입력!B113="145mm단열",입력!B113="145mm방화"),IF(입력!B115="ES",입력!D113-(입력!D113-입력!J113)-38-21+50.5-81-81-10,0),0)</f>
        <v>0</v>
      </c>
      <c r="BE111" s="477"/>
      <c r="BF111" s="444">
        <f>IF(OR(입력!B113="145mm단열",입력!B113="145mm방화"),IF(입력!B115="ES",입력!F113-37-38-81-81-10,0),0)</f>
        <v>0</v>
      </c>
      <c r="BG111" s="445"/>
      <c r="BH111" s="450">
        <f>IF(OR(입력!B113="145mm단열",입력!B113="145mm방화"),IF(입력!B115="ES",IF(입력!H113="W",IF(입력!H117="W",입력!D113-(입력!D113-입력!J117)-38-21+50.5-81-81-10,입력!D113-입력!J113-40-21-10),0),0),0)</f>
        <v>0</v>
      </c>
      <c r="BI111" s="477"/>
      <c r="BJ111" s="450">
        <f>IF(OR(입력!$B113="145mm단열",입력!$B113="145mm방화"),IF(입력!B115="ES",IF(입력!H113="W",IF(입력!H116="W",입력!F113-37-38-81-81-10,입력!F113-40-40-10),0),0),0)</f>
        <v>0</v>
      </c>
      <c r="BK111" s="477"/>
      <c r="BL111" s="444">
        <f>IF(OR(입력!B113="145mm단열",입력!B113="145mm방화"),IF(입력!B115="ES",IF(AND(입력!H113="W",입력!H117="W"),입력!D113-입력!J113-입력!J116-21-21-10,0),0),0)</f>
        <v>0</v>
      </c>
      <c r="BM111" s="445"/>
      <c r="BN111" s="450">
        <f>IF(OR(입력!B113="145mm단열",입력!B113="145mm방화"),IF(입력!B115="ES",IF(AND(입력!H113="W",입력!H117="W"),입력!F113-40-40-10,0),0),0)</f>
        <v>0</v>
      </c>
      <c r="BO111" s="477"/>
      <c r="BP111" s="460">
        <f>ROUNDUP((BU111+BW111+BY111),0)</f>
        <v>0</v>
      </c>
      <c r="BQ111" s="461"/>
      <c r="BR111" s="461"/>
      <c r="BS111" s="462"/>
      <c r="BT111" s="441">
        <f>IF(BB111="48T",0,IF(BB111="51T",0,IF(입력!B113="145mm단열",(BD111*BF111)/91809*IF($B111="39T",9800,6100),IF(입력!B113="145mm방화",(BD111*BF111)/91809*IF($B111="24T",23400,30000),IF(AND(입력!B115="ES",BB111="39T"),(BD111*BF111)/91809*9800,IF(AND(입력!B115="ES",BB111="24T"),(BD111*BF111)/91809*6100,0))))))</f>
        <v>0</v>
      </c>
      <c r="BU111" s="442">
        <f>IF(BT111=0,0,IF(AND(입력!$B113="145mm단열",$B111="39T",BT111&lt;29400),29400,IF(AND(입력!$B113="145mm단열",$B111="24T",BT111&lt;18300),18300,IF(AND(입력!$B113="60mm방화",$B111="24T",BT111&lt;70200),70200,BT111))))</f>
        <v>0</v>
      </c>
      <c r="BV111" s="441">
        <f>IF(BB111="48T",0,IF(BB111="51T",0,IF(입력!B113="145mm단열",(BH111*BJ111)/91809*IF($B111="39T",9800,6100),IF(입력!B113="145mm방화",(BH111*BJ111)/91809*IF($B111="24T",23400,30000),IF(AND(입력!B115="ES",BB111="39T"),(BH111*BJ111)/91809*9800,IF(AND(입력!B115="ES",BB111="24T"),(BH111*BJ111)/91809*6100,0))))))</f>
        <v>0</v>
      </c>
      <c r="BW111" s="442">
        <f>IF(BV111=0,0,IF(AND(입력!$B113="145mm단열",$B111="39T",BV111&lt;29400),29400,IF(AND(입력!$B113="145mm단열",$B111="24T",BV111&lt;18300),18300,IF(AND(입력!$B113="60mm방화",$B111="24T",BV111&lt;70200),70200,BV111))))</f>
        <v>0</v>
      </c>
      <c r="BX111" s="441">
        <f>IF(BB111="48T",0,IF(BB111="51T",0,IF(입력!B113="145mm단열",(BL111*BN111)/91809*IF($B111="39T",9800,6100),IF(입력!B113="145mm방화",(BL111*BN111)/91809*IF($B111="24T",23400,30000),IF(AND(입력!B115="ES",BB111="39T"),(BL111*BN111)/91809*9800,IF(AND(입력!B115="ES",BB111="24T"),(BL111*BN111)/91809*6100,0))))))</f>
        <v>0</v>
      </c>
      <c r="BY111" s="442">
        <f>IF(BX111=0,0,IF(AND(입력!$B113="145mm단열",$B111="39T",BX111&lt;29400),29400,IF(AND(입력!$B113="60mm단열",$B111="24T",BX111&lt;18300),18300,IF(AND(입력!$B113="145mm방화",$B111="24T",BX111&lt;70200),70200,BX111))))</f>
        <v>0</v>
      </c>
    </row>
    <row r="112" spans="1:77" ht="16.5" customHeight="1" x14ac:dyDescent="0.3">
      <c r="A112" s="470"/>
      <c r="B112" s="473"/>
      <c r="C112" s="474"/>
      <c r="D112" s="451"/>
      <c r="E112" s="478"/>
      <c r="F112" s="446"/>
      <c r="G112" s="447"/>
      <c r="H112" s="451"/>
      <c r="I112" s="478"/>
      <c r="J112" s="451"/>
      <c r="K112" s="478"/>
      <c r="L112" s="446"/>
      <c r="M112" s="447"/>
      <c r="N112" s="451"/>
      <c r="O112" s="478"/>
      <c r="P112" s="463"/>
      <c r="Q112" s="464"/>
      <c r="R112" s="464"/>
      <c r="S112" s="465"/>
      <c r="T112" s="441"/>
      <c r="U112" s="442"/>
      <c r="V112" s="441"/>
      <c r="W112" s="442"/>
      <c r="X112" s="441"/>
      <c r="Y112" s="442"/>
      <c r="Z112" s="82"/>
      <c r="AA112" s="470"/>
      <c r="AB112" s="473"/>
      <c r="AC112" s="474"/>
      <c r="AD112" s="451"/>
      <c r="AE112" s="478"/>
      <c r="AF112" s="446"/>
      <c r="AG112" s="447"/>
      <c r="AH112" s="451"/>
      <c r="AI112" s="447"/>
      <c r="AJ112" s="451"/>
      <c r="AK112" s="447"/>
      <c r="AL112" s="455"/>
      <c r="AM112" s="456"/>
      <c r="AN112" s="455"/>
      <c r="AO112" s="456"/>
      <c r="AP112" s="463"/>
      <c r="AQ112" s="464"/>
      <c r="AR112" s="464"/>
      <c r="AS112" s="465"/>
      <c r="AT112" s="441"/>
      <c r="AU112" s="442"/>
      <c r="AV112" s="441"/>
      <c r="AW112" s="442"/>
      <c r="AX112" s="441"/>
      <c r="AY112" s="442"/>
      <c r="AZ112" s="82"/>
      <c r="BA112" s="470"/>
      <c r="BB112" s="473"/>
      <c r="BC112" s="474"/>
      <c r="BD112" s="451"/>
      <c r="BE112" s="478"/>
      <c r="BF112" s="446"/>
      <c r="BG112" s="447"/>
      <c r="BH112" s="451"/>
      <c r="BI112" s="478"/>
      <c r="BJ112" s="451"/>
      <c r="BK112" s="478"/>
      <c r="BL112" s="446"/>
      <c r="BM112" s="447"/>
      <c r="BN112" s="451"/>
      <c r="BO112" s="478"/>
      <c r="BP112" s="463"/>
      <c r="BQ112" s="464"/>
      <c r="BR112" s="464"/>
      <c r="BS112" s="465"/>
      <c r="BT112" s="441"/>
      <c r="BU112" s="442"/>
      <c r="BV112" s="441"/>
      <c r="BW112" s="442"/>
      <c r="BX112" s="441"/>
      <c r="BY112" s="442"/>
    </row>
    <row r="113" spans="1:77" ht="16.5" customHeight="1" x14ac:dyDescent="0.3">
      <c r="A113" s="470"/>
      <c r="B113" s="473"/>
      <c r="C113" s="474"/>
      <c r="D113" s="451"/>
      <c r="E113" s="478"/>
      <c r="F113" s="446"/>
      <c r="G113" s="447"/>
      <c r="H113" s="451"/>
      <c r="I113" s="478"/>
      <c r="J113" s="451"/>
      <c r="K113" s="478"/>
      <c r="L113" s="446"/>
      <c r="M113" s="447"/>
      <c r="N113" s="451"/>
      <c r="O113" s="478"/>
      <c r="P113" s="463"/>
      <c r="Q113" s="464"/>
      <c r="R113" s="464"/>
      <c r="S113" s="465"/>
      <c r="T113" s="441"/>
      <c r="U113" s="442"/>
      <c r="V113" s="441"/>
      <c r="W113" s="442"/>
      <c r="X113" s="441"/>
      <c r="Y113" s="442"/>
      <c r="Z113" s="82"/>
      <c r="AA113" s="470"/>
      <c r="AB113" s="473"/>
      <c r="AC113" s="474"/>
      <c r="AD113" s="451"/>
      <c r="AE113" s="478"/>
      <c r="AF113" s="446"/>
      <c r="AG113" s="447"/>
      <c r="AH113" s="451"/>
      <c r="AI113" s="447"/>
      <c r="AJ113" s="451"/>
      <c r="AK113" s="447"/>
      <c r="AL113" s="455"/>
      <c r="AM113" s="456"/>
      <c r="AN113" s="455"/>
      <c r="AO113" s="456"/>
      <c r="AP113" s="463"/>
      <c r="AQ113" s="464"/>
      <c r="AR113" s="464"/>
      <c r="AS113" s="465"/>
      <c r="AT113" s="441"/>
      <c r="AU113" s="442"/>
      <c r="AV113" s="441"/>
      <c r="AW113" s="442"/>
      <c r="AX113" s="441"/>
      <c r="AY113" s="442"/>
      <c r="AZ113" s="82"/>
      <c r="BA113" s="470"/>
      <c r="BB113" s="473"/>
      <c r="BC113" s="474"/>
      <c r="BD113" s="451"/>
      <c r="BE113" s="478"/>
      <c r="BF113" s="446"/>
      <c r="BG113" s="447"/>
      <c r="BH113" s="451"/>
      <c r="BI113" s="478"/>
      <c r="BJ113" s="451"/>
      <c r="BK113" s="478"/>
      <c r="BL113" s="446"/>
      <c r="BM113" s="447"/>
      <c r="BN113" s="451"/>
      <c r="BO113" s="478"/>
      <c r="BP113" s="463"/>
      <c r="BQ113" s="464"/>
      <c r="BR113" s="464"/>
      <c r="BS113" s="465"/>
      <c r="BT113" s="441"/>
      <c r="BU113" s="442"/>
      <c r="BV113" s="441"/>
      <c r="BW113" s="442"/>
      <c r="BX113" s="441"/>
      <c r="BY113" s="442"/>
    </row>
    <row r="114" spans="1:77" ht="16.5" customHeight="1" x14ac:dyDescent="0.3">
      <c r="A114" s="470"/>
      <c r="B114" s="473"/>
      <c r="C114" s="474"/>
      <c r="D114" s="451"/>
      <c r="E114" s="478"/>
      <c r="F114" s="446"/>
      <c r="G114" s="447"/>
      <c r="H114" s="451"/>
      <c r="I114" s="478"/>
      <c r="J114" s="451"/>
      <c r="K114" s="478"/>
      <c r="L114" s="446"/>
      <c r="M114" s="447"/>
      <c r="N114" s="451"/>
      <c r="O114" s="478"/>
      <c r="P114" s="463"/>
      <c r="Q114" s="464"/>
      <c r="R114" s="464"/>
      <c r="S114" s="465"/>
      <c r="T114" s="441"/>
      <c r="U114" s="442"/>
      <c r="V114" s="441"/>
      <c r="W114" s="442"/>
      <c r="X114" s="441"/>
      <c r="Y114" s="442"/>
      <c r="Z114" s="82"/>
      <c r="AA114" s="470"/>
      <c r="AB114" s="473"/>
      <c r="AC114" s="474"/>
      <c r="AD114" s="451"/>
      <c r="AE114" s="478"/>
      <c r="AF114" s="446"/>
      <c r="AG114" s="447"/>
      <c r="AH114" s="451"/>
      <c r="AI114" s="447"/>
      <c r="AJ114" s="451"/>
      <c r="AK114" s="447"/>
      <c r="AL114" s="455"/>
      <c r="AM114" s="456"/>
      <c r="AN114" s="455"/>
      <c r="AO114" s="456"/>
      <c r="AP114" s="463"/>
      <c r="AQ114" s="464"/>
      <c r="AR114" s="464"/>
      <c r="AS114" s="465"/>
      <c r="AT114" s="441"/>
      <c r="AU114" s="442"/>
      <c r="AV114" s="441"/>
      <c r="AW114" s="442"/>
      <c r="AX114" s="441"/>
      <c r="AY114" s="442"/>
      <c r="AZ114" s="82"/>
      <c r="BA114" s="470"/>
      <c r="BB114" s="473"/>
      <c r="BC114" s="474"/>
      <c r="BD114" s="451"/>
      <c r="BE114" s="478"/>
      <c r="BF114" s="446"/>
      <c r="BG114" s="447"/>
      <c r="BH114" s="451"/>
      <c r="BI114" s="478"/>
      <c r="BJ114" s="451"/>
      <c r="BK114" s="478"/>
      <c r="BL114" s="446"/>
      <c r="BM114" s="447"/>
      <c r="BN114" s="451"/>
      <c r="BO114" s="478"/>
      <c r="BP114" s="463"/>
      <c r="BQ114" s="464"/>
      <c r="BR114" s="464"/>
      <c r="BS114" s="465"/>
      <c r="BT114" s="441"/>
      <c r="BU114" s="442"/>
      <c r="BV114" s="441"/>
      <c r="BW114" s="442"/>
      <c r="BX114" s="441"/>
      <c r="BY114" s="442"/>
    </row>
    <row r="115" spans="1:77" ht="16.5" customHeight="1" x14ac:dyDescent="0.3">
      <c r="A115" s="470"/>
      <c r="B115" s="473"/>
      <c r="C115" s="474"/>
      <c r="D115" s="451"/>
      <c r="E115" s="478"/>
      <c r="F115" s="446"/>
      <c r="G115" s="447"/>
      <c r="H115" s="451"/>
      <c r="I115" s="478"/>
      <c r="J115" s="451"/>
      <c r="K115" s="478"/>
      <c r="L115" s="446"/>
      <c r="M115" s="447"/>
      <c r="N115" s="451"/>
      <c r="O115" s="478"/>
      <c r="P115" s="463"/>
      <c r="Q115" s="464"/>
      <c r="R115" s="464"/>
      <c r="S115" s="465"/>
      <c r="T115" s="441"/>
      <c r="U115" s="442"/>
      <c r="V115" s="441"/>
      <c r="W115" s="442"/>
      <c r="X115" s="441"/>
      <c r="Y115" s="442"/>
      <c r="Z115" s="82"/>
      <c r="AA115" s="470"/>
      <c r="AB115" s="473"/>
      <c r="AC115" s="474"/>
      <c r="AD115" s="451"/>
      <c r="AE115" s="478"/>
      <c r="AF115" s="446"/>
      <c r="AG115" s="447"/>
      <c r="AH115" s="451"/>
      <c r="AI115" s="447"/>
      <c r="AJ115" s="451"/>
      <c r="AK115" s="447"/>
      <c r="AL115" s="455"/>
      <c r="AM115" s="456"/>
      <c r="AN115" s="455"/>
      <c r="AO115" s="456"/>
      <c r="AP115" s="463"/>
      <c r="AQ115" s="464"/>
      <c r="AR115" s="464"/>
      <c r="AS115" s="465"/>
      <c r="AT115" s="441"/>
      <c r="AU115" s="442"/>
      <c r="AV115" s="441"/>
      <c r="AW115" s="442"/>
      <c r="AX115" s="441"/>
      <c r="AY115" s="442"/>
      <c r="AZ115" s="82"/>
      <c r="BA115" s="470"/>
      <c r="BB115" s="473"/>
      <c r="BC115" s="474"/>
      <c r="BD115" s="451"/>
      <c r="BE115" s="478"/>
      <c r="BF115" s="446"/>
      <c r="BG115" s="447"/>
      <c r="BH115" s="451"/>
      <c r="BI115" s="478"/>
      <c r="BJ115" s="451"/>
      <c r="BK115" s="478"/>
      <c r="BL115" s="446"/>
      <c r="BM115" s="447"/>
      <c r="BN115" s="451"/>
      <c r="BO115" s="478"/>
      <c r="BP115" s="463"/>
      <c r="BQ115" s="464"/>
      <c r="BR115" s="464"/>
      <c r="BS115" s="465"/>
      <c r="BT115" s="441"/>
      <c r="BU115" s="442"/>
      <c r="BV115" s="441"/>
      <c r="BW115" s="442"/>
      <c r="BX115" s="441"/>
      <c r="BY115" s="442"/>
    </row>
    <row r="116" spans="1:77" ht="16.5" customHeight="1" x14ac:dyDescent="0.3">
      <c r="A116" s="470"/>
      <c r="B116" s="473"/>
      <c r="C116" s="474"/>
      <c r="D116" s="451"/>
      <c r="E116" s="478"/>
      <c r="F116" s="446"/>
      <c r="G116" s="447"/>
      <c r="H116" s="451"/>
      <c r="I116" s="478"/>
      <c r="J116" s="451"/>
      <c r="K116" s="478"/>
      <c r="L116" s="446"/>
      <c r="M116" s="447"/>
      <c r="N116" s="451"/>
      <c r="O116" s="478"/>
      <c r="P116" s="463"/>
      <c r="Q116" s="464"/>
      <c r="R116" s="464"/>
      <c r="S116" s="465"/>
      <c r="T116" s="441"/>
      <c r="U116" s="442"/>
      <c r="V116" s="441"/>
      <c r="W116" s="442"/>
      <c r="X116" s="441"/>
      <c r="Y116" s="442"/>
      <c r="Z116" s="82"/>
      <c r="AA116" s="470"/>
      <c r="AB116" s="473"/>
      <c r="AC116" s="474"/>
      <c r="AD116" s="451"/>
      <c r="AE116" s="478"/>
      <c r="AF116" s="446"/>
      <c r="AG116" s="447"/>
      <c r="AH116" s="451"/>
      <c r="AI116" s="447"/>
      <c r="AJ116" s="451"/>
      <c r="AK116" s="447"/>
      <c r="AL116" s="455"/>
      <c r="AM116" s="456"/>
      <c r="AN116" s="455"/>
      <c r="AO116" s="456"/>
      <c r="AP116" s="463"/>
      <c r="AQ116" s="464"/>
      <c r="AR116" s="464"/>
      <c r="AS116" s="465"/>
      <c r="AT116" s="441"/>
      <c r="AU116" s="442"/>
      <c r="AV116" s="441"/>
      <c r="AW116" s="442"/>
      <c r="AX116" s="441"/>
      <c r="AY116" s="442"/>
      <c r="AZ116" s="82"/>
      <c r="BA116" s="470"/>
      <c r="BB116" s="473"/>
      <c r="BC116" s="474"/>
      <c r="BD116" s="451"/>
      <c r="BE116" s="478"/>
      <c r="BF116" s="446"/>
      <c r="BG116" s="447"/>
      <c r="BH116" s="451"/>
      <c r="BI116" s="478"/>
      <c r="BJ116" s="451"/>
      <c r="BK116" s="478"/>
      <c r="BL116" s="446"/>
      <c r="BM116" s="447"/>
      <c r="BN116" s="451"/>
      <c r="BO116" s="478"/>
      <c r="BP116" s="463"/>
      <c r="BQ116" s="464"/>
      <c r="BR116" s="464"/>
      <c r="BS116" s="465"/>
      <c r="BT116" s="441"/>
      <c r="BU116" s="442"/>
      <c r="BV116" s="441"/>
      <c r="BW116" s="442"/>
      <c r="BX116" s="441"/>
      <c r="BY116" s="442"/>
    </row>
    <row r="117" spans="1:77" ht="16.5" customHeight="1" x14ac:dyDescent="0.3">
      <c r="A117" s="470"/>
      <c r="B117" s="473"/>
      <c r="C117" s="474"/>
      <c r="D117" s="451"/>
      <c r="E117" s="478"/>
      <c r="F117" s="446"/>
      <c r="G117" s="447"/>
      <c r="H117" s="451"/>
      <c r="I117" s="478"/>
      <c r="J117" s="451"/>
      <c r="K117" s="478"/>
      <c r="L117" s="446"/>
      <c r="M117" s="447"/>
      <c r="N117" s="451"/>
      <c r="O117" s="478"/>
      <c r="P117" s="463"/>
      <c r="Q117" s="464"/>
      <c r="R117" s="464"/>
      <c r="S117" s="465"/>
      <c r="T117" s="441"/>
      <c r="U117" s="442"/>
      <c r="V117" s="441"/>
      <c r="W117" s="442"/>
      <c r="X117" s="441"/>
      <c r="Y117" s="442"/>
      <c r="Z117" s="82"/>
      <c r="AA117" s="470"/>
      <c r="AB117" s="473"/>
      <c r="AC117" s="474"/>
      <c r="AD117" s="451"/>
      <c r="AE117" s="478"/>
      <c r="AF117" s="446"/>
      <c r="AG117" s="447"/>
      <c r="AH117" s="451"/>
      <c r="AI117" s="447"/>
      <c r="AJ117" s="451"/>
      <c r="AK117" s="447"/>
      <c r="AL117" s="455"/>
      <c r="AM117" s="456"/>
      <c r="AN117" s="455"/>
      <c r="AO117" s="456"/>
      <c r="AP117" s="463"/>
      <c r="AQ117" s="464"/>
      <c r="AR117" s="464"/>
      <c r="AS117" s="465"/>
      <c r="AT117" s="441"/>
      <c r="AU117" s="442"/>
      <c r="AV117" s="441"/>
      <c r="AW117" s="442"/>
      <c r="AX117" s="441"/>
      <c r="AY117" s="442"/>
      <c r="AZ117" s="82"/>
      <c r="BA117" s="470"/>
      <c r="BB117" s="473"/>
      <c r="BC117" s="474"/>
      <c r="BD117" s="451"/>
      <c r="BE117" s="478"/>
      <c r="BF117" s="446"/>
      <c r="BG117" s="447"/>
      <c r="BH117" s="451"/>
      <c r="BI117" s="478"/>
      <c r="BJ117" s="451"/>
      <c r="BK117" s="478"/>
      <c r="BL117" s="446"/>
      <c r="BM117" s="447"/>
      <c r="BN117" s="451"/>
      <c r="BO117" s="478"/>
      <c r="BP117" s="463"/>
      <c r="BQ117" s="464"/>
      <c r="BR117" s="464"/>
      <c r="BS117" s="465"/>
      <c r="BT117" s="441"/>
      <c r="BU117" s="442"/>
      <c r="BV117" s="441"/>
      <c r="BW117" s="442"/>
      <c r="BX117" s="441"/>
      <c r="BY117" s="442"/>
    </row>
    <row r="118" spans="1:77" ht="16.5" customHeight="1" thickBot="1" x14ac:dyDescent="0.35">
      <c r="A118" s="470"/>
      <c r="B118" s="475"/>
      <c r="C118" s="476"/>
      <c r="D118" s="452"/>
      <c r="E118" s="479"/>
      <c r="F118" s="448"/>
      <c r="G118" s="449"/>
      <c r="H118" s="452"/>
      <c r="I118" s="479"/>
      <c r="J118" s="452"/>
      <c r="K118" s="479"/>
      <c r="L118" s="448"/>
      <c r="M118" s="449"/>
      <c r="N118" s="452"/>
      <c r="O118" s="479"/>
      <c r="P118" s="466"/>
      <c r="Q118" s="467"/>
      <c r="R118" s="467"/>
      <c r="S118" s="468"/>
      <c r="T118" s="441"/>
      <c r="U118" s="442"/>
      <c r="V118" s="441"/>
      <c r="W118" s="442"/>
      <c r="X118" s="441"/>
      <c r="Y118" s="442"/>
      <c r="Z118" s="82"/>
      <c r="AA118" s="470"/>
      <c r="AB118" s="475"/>
      <c r="AC118" s="476"/>
      <c r="AD118" s="452"/>
      <c r="AE118" s="479"/>
      <c r="AF118" s="448"/>
      <c r="AG118" s="449"/>
      <c r="AH118" s="452"/>
      <c r="AI118" s="449"/>
      <c r="AJ118" s="452"/>
      <c r="AK118" s="449"/>
      <c r="AL118" s="457"/>
      <c r="AM118" s="458"/>
      <c r="AN118" s="457"/>
      <c r="AO118" s="458"/>
      <c r="AP118" s="466"/>
      <c r="AQ118" s="467"/>
      <c r="AR118" s="467"/>
      <c r="AS118" s="468"/>
      <c r="AT118" s="441"/>
      <c r="AU118" s="442"/>
      <c r="AV118" s="441"/>
      <c r="AW118" s="442"/>
      <c r="AX118" s="441"/>
      <c r="AY118" s="442"/>
      <c r="AZ118" s="82"/>
      <c r="BA118" s="470"/>
      <c r="BB118" s="475"/>
      <c r="BC118" s="476"/>
      <c r="BD118" s="452"/>
      <c r="BE118" s="479"/>
      <c r="BF118" s="448"/>
      <c r="BG118" s="449"/>
      <c r="BH118" s="452"/>
      <c r="BI118" s="479"/>
      <c r="BJ118" s="452"/>
      <c r="BK118" s="479"/>
      <c r="BL118" s="448"/>
      <c r="BM118" s="449"/>
      <c r="BN118" s="452"/>
      <c r="BO118" s="479"/>
      <c r="BP118" s="466"/>
      <c r="BQ118" s="467"/>
      <c r="BR118" s="467"/>
      <c r="BS118" s="468"/>
      <c r="BT118" s="441"/>
      <c r="BU118" s="442"/>
      <c r="BV118" s="441"/>
      <c r="BW118" s="442"/>
      <c r="BX118" s="441"/>
      <c r="BY118" s="442"/>
    </row>
    <row r="119" spans="1:77" ht="16.5" customHeight="1" x14ac:dyDescent="0.3">
      <c r="A119" s="469">
        <f>IF(입력!A121="","",입력!A121)</f>
        <v>15</v>
      </c>
      <c r="B119" s="471" t="str">
        <f>IF(입력!B125="","",입력!B125)</f>
        <v/>
      </c>
      <c r="C119" s="472"/>
      <c r="D119" s="450">
        <f>IF(OR(입력!B121="60mm단열",입력!B121="60mm방화"),IF(입력!B123="FIX",IF(입력!H121="W",(입력!D121-(입력!D121-입력!J121)-34-19-15),입력!D121-34-34-15),IF(OR(입력!B123="T/T",입력!B123="T/O",입력!B123="T/S"),IF(입력!H121="W",입력!D121-(입력!D121-입력!J121)-34-19+12-53-53-15,입력!D121-34-34+12-53-53-15),IF(입력!B123="OD",IF(입력!H121="W",입력!D121-(입력!D121-입력!J121)-34-34+12-53-53-15,입력!D121-34-34+12-53-53-15),IF(입력!B123="PJ",IF(입력!H121="W",입력!D121-(입력!D121-입력!J121)-34-34+12-53-53-15,입력!D121-34-34+12-53-53-10),0)))),0)</f>
        <v>0</v>
      </c>
      <c r="E119" s="477"/>
      <c r="F119" s="444">
        <f>IF(OR(입력!B121="60mm단열",입력!B121="60mm방화"),IF(입력!B123="FIX",IF(입력!H121="H",입력!F121-(입력!F121-입력!J121)-34-19-15,입력!F121-34-34-15),IF(OR(입력!B123="T/T",입력!B123="T/O",입력!B123="T/S"),IF(입력!H121="H",입력!F121-(입력!F121-입력!J121)-34-19+12-53-53-15,입력!F121-34-34+12-53-53-15),IF(입력!B123="OD",IF(입력!H121="H",입력!F121-(입력!F121-입력!J121)-34-34+12-53-53-15,입력!F121-34-34+12-53-53-15),IF(입력!B123="ES",입력!F121-37-38-81-81-10,IF(입력!B123="PJ",IF(입력!H121="H",입력!F121-(입력!F121-입력!J121)-34-34+12-53-53-15,입력!F121-34-34+12-53-53-15),0))))),0)</f>
        <v>0</v>
      </c>
      <c r="G119" s="445"/>
      <c r="H119" s="450">
        <f>IF(OR(입력!B121="60mm단열",입력!B121="60mm방화"),IF(입력!B123="FIX",IF(입력!H121="W",IF(입력!H125="W",입력!D121-(입력!D121-입력!J125)-34-19-15,입력!D121-입력!J121-34-19-15),IF(입력!H121="H",입력!D121-34-34-15,0)),IF(OR(입력!B123="T/T",입력!B123="T/O",입력!B123="T/S"),IF(입력!H121="W",IF(입력!H125="W",입력!D121-(입력!D121-입력!J125)-34-19+12-53-53-15,입력!D121-입력!J121-34-19-15),IF(입력!H121="H",IF(입력!H125="H",입력!D121-34-34+12-53-53-15,입력!D121-34-34-15),0)),IF(입력!B123="OD",IF(입력!H121="W",IF(입력!H125="W",입력!D121-(입력!D121-입력!J125)-34-34+12-53-53-15,입력!D121-입력!J121-34-34-15),IF(입력!H121="H",IF(입력!H125="H",입력!D121-34-34+12-53-53-15,입력!D121-34-34-15),0)),IF(입력!B123="ES",IF(입력!H121="W",IF(입력!H125="W",입력!D121-(입력!D121-입력!J125)-38-21+50.5-81-81-10,입력!D121-입력!J121-40-21-10),0),IF(입력!B123="PJ",IF(입력!H121="W",IF(입력!H124="W",입력!D121-(입력!D121-입력!J125)-34-34+12-53-53-15,입력!D121-입력!J121-34-34-15),IF(입력!H121="H",IF(입력!H125="H",입력!D121-34-34+12-53-53-15,입력!D121-34-34-15),0)),0))))),0)</f>
        <v>0</v>
      </c>
      <c r="I119" s="477"/>
      <c r="J119" s="450">
        <f>IF(OR(입력!$B121="60mm단열",입력!$B121="60mm방화"),IF(입력!B123="FIX",IF(입력!H121="H",IF(입력!H125="H",입력!F121-(입력!F121-입력!J125)-34-19-15,입력!F121-입력!J121-34-19-15),IF(입력!H121="W",입력!F121-34-34-15,0)),IF(OR(입력!B123="T/T",입력!B123="T/O",입력!B123="T/S"),IF(입력!H121="H",IF(입력!H125="H",입력!F121-(입력!F121-입력!J125)-34-19+12-53-53-15,입력!F121-입력!J121-34-19-15),IF(입력!H121="W",IF(입력!H125="W",입력!F121-34-34+12-53-53-15,입력!F121-34-34-15),0)),IF(입력!B123="OD",IF(입력!H121="H",IF(입력!H125="H",입력!F121-(입력!F121-입력!J125)-34-34+12-53-53-15,입력!F121-입력!J121-34-34-15),IF(입력!H121="W",IF(입력!H125="W",입력!F121-34-34+12-53-53-15,입력!F121-34-34-15),0)),IF(입력!B123="ES",IF(입력!H121="W",IF(입력!H125="W",입력!F121-37-38-81-81-10,입력!F121-40-40-10),0),IF(입력!B123="PJ",IF(입력!H121="H",IF(입력!H125="H",입력!F121-(입력!F121-입력!J125)-34-34+12-53-53-15,입력!F121-입력!J121-34-34-15),IF(입력!H121="W",IF(입력!H125="W",입력!F121-34-34+12-53-53-15,입력!F121-34-34-15),0)),0))))),0)</f>
        <v>0</v>
      </c>
      <c r="K119" s="477"/>
      <c r="L119" s="444">
        <f>IF(OR(입력!B121="60mm단열",입력!B121="60mm방화"),IF(OR(입력!B123="FIX",입력!B123="T/T",입력!B123="T/O",입력!B123="T/S"),IF(AND(입력!H121="W",입력!H125="W"),입력!D121-입력!J121-입력!J125-19-19-15,IF(AND(입력!H121="H",입력!H125="H"),입력!D121-34-34-15,0)),IF(입력!B123="OD",IF(AND(입력!H121="W",입력!H125="W"),입력!D121-입력!J121-입력!J124-34-34-15,IF(AND(입력!H121="H",입력!H125="H"),입력!D121-34-34-15,0)),IF(입력!B123="ES",IF(AND(입력!H121="W",입력!H125="W"),입력!D121-입력!J121-입력!J124-21-21-10,0),IF(입력!B123="PJ",IF(AND(입력!H121="W",입력!H125="W"),입력!D121-입력!J121-입력!J124-34-34-15,IF(AND(입력!H121="H",입력!H125="H"),입력!D121-34-34-15,0)),0)))),0)</f>
        <v>0</v>
      </c>
      <c r="M119" s="445"/>
      <c r="N119" s="450">
        <f>IF(OR(입력!B121="60mm단열",입력!B121="60mm방화"),IF(입력!B123="FIX",IF(AND(입력!H121="W",입력!H125="W"),입력!F121-34-34-15,IF(AND(입력!H121="H",입력!H125="H"),입력!F121-입력!J121-입력!J124-19-19-15,0)),IF(OR(입력!B123="T/T",입력!B123="T/O",입력!B123="T/S"),IF(AND(입력!H121="W",입력!H125="W"),입력!F121-34-34-15,IF(AND(입력!H121="H",입력!H125="H"),입력!F121-입력!J121-입력!J124-19-19-15,0)),IF(입력!B123="OD",IF(AND(입력!H121="W",입력!H125="W"),입력!F121-34-34-15,IF(AND(입력!H121="H",입력!H125="H"),입력!F121-입력!J121-입력!J125-34-34-15,0)),IF(입력!B123="ES",IF(AND(입력!H121="W",입력!H125="W"),입력!F121-34-34-15,0),IF(입력!B123="PJ",IF(AND(입력!H121="W",입력!H125="W"),입력!F121-34-34-15,IF(AND(입력!H121="H",입력!H125="H"),입력!F121-입력!J121-입력!J125-34-34-15,0)),0))))),0)</f>
        <v>0</v>
      </c>
      <c r="O119" s="477"/>
      <c r="P119" s="460">
        <f>ROUNDUP((U119+W119+Y119),0)</f>
        <v>0</v>
      </c>
      <c r="Q119" s="461"/>
      <c r="R119" s="461"/>
      <c r="S119" s="462"/>
      <c r="T119" s="441">
        <f>IF(B119="48T",0,IF(B119="51T",0,IF(입력!B121="60mm단열",(D119*F119)/91809*IF($B119="39T",9800,6100),IF(입력!B121="60mm방화",(D119*F119)/91809*IF($B119="24T",23400,30000),IF(AND(입력!B123="ES",B119="39T"),(D119*F119)/91809*9800,IF(AND(입력!B123="ES",B119="24T"),(D119*F119)/91809*6100,0))))))</f>
        <v>0</v>
      </c>
      <c r="U119" s="442">
        <f>IF(T119=0,0,IF(AND(입력!$B121="60mm단열",$B119="39T",T119&lt;29400),29400,IF(AND(입력!$B121="60mm단열",$B119="24T",T119&lt;18300),18300,IF(AND(입력!$B121="60mm방화",$B119="24T",T119&lt;70200),70200,T119))))</f>
        <v>0</v>
      </c>
      <c r="V119" s="441">
        <f>IF(B119="48T",0,IF(B119="51T",0,IF(입력!B121="60mm단열",(H119*J119)/91809*IF($B119="39T",9800,6100),IF(입력!B121="60mm방화",(H119*J119)/91809*IF($B119="24T",23400,30000),IF(AND(입력!B123="ES",B119="39T"),(H119*J119)/91809*9800,IF(AND(입력!B123="ES",B119="24T"),(H119*J119)/91809*6100,0))))))</f>
        <v>0</v>
      </c>
      <c r="W119" s="442">
        <f>IF(V119=0,0,IF(AND(입력!$B121="60mm단열",$B119="39T",V119&lt;29400),29400,IF(AND(입력!$B121="60mm단열",$B119="24T",V119&lt;18300),18300,IF(AND(입력!$B121="60mm방화",$B119="24T",V119&lt;70200),70200,V119))))</f>
        <v>0</v>
      </c>
      <c r="X119" s="441">
        <f>IF(B119="48T",0,IF(B119="51T",0,IF(입력!B121="60mm단열",(L119*N119)/91809*IF($B119="39T",9800,6100),IF(입력!B121="60mm방화",(L119*N119)/91809*IF($B119="24T",23400,30000),IF(AND(입력!B123="ES",B119="39T"),(L119*N119)/91809*9800,IF(AND(입력!B123="ES",B119="24T"),(L119*N119)/91809*6100,0))))))</f>
        <v>0</v>
      </c>
      <c r="Y119" s="442">
        <f>IF(X119=0,0,IF(AND(입력!$B121="60mm단열",$B119="39T",X119&lt;29400),29400,IF(AND(입력!$B121="60mm단열",$B119="24T",X119&lt;18300),18300,IF(AND(입력!$B121="60mm방화",$B119="24T",X119&lt;70200),70200,X119))))</f>
        <v>0</v>
      </c>
      <c r="Z119" s="82"/>
      <c r="AA119" s="469">
        <f>IF(입력!A121="","",입력!A121)</f>
        <v>15</v>
      </c>
      <c r="AB119" s="471" t="str">
        <f>IF(입력!B125="","",입력!B125)</f>
        <v/>
      </c>
      <c r="AC119" s="472"/>
      <c r="AD119" s="450">
        <f>IF(OR(입력!B121="85mm단열",입력!B121="85mm방화"),IF(입력!B123="FIX",IF(입력!H121="W",(입력!D121-(입력!D121-입력!J121)-38-19-15),입력!D121-38-38-15),IF(OR(입력!B123="T/T",입력!B123="T/O",입력!B123="T/S"),IF(입력!H121="W",입력!D121-(입력!D121-입력!J121)-38-19+12-56-56-15,입력!D121-38-38+12-56-56-15),IF(입력!B123="OD",IF(입력!H121="W",입력!D121-(입력!D121-입력!J121)-38-38+12-56-56-15,입력!D121-38-38+12-56-56-15),0))),0)</f>
        <v>0</v>
      </c>
      <c r="AE119" s="477"/>
      <c r="AF119" s="444">
        <f>IF(OR(입력!B121="85mm단열",입력!B121="85mm방화"),IF(입력!B123="FIX",IF(입력!H121="H",입력!F121-(입력!F121-입력!J121)-38-19-15,입력!F121-38-38-15),IF(OR(입력!B123="T/T",입력!B123="T/O",입력!B121="T/S"),IF(입력!H121="H",입력!F121-(입력!F121-입력!J121)-38-19+12-56-56-15,입력!F121-38-38+12-56-56-15),IF(입력!B123="OD",IF(입력!H121="H",입력!F121-(입력!F121-입력!J121)-38-38+12-56-56-15,입력!F121-38-38+12-56-56-15),IF(입력!B123="ES",입력!F121-37-38-81-81-10,IF(입력!B123="PJ",IF(입력!H121="H",입력!F121-(입력!F121-입력!J121)-50-50+16-58-58-10,입력!F121-50-50+16-58-58-10),0))))),0)</f>
        <v>0</v>
      </c>
      <c r="AG119" s="445"/>
      <c r="AH119" s="450">
        <f>IF(OR(입력!B121="85mm단열",입력!B121="85mm방화"),IF(입력!B123="FIX",IF(입력!H121="W",IF(입력!H126="W",입력!D121-(입력!D121-입력!J126)-37-19-15,입력!D121-입력!J121-38-19-15),IF(입력!H121="H",입력!D121-38-38-15,0)),IF(OR(입력!B123="T/T",입력!B123="T/O",입력!B123="T/S"),IF(입력!H121="W",IF(입력!H125="W",입력!D121-(입력!D121-입력!J125)-38-19+12-56-56-15,입력!D121-입력!J121-38-19-15),IF(입력!H121="H",IF(입력!H126="H",입력!D121-38-38+12-56-56-15,입력!D121-38-38-15),0)),IF(입력!B123="OD",IF(입력!H121="W",IF(입력!H125="W",입력!D121-(입력!D121-입력!J125)-38-38+12-56-56-15,입력!D121-입력!J121-38-38-15),IF(입력!H121="H",IF(입력!H125="H",입력!D121-38-38+12-56-56-15,입력!D121-38-38-15),0)),IF(입력!B123="ES",IF(입력!H121="W",IF(입력!H126="W",입력!D121-(입력!D121-입력!J126)-38-21+50.5-81-81-10,입력!D121-입력!J121-40-21-10),0),IF(입력!B123="PJ",IF(입력!H121="W",IF(입력!H126="W",입력!D121-(입력!D121-입력!J126)-50-50+16-58-58-10,입력!D121-입력!J121-50-50-10),IF(입력!H121="H",IF(입력!H126="H",입력!D121-50-50+16-58-58-10,입력!D121-50-50-10),0)),0))))),0)</f>
        <v>0</v>
      </c>
      <c r="AI119" s="445"/>
      <c r="AJ119" s="450">
        <f>IF(OR(입력!B121="85mm단열",입력!B121="85mm방화"),IF(입력!B123="FIX",IF(입력!H121="H",IF(입력!H125="H",입력!F121-(입력!F121-입력!J125)-38-19-15,입력!F121-입력!J121-38-19-15),IF(입력!H121="W",입력!F121-38-38-15,0)),IF(OR(입력!B123="T/T",입력!B123="T/O",입력!B123="T/S"),IF(입력!H121="H",IF(입력!H125="H",입력!F121-(입력!F121-입력!J125)-38-19+12-56-56-15,입력!F121-입력!J121-38-19-15),IF(입력!H121="W",IF(입력!H125="W",입력!F121-38-38+12-56-56-15,입력!F121-38-38-15),0)),IF(입력!B123="ID",IF(입력!H121="H",IF(입력!H125="H",입력!F121-(입력!F121-입력!J125)-38-19+12-56-56-15,입력!F121-입력!J121-38-19-15),IF(입력!H121="W",IF(입력!H125="W",입력!F121-38-38+12-56-56-15,입력!F121-38-38-15),0)),IF(입력!B123="OD",IF(입력!H121="H",IF(입력!H125="H",입력!F121-(입력!F121-입력!J125)-38-38+12-56-56-15,입력!F121-입력!J121-38-38-15),IF(입력!H121="W",IF(입력!H125="W",입력!F121-38-38+12-56-56-15,입력!F121-38-38-15),0)),IF(입력!B123="ES",IF(입력!H121="W",IF(입력!H126="W",입력!F121-37-38-81-81-10,입력!F121-40-40-10),0),IF(입력!B123="PJ",IF(입력!H121="H",IF(입력!H126="H",입력!F121-(입력!F121-입력!J126)-50-50+16-58-58-10,입력!F121-입력!J121-50-50-10),IF(입력!H121="W",IF(입력!H126="W",입력!F121-50-50+16-58-58-10,입력!F121-50-50-10),0)),0)))))),0)</f>
        <v>0</v>
      </c>
      <c r="AK119" s="445"/>
      <c r="AL119" s="453">
        <f>IF(OR(입력!B121="85mm단열",입력!B121="85mm방화"),IF(OR(입력!B123="FIX",입력!B123="T/T",입력!B123="T/O",입력!B123="T/S",입력!B123="ID"),IF(AND(입력!H121="W",입력!H125="W"),입력!D121-입력!J121-입력!J125-19-19-15,IF(AND(입력!H121="H",입력!H125="H"),입력!D121-38-38-15,0)),IF(입력!B123="OD",IF(AND(입력!H121="W",입력!H125="W"),입력!D121-입력!J121-입력!J126-38-38-15,IF(AND(입력!H121="H",입력!H125="H"),입력!D121-38-38-15,0)),IF(입력!B121="ES",IF(AND(입력!H121="W",입력!H125="W"),입력!D121-입력!J121-입력!J126-21-21-10,0),IF(입력!B121="PJ",IF(AND(입력!H121="W",입력!H125="W"),입력!D121-입력!J121-입력!J126-50-50-10-12,IF(AND(입력!H121="H",입력!H125="H"),입력!D121-50-50-10-12,0)),0)))),0)</f>
        <v>0</v>
      </c>
      <c r="AM119" s="454"/>
      <c r="AN119" s="459">
        <f>IF(OR(입력!B121="85mm단열",입력!B121="85mm방화"),IF(입력!B123="FIX",IF(AND(입력!H121="W",입력!H125="W"),입력!F121-38-38-15,IF(AND(입력!H121="H",입력!H125="H"),입력!F121-입력!J121-입력!J125-19-19-15,0)),IF(OR(입력!B123="T/T",입력!B123="T/O",입력!B123="T/S"),IF(AND(입력!H121="W",입력!H125="W"),입력!F121-38-38-15,IF(AND(입력!H121="H",입력!H125="H"),입력!F121-입력!J121-입력!J125-19-19-15,0)),IF(입력!B123="ID",IF(AND(입력!H121="W",입력!H125="W"),입력!F121-38-38-15,IF(AND(입력!H121="H",입력!H125="H"),입력!F121-입력!J121-입력!J125-19-19-15,0)),IF(입력!B123="OD",IF(AND(입력!H121="W",입력!H125="W"),입력!F121-38-38-15,IF(AND(입력!H121="H",입력!H125="H"),입력!F121-입력!J121-입력!J125-38-38-15,0)),IF(입력!B121="ES",IF(AND(입력!H121="W",입력!H126="W"),입력!F121-40-40-10,0),IF(입력!B121="PJ",IF(AND(입력!H121="W",입력!H126="W"),입력!F121-50-50-10,IF(AND(입력!H121="H",입력!H126="H"),입력!F121-입력!J121-입력!J126-50-50-10,0)),0)))))),0)</f>
        <v>0</v>
      </c>
      <c r="AO119" s="454"/>
      <c r="AP119" s="460">
        <f>ROUNDUP((AU119+AW119+AY119),0)</f>
        <v>0</v>
      </c>
      <c r="AQ119" s="461"/>
      <c r="AR119" s="461"/>
      <c r="AS119" s="462"/>
      <c r="AT119" s="441">
        <f>(AD119*AF119)/91809*IF($AB119="51T",11000,IF($B119="48T",27500,0))</f>
        <v>0</v>
      </c>
      <c r="AU119" s="442">
        <f>IF(AT119=0,0,IF(AND('유리 사이즈'!$AB119="51T",'유리 사이즈'!AT119&lt;33000),33000,IF(AND('유리 사이즈'!$B119="48T",'유리 사이즈'!AT119&lt;83400),83400,'유리 사이즈'!AT119)))</f>
        <v>0</v>
      </c>
      <c r="AV119" s="441">
        <f>(AH119*AJ119)/91809*IF($AB119="51T",11000,IF($B119="48T",27500,0))</f>
        <v>0</v>
      </c>
      <c r="AW119" s="442">
        <f>IF(AV119=0,0,IF(AND('유리 사이즈'!$AB119="51T",'유리 사이즈'!AV119&lt;33000),33000,IF(AND('유리 사이즈'!$B119="48T",'유리 사이즈'!AV119&lt;83400),83400,'유리 사이즈'!AV119)))</f>
        <v>0</v>
      </c>
      <c r="AX119" s="441">
        <f>(AL119*AN119)/91809*IF($AB119="51T",11000,IF($B119="48T",27500,0))</f>
        <v>0</v>
      </c>
      <c r="AY119" s="442">
        <f>IF(AX119=0,0,IF(AND('유리 사이즈'!$AB119="51T",'유리 사이즈'!AX119&lt;33000),33000,IF(AND('유리 사이즈'!$B119="48T",'유리 사이즈'!AX119&lt;83400),83400,'유리 사이즈'!AX119)))</f>
        <v>0</v>
      </c>
      <c r="AZ119" s="82"/>
      <c r="BA119" s="469">
        <f>IF(입력!A121="","",입력!A121)</f>
        <v>15</v>
      </c>
      <c r="BB119" s="471" t="str">
        <f>IF(입력!B125="","",입력!B125)</f>
        <v/>
      </c>
      <c r="BC119" s="472"/>
      <c r="BD119" s="450">
        <f>IF(OR(입력!B121="145mm단열",입력!B121="145mm방화"),IF(입력!B123="ES",입력!D121-(입력!D121-입력!J121)-38-21+50.5-81-81-10,0),0)</f>
        <v>0</v>
      </c>
      <c r="BE119" s="477"/>
      <c r="BF119" s="444">
        <f>IF(OR(입력!B121="145mm단열",입력!B121="145mm방화"),IF(입력!B123="ES",입력!F121-37-38-81-81-10,0),0)</f>
        <v>0</v>
      </c>
      <c r="BG119" s="445"/>
      <c r="BH119" s="450">
        <f>IF(OR(입력!B121="145mm단열",입력!B121="145mm방화"),IF(입력!B123="ES",IF(입력!H121="W",IF(입력!H125="W",입력!D121-(입력!D121-입력!J125)-38-21+50.5-81-81-10,입력!D121-입력!J121-40-21-10),0),0),0)</f>
        <v>0</v>
      </c>
      <c r="BI119" s="477"/>
      <c r="BJ119" s="450">
        <f>IF(OR(입력!$B121="145mm단열",입력!$B121="145mm방화"),IF(입력!B123="ES",IF(입력!H121="W",IF(입력!H124="W",입력!F121-37-38-81-81-10,입력!F121-40-40-10),0),0),0)</f>
        <v>0</v>
      </c>
      <c r="BK119" s="477"/>
      <c r="BL119" s="444">
        <f>IF(OR(입력!B121="145mm단열",입력!B121="145mm방화"),IF(입력!B123="ES",IF(AND(입력!H121="W",입력!H125="W"),입력!D121-입력!J121-입력!J124-21-21-10,0),0),0)</f>
        <v>0</v>
      </c>
      <c r="BM119" s="445"/>
      <c r="BN119" s="450">
        <f>IF(OR(입력!B121="145mm단열",입력!B121="145mm방화"),IF(입력!B123="ES",IF(AND(입력!H121="W",입력!H125="W"),입력!F121-40-40-10,0),0),0)</f>
        <v>0</v>
      </c>
      <c r="BO119" s="477"/>
      <c r="BP119" s="460">
        <f>ROUNDUP((BU119+BW119+BY119),0)</f>
        <v>0</v>
      </c>
      <c r="BQ119" s="461"/>
      <c r="BR119" s="461"/>
      <c r="BS119" s="462"/>
      <c r="BT119" s="441">
        <f>IF(BB119="48T",0,IF(BB119="51T",0,IF(입력!B121="145mm단열",(BD119*BF119)/91809*IF($B119="39T",9800,6100),IF(입력!B121="145mm방화",(BD119*BF119)/91809*IF($B119="24T",23400,30000),IF(AND(입력!B123="ES",BB119="39T"),(BD119*BF119)/91809*9800,IF(AND(입력!B123="ES",BB119="24T"),(BD119*BF119)/91809*6100,0))))))</f>
        <v>0</v>
      </c>
      <c r="BU119" s="442">
        <f>IF(BT119=0,0,IF(AND(입력!$B121="145mm단열",$B119="39T",BT119&lt;29400),29400,IF(AND(입력!$B121="145mm단열",$B119="24T",BT119&lt;18300),18300,IF(AND(입력!$B121="60mm방화",$B119="24T",BT119&lt;70200),70200,BT119))))</f>
        <v>0</v>
      </c>
      <c r="BV119" s="441">
        <f>IF(BB119="48T",0,IF(BB119="51T",0,IF(입력!B121="145mm단열",(BH119*BJ119)/91809*IF($B119="39T",9800,6100),IF(입력!B121="145mm방화",(BH119*BJ119)/91809*IF($B119="24T",23400,30000),IF(AND(입력!B123="ES",BB119="39T"),(BH119*BJ119)/91809*9800,IF(AND(입력!B123="ES",BB119="24T"),(BH119*BJ119)/91809*6100,0))))))</f>
        <v>0</v>
      </c>
      <c r="BW119" s="442">
        <f>IF(BV119=0,0,IF(AND(입력!$B121="145mm단열",$B119="39T",BV119&lt;29400),29400,IF(AND(입력!$B121="145mm단열",$B119="24T",BV119&lt;18300),18300,IF(AND(입력!$B121="60mm방화",$B119="24T",BV119&lt;70200),70200,BV119))))</f>
        <v>0</v>
      </c>
      <c r="BX119" s="441">
        <f>IF(BB119="48T",0,IF(BB119="51T",0,IF(입력!B121="145mm단열",(BL119*BN119)/91809*IF($B119="39T",9800,6100),IF(입력!B121="145mm방화",(BL119*BN119)/91809*IF($B119="24T",23400,30000),IF(AND(입력!B123="ES",BB119="39T"),(BL119*BN119)/91809*9800,IF(AND(입력!B123="ES",BB119="24T"),(BL119*BN119)/91809*6100,0))))))</f>
        <v>0</v>
      </c>
      <c r="BY119" s="442">
        <f>IF(BX119=0,0,IF(AND(입력!$B121="145mm단열",$B119="39T",BX119&lt;29400),29400,IF(AND(입력!$B121="60mm단열",$B119="24T",BX119&lt;18300),18300,IF(AND(입력!$B121="145mm방화",$B119="24T",BX119&lt;70200),70200,BX119))))</f>
        <v>0</v>
      </c>
    </row>
    <row r="120" spans="1:77" ht="16.5" customHeight="1" x14ac:dyDescent="0.3">
      <c r="A120" s="470"/>
      <c r="B120" s="473"/>
      <c r="C120" s="474"/>
      <c r="D120" s="451"/>
      <c r="E120" s="478"/>
      <c r="F120" s="446"/>
      <c r="G120" s="447"/>
      <c r="H120" s="451"/>
      <c r="I120" s="478"/>
      <c r="J120" s="451"/>
      <c r="K120" s="478"/>
      <c r="L120" s="446"/>
      <c r="M120" s="447"/>
      <c r="N120" s="451"/>
      <c r="O120" s="478"/>
      <c r="P120" s="463"/>
      <c r="Q120" s="464"/>
      <c r="R120" s="464"/>
      <c r="S120" s="465"/>
      <c r="T120" s="441"/>
      <c r="U120" s="442"/>
      <c r="V120" s="441"/>
      <c r="W120" s="442"/>
      <c r="X120" s="441"/>
      <c r="Y120" s="442"/>
      <c r="Z120" s="82"/>
      <c r="AA120" s="470"/>
      <c r="AB120" s="473"/>
      <c r="AC120" s="474"/>
      <c r="AD120" s="451"/>
      <c r="AE120" s="478"/>
      <c r="AF120" s="446"/>
      <c r="AG120" s="447"/>
      <c r="AH120" s="451"/>
      <c r="AI120" s="447"/>
      <c r="AJ120" s="451"/>
      <c r="AK120" s="447"/>
      <c r="AL120" s="455"/>
      <c r="AM120" s="456"/>
      <c r="AN120" s="455"/>
      <c r="AO120" s="456"/>
      <c r="AP120" s="463"/>
      <c r="AQ120" s="464"/>
      <c r="AR120" s="464"/>
      <c r="AS120" s="465"/>
      <c r="AT120" s="441"/>
      <c r="AU120" s="442"/>
      <c r="AV120" s="441"/>
      <c r="AW120" s="442"/>
      <c r="AX120" s="441"/>
      <c r="AY120" s="442"/>
      <c r="AZ120" s="82"/>
      <c r="BA120" s="470"/>
      <c r="BB120" s="473"/>
      <c r="BC120" s="474"/>
      <c r="BD120" s="451"/>
      <c r="BE120" s="478"/>
      <c r="BF120" s="446"/>
      <c r="BG120" s="447"/>
      <c r="BH120" s="451"/>
      <c r="BI120" s="478"/>
      <c r="BJ120" s="451"/>
      <c r="BK120" s="478"/>
      <c r="BL120" s="446"/>
      <c r="BM120" s="447"/>
      <c r="BN120" s="451"/>
      <c r="BO120" s="478"/>
      <c r="BP120" s="463"/>
      <c r="BQ120" s="464"/>
      <c r="BR120" s="464"/>
      <c r="BS120" s="465"/>
      <c r="BT120" s="441"/>
      <c r="BU120" s="442"/>
      <c r="BV120" s="441"/>
      <c r="BW120" s="442"/>
      <c r="BX120" s="441"/>
      <c r="BY120" s="442"/>
    </row>
    <row r="121" spans="1:77" ht="16.5" customHeight="1" x14ac:dyDescent="0.3">
      <c r="A121" s="470"/>
      <c r="B121" s="473"/>
      <c r="C121" s="474"/>
      <c r="D121" s="451"/>
      <c r="E121" s="478"/>
      <c r="F121" s="446"/>
      <c r="G121" s="447"/>
      <c r="H121" s="451"/>
      <c r="I121" s="478"/>
      <c r="J121" s="451"/>
      <c r="K121" s="478"/>
      <c r="L121" s="446"/>
      <c r="M121" s="447"/>
      <c r="N121" s="451"/>
      <c r="O121" s="478"/>
      <c r="P121" s="463"/>
      <c r="Q121" s="464"/>
      <c r="R121" s="464"/>
      <c r="S121" s="465"/>
      <c r="T121" s="441"/>
      <c r="U121" s="442"/>
      <c r="V121" s="441"/>
      <c r="W121" s="442"/>
      <c r="X121" s="441"/>
      <c r="Y121" s="442"/>
      <c r="Z121" s="82"/>
      <c r="AA121" s="470"/>
      <c r="AB121" s="473"/>
      <c r="AC121" s="474"/>
      <c r="AD121" s="451"/>
      <c r="AE121" s="478"/>
      <c r="AF121" s="446"/>
      <c r="AG121" s="447"/>
      <c r="AH121" s="451"/>
      <c r="AI121" s="447"/>
      <c r="AJ121" s="451"/>
      <c r="AK121" s="447"/>
      <c r="AL121" s="455"/>
      <c r="AM121" s="456"/>
      <c r="AN121" s="455"/>
      <c r="AO121" s="456"/>
      <c r="AP121" s="463"/>
      <c r="AQ121" s="464"/>
      <c r="AR121" s="464"/>
      <c r="AS121" s="465"/>
      <c r="AT121" s="441"/>
      <c r="AU121" s="442"/>
      <c r="AV121" s="441"/>
      <c r="AW121" s="442"/>
      <c r="AX121" s="441"/>
      <c r="AY121" s="442"/>
      <c r="AZ121" s="82"/>
      <c r="BA121" s="470"/>
      <c r="BB121" s="473"/>
      <c r="BC121" s="474"/>
      <c r="BD121" s="451"/>
      <c r="BE121" s="478"/>
      <c r="BF121" s="446"/>
      <c r="BG121" s="447"/>
      <c r="BH121" s="451"/>
      <c r="BI121" s="478"/>
      <c r="BJ121" s="451"/>
      <c r="BK121" s="478"/>
      <c r="BL121" s="446"/>
      <c r="BM121" s="447"/>
      <c r="BN121" s="451"/>
      <c r="BO121" s="478"/>
      <c r="BP121" s="463"/>
      <c r="BQ121" s="464"/>
      <c r="BR121" s="464"/>
      <c r="BS121" s="465"/>
      <c r="BT121" s="441"/>
      <c r="BU121" s="442"/>
      <c r="BV121" s="441"/>
      <c r="BW121" s="442"/>
      <c r="BX121" s="441"/>
      <c r="BY121" s="442"/>
    </row>
    <row r="122" spans="1:77" ht="16.5" customHeight="1" x14ac:dyDescent="0.3">
      <c r="A122" s="470"/>
      <c r="B122" s="473"/>
      <c r="C122" s="474"/>
      <c r="D122" s="451"/>
      <c r="E122" s="478"/>
      <c r="F122" s="446"/>
      <c r="G122" s="447"/>
      <c r="H122" s="451"/>
      <c r="I122" s="478"/>
      <c r="J122" s="451"/>
      <c r="K122" s="478"/>
      <c r="L122" s="446"/>
      <c r="M122" s="447"/>
      <c r="N122" s="451"/>
      <c r="O122" s="478"/>
      <c r="P122" s="463"/>
      <c r="Q122" s="464"/>
      <c r="R122" s="464"/>
      <c r="S122" s="465"/>
      <c r="T122" s="441"/>
      <c r="U122" s="442"/>
      <c r="V122" s="441"/>
      <c r="W122" s="442"/>
      <c r="X122" s="441"/>
      <c r="Y122" s="442"/>
      <c r="Z122" s="82"/>
      <c r="AA122" s="470"/>
      <c r="AB122" s="473"/>
      <c r="AC122" s="474"/>
      <c r="AD122" s="451"/>
      <c r="AE122" s="478"/>
      <c r="AF122" s="446"/>
      <c r="AG122" s="447"/>
      <c r="AH122" s="451"/>
      <c r="AI122" s="447"/>
      <c r="AJ122" s="451"/>
      <c r="AK122" s="447"/>
      <c r="AL122" s="455"/>
      <c r="AM122" s="456"/>
      <c r="AN122" s="455"/>
      <c r="AO122" s="456"/>
      <c r="AP122" s="463"/>
      <c r="AQ122" s="464"/>
      <c r="AR122" s="464"/>
      <c r="AS122" s="465"/>
      <c r="AT122" s="441"/>
      <c r="AU122" s="442"/>
      <c r="AV122" s="441"/>
      <c r="AW122" s="442"/>
      <c r="AX122" s="441"/>
      <c r="AY122" s="442"/>
      <c r="AZ122" s="82"/>
      <c r="BA122" s="470"/>
      <c r="BB122" s="473"/>
      <c r="BC122" s="474"/>
      <c r="BD122" s="451"/>
      <c r="BE122" s="478"/>
      <c r="BF122" s="446"/>
      <c r="BG122" s="447"/>
      <c r="BH122" s="451"/>
      <c r="BI122" s="478"/>
      <c r="BJ122" s="451"/>
      <c r="BK122" s="478"/>
      <c r="BL122" s="446"/>
      <c r="BM122" s="447"/>
      <c r="BN122" s="451"/>
      <c r="BO122" s="478"/>
      <c r="BP122" s="463"/>
      <c r="BQ122" s="464"/>
      <c r="BR122" s="464"/>
      <c r="BS122" s="465"/>
      <c r="BT122" s="441"/>
      <c r="BU122" s="442"/>
      <c r="BV122" s="441"/>
      <c r="BW122" s="442"/>
      <c r="BX122" s="441"/>
      <c r="BY122" s="442"/>
    </row>
    <row r="123" spans="1:77" ht="16.5" customHeight="1" x14ac:dyDescent="0.3">
      <c r="A123" s="470"/>
      <c r="B123" s="473"/>
      <c r="C123" s="474"/>
      <c r="D123" s="451"/>
      <c r="E123" s="478"/>
      <c r="F123" s="446"/>
      <c r="G123" s="447"/>
      <c r="H123" s="451"/>
      <c r="I123" s="478"/>
      <c r="J123" s="451"/>
      <c r="K123" s="478"/>
      <c r="L123" s="446"/>
      <c r="M123" s="447"/>
      <c r="N123" s="451"/>
      <c r="O123" s="478"/>
      <c r="P123" s="463"/>
      <c r="Q123" s="464"/>
      <c r="R123" s="464"/>
      <c r="S123" s="465"/>
      <c r="T123" s="441"/>
      <c r="U123" s="442"/>
      <c r="V123" s="441"/>
      <c r="W123" s="442"/>
      <c r="X123" s="441"/>
      <c r="Y123" s="442"/>
      <c r="Z123" s="82"/>
      <c r="AA123" s="470"/>
      <c r="AB123" s="473"/>
      <c r="AC123" s="474"/>
      <c r="AD123" s="451"/>
      <c r="AE123" s="478"/>
      <c r="AF123" s="446"/>
      <c r="AG123" s="447"/>
      <c r="AH123" s="451"/>
      <c r="AI123" s="447"/>
      <c r="AJ123" s="451"/>
      <c r="AK123" s="447"/>
      <c r="AL123" s="455"/>
      <c r="AM123" s="456"/>
      <c r="AN123" s="455"/>
      <c r="AO123" s="456"/>
      <c r="AP123" s="463"/>
      <c r="AQ123" s="464"/>
      <c r="AR123" s="464"/>
      <c r="AS123" s="465"/>
      <c r="AT123" s="441"/>
      <c r="AU123" s="442"/>
      <c r="AV123" s="441"/>
      <c r="AW123" s="442"/>
      <c r="AX123" s="441"/>
      <c r="AY123" s="442"/>
      <c r="AZ123" s="82"/>
      <c r="BA123" s="470"/>
      <c r="BB123" s="473"/>
      <c r="BC123" s="474"/>
      <c r="BD123" s="451"/>
      <c r="BE123" s="478"/>
      <c r="BF123" s="446"/>
      <c r="BG123" s="447"/>
      <c r="BH123" s="451"/>
      <c r="BI123" s="478"/>
      <c r="BJ123" s="451"/>
      <c r="BK123" s="478"/>
      <c r="BL123" s="446"/>
      <c r="BM123" s="447"/>
      <c r="BN123" s="451"/>
      <c r="BO123" s="478"/>
      <c r="BP123" s="463"/>
      <c r="BQ123" s="464"/>
      <c r="BR123" s="464"/>
      <c r="BS123" s="465"/>
      <c r="BT123" s="441"/>
      <c r="BU123" s="442"/>
      <c r="BV123" s="441"/>
      <c r="BW123" s="442"/>
      <c r="BX123" s="441"/>
      <c r="BY123" s="442"/>
    </row>
    <row r="124" spans="1:77" ht="16.5" customHeight="1" x14ac:dyDescent="0.3">
      <c r="A124" s="470"/>
      <c r="B124" s="473"/>
      <c r="C124" s="474"/>
      <c r="D124" s="451"/>
      <c r="E124" s="478"/>
      <c r="F124" s="446"/>
      <c r="G124" s="447"/>
      <c r="H124" s="451"/>
      <c r="I124" s="478"/>
      <c r="J124" s="451"/>
      <c r="K124" s="478"/>
      <c r="L124" s="446"/>
      <c r="M124" s="447"/>
      <c r="N124" s="451"/>
      <c r="O124" s="478"/>
      <c r="P124" s="463"/>
      <c r="Q124" s="464"/>
      <c r="R124" s="464"/>
      <c r="S124" s="465"/>
      <c r="T124" s="441"/>
      <c r="U124" s="442"/>
      <c r="V124" s="441"/>
      <c r="W124" s="442"/>
      <c r="X124" s="441"/>
      <c r="Y124" s="442"/>
      <c r="Z124" s="82"/>
      <c r="AA124" s="470"/>
      <c r="AB124" s="473"/>
      <c r="AC124" s="474"/>
      <c r="AD124" s="451"/>
      <c r="AE124" s="478"/>
      <c r="AF124" s="446"/>
      <c r="AG124" s="447"/>
      <c r="AH124" s="451"/>
      <c r="AI124" s="447"/>
      <c r="AJ124" s="451"/>
      <c r="AK124" s="447"/>
      <c r="AL124" s="455"/>
      <c r="AM124" s="456"/>
      <c r="AN124" s="455"/>
      <c r="AO124" s="456"/>
      <c r="AP124" s="463"/>
      <c r="AQ124" s="464"/>
      <c r="AR124" s="464"/>
      <c r="AS124" s="465"/>
      <c r="AT124" s="441"/>
      <c r="AU124" s="442"/>
      <c r="AV124" s="441"/>
      <c r="AW124" s="442"/>
      <c r="AX124" s="441"/>
      <c r="AY124" s="442"/>
      <c r="AZ124" s="82"/>
      <c r="BA124" s="470"/>
      <c r="BB124" s="473"/>
      <c r="BC124" s="474"/>
      <c r="BD124" s="451"/>
      <c r="BE124" s="478"/>
      <c r="BF124" s="446"/>
      <c r="BG124" s="447"/>
      <c r="BH124" s="451"/>
      <c r="BI124" s="478"/>
      <c r="BJ124" s="451"/>
      <c r="BK124" s="478"/>
      <c r="BL124" s="446"/>
      <c r="BM124" s="447"/>
      <c r="BN124" s="451"/>
      <c r="BO124" s="478"/>
      <c r="BP124" s="463"/>
      <c r="BQ124" s="464"/>
      <c r="BR124" s="464"/>
      <c r="BS124" s="465"/>
      <c r="BT124" s="441"/>
      <c r="BU124" s="442"/>
      <c r="BV124" s="441"/>
      <c r="BW124" s="442"/>
      <c r="BX124" s="441"/>
      <c r="BY124" s="442"/>
    </row>
    <row r="125" spans="1:77" ht="16.5" customHeight="1" x14ac:dyDescent="0.3">
      <c r="A125" s="470"/>
      <c r="B125" s="473"/>
      <c r="C125" s="474"/>
      <c r="D125" s="451"/>
      <c r="E125" s="478"/>
      <c r="F125" s="446"/>
      <c r="G125" s="447"/>
      <c r="H125" s="451"/>
      <c r="I125" s="478"/>
      <c r="J125" s="451"/>
      <c r="K125" s="478"/>
      <c r="L125" s="446"/>
      <c r="M125" s="447"/>
      <c r="N125" s="451"/>
      <c r="O125" s="478"/>
      <c r="P125" s="463"/>
      <c r="Q125" s="464"/>
      <c r="R125" s="464"/>
      <c r="S125" s="465"/>
      <c r="T125" s="441"/>
      <c r="U125" s="442"/>
      <c r="V125" s="441"/>
      <c r="W125" s="442"/>
      <c r="X125" s="441"/>
      <c r="Y125" s="442"/>
      <c r="Z125" s="82"/>
      <c r="AA125" s="470"/>
      <c r="AB125" s="473"/>
      <c r="AC125" s="474"/>
      <c r="AD125" s="451"/>
      <c r="AE125" s="478"/>
      <c r="AF125" s="446"/>
      <c r="AG125" s="447"/>
      <c r="AH125" s="451"/>
      <c r="AI125" s="447"/>
      <c r="AJ125" s="451"/>
      <c r="AK125" s="447"/>
      <c r="AL125" s="455"/>
      <c r="AM125" s="456"/>
      <c r="AN125" s="455"/>
      <c r="AO125" s="456"/>
      <c r="AP125" s="463"/>
      <c r="AQ125" s="464"/>
      <c r="AR125" s="464"/>
      <c r="AS125" s="465"/>
      <c r="AT125" s="441"/>
      <c r="AU125" s="442"/>
      <c r="AV125" s="441"/>
      <c r="AW125" s="442"/>
      <c r="AX125" s="441"/>
      <c r="AY125" s="442"/>
      <c r="AZ125" s="82"/>
      <c r="BA125" s="470"/>
      <c r="BB125" s="473"/>
      <c r="BC125" s="474"/>
      <c r="BD125" s="451"/>
      <c r="BE125" s="478"/>
      <c r="BF125" s="446"/>
      <c r="BG125" s="447"/>
      <c r="BH125" s="451"/>
      <c r="BI125" s="478"/>
      <c r="BJ125" s="451"/>
      <c r="BK125" s="478"/>
      <c r="BL125" s="446"/>
      <c r="BM125" s="447"/>
      <c r="BN125" s="451"/>
      <c r="BO125" s="478"/>
      <c r="BP125" s="463"/>
      <c r="BQ125" s="464"/>
      <c r="BR125" s="464"/>
      <c r="BS125" s="465"/>
      <c r="BT125" s="441"/>
      <c r="BU125" s="442"/>
      <c r="BV125" s="441"/>
      <c r="BW125" s="442"/>
      <c r="BX125" s="441"/>
      <c r="BY125" s="442"/>
    </row>
    <row r="126" spans="1:77" ht="16.5" customHeight="1" thickBot="1" x14ac:dyDescent="0.35">
      <c r="A126" s="470"/>
      <c r="B126" s="475"/>
      <c r="C126" s="476"/>
      <c r="D126" s="452"/>
      <c r="E126" s="479"/>
      <c r="F126" s="448"/>
      <c r="G126" s="449"/>
      <c r="H126" s="452"/>
      <c r="I126" s="479"/>
      <c r="J126" s="452"/>
      <c r="K126" s="479"/>
      <c r="L126" s="448"/>
      <c r="M126" s="449"/>
      <c r="N126" s="452"/>
      <c r="O126" s="479"/>
      <c r="P126" s="466"/>
      <c r="Q126" s="467"/>
      <c r="R126" s="467"/>
      <c r="S126" s="468"/>
      <c r="T126" s="441"/>
      <c r="U126" s="442"/>
      <c r="V126" s="441"/>
      <c r="W126" s="442"/>
      <c r="X126" s="441"/>
      <c r="Y126" s="442"/>
      <c r="Z126" s="82"/>
      <c r="AA126" s="470"/>
      <c r="AB126" s="475"/>
      <c r="AC126" s="476"/>
      <c r="AD126" s="452"/>
      <c r="AE126" s="479"/>
      <c r="AF126" s="448"/>
      <c r="AG126" s="449"/>
      <c r="AH126" s="452"/>
      <c r="AI126" s="449"/>
      <c r="AJ126" s="452"/>
      <c r="AK126" s="449"/>
      <c r="AL126" s="457"/>
      <c r="AM126" s="458"/>
      <c r="AN126" s="457"/>
      <c r="AO126" s="458"/>
      <c r="AP126" s="466"/>
      <c r="AQ126" s="467"/>
      <c r="AR126" s="467"/>
      <c r="AS126" s="468"/>
      <c r="AT126" s="441"/>
      <c r="AU126" s="442"/>
      <c r="AV126" s="441"/>
      <c r="AW126" s="442"/>
      <c r="AX126" s="441"/>
      <c r="AY126" s="442"/>
      <c r="AZ126" s="82"/>
      <c r="BA126" s="470"/>
      <c r="BB126" s="475"/>
      <c r="BC126" s="476"/>
      <c r="BD126" s="452"/>
      <c r="BE126" s="479"/>
      <c r="BF126" s="448"/>
      <c r="BG126" s="449"/>
      <c r="BH126" s="452"/>
      <c r="BI126" s="479"/>
      <c r="BJ126" s="452"/>
      <c r="BK126" s="479"/>
      <c r="BL126" s="448"/>
      <c r="BM126" s="449"/>
      <c r="BN126" s="452"/>
      <c r="BO126" s="479"/>
      <c r="BP126" s="466"/>
      <c r="BQ126" s="467"/>
      <c r="BR126" s="467"/>
      <c r="BS126" s="468"/>
      <c r="BT126" s="441"/>
      <c r="BU126" s="442"/>
      <c r="BV126" s="441"/>
      <c r="BW126" s="442"/>
      <c r="BX126" s="441"/>
      <c r="BY126" s="442"/>
    </row>
    <row r="127" spans="1:77" ht="16.5" customHeight="1" x14ac:dyDescent="0.3">
      <c r="A127" s="469">
        <f>IF(입력!A129="","",입력!A129)</f>
        <v>16</v>
      </c>
      <c r="B127" s="471" t="str">
        <f>IF(입력!B133="","",입력!B133)</f>
        <v/>
      </c>
      <c r="C127" s="472"/>
      <c r="D127" s="450">
        <f>IF(OR(입력!B129="60mm단열",입력!B129="60mm방화"),IF(입력!B131="FIX",IF(입력!H129="W",(입력!D129-(입력!D129-입력!J129)-34-19-15),입력!D129-34-34-15),IF(OR(입력!B131="T/T",입력!B131="T/O",입력!B131="T/S"),IF(입력!H129="W",입력!D129-(입력!D129-입력!J129)-34-19+12-53-53-15,입력!D129-34-34+12-53-53-15),IF(입력!B131="OD",IF(입력!H129="W",입력!D129-(입력!D129-입력!J129)-34-34+12-53-53-15,입력!D129-34-34+12-53-53-15),IF(입력!B131="PJ",IF(입력!H129="W",입력!D129-(입력!D129-입력!J129)-34-34+12-53-53-15,입력!D129-34-34+12-53-53-10),0)))),0)</f>
        <v>0</v>
      </c>
      <c r="E127" s="477"/>
      <c r="F127" s="444">
        <f>IF(OR(입력!B129="60mm단열",입력!B129="60mm방화"),IF(입력!B131="FIX",IF(입력!H129="H",입력!F129-(입력!F129-입력!J129)-34-19-15,입력!F129-34-34-15),IF(OR(입력!B131="T/T",입력!B131="T/O",입력!B131="T/S"),IF(입력!H129="H",입력!F129-(입력!F129-입력!J129)-34-19+12-53-53-15,입력!F129-34-34+12-53-53-15),IF(입력!B131="OD",IF(입력!H129="H",입력!F129-(입력!F129-입력!J129)-34-34+12-53-53-15,입력!F129-34-34+12-53-53-15),IF(입력!B131="ES",입력!F129-37-38-81-81-10,IF(입력!B131="PJ",IF(입력!H129="H",입력!F129-(입력!F129-입력!J129)-34-34+12-53-53-15,입력!F129-34-34+12-53-53-15),0))))),0)</f>
        <v>0</v>
      </c>
      <c r="G127" s="445"/>
      <c r="H127" s="450">
        <f>IF(OR(입력!B129="60mm단열",입력!B129="60mm방화"),IF(입력!B131="FIX",IF(입력!H129="W",IF(입력!H133="W",입력!D129-(입력!D129-입력!J133)-34-19-15,입력!D129-입력!J129-34-19-15),IF(입력!H129="H",입력!D129-34-34-15,0)),IF(OR(입력!B131="T/T",입력!B131="T/O",입력!B131="T/S"),IF(입력!H129="W",IF(입력!H133="W",입력!D129-(입력!D129-입력!J133)-34-19+12-53-53-15,입력!D129-입력!J129-34-19-15),IF(입력!H129="H",IF(입력!H133="H",입력!D129-34-34+12-53-53-15,입력!D129-34-34-15),0)),IF(입력!B131="OD",IF(입력!H129="W",IF(입력!H133="W",입력!D129-(입력!D129-입력!J133)-34-34+12-53-53-15,입력!D129-입력!J129-34-34-15),IF(입력!H129="H",IF(입력!H133="H",입력!D129-34-34+12-53-53-15,입력!D129-34-34-15),0)),IF(입력!B131="ES",IF(입력!H129="W",IF(입력!H133="W",입력!D129-(입력!D129-입력!J133)-38-21+50.5-81-81-10,입력!D129-입력!J129-40-21-10),0),IF(입력!B131="PJ",IF(입력!H129="W",IF(입력!H132="W",입력!D129-(입력!D129-입력!J133)-34-34+12-53-53-15,입력!D129-입력!J129-34-34-15),IF(입력!H129="H",IF(입력!H133="H",입력!D129-34-34+12-53-53-15,입력!D129-34-34-15),0)),0))))),0)</f>
        <v>0</v>
      </c>
      <c r="I127" s="477"/>
      <c r="J127" s="450">
        <f>IF(OR(입력!$B129="60mm단열",입력!$B129="60mm방화"),IF(입력!B131="FIX",IF(입력!H129="H",IF(입력!H133="H",입력!F129-(입력!F129-입력!J133)-34-19-15,입력!F129-입력!J129-34-19-15),IF(입력!H129="W",입력!F129-34-34-15,0)),IF(OR(입력!B131="T/T",입력!B131="T/O",입력!B131="T/S"),IF(입력!H129="H",IF(입력!H133="H",입력!F129-(입력!F129-입력!J133)-34-19+12-53-53-15,입력!F129-입력!J129-34-19-15),IF(입력!H129="W",IF(입력!H133="W",입력!F129-34-34+12-53-53-15,입력!F129-34-34-15),0)),IF(입력!B131="OD",IF(입력!H129="H",IF(입력!H133="H",입력!F129-(입력!F129-입력!J133)-34-34+12-53-53-15,입력!F129-입력!J129-34-34-15),IF(입력!H129="W",IF(입력!H133="W",입력!F129-34-34+12-53-53-15,입력!F129-34-34-15),0)),IF(입력!B131="ES",IF(입력!H129="W",IF(입력!H133="W",입력!F129-37-38-81-81-10,입력!F129-40-40-10),0),IF(입력!B131="PJ",IF(입력!H129="H",IF(입력!H133="H",입력!F129-(입력!F129-입력!J133)-34-34+12-53-53-15,입력!F129-입력!J129-34-34-15),IF(입력!H129="W",IF(입력!H133="W",입력!F129-34-34+12-53-53-15,입력!F129-34-34-15),0)),0))))),0)</f>
        <v>0</v>
      </c>
      <c r="K127" s="477"/>
      <c r="L127" s="444">
        <f>IF(OR(입력!B129="60mm단열",입력!B129="60mm방화"),IF(OR(입력!B131="FIX",입력!B131="T/T",입력!B131="T/O",입력!B131="T/S"),IF(AND(입력!H129="W",입력!H133="W"),입력!D129-입력!J129-입력!J133-19-19-15,IF(AND(입력!H129="H",입력!H133="H"),입력!D129-34-34-15,0)),IF(입력!B131="OD",IF(AND(입력!H129="W",입력!H133="W"),입력!D129-입력!J129-입력!J132-34-34-15,IF(AND(입력!H129="H",입력!H133="H"),입력!D129-34-34-15,0)),IF(입력!B131="ES",IF(AND(입력!H129="W",입력!H133="W"),입력!D129-입력!J129-입력!J132-21-21-10,0),IF(입력!B131="PJ",IF(AND(입력!H129="W",입력!H133="W"),입력!D129-입력!J129-입력!J132-34-34-15,IF(AND(입력!H129="H",입력!H133="H"),입력!D129-34-34-15,0)),0)))),0)</f>
        <v>0</v>
      </c>
      <c r="M127" s="445"/>
      <c r="N127" s="450">
        <f>IF(OR(입력!B129="60mm단열",입력!B129="60mm방화"),IF(입력!B131="FIX",IF(AND(입력!H129="W",입력!H133="W"),입력!F129-34-34-15,IF(AND(입력!H129="H",입력!H133="H"),입력!F129-입력!J129-입력!J132-19-19-15,0)),IF(OR(입력!B131="T/T",입력!B131="T/O",입력!B131="T/S"),IF(AND(입력!H129="W",입력!H133="W"),입력!F129-34-34-15,IF(AND(입력!H129="H",입력!H133="H"),입력!F129-입력!J129-입력!J132-19-19-15,0)),IF(입력!B131="OD",IF(AND(입력!H129="W",입력!H133="W"),입력!F129-34-34-15,IF(AND(입력!H129="H",입력!H133="H"),입력!F129-입력!J129-입력!J133-34-34-15,0)),IF(입력!B131="ES",IF(AND(입력!H129="W",입력!H133="W"),입력!F129-34-34-15,0),IF(입력!B131="PJ",IF(AND(입력!H129="W",입력!H133="W"),입력!F129-34-34-15,IF(AND(입력!H129="H",입력!H133="H"),입력!F129-입력!J129-입력!J133-34-34-15,0)),0))))),0)</f>
        <v>0</v>
      </c>
      <c r="O127" s="477"/>
      <c r="P127" s="460">
        <f>ROUNDUP((U127+W127+Y127),0)</f>
        <v>0</v>
      </c>
      <c r="Q127" s="461"/>
      <c r="R127" s="461"/>
      <c r="S127" s="462"/>
      <c r="T127" s="441">
        <f>IF(B127="48T",0,IF(B127="51T",0,IF(입력!B129="60mm단열",(D127*F127)/91809*IF($B127="39T",9800,6100),IF(입력!B129="60mm방화",(D127*F127)/91809*IF($B127="24T",23400,30000),IF(AND(입력!B131="ES",B127="39T"),(D127*F127)/91809*9800,IF(AND(입력!B131="ES",B127="24T"),(D127*F127)/91809*6100,0))))))</f>
        <v>0</v>
      </c>
      <c r="U127" s="442">
        <f>IF(T127=0,0,IF(AND(입력!$B129="60mm단열",$B127="39T",T127&lt;29400),29400,IF(AND(입력!$B129="60mm단열",$B127="24T",T127&lt;18300),18300,IF(AND(입력!$B129="60mm방화",$B127="24T",T127&lt;70200),70200,T127))))</f>
        <v>0</v>
      </c>
      <c r="V127" s="441">
        <f>IF(B127="48T",0,IF(B127="51T",0,IF(입력!B129="60mm단열",(H127*J127)/91809*IF($B127="39T",9800,6100),IF(입력!B129="60mm방화",(H127*J127)/91809*IF($B127="24T",23400,30000),IF(AND(입력!B131="ES",B127="39T"),(H127*J127)/91809*9800,IF(AND(입력!B131="ES",B127="24T"),(H127*J127)/91809*6100,0))))))</f>
        <v>0</v>
      </c>
      <c r="W127" s="442">
        <f>IF(V127=0,0,IF(AND(입력!$B129="60mm단열",$B127="39T",V127&lt;29400),29400,IF(AND(입력!$B129="60mm단열",$B127="24T",V127&lt;18300),18300,IF(AND(입력!$B129="60mm방화",$B127="24T",V127&lt;70200),70200,V127))))</f>
        <v>0</v>
      </c>
      <c r="X127" s="441">
        <f>IF(B127="48T",0,IF(B127="51T",0,IF(입력!B129="60mm단열",(L127*N127)/91809*IF($B127="39T",9800,6100),IF(입력!B129="60mm방화",(L127*N127)/91809*IF($B127="24T",23400,30000),IF(AND(입력!B131="ES",B127="39T"),(L127*N127)/91809*9800,IF(AND(입력!B131="ES",B127="24T"),(L127*N127)/91809*6100,0))))))</f>
        <v>0</v>
      </c>
      <c r="Y127" s="442">
        <f>IF(X127=0,0,IF(AND(입력!$B129="60mm단열",$B127="39T",X127&lt;29400),29400,IF(AND(입력!$B129="60mm단열",$B127="24T",X127&lt;18300),18300,IF(AND(입력!$B129="60mm방화",$B127="24T",X127&lt;70200),70200,X127))))</f>
        <v>0</v>
      </c>
      <c r="Z127" s="82"/>
      <c r="AA127" s="469">
        <f>IF(입력!A129="","",입력!A129)</f>
        <v>16</v>
      </c>
      <c r="AB127" s="471" t="str">
        <f>IF(입력!B133="","",입력!B133)</f>
        <v/>
      </c>
      <c r="AC127" s="472"/>
      <c r="AD127" s="450">
        <f>IF(OR(입력!B129="85mm단열",입력!B129="85mm방화"),IF(입력!B131="FIX",IF(입력!H129="W",(입력!D129-(입력!D129-입력!J129)-38-19-15),입력!D129-38-38-15),IF(OR(입력!B131="T/T",입력!B131="T/O",입력!B131="T/S"),IF(입력!H129="W",입력!D129-(입력!D129-입력!J129)-38-19+12-56-56-15,입력!D129-38-38+12-56-56-15),IF(입력!B131="OD",IF(입력!H129="W",입력!D129-(입력!D129-입력!J129)-38-38+12-56-56-15,입력!D129-38-38+12-56-56-15),0))),0)</f>
        <v>0</v>
      </c>
      <c r="AE127" s="477"/>
      <c r="AF127" s="444">
        <f>IF(OR(입력!B129="85mm단열",입력!B129="85mm방화"),IF(입력!B131="FIX",IF(입력!H129="H",입력!F129-(입력!F129-입력!J129)-38-19-15,입력!F129-38-38-15),IF(OR(입력!B131="T/T",입력!B131="T/O",입력!B129="T/S"),IF(입력!H129="H",입력!F129-(입력!F129-입력!J129)-38-19+12-56-56-15,입력!F129-38-38+12-56-56-15),IF(입력!B131="OD",IF(입력!H129="H",입력!F129-(입력!F129-입력!J129)-38-38+12-56-56-15,입력!F129-38-38+12-56-56-15),IF(입력!B131="ES",입력!F129-37-38-81-81-10,IF(입력!B131="PJ",IF(입력!H129="H",입력!F129-(입력!F129-입력!J129)-50-50+16-58-58-10,입력!F129-50-50+16-58-58-10),0))))),0)</f>
        <v>0</v>
      </c>
      <c r="AG127" s="445"/>
      <c r="AH127" s="450">
        <f>IF(OR(입력!B129="85mm단열",입력!B129="85mm방화"),IF(입력!B131="FIX",IF(입력!H129="W",IF(입력!H134="W",입력!D129-(입력!D129-입력!J134)-37-19-15,입력!D129-입력!J129-38-19-15),IF(입력!H129="H",입력!D129-38-38-15,0)),IF(OR(입력!B131="T/T",입력!B131="T/O",입력!B131="T/S"),IF(입력!H129="W",IF(입력!H133="W",입력!D129-(입력!D129-입력!J133)-38-19+12-56-56-15,입력!D129-입력!J129-38-19-15),IF(입력!H129="H",IF(입력!H134="H",입력!D129-38-38+12-56-56-15,입력!D129-38-38-15),0)),IF(입력!B131="OD",IF(입력!H129="W",IF(입력!H133="W",입력!D129-(입력!D129-입력!J133)-38-38+12-56-56-15,입력!D129-입력!J129-38-38-15),IF(입력!H129="H",IF(입력!H133="H",입력!D129-38-38+12-56-56-15,입력!D129-38-38-15),0)),IF(입력!B131="ES",IF(입력!H129="W",IF(입력!H134="W",입력!D129-(입력!D129-입력!J134)-38-21+50.5-81-81-10,입력!D129-입력!J129-40-21-10),0),IF(입력!B131="PJ",IF(입력!H129="W",IF(입력!H134="W",입력!D129-(입력!D129-입력!J134)-50-50+16-58-58-10,입력!D129-입력!J129-50-50-10),IF(입력!H129="H",IF(입력!H134="H",입력!D129-50-50+16-58-58-10,입력!D129-50-50-10),0)),0))))),0)</f>
        <v>0</v>
      </c>
      <c r="AI127" s="445"/>
      <c r="AJ127" s="450">
        <f>IF(OR(입력!B129="85mm단열",입력!B129="85mm방화"),IF(입력!B131="FIX",IF(입력!H129="H",IF(입력!H133="H",입력!F129-(입력!F129-입력!J133)-38-19-15,입력!F129-입력!J129-38-19-15),IF(입력!H129="W",입력!F129-38-38-15,0)),IF(OR(입력!B131="T/T",입력!B131="T/O",입력!B131="T/S"),IF(입력!H129="H",IF(입력!H133="H",입력!F129-(입력!F129-입력!J133)-38-19+12-56-56-15,입력!F129-입력!J129-38-19-15),IF(입력!H129="W",IF(입력!H133="W",입력!F129-38-38+12-56-56-15,입력!F129-38-38-15),0)),IF(입력!B131="ID",IF(입력!H129="H",IF(입력!H133="H",입력!F129-(입력!F129-입력!J133)-38-19+12-56-56-15,입력!F129-입력!J129-38-19-15),IF(입력!H129="W",IF(입력!H133="W",입력!F129-38-38+12-56-56-15,입력!F129-38-38-15),0)),IF(입력!B131="OD",IF(입력!H129="H",IF(입력!H133="H",입력!F129-(입력!F129-입력!J133)-38-38+12-56-56-15,입력!F129-입력!J129-38-38-15),IF(입력!H129="W",IF(입력!H133="W",입력!F129-38-38+12-56-56-15,입력!F129-38-38-15),0)),IF(입력!B131="ES",IF(입력!H129="W",IF(입력!H134="W",입력!F129-37-38-81-81-10,입력!F129-40-40-10),0),IF(입력!B131="PJ",IF(입력!H129="H",IF(입력!H134="H",입력!F129-(입력!F129-입력!J134)-50-50+16-58-58-10,입력!F129-입력!J129-50-50-10),IF(입력!H129="W",IF(입력!H134="W",입력!F129-50-50+16-58-58-10,입력!F129-50-50-10),0)),0)))))),0)</f>
        <v>0</v>
      </c>
      <c r="AK127" s="445"/>
      <c r="AL127" s="453">
        <f>IF(OR(입력!B129="85mm단열",입력!B129="85mm방화"),IF(OR(입력!B131="FIX",입력!B131="T/T",입력!B131="T/O",입력!B131="T/S",입력!B131="ID"),IF(AND(입력!H129="W",입력!H133="W"),입력!D129-입력!J129-입력!J133-19-19-15,IF(AND(입력!H129="H",입력!H133="H"),입력!D129-38-38-15,0)),IF(입력!B131="OD",IF(AND(입력!H129="W",입력!H133="W"),입력!D129-입력!J129-입력!J134-38-38-15,IF(AND(입력!H129="H",입력!H133="H"),입력!D129-38-38-15,0)),IF(입력!B129="ES",IF(AND(입력!H129="W",입력!H133="W"),입력!D129-입력!J129-입력!J134-21-21-10,0),IF(입력!B129="PJ",IF(AND(입력!H129="W",입력!H133="W"),입력!D129-입력!J129-입력!J134-50-50-10-12,IF(AND(입력!H129="H",입력!H133="H"),입력!D129-50-50-10-12,0)),0)))),0)</f>
        <v>0</v>
      </c>
      <c r="AM127" s="454"/>
      <c r="AN127" s="459">
        <f>IF(OR(입력!B129="85mm단열",입력!B129="85mm방화"),IF(입력!B131="FIX",IF(AND(입력!H129="W",입력!H133="W"),입력!F129-38-38-15,IF(AND(입력!H129="H",입력!H133="H"),입력!F129-입력!J129-입력!J133-19-19-15,0)),IF(OR(입력!B131="T/T",입력!B131="T/O",입력!B131="T/S"),IF(AND(입력!H129="W",입력!H133="W"),입력!F129-38-38-15,IF(AND(입력!H129="H",입력!H133="H"),입력!F129-입력!J129-입력!J133-19-19-15,0)),IF(입력!B131="ID",IF(AND(입력!H129="W",입력!H133="W"),입력!F129-38-38-15,IF(AND(입력!H129="H",입력!H133="H"),입력!F129-입력!J129-입력!J133-19-19-15,0)),IF(입력!B131="OD",IF(AND(입력!H129="W",입력!H133="W"),입력!F129-38-38-15,IF(AND(입력!H129="H",입력!H133="H"),입력!F129-입력!J129-입력!J133-38-38-15,0)),IF(입력!B129="ES",IF(AND(입력!H129="W",입력!H134="W"),입력!F129-40-40-10,0),IF(입력!B129="PJ",IF(AND(입력!H129="W",입력!H134="W"),입력!F129-50-50-10,IF(AND(입력!H129="H",입력!H134="H"),입력!F129-입력!J129-입력!J134-50-50-10,0)),0)))))),0)</f>
        <v>0</v>
      </c>
      <c r="AO127" s="454"/>
      <c r="AP127" s="460">
        <f>ROUNDUP((AU127+AW127+AY127),0)</f>
        <v>0</v>
      </c>
      <c r="AQ127" s="461"/>
      <c r="AR127" s="461"/>
      <c r="AS127" s="462"/>
      <c r="AT127" s="441">
        <f>(AD127*AF127)/91809*IF($AB127="51T",11000,IF($B127="48T",27500,0))</f>
        <v>0</v>
      </c>
      <c r="AU127" s="442">
        <f>IF(AT127=0,0,IF(AND('유리 사이즈'!$AB127="51T",'유리 사이즈'!AT127&lt;33000),33000,IF(AND('유리 사이즈'!$B127="48T",'유리 사이즈'!AT127&lt;83400),83400,'유리 사이즈'!AT127)))</f>
        <v>0</v>
      </c>
      <c r="AV127" s="441">
        <f>(AH127*AJ127)/91809*IF($AB127="51T",11000,IF($B127="48T",27500,0))</f>
        <v>0</v>
      </c>
      <c r="AW127" s="442">
        <f>IF(AV127=0,0,IF(AND('유리 사이즈'!$AB127="51T",'유리 사이즈'!AV127&lt;33000),33000,IF(AND('유리 사이즈'!$B127="48T",'유리 사이즈'!AV127&lt;83400),83400,'유리 사이즈'!AV127)))</f>
        <v>0</v>
      </c>
      <c r="AX127" s="441">
        <f>(AL127*AN127)/91809*IF($AB127="51T",11000,IF($B127="48T",27500,0))</f>
        <v>0</v>
      </c>
      <c r="AY127" s="442">
        <f>IF(AX127=0,0,IF(AND('유리 사이즈'!$AB127="51T",'유리 사이즈'!AX127&lt;33000),33000,IF(AND('유리 사이즈'!$B127="48T",'유리 사이즈'!AX127&lt;83400),83400,'유리 사이즈'!AX127)))</f>
        <v>0</v>
      </c>
      <c r="AZ127" s="82"/>
      <c r="BA127" s="469">
        <f>IF(입력!A129="","",입력!A129)</f>
        <v>16</v>
      </c>
      <c r="BB127" s="471" t="str">
        <f>IF(입력!B133="","",입력!B133)</f>
        <v/>
      </c>
      <c r="BC127" s="472"/>
      <c r="BD127" s="450">
        <f>IF(OR(입력!B129="145mm단열",입력!B129="145mm방화"),IF(입력!B131="ES",입력!D129-(입력!D129-입력!J129)-38-21+50.5-81-81-10,0),0)</f>
        <v>0</v>
      </c>
      <c r="BE127" s="477"/>
      <c r="BF127" s="444">
        <f>IF(OR(입력!B129="145mm단열",입력!B129="145mm방화"),IF(입력!B131="ES",입력!F129-37-38-81-81-10,0),0)</f>
        <v>0</v>
      </c>
      <c r="BG127" s="445"/>
      <c r="BH127" s="450">
        <f>IF(OR(입력!B129="145mm단열",입력!B129="145mm방화"),IF(입력!B131="ES",IF(입력!H129="W",IF(입력!H133="W",입력!D129-(입력!D129-입력!J133)-38-21+50.5-81-81-10,입력!D129-입력!J129-40-21-10),0),0),0)</f>
        <v>0</v>
      </c>
      <c r="BI127" s="477"/>
      <c r="BJ127" s="450">
        <f>IF(OR(입력!$B129="145mm단열",입력!$B129="145mm방화"),IF(입력!B131="ES",IF(입력!H129="W",IF(입력!H132="W",입력!F129-37-38-81-81-10,입력!F129-40-40-10),0),0),0)</f>
        <v>0</v>
      </c>
      <c r="BK127" s="477"/>
      <c r="BL127" s="444">
        <f>IF(OR(입력!B129="145mm단열",입력!B129="145mm방화"),IF(입력!B131="ES",IF(AND(입력!H129="W",입력!H133="W"),입력!D129-입력!J129-입력!J132-21-21-10,0),0),0)</f>
        <v>0</v>
      </c>
      <c r="BM127" s="445"/>
      <c r="BN127" s="450">
        <f>IF(OR(입력!B129="145mm단열",입력!B129="145mm방화"),IF(입력!B131="ES",IF(AND(입력!H129="W",입력!H133="W"),입력!F129-40-40-10,0),0),0)</f>
        <v>0</v>
      </c>
      <c r="BO127" s="477"/>
      <c r="BP127" s="460">
        <f>ROUNDUP((BU127+BW127+BY127),0)</f>
        <v>0</v>
      </c>
      <c r="BQ127" s="461"/>
      <c r="BR127" s="461"/>
      <c r="BS127" s="462"/>
      <c r="BT127" s="441">
        <f>IF(BB127="48T",0,IF(BB127="51T",0,IF(입력!B129="145mm단열",(BD127*BF127)/91809*IF($B127="39T",9800,6100),IF(입력!B129="145mm방화",(BD127*BF127)/91809*IF($B127="24T",23400,30000),IF(AND(입력!B131="ES",BB127="39T"),(BD127*BF127)/91809*9800,IF(AND(입력!B131="ES",BB127="24T"),(BD127*BF127)/91809*6100,0))))))</f>
        <v>0</v>
      </c>
      <c r="BU127" s="442">
        <f>IF(BT127=0,0,IF(AND(입력!$B129="145mm단열",$B127="39T",BT127&lt;29400),29400,IF(AND(입력!$B129="145mm단열",$B127="24T",BT127&lt;18300),18300,IF(AND(입력!$B129="60mm방화",$B127="24T",BT127&lt;70200),70200,BT127))))</f>
        <v>0</v>
      </c>
      <c r="BV127" s="441">
        <f>IF(BB127="48T",0,IF(BB127="51T",0,IF(입력!B129="145mm단열",(BH127*BJ127)/91809*IF($B127="39T",9800,6100),IF(입력!B129="145mm방화",(BH127*BJ127)/91809*IF($B127="24T",23400,30000),IF(AND(입력!B131="ES",BB127="39T"),(BH127*BJ127)/91809*9800,IF(AND(입력!B131="ES",BB127="24T"),(BH127*BJ127)/91809*6100,0))))))</f>
        <v>0</v>
      </c>
      <c r="BW127" s="442">
        <f>IF(BV127=0,0,IF(AND(입력!$B129="145mm단열",$B127="39T",BV127&lt;29400),29400,IF(AND(입력!$B129="145mm단열",$B127="24T",BV127&lt;18300),18300,IF(AND(입력!$B129="60mm방화",$B127="24T",BV127&lt;70200),70200,BV127))))</f>
        <v>0</v>
      </c>
      <c r="BX127" s="441">
        <f>IF(BB127="48T",0,IF(BB127="51T",0,IF(입력!B129="145mm단열",(BL127*BN127)/91809*IF($B127="39T",9800,6100),IF(입력!B129="145mm방화",(BL127*BN127)/91809*IF($B127="24T",23400,30000),IF(AND(입력!B131="ES",BB127="39T"),(BL127*BN127)/91809*9800,IF(AND(입력!B131="ES",BB127="24T"),(BL127*BN127)/91809*6100,0))))))</f>
        <v>0</v>
      </c>
      <c r="BY127" s="442">
        <f>IF(BX127=0,0,IF(AND(입력!$B129="145mm단열",$B127="39T",BX127&lt;29400),29400,IF(AND(입력!$B129="60mm단열",$B127="24T",BX127&lt;18300),18300,IF(AND(입력!$B129="145mm방화",$B127="24T",BX127&lt;70200),70200,BX127))))</f>
        <v>0</v>
      </c>
    </row>
    <row r="128" spans="1:77" ht="16.5" customHeight="1" x14ac:dyDescent="0.3">
      <c r="A128" s="470"/>
      <c r="B128" s="473"/>
      <c r="C128" s="474"/>
      <c r="D128" s="451"/>
      <c r="E128" s="478"/>
      <c r="F128" s="446"/>
      <c r="G128" s="447"/>
      <c r="H128" s="451"/>
      <c r="I128" s="478"/>
      <c r="J128" s="451"/>
      <c r="K128" s="478"/>
      <c r="L128" s="446"/>
      <c r="M128" s="447"/>
      <c r="N128" s="451"/>
      <c r="O128" s="478"/>
      <c r="P128" s="463"/>
      <c r="Q128" s="464"/>
      <c r="R128" s="464"/>
      <c r="S128" s="465"/>
      <c r="T128" s="441"/>
      <c r="U128" s="442"/>
      <c r="V128" s="441"/>
      <c r="W128" s="442"/>
      <c r="X128" s="441"/>
      <c r="Y128" s="442"/>
      <c r="Z128" s="82"/>
      <c r="AA128" s="470"/>
      <c r="AB128" s="473"/>
      <c r="AC128" s="474"/>
      <c r="AD128" s="451"/>
      <c r="AE128" s="478"/>
      <c r="AF128" s="446"/>
      <c r="AG128" s="447"/>
      <c r="AH128" s="451"/>
      <c r="AI128" s="447"/>
      <c r="AJ128" s="451"/>
      <c r="AK128" s="447"/>
      <c r="AL128" s="455"/>
      <c r="AM128" s="456"/>
      <c r="AN128" s="455"/>
      <c r="AO128" s="456"/>
      <c r="AP128" s="463"/>
      <c r="AQ128" s="464"/>
      <c r="AR128" s="464"/>
      <c r="AS128" s="465"/>
      <c r="AT128" s="441"/>
      <c r="AU128" s="442"/>
      <c r="AV128" s="441"/>
      <c r="AW128" s="442"/>
      <c r="AX128" s="441"/>
      <c r="AY128" s="442"/>
      <c r="AZ128" s="82"/>
      <c r="BA128" s="470"/>
      <c r="BB128" s="473"/>
      <c r="BC128" s="474"/>
      <c r="BD128" s="451"/>
      <c r="BE128" s="478"/>
      <c r="BF128" s="446"/>
      <c r="BG128" s="447"/>
      <c r="BH128" s="451"/>
      <c r="BI128" s="478"/>
      <c r="BJ128" s="451"/>
      <c r="BK128" s="478"/>
      <c r="BL128" s="446"/>
      <c r="BM128" s="447"/>
      <c r="BN128" s="451"/>
      <c r="BO128" s="478"/>
      <c r="BP128" s="463"/>
      <c r="BQ128" s="464"/>
      <c r="BR128" s="464"/>
      <c r="BS128" s="465"/>
      <c r="BT128" s="441"/>
      <c r="BU128" s="442"/>
      <c r="BV128" s="441"/>
      <c r="BW128" s="442"/>
      <c r="BX128" s="441"/>
      <c r="BY128" s="442"/>
    </row>
    <row r="129" spans="1:77" ht="16.5" customHeight="1" x14ac:dyDescent="0.3">
      <c r="A129" s="470"/>
      <c r="B129" s="473"/>
      <c r="C129" s="474"/>
      <c r="D129" s="451"/>
      <c r="E129" s="478"/>
      <c r="F129" s="446"/>
      <c r="G129" s="447"/>
      <c r="H129" s="451"/>
      <c r="I129" s="478"/>
      <c r="J129" s="451"/>
      <c r="K129" s="478"/>
      <c r="L129" s="446"/>
      <c r="M129" s="447"/>
      <c r="N129" s="451"/>
      <c r="O129" s="478"/>
      <c r="P129" s="463"/>
      <c r="Q129" s="464"/>
      <c r="R129" s="464"/>
      <c r="S129" s="465"/>
      <c r="T129" s="441"/>
      <c r="U129" s="442"/>
      <c r="V129" s="441"/>
      <c r="W129" s="442"/>
      <c r="X129" s="441"/>
      <c r="Y129" s="442"/>
      <c r="Z129" s="82"/>
      <c r="AA129" s="470"/>
      <c r="AB129" s="473"/>
      <c r="AC129" s="474"/>
      <c r="AD129" s="451"/>
      <c r="AE129" s="478"/>
      <c r="AF129" s="446"/>
      <c r="AG129" s="447"/>
      <c r="AH129" s="451"/>
      <c r="AI129" s="447"/>
      <c r="AJ129" s="451"/>
      <c r="AK129" s="447"/>
      <c r="AL129" s="455"/>
      <c r="AM129" s="456"/>
      <c r="AN129" s="455"/>
      <c r="AO129" s="456"/>
      <c r="AP129" s="463"/>
      <c r="AQ129" s="464"/>
      <c r="AR129" s="464"/>
      <c r="AS129" s="465"/>
      <c r="AT129" s="441"/>
      <c r="AU129" s="442"/>
      <c r="AV129" s="441"/>
      <c r="AW129" s="442"/>
      <c r="AX129" s="441"/>
      <c r="AY129" s="442"/>
      <c r="AZ129" s="82"/>
      <c r="BA129" s="470"/>
      <c r="BB129" s="473"/>
      <c r="BC129" s="474"/>
      <c r="BD129" s="451"/>
      <c r="BE129" s="478"/>
      <c r="BF129" s="446"/>
      <c r="BG129" s="447"/>
      <c r="BH129" s="451"/>
      <c r="BI129" s="478"/>
      <c r="BJ129" s="451"/>
      <c r="BK129" s="478"/>
      <c r="BL129" s="446"/>
      <c r="BM129" s="447"/>
      <c r="BN129" s="451"/>
      <c r="BO129" s="478"/>
      <c r="BP129" s="463"/>
      <c r="BQ129" s="464"/>
      <c r="BR129" s="464"/>
      <c r="BS129" s="465"/>
      <c r="BT129" s="441"/>
      <c r="BU129" s="442"/>
      <c r="BV129" s="441"/>
      <c r="BW129" s="442"/>
      <c r="BX129" s="441"/>
      <c r="BY129" s="442"/>
    </row>
    <row r="130" spans="1:77" ht="16.5" customHeight="1" x14ac:dyDescent="0.3">
      <c r="A130" s="470"/>
      <c r="B130" s="473"/>
      <c r="C130" s="474"/>
      <c r="D130" s="451"/>
      <c r="E130" s="478"/>
      <c r="F130" s="446"/>
      <c r="G130" s="447"/>
      <c r="H130" s="451"/>
      <c r="I130" s="478"/>
      <c r="J130" s="451"/>
      <c r="K130" s="478"/>
      <c r="L130" s="446"/>
      <c r="M130" s="447"/>
      <c r="N130" s="451"/>
      <c r="O130" s="478"/>
      <c r="P130" s="463"/>
      <c r="Q130" s="464"/>
      <c r="R130" s="464"/>
      <c r="S130" s="465"/>
      <c r="T130" s="441"/>
      <c r="U130" s="442"/>
      <c r="V130" s="441"/>
      <c r="W130" s="442"/>
      <c r="X130" s="441"/>
      <c r="Y130" s="442"/>
      <c r="Z130" s="82"/>
      <c r="AA130" s="470"/>
      <c r="AB130" s="473"/>
      <c r="AC130" s="474"/>
      <c r="AD130" s="451"/>
      <c r="AE130" s="478"/>
      <c r="AF130" s="446"/>
      <c r="AG130" s="447"/>
      <c r="AH130" s="451"/>
      <c r="AI130" s="447"/>
      <c r="AJ130" s="451"/>
      <c r="AK130" s="447"/>
      <c r="AL130" s="455"/>
      <c r="AM130" s="456"/>
      <c r="AN130" s="455"/>
      <c r="AO130" s="456"/>
      <c r="AP130" s="463"/>
      <c r="AQ130" s="464"/>
      <c r="AR130" s="464"/>
      <c r="AS130" s="465"/>
      <c r="AT130" s="441"/>
      <c r="AU130" s="442"/>
      <c r="AV130" s="441"/>
      <c r="AW130" s="442"/>
      <c r="AX130" s="441"/>
      <c r="AY130" s="442"/>
      <c r="AZ130" s="82"/>
      <c r="BA130" s="470"/>
      <c r="BB130" s="473"/>
      <c r="BC130" s="474"/>
      <c r="BD130" s="451"/>
      <c r="BE130" s="478"/>
      <c r="BF130" s="446"/>
      <c r="BG130" s="447"/>
      <c r="BH130" s="451"/>
      <c r="BI130" s="478"/>
      <c r="BJ130" s="451"/>
      <c r="BK130" s="478"/>
      <c r="BL130" s="446"/>
      <c r="BM130" s="447"/>
      <c r="BN130" s="451"/>
      <c r="BO130" s="478"/>
      <c r="BP130" s="463"/>
      <c r="BQ130" s="464"/>
      <c r="BR130" s="464"/>
      <c r="BS130" s="465"/>
      <c r="BT130" s="441"/>
      <c r="BU130" s="442"/>
      <c r="BV130" s="441"/>
      <c r="BW130" s="442"/>
      <c r="BX130" s="441"/>
      <c r="BY130" s="442"/>
    </row>
    <row r="131" spans="1:77" ht="16.5" customHeight="1" x14ac:dyDescent="0.3">
      <c r="A131" s="470"/>
      <c r="B131" s="473"/>
      <c r="C131" s="474"/>
      <c r="D131" s="451"/>
      <c r="E131" s="478"/>
      <c r="F131" s="446"/>
      <c r="G131" s="447"/>
      <c r="H131" s="451"/>
      <c r="I131" s="478"/>
      <c r="J131" s="451"/>
      <c r="K131" s="478"/>
      <c r="L131" s="446"/>
      <c r="M131" s="447"/>
      <c r="N131" s="451"/>
      <c r="O131" s="478"/>
      <c r="P131" s="463"/>
      <c r="Q131" s="464"/>
      <c r="R131" s="464"/>
      <c r="S131" s="465"/>
      <c r="T131" s="441"/>
      <c r="U131" s="442"/>
      <c r="V131" s="441"/>
      <c r="W131" s="442"/>
      <c r="X131" s="441"/>
      <c r="Y131" s="442"/>
      <c r="Z131" s="82"/>
      <c r="AA131" s="470"/>
      <c r="AB131" s="473"/>
      <c r="AC131" s="474"/>
      <c r="AD131" s="451"/>
      <c r="AE131" s="478"/>
      <c r="AF131" s="446"/>
      <c r="AG131" s="447"/>
      <c r="AH131" s="451"/>
      <c r="AI131" s="447"/>
      <c r="AJ131" s="451"/>
      <c r="AK131" s="447"/>
      <c r="AL131" s="455"/>
      <c r="AM131" s="456"/>
      <c r="AN131" s="455"/>
      <c r="AO131" s="456"/>
      <c r="AP131" s="463"/>
      <c r="AQ131" s="464"/>
      <c r="AR131" s="464"/>
      <c r="AS131" s="465"/>
      <c r="AT131" s="441"/>
      <c r="AU131" s="442"/>
      <c r="AV131" s="441"/>
      <c r="AW131" s="442"/>
      <c r="AX131" s="441"/>
      <c r="AY131" s="442"/>
      <c r="AZ131" s="82"/>
      <c r="BA131" s="470"/>
      <c r="BB131" s="473"/>
      <c r="BC131" s="474"/>
      <c r="BD131" s="451"/>
      <c r="BE131" s="478"/>
      <c r="BF131" s="446"/>
      <c r="BG131" s="447"/>
      <c r="BH131" s="451"/>
      <c r="BI131" s="478"/>
      <c r="BJ131" s="451"/>
      <c r="BK131" s="478"/>
      <c r="BL131" s="446"/>
      <c r="BM131" s="447"/>
      <c r="BN131" s="451"/>
      <c r="BO131" s="478"/>
      <c r="BP131" s="463"/>
      <c r="BQ131" s="464"/>
      <c r="BR131" s="464"/>
      <c r="BS131" s="465"/>
      <c r="BT131" s="441"/>
      <c r="BU131" s="442"/>
      <c r="BV131" s="441"/>
      <c r="BW131" s="442"/>
      <c r="BX131" s="441"/>
      <c r="BY131" s="442"/>
    </row>
    <row r="132" spans="1:77" ht="16.5" customHeight="1" x14ac:dyDescent="0.3">
      <c r="A132" s="470"/>
      <c r="B132" s="473"/>
      <c r="C132" s="474"/>
      <c r="D132" s="451"/>
      <c r="E132" s="478"/>
      <c r="F132" s="446"/>
      <c r="G132" s="447"/>
      <c r="H132" s="451"/>
      <c r="I132" s="478"/>
      <c r="J132" s="451"/>
      <c r="K132" s="478"/>
      <c r="L132" s="446"/>
      <c r="M132" s="447"/>
      <c r="N132" s="451"/>
      <c r="O132" s="478"/>
      <c r="P132" s="463"/>
      <c r="Q132" s="464"/>
      <c r="R132" s="464"/>
      <c r="S132" s="465"/>
      <c r="T132" s="441"/>
      <c r="U132" s="442"/>
      <c r="V132" s="441"/>
      <c r="W132" s="442"/>
      <c r="X132" s="441"/>
      <c r="Y132" s="442"/>
      <c r="Z132" s="82"/>
      <c r="AA132" s="470"/>
      <c r="AB132" s="473"/>
      <c r="AC132" s="474"/>
      <c r="AD132" s="451"/>
      <c r="AE132" s="478"/>
      <c r="AF132" s="446"/>
      <c r="AG132" s="447"/>
      <c r="AH132" s="451"/>
      <c r="AI132" s="447"/>
      <c r="AJ132" s="451"/>
      <c r="AK132" s="447"/>
      <c r="AL132" s="455"/>
      <c r="AM132" s="456"/>
      <c r="AN132" s="455"/>
      <c r="AO132" s="456"/>
      <c r="AP132" s="463"/>
      <c r="AQ132" s="464"/>
      <c r="AR132" s="464"/>
      <c r="AS132" s="465"/>
      <c r="AT132" s="441"/>
      <c r="AU132" s="442"/>
      <c r="AV132" s="441"/>
      <c r="AW132" s="442"/>
      <c r="AX132" s="441"/>
      <c r="AY132" s="442"/>
      <c r="AZ132" s="82"/>
      <c r="BA132" s="470"/>
      <c r="BB132" s="473"/>
      <c r="BC132" s="474"/>
      <c r="BD132" s="451"/>
      <c r="BE132" s="478"/>
      <c r="BF132" s="446"/>
      <c r="BG132" s="447"/>
      <c r="BH132" s="451"/>
      <c r="BI132" s="478"/>
      <c r="BJ132" s="451"/>
      <c r="BK132" s="478"/>
      <c r="BL132" s="446"/>
      <c r="BM132" s="447"/>
      <c r="BN132" s="451"/>
      <c r="BO132" s="478"/>
      <c r="BP132" s="463"/>
      <c r="BQ132" s="464"/>
      <c r="BR132" s="464"/>
      <c r="BS132" s="465"/>
      <c r="BT132" s="441"/>
      <c r="BU132" s="442"/>
      <c r="BV132" s="441"/>
      <c r="BW132" s="442"/>
      <c r="BX132" s="441"/>
      <c r="BY132" s="442"/>
    </row>
    <row r="133" spans="1:77" ht="16.5" customHeight="1" x14ac:dyDescent="0.3">
      <c r="A133" s="470"/>
      <c r="B133" s="473"/>
      <c r="C133" s="474"/>
      <c r="D133" s="451"/>
      <c r="E133" s="478"/>
      <c r="F133" s="446"/>
      <c r="G133" s="447"/>
      <c r="H133" s="451"/>
      <c r="I133" s="478"/>
      <c r="J133" s="451"/>
      <c r="K133" s="478"/>
      <c r="L133" s="446"/>
      <c r="M133" s="447"/>
      <c r="N133" s="451"/>
      <c r="O133" s="478"/>
      <c r="P133" s="463"/>
      <c r="Q133" s="464"/>
      <c r="R133" s="464"/>
      <c r="S133" s="465"/>
      <c r="T133" s="441"/>
      <c r="U133" s="442"/>
      <c r="V133" s="441"/>
      <c r="W133" s="442"/>
      <c r="X133" s="441"/>
      <c r="Y133" s="442"/>
      <c r="Z133" s="82"/>
      <c r="AA133" s="470"/>
      <c r="AB133" s="473"/>
      <c r="AC133" s="474"/>
      <c r="AD133" s="451"/>
      <c r="AE133" s="478"/>
      <c r="AF133" s="446"/>
      <c r="AG133" s="447"/>
      <c r="AH133" s="451"/>
      <c r="AI133" s="447"/>
      <c r="AJ133" s="451"/>
      <c r="AK133" s="447"/>
      <c r="AL133" s="455"/>
      <c r="AM133" s="456"/>
      <c r="AN133" s="455"/>
      <c r="AO133" s="456"/>
      <c r="AP133" s="463"/>
      <c r="AQ133" s="464"/>
      <c r="AR133" s="464"/>
      <c r="AS133" s="465"/>
      <c r="AT133" s="441"/>
      <c r="AU133" s="442"/>
      <c r="AV133" s="441"/>
      <c r="AW133" s="442"/>
      <c r="AX133" s="441"/>
      <c r="AY133" s="442"/>
      <c r="AZ133" s="82"/>
      <c r="BA133" s="470"/>
      <c r="BB133" s="473"/>
      <c r="BC133" s="474"/>
      <c r="BD133" s="451"/>
      <c r="BE133" s="478"/>
      <c r="BF133" s="446"/>
      <c r="BG133" s="447"/>
      <c r="BH133" s="451"/>
      <c r="BI133" s="478"/>
      <c r="BJ133" s="451"/>
      <c r="BK133" s="478"/>
      <c r="BL133" s="446"/>
      <c r="BM133" s="447"/>
      <c r="BN133" s="451"/>
      <c r="BO133" s="478"/>
      <c r="BP133" s="463"/>
      <c r="BQ133" s="464"/>
      <c r="BR133" s="464"/>
      <c r="BS133" s="465"/>
      <c r="BT133" s="441"/>
      <c r="BU133" s="442"/>
      <c r="BV133" s="441"/>
      <c r="BW133" s="442"/>
      <c r="BX133" s="441"/>
      <c r="BY133" s="442"/>
    </row>
    <row r="134" spans="1:77" ht="16.5" customHeight="1" thickBot="1" x14ac:dyDescent="0.35">
      <c r="A134" s="470"/>
      <c r="B134" s="475"/>
      <c r="C134" s="476"/>
      <c r="D134" s="452"/>
      <c r="E134" s="479"/>
      <c r="F134" s="448"/>
      <c r="G134" s="449"/>
      <c r="H134" s="452"/>
      <c r="I134" s="479"/>
      <c r="J134" s="452"/>
      <c r="K134" s="479"/>
      <c r="L134" s="448"/>
      <c r="M134" s="449"/>
      <c r="N134" s="452"/>
      <c r="O134" s="479"/>
      <c r="P134" s="466"/>
      <c r="Q134" s="467"/>
      <c r="R134" s="467"/>
      <c r="S134" s="468"/>
      <c r="T134" s="441"/>
      <c r="U134" s="442"/>
      <c r="V134" s="441"/>
      <c r="W134" s="442"/>
      <c r="X134" s="441"/>
      <c r="Y134" s="442"/>
      <c r="Z134" s="82"/>
      <c r="AA134" s="470"/>
      <c r="AB134" s="475"/>
      <c r="AC134" s="476"/>
      <c r="AD134" s="452"/>
      <c r="AE134" s="479"/>
      <c r="AF134" s="448"/>
      <c r="AG134" s="449"/>
      <c r="AH134" s="452"/>
      <c r="AI134" s="449"/>
      <c r="AJ134" s="452"/>
      <c r="AK134" s="449"/>
      <c r="AL134" s="457"/>
      <c r="AM134" s="458"/>
      <c r="AN134" s="457"/>
      <c r="AO134" s="458"/>
      <c r="AP134" s="466"/>
      <c r="AQ134" s="467"/>
      <c r="AR134" s="467"/>
      <c r="AS134" s="468"/>
      <c r="AT134" s="441"/>
      <c r="AU134" s="442"/>
      <c r="AV134" s="441"/>
      <c r="AW134" s="442"/>
      <c r="AX134" s="441"/>
      <c r="AY134" s="442"/>
      <c r="AZ134" s="82"/>
      <c r="BA134" s="470"/>
      <c r="BB134" s="475"/>
      <c r="BC134" s="476"/>
      <c r="BD134" s="452"/>
      <c r="BE134" s="479"/>
      <c r="BF134" s="448"/>
      <c r="BG134" s="449"/>
      <c r="BH134" s="452"/>
      <c r="BI134" s="479"/>
      <c r="BJ134" s="452"/>
      <c r="BK134" s="479"/>
      <c r="BL134" s="448"/>
      <c r="BM134" s="449"/>
      <c r="BN134" s="452"/>
      <c r="BO134" s="479"/>
      <c r="BP134" s="466"/>
      <c r="BQ134" s="467"/>
      <c r="BR134" s="467"/>
      <c r="BS134" s="468"/>
      <c r="BT134" s="441"/>
      <c r="BU134" s="442"/>
      <c r="BV134" s="441"/>
      <c r="BW134" s="442"/>
      <c r="BX134" s="441"/>
      <c r="BY134" s="442"/>
    </row>
    <row r="135" spans="1:77" ht="16.5" customHeight="1" x14ac:dyDescent="0.3">
      <c r="A135" s="469">
        <f>IF(입력!A137="","",입력!A137)</f>
        <v>17</v>
      </c>
      <c r="B135" s="471" t="str">
        <f>IF(입력!B141="","",입력!B141)</f>
        <v/>
      </c>
      <c r="C135" s="472"/>
      <c r="D135" s="450">
        <f>IF(OR(입력!B137="60mm단열",입력!B137="60mm방화"),IF(입력!B139="FIX",IF(입력!H137="W",(입력!D137-(입력!D137-입력!J137)-34-19-15),입력!D137-34-34-15),IF(OR(입력!B139="T/T",입력!B139="T/O",입력!B139="T/S"),IF(입력!H137="W",입력!D137-(입력!D137-입력!J137)-34-19+12-53-53-15,입력!D137-34-34+12-53-53-15),IF(입력!B139="OD",IF(입력!H137="W",입력!D137-(입력!D137-입력!J137)-34-34+12-53-53-15,입력!D137-34-34+12-53-53-15),IF(입력!B139="PJ",IF(입력!H137="W",입력!D137-(입력!D137-입력!J137)-34-34+12-53-53-15,입력!D137-34-34+12-53-53-10),0)))),0)</f>
        <v>0</v>
      </c>
      <c r="E135" s="477"/>
      <c r="F135" s="444">
        <f>IF(OR(입력!B137="60mm단열",입력!B137="60mm방화"),IF(입력!B139="FIX",IF(입력!H137="H",입력!F137-(입력!F137-입력!J137)-34-19-15,입력!F137-34-34-15),IF(OR(입력!B139="T/T",입력!B139="T/O",입력!B139="T/S"),IF(입력!H137="H",입력!F137-(입력!F137-입력!J137)-34-19+12-53-53-15,입력!F137-34-34+12-53-53-15),IF(입력!B139="OD",IF(입력!H137="H",입력!F137-(입력!F137-입력!J137)-34-34+12-53-53-15,입력!F137-34-34+12-53-53-15),IF(입력!B139="ES",입력!F137-37-38-81-81-10,IF(입력!B139="PJ",IF(입력!H137="H",입력!F137-(입력!F137-입력!J137)-34-34+12-53-53-15,입력!F137-34-34+12-53-53-15),0))))),0)</f>
        <v>0</v>
      </c>
      <c r="G135" s="445"/>
      <c r="H135" s="450">
        <f>IF(OR(입력!B137="60mm단열",입력!B137="60mm방화"),IF(입력!B139="FIX",IF(입력!H137="W",IF(입력!H141="W",입력!D137-(입력!D137-입력!J141)-34-19-15,입력!D137-입력!J137-34-19-15),IF(입력!H137="H",입력!D137-34-34-15,0)),IF(OR(입력!B139="T/T",입력!B139="T/O",입력!B139="T/S"),IF(입력!H137="W",IF(입력!H141="W",입력!D137-(입력!D137-입력!J141)-34-19+12-53-53-15,입력!D137-입력!J137-34-19-15),IF(입력!H137="H",IF(입력!H141="H",입력!D137-34-34+12-53-53-15,입력!D137-34-34-15),0)),IF(입력!B139="OD",IF(입력!H137="W",IF(입력!H141="W",입력!D137-(입력!D137-입력!J141)-34-34+12-53-53-15,입력!D137-입력!J137-34-34-15),IF(입력!H137="H",IF(입력!H141="H",입력!D137-34-34+12-53-53-15,입력!D137-34-34-15),0)),IF(입력!B139="ES",IF(입력!H137="W",IF(입력!H141="W",입력!D137-(입력!D137-입력!J141)-38-21+50.5-81-81-10,입력!D137-입력!J137-40-21-10),0),IF(입력!B139="PJ",IF(입력!H137="W",IF(입력!H140="W",입력!D137-(입력!D137-입력!J141)-34-34+12-53-53-15,입력!D137-입력!J137-34-34-15),IF(입력!H137="H",IF(입력!H141="H",입력!D137-34-34+12-53-53-15,입력!D137-34-34-15),0)),0))))),0)</f>
        <v>0</v>
      </c>
      <c r="I135" s="477"/>
      <c r="J135" s="450">
        <f>IF(OR(입력!$B137="60mm단열",입력!$B137="60mm방화"),IF(입력!B139="FIX",IF(입력!H137="H",IF(입력!H141="H",입력!F137-(입력!F137-입력!J141)-34-19-15,입력!F137-입력!J137-34-19-15),IF(입력!H137="W",입력!F137-34-34-15,0)),IF(OR(입력!B139="T/T",입력!B139="T/O",입력!B139="T/S"),IF(입력!H137="H",IF(입력!H141="H",입력!F137-(입력!F137-입력!J141)-34-19+12-53-53-15,입력!F137-입력!J137-34-19-15),IF(입력!H137="W",IF(입력!H141="W",입력!F137-34-34+12-53-53-15,입력!F137-34-34-15),0)),IF(입력!B139="OD",IF(입력!H137="H",IF(입력!H141="H",입력!F137-(입력!F137-입력!J141)-34-34+12-53-53-15,입력!F137-입력!J137-34-34-15),IF(입력!H137="W",IF(입력!H141="W",입력!F137-34-34+12-53-53-15,입력!F137-34-34-15),0)),IF(입력!B139="ES",IF(입력!H137="W",IF(입력!H141="W",입력!F137-37-38-81-81-10,입력!F137-40-40-10),0),IF(입력!B139="PJ",IF(입력!H137="H",IF(입력!H141="H",입력!F137-(입력!F137-입력!J141)-34-34+12-53-53-15,입력!F137-입력!J137-34-34-15),IF(입력!H137="W",IF(입력!H141="W",입력!F137-34-34+12-53-53-15,입력!F137-34-34-15),0)),0))))),0)</f>
        <v>0</v>
      </c>
      <c r="K135" s="477"/>
      <c r="L135" s="444">
        <f>IF(OR(입력!B137="60mm단열",입력!B137="60mm방화"),IF(OR(입력!B139="FIX",입력!B139="T/T",입력!B139="T/O",입력!B139="T/S"),IF(AND(입력!H137="W",입력!H141="W"),입력!D137-입력!J137-입력!J141-19-19-15,IF(AND(입력!H137="H",입력!H141="H"),입력!D137-34-34-15,0)),IF(입력!B139="OD",IF(AND(입력!H137="W",입력!H141="W"),입력!D137-입력!J137-입력!J140-34-34-15,IF(AND(입력!H137="H",입력!H141="H"),입력!D137-34-34-15,0)),IF(입력!B139="ES",IF(AND(입력!H137="W",입력!H141="W"),입력!D137-입력!J137-입력!J140-21-21-10,0),IF(입력!B139="PJ",IF(AND(입력!H137="W",입력!H141="W"),입력!D137-입력!J137-입력!J140-34-34-15,IF(AND(입력!H137="H",입력!H141="H"),입력!D137-34-34-15,0)),0)))),0)</f>
        <v>0</v>
      </c>
      <c r="M135" s="445"/>
      <c r="N135" s="450">
        <f>IF(OR(입력!B137="60mm단열",입력!B137="60mm방화"),IF(입력!B139="FIX",IF(AND(입력!H137="W",입력!H141="W"),입력!F137-34-34-15,IF(AND(입력!H137="H",입력!H141="H"),입력!F137-입력!J137-입력!J140-19-19-15,0)),IF(OR(입력!B139="T/T",입력!B139="T/O",입력!B139="T/S"),IF(AND(입력!H137="W",입력!H141="W"),입력!F137-34-34-15,IF(AND(입력!H137="H",입력!H141="H"),입력!F137-입력!J137-입력!J140-19-19-15,0)),IF(입력!B139="OD",IF(AND(입력!H137="W",입력!H141="W"),입력!F137-34-34-15,IF(AND(입력!H137="H",입력!H141="H"),입력!F137-입력!J137-입력!J141-34-34-15,0)),IF(입력!B139="ES",IF(AND(입력!H137="W",입력!H141="W"),입력!F137-34-34-15,0),IF(입력!B139="PJ",IF(AND(입력!H137="W",입력!H141="W"),입력!F137-34-34-15,IF(AND(입력!H137="H",입력!H141="H"),입력!F137-입력!J137-입력!J141-34-34-15,0)),0))))),0)</f>
        <v>0</v>
      </c>
      <c r="O135" s="477"/>
      <c r="P135" s="460">
        <f>ROUNDUP((U135+W135+Y135),0)</f>
        <v>0</v>
      </c>
      <c r="Q135" s="461"/>
      <c r="R135" s="461"/>
      <c r="S135" s="462"/>
      <c r="T135" s="441">
        <f>IF(B135="48T",0,IF(B135="51T",0,IF(입력!B137="60mm단열",(D135*F135)/91809*IF($B135="39T",9800,6100),IF(입력!B137="60mm방화",(D135*F135)/91809*IF($B135="24T",23400,30000),IF(AND(입력!B139="ES",B135="39T"),(D135*F135)/91809*9800,IF(AND(입력!B139="ES",B135="24T"),(D135*F135)/91809*6100,0))))))</f>
        <v>0</v>
      </c>
      <c r="U135" s="442">
        <f>IF(T135=0,0,IF(AND(입력!$B137="60mm단열",$B135="39T",T135&lt;29400),29400,IF(AND(입력!$B137="60mm단열",$B135="24T",T135&lt;18300),18300,IF(AND(입력!$B137="60mm방화",$B135="24T",T135&lt;70200),70200,T135))))</f>
        <v>0</v>
      </c>
      <c r="V135" s="441">
        <f>IF(B135="48T",0,IF(B135="51T",0,IF(입력!B137="60mm단열",(H135*J135)/91809*IF($B135="39T",9800,6100),IF(입력!B137="60mm방화",(H135*J135)/91809*IF($B135="24T",23400,30000),IF(AND(입력!B139="ES",B135="39T"),(H135*J135)/91809*9800,IF(AND(입력!B139="ES",B135="24T"),(H135*J135)/91809*6100,0))))))</f>
        <v>0</v>
      </c>
      <c r="W135" s="442">
        <f>IF(V135=0,0,IF(AND(입력!$B137="60mm단열",$B135="39T",V135&lt;29400),29400,IF(AND(입력!$B137="60mm단열",$B135="24T",V135&lt;18300),18300,IF(AND(입력!$B137="60mm방화",$B135="24T",V135&lt;70200),70200,V135))))</f>
        <v>0</v>
      </c>
      <c r="X135" s="441">
        <f>IF(B135="48T",0,IF(B135="51T",0,IF(입력!B137="60mm단열",(L135*N135)/91809*IF($B135="39T",9800,6100),IF(입력!B137="60mm방화",(L135*N135)/91809*IF($B135="24T",23400,30000),IF(AND(입력!B139="ES",B135="39T"),(L135*N135)/91809*9800,IF(AND(입력!B139="ES",B135="24T"),(L135*N135)/91809*6100,0))))))</f>
        <v>0</v>
      </c>
      <c r="Y135" s="442">
        <f>IF(X135=0,0,IF(AND(입력!$B137="60mm단열",$B135="39T",X135&lt;29400),29400,IF(AND(입력!$B137="60mm단열",$B135="24T",X135&lt;18300),18300,IF(AND(입력!$B137="60mm방화",$B135="24T",X135&lt;70200),70200,X135))))</f>
        <v>0</v>
      </c>
      <c r="Z135" s="82"/>
      <c r="AA135" s="469">
        <f>IF(입력!A137="","",입력!A137)</f>
        <v>17</v>
      </c>
      <c r="AB135" s="471" t="str">
        <f>IF(입력!B141="","",입력!B141)</f>
        <v/>
      </c>
      <c r="AC135" s="472"/>
      <c r="AD135" s="450">
        <f>IF(OR(입력!B137="85mm단열",입력!B137="85mm방화"),IF(입력!B139="FIX",IF(입력!H137="W",(입력!D137-(입력!D137-입력!J137)-38-19-15),입력!D137-38-38-15),IF(OR(입력!B139="T/T",입력!B139="T/O",입력!B139="T/S"),IF(입력!H137="W",입력!D137-(입력!D137-입력!J137)-38-19+12-56-56-15,입력!D137-38-38+12-56-56-15),IF(입력!B139="OD",IF(입력!H137="W",입력!D137-(입력!D137-입력!J137)-38-38+12-56-56-15,입력!D137-38-38+12-56-56-15),0))),0)</f>
        <v>0</v>
      </c>
      <c r="AE135" s="477"/>
      <c r="AF135" s="444">
        <f>IF(OR(입력!B137="85mm단열",입력!B137="85mm방화"),IF(입력!B139="FIX",IF(입력!H137="H",입력!F137-(입력!F137-입력!J137)-38-19-15,입력!F137-38-38-15),IF(OR(입력!B139="T/T",입력!B139="T/O",입력!B137="T/S"),IF(입력!H137="H",입력!F137-(입력!F137-입력!J137)-38-19+12-56-56-15,입력!F137-38-38+12-56-56-15),IF(입력!B139="OD",IF(입력!H137="H",입력!F137-(입력!F137-입력!J137)-38-38+12-56-56-15,입력!F137-38-38+12-56-56-15),IF(입력!B139="ES",입력!F137-37-38-81-81-10,IF(입력!B139="PJ",IF(입력!H137="H",입력!F137-(입력!F137-입력!J137)-50-50+16-58-58-10,입력!F137-50-50+16-58-58-10),0))))),0)</f>
        <v>0</v>
      </c>
      <c r="AG135" s="445"/>
      <c r="AH135" s="450">
        <f>IF(OR(입력!B137="85mm단열",입력!B137="85mm방화"),IF(입력!B139="FIX",IF(입력!H137="W",IF(입력!H142="W",입력!D137-(입력!D137-입력!J142)-37-19-15,입력!D137-입력!J137-38-19-15),IF(입력!H137="H",입력!D137-38-38-15,0)),IF(OR(입력!B139="T/T",입력!B139="T/O",입력!B139="T/S"),IF(입력!H137="W",IF(입력!H141="W",입력!D137-(입력!D137-입력!J141)-38-19+12-56-56-15,입력!D137-입력!J137-38-19-15),IF(입력!H137="H",IF(입력!H142="H",입력!D137-38-38+12-56-56-15,입력!D137-38-38-15),0)),IF(입력!B139="OD",IF(입력!H137="W",IF(입력!H141="W",입력!D137-(입력!D137-입력!J141)-38-38+12-56-56-15,입력!D137-입력!J137-38-38-15),IF(입력!H137="H",IF(입력!H141="H",입력!D137-38-38+12-56-56-15,입력!D137-38-38-15),0)),IF(입력!B139="ES",IF(입력!H137="W",IF(입력!H142="W",입력!D137-(입력!D137-입력!J142)-38-21+50.5-81-81-10,입력!D137-입력!J137-40-21-10),0),IF(입력!B139="PJ",IF(입력!H137="W",IF(입력!H142="W",입력!D137-(입력!D137-입력!J142)-50-50+16-58-58-10,입력!D137-입력!J137-50-50-10),IF(입력!H137="H",IF(입력!H142="H",입력!D137-50-50+16-58-58-10,입력!D137-50-50-10),0)),0))))),0)</f>
        <v>0</v>
      </c>
      <c r="AI135" s="445"/>
      <c r="AJ135" s="450">
        <f>IF(OR(입력!B137="85mm단열",입력!B137="85mm방화"),IF(입력!B139="FIX",IF(입력!H137="H",IF(입력!H141="H",입력!F137-(입력!F137-입력!J141)-38-19-15,입력!F137-입력!J137-38-19-15),IF(입력!H137="W",입력!F137-38-38-15,0)),IF(OR(입력!B139="T/T",입력!B139="T/O",입력!B139="T/S"),IF(입력!H137="H",IF(입력!H141="H",입력!F137-(입력!F137-입력!J141)-38-19+12-56-56-15,입력!F137-입력!J137-38-19-15),IF(입력!H137="W",IF(입력!H141="W",입력!F137-38-38+12-56-56-15,입력!F137-38-38-15),0)),IF(입력!B139="ID",IF(입력!H137="H",IF(입력!H141="H",입력!F137-(입력!F137-입력!J141)-38-19+12-56-56-15,입력!F137-입력!J137-38-19-15),IF(입력!H137="W",IF(입력!H141="W",입력!F137-38-38+12-56-56-15,입력!F137-38-38-15),0)),IF(입력!B139="OD",IF(입력!H137="H",IF(입력!H141="H",입력!F137-(입력!F137-입력!J141)-38-38+12-56-56-15,입력!F137-입력!J137-38-38-15),IF(입력!H137="W",IF(입력!H141="W",입력!F137-38-38+12-56-56-15,입력!F137-38-38-15),0)),IF(입력!B139="ES",IF(입력!H137="W",IF(입력!H142="W",입력!F137-37-38-81-81-10,입력!F137-40-40-10),0),IF(입력!B139="PJ",IF(입력!H137="H",IF(입력!H142="H",입력!F137-(입력!F137-입력!J142)-50-50+16-58-58-10,입력!F137-입력!J137-50-50-10),IF(입력!H137="W",IF(입력!H142="W",입력!F137-50-50+16-58-58-10,입력!F137-50-50-10),0)),0)))))),0)</f>
        <v>0</v>
      </c>
      <c r="AK135" s="445"/>
      <c r="AL135" s="453">
        <f>IF(OR(입력!B137="85mm단열",입력!B137="85mm방화"),IF(OR(입력!B139="FIX",입력!B139="T/T",입력!B139="T/O",입력!B139="T/S",입력!B139="ID"),IF(AND(입력!H137="W",입력!H141="W"),입력!D137-입력!J137-입력!J141-19-19-15,IF(AND(입력!H137="H",입력!H141="H"),입력!D137-38-38-15,0)),IF(입력!B139="OD",IF(AND(입력!H137="W",입력!H141="W"),입력!D137-입력!J137-입력!J142-38-38-15,IF(AND(입력!H137="H",입력!H141="H"),입력!D137-38-38-15,0)),IF(입력!B137="ES",IF(AND(입력!H137="W",입력!H141="W"),입력!D137-입력!J137-입력!J142-21-21-10,0),IF(입력!B137="PJ",IF(AND(입력!H137="W",입력!H141="W"),입력!D137-입력!J137-입력!J142-50-50-10-12,IF(AND(입력!H137="H",입력!H141="H"),입력!D137-50-50-10-12,0)),0)))),0)</f>
        <v>0</v>
      </c>
      <c r="AM135" s="454"/>
      <c r="AN135" s="459">
        <f>IF(OR(입력!B137="85mm단열",입력!B137="85mm방화"),IF(입력!B139="FIX",IF(AND(입력!H137="W",입력!H141="W"),입력!F137-38-38-15,IF(AND(입력!H137="H",입력!H141="H"),입력!F137-입력!J137-입력!J141-19-19-15,0)),IF(OR(입력!B139="T/T",입력!B139="T/O",입력!B139="T/S"),IF(AND(입력!H137="W",입력!H141="W"),입력!F137-38-38-15,IF(AND(입력!H137="H",입력!H141="H"),입력!F137-입력!J137-입력!J141-19-19-15,0)),IF(입력!B139="ID",IF(AND(입력!H137="W",입력!H141="W"),입력!F137-38-38-15,IF(AND(입력!H137="H",입력!H141="H"),입력!F137-입력!J137-입력!J141-19-19-15,0)),IF(입력!B139="OD",IF(AND(입력!H137="W",입력!H141="W"),입력!F137-38-38-15,IF(AND(입력!H137="H",입력!H141="H"),입력!F137-입력!J137-입력!J141-38-38-15,0)),IF(입력!B137="ES",IF(AND(입력!H137="W",입력!H142="W"),입력!F137-40-40-10,0),IF(입력!B137="PJ",IF(AND(입력!H137="W",입력!H142="W"),입력!F137-50-50-10,IF(AND(입력!H137="H",입력!H142="H"),입력!F137-입력!J137-입력!J142-50-50-10,0)),0)))))),0)</f>
        <v>0</v>
      </c>
      <c r="AO135" s="454"/>
      <c r="AP135" s="460">
        <f>ROUNDUP((AU135+AW135+AY135),0)</f>
        <v>0</v>
      </c>
      <c r="AQ135" s="461"/>
      <c r="AR135" s="461"/>
      <c r="AS135" s="462"/>
      <c r="AT135" s="441">
        <f>(AD135*AF135)/91809*IF($AB135="51T",11000,IF($B135="48T",27500,0))</f>
        <v>0</v>
      </c>
      <c r="AU135" s="442">
        <f>IF(AT135=0,0,IF(AND('유리 사이즈'!$AB135="51T",'유리 사이즈'!AT135&lt;33000),33000,IF(AND('유리 사이즈'!$B135="48T",'유리 사이즈'!AT135&lt;83400),83400,'유리 사이즈'!AT135)))</f>
        <v>0</v>
      </c>
      <c r="AV135" s="441">
        <f>(AH135*AJ135)/91809*IF($AB135="51T",11000,IF($B135="48T",27500,0))</f>
        <v>0</v>
      </c>
      <c r="AW135" s="442">
        <f>IF(AV135=0,0,IF(AND('유리 사이즈'!$AB135="51T",'유리 사이즈'!AV135&lt;33000),33000,IF(AND('유리 사이즈'!$B135="48T",'유리 사이즈'!AV135&lt;83400),83400,'유리 사이즈'!AV135)))</f>
        <v>0</v>
      </c>
      <c r="AX135" s="441">
        <f>(AL135*AN135)/91809*IF($AB135="51T",11000,IF($B135="48T",27500,0))</f>
        <v>0</v>
      </c>
      <c r="AY135" s="442">
        <f>IF(AX135=0,0,IF(AND('유리 사이즈'!$AB135="51T",'유리 사이즈'!AX135&lt;33000),33000,IF(AND('유리 사이즈'!$B135="48T",'유리 사이즈'!AX135&lt;83400),83400,'유리 사이즈'!AX135)))</f>
        <v>0</v>
      </c>
      <c r="AZ135" s="82"/>
      <c r="BA135" s="469">
        <f>IF(입력!A137="","",입력!A137)</f>
        <v>17</v>
      </c>
      <c r="BB135" s="471" t="str">
        <f>IF(입력!B141="","",입력!B141)</f>
        <v/>
      </c>
      <c r="BC135" s="472"/>
      <c r="BD135" s="450">
        <f>IF(OR(입력!B137="145mm단열",입력!B137="145mm방화"),IF(입력!B139="ES",입력!D137-(입력!D137-입력!J137)-38-21+50.5-81-81-10,0),0)</f>
        <v>0</v>
      </c>
      <c r="BE135" s="477"/>
      <c r="BF135" s="444">
        <f>IF(OR(입력!B137="145mm단열",입력!B137="145mm방화"),IF(입력!B139="ES",입력!F137-37-38-81-81-10,0),0)</f>
        <v>0</v>
      </c>
      <c r="BG135" s="445"/>
      <c r="BH135" s="450">
        <f>IF(OR(입력!B137="145mm단열",입력!B137="145mm방화"),IF(입력!B139="ES",IF(입력!H137="W",IF(입력!H141="W",입력!D137-(입력!D137-입력!J141)-38-21+50.5-81-81-10,입력!D137-입력!J137-40-21-10),0),0),0)</f>
        <v>0</v>
      </c>
      <c r="BI135" s="477"/>
      <c r="BJ135" s="450">
        <f>IF(OR(입력!$B137="145mm단열",입력!$B137="145mm방화"),IF(입력!B139="ES",IF(입력!H137="W",IF(입력!H140="W",입력!F137-37-38-81-81-10,입력!F137-40-40-10),0),0),0)</f>
        <v>0</v>
      </c>
      <c r="BK135" s="477"/>
      <c r="BL135" s="444">
        <f>IF(OR(입력!B137="145mm단열",입력!B137="145mm방화"),IF(입력!B139="ES",IF(AND(입력!H137="W",입력!H141="W"),입력!D137-입력!J137-입력!J140-21-21-10,0),0),0)</f>
        <v>0</v>
      </c>
      <c r="BM135" s="445"/>
      <c r="BN135" s="450">
        <f>IF(OR(입력!B137="145mm단열",입력!B137="145mm방화"),IF(입력!B139="ES",IF(AND(입력!H137="W",입력!H141="W"),입력!F137-40-40-10,0),0),0)</f>
        <v>0</v>
      </c>
      <c r="BO135" s="477"/>
      <c r="BP135" s="460">
        <f>ROUNDUP((BU135+BW135+BY135),0)</f>
        <v>0</v>
      </c>
      <c r="BQ135" s="461"/>
      <c r="BR135" s="461"/>
      <c r="BS135" s="462"/>
      <c r="BT135" s="441">
        <f>IF(BB135="48T",0,IF(BB135="51T",0,IF(입력!B137="145mm단열",(BD135*BF135)/91809*IF($B135="39T",9800,6100),IF(입력!B137="145mm방화",(BD135*BF135)/91809*IF($B135="24T",23400,30000),IF(AND(입력!B139="ES",BB135="39T"),(BD135*BF135)/91809*9800,IF(AND(입력!B139="ES",BB135="24T"),(BD135*BF135)/91809*6100,0))))))</f>
        <v>0</v>
      </c>
      <c r="BU135" s="442">
        <f>IF(BT135=0,0,IF(AND(입력!$B137="145mm단열",$B135="39T",BT135&lt;29400),29400,IF(AND(입력!$B137="145mm단열",$B135="24T",BT135&lt;18300),18300,IF(AND(입력!$B137="60mm방화",$B135="24T",BT135&lt;70200),70200,BT135))))</f>
        <v>0</v>
      </c>
      <c r="BV135" s="441">
        <f>IF(BB135="48T",0,IF(BB135="51T",0,IF(입력!B137="145mm단열",(BH135*BJ135)/91809*IF($B135="39T",9800,6100),IF(입력!B137="145mm방화",(BH135*BJ135)/91809*IF($B135="24T",23400,30000),IF(AND(입력!B139="ES",BB135="39T"),(BH135*BJ135)/91809*9800,IF(AND(입력!B139="ES",BB135="24T"),(BH135*BJ135)/91809*6100,0))))))</f>
        <v>0</v>
      </c>
      <c r="BW135" s="442">
        <f>IF(BV135=0,0,IF(AND(입력!$B137="145mm단열",$B135="39T",BV135&lt;29400),29400,IF(AND(입력!$B137="145mm단열",$B135="24T",BV135&lt;18300),18300,IF(AND(입력!$B137="60mm방화",$B135="24T",BV135&lt;70200),70200,BV135))))</f>
        <v>0</v>
      </c>
      <c r="BX135" s="441">
        <f>IF(BB135="48T",0,IF(BB135="51T",0,IF(입력!B137="145mm단열",(BL135*BN135)/91809*IF($B135="39T",9800,6100),IF(입력!B137="145mm방화",(BL135*BN135)/91809*IF($B135="24T",23400,30000),IF(AND(입력!B139="ES",BB135="39T"),(BL135*BN135)/91809*9800,IF(AND(입력!B139="ES",BB135="24T"),(BL135*BN135)/91809*6100,0))))))</f>
        <v>0</v>
      </c>
      <c r="BY135" s="442">
        <f>IF(BX135=0,0,IF(AND(입력!$B137="145mm단열",$B135="39T",BX135&lt;29400),29400,IF(AND(입력!$B137="60mm단열",$B135="24T",BX135&lt;18300),18300,IF(AND(입력!$B137="145mm방화",$B135="24T",BX135&lt;70200),70200,BX135))))</f>
        <v>0</v>
      </c>
    </row>
    <row r="136" spans="1:77" ht="16.5" customHeight="1" x14ac:dyDescent="0.3">
      <c r="A136" s="470"/>
      <c r="B136" s="473"/>
      <c r="C136" s="474"/>
      <c r="D136" s="451"/>
      <c r="E136" s="478"/>
      <c r="F136" s="446"/>
      <c r="G136" s="447"/>
      <c r="H136" s="451"/>
      <c r="I136" s="478"/>
      <c r="J136" s="451"/>
      <c r="K136" s="478"/>
      <c r="L136" s="446"/>
      <c r="M136" s="447"/>
      <c r="N136" s="451"/>
      <c r="O136" s="478"/>
      <c r="P136" s="463"/>
      <c r="Q136" s="464"/>
      <c r="R136" s="464"/>
      <c r="S136" s="465"/>
      <c r="T136" s="441"/>
      <c r="U136" s="442"/>
      <c r="V136" s="441"/>
      <c r="W136" s="442"/>
      <c r="X136" s="441"/>
      <c r="Y136" s="442"/>
      <c r="Z136" s="82"/>
      <c r="AA136" s="470"/>
      <c r="AB136" s="473"/>
      <c r="AC136" s="474"/>
      <c r="AD136" s="451"/>
      <c r="AE136" s="478"/>
      <c r="AF136" s="446"/>
      <c r="AG136" s="447"/>
      <c r="AH136" s="451"/>
      <c r="AI136" s="447"/>
      <c r="AJ136" s="451"/>
      <c r="AK136" s="447"/>
      <c r="AL136" s="455"/>
      <c r="AM136" s="456"/>
      <c r="AN136" s="455"/>
      <c r="AO136" s="456"/>
      <c r="AP136" s="463"/>
      <c r="AQ136" s="464"/>
      <c r="AR136" s="464"/>
      <c r="AS136" s="465"/>
      <c r="AT136" s="441"/>
      <c r="AU136" s="442"/>
      <c r="AV136" s="441"/>
      <c r="AW136" s="442"/>
      <c r="AX136" s="441"/>
      <c r="AY136" s="442"/>
      <c r="AZ136" s="82"/>
      <c r="BA136" s="470"/>
      <c r="BB136" s="473"/>
      <c r="BC136" s="474"/>
      <c r="BD136" s="451"/>
      <c r="BE136" s="478"/>
      <c r="BF136" s="446"/>
      <c r="BG136" s="447"/>
      <c r="BH136" s="451"/>
      <c r="BI136" s="478"/>
      <c r="BJ136" s="451"/>
      <c r="BK136" s="478"/>
      <c r="BL136" s="446"/>
      <c r="BM136" s="447"/>
      <c r="BN136" s="451"/>
      <c r="BO136" s="478"/>
      <c r="BP136" s="463"/>
      <c r="BQ136" s="464"/>
      <c r="BR136" s="464"/>
      <c r="BS136" s="465"/>
      <c r="BT136" s="441"/>
      <c r="BU136" s="442"/>
      <c r="BV136" s="441"/>
      <c r="BW136" s="442"/>
      <c r="BX136" s="441"/>
      <c r="BY136" s="442"/>
    </row>
    <row r="137" spans="1:77" ht="16.5" customHeight="1" x14ac:dyDescent="0.3">
      <c r="A137" s="470"/>
      <c r="B137" s="473"/>
      <c r="C137" s="474"/>
      <c r="D137" s="451"/>
      <c r="E137" s="478"/>
      <c r="F137" s="446"/>
      <c r="G137" s="447"/>
      <c r="H137" s="451"/>
      <c r="I137" s="478"/>
      <c r="J137" s="451"/>
      <c r="K137" s="478"/>
      <c r="L137" s="446"/>
      <c r="M137" s="447"/>
      <c r="N137" s="451"/>
      <c r="O137" s="478"/>
      <c r="P137" s="463"/>
      <c r="Q137" s="464"/>
      <c r="R137" s="464"/>
      <c r="S137" s="465"/>
      <c r="T137" s="441"/>
      <c r="U137" s="442"/>
      <c r="V137" s="441"/>
      <c r="W137" s="442"/>
      <c r="X137" s="441"/>
      <c r="Y137" s="442"/>
      <c r="Z137" s="82"/>
      <c r="AA137" s="470"/>
      <c r="AB137" s="473"/>
      <c r="AC137" s="474"/>
      <c r="AD137" s="451"/>
      <c r="AE137" s="478"/>
      <c r="AF137" s="446"/>
      <c r="AG137" s="447"/>
      <c r="AH137" s="451"/>
      <c r="AI137" s="447"/>
      <c r="AJ137" s="451"/>
      <c r="AK137" s="447"/>
      <c r="AL137" s="455"/>
      <c r="AM137" s="456"/>
      <c r="AN137" s="455"/>
      <c r="AO137" s="456"/>
      <c r="AP137" s="463"/>
      <c r="AQ137" s="464"/>
      <c r="AR137" s="464"/>
      <c r="AS137" s="465"/>
      <c r="AT137" s="441"/>
      <c r="AU137" s="442"/>
      <c r="AV137" s="441"/>
      <c r="AW137" s="442"/>
      <c r="AX137" s="441"/>
      <c r="AY137" s="442"/>
      <c r="AZ137" s="82"/>
      <c r="BA137" s="470"/>
      <c r="BB137" s="473"/>
      <c r="BC137" s="474"/>
      <c r="BD137" s="451"/>
      <c r="BE137" s="478"/>
      <c r="BF137" s="446"/>
      <c r="BG137" s="447"/>
      <c r="BH137" s="451"/>
      <c r="BI137" s="478"/>
      <c r="BJ137" s="451"/>
      <c r="BK137" s="478"/>
      <c r="BL137" s="446"/>
      <c r="BM137" s="447"/>
      <c r="BN137" s="451"/>
      <c r="BO137" s="478"/>
      <c r="BP137" s="463"/>
      <c r="BQ137" s="464"/>
      <c r="BR137" s="464"/>
      <c r="BS137" s="465"/>
      <c r="BT137" s="441"/>
      <c r="BU137" s="442"/>
      <c r="BV137" s="441"/>
      <c r="BW137" s="442"/>
      <c r="BX137" s="441"/>
      <c r="BY137" s="442"/>
    </row>
    <row r="138" spans="1:77" ht="16.5" customHeight="1" x14ac:dyDescent="0.3">
      <c r="A138" s="470"/>
      <c r="B138" s="473"/>
      <c r="C138" s="474"/>
      <c r="D138" s="451"/>
      <c r="E138" s="478"/>
      <c r="F138" s="446"/>
      <c r="G138" s="447"/>
      <c r="H138" s="451"/>
      <c r="I138" s="478"/>
      <c r="J138" s="451"/>
      <c r="K138" s="478"/>
      <c r="L138" s="446"/>
      <c r="M138" s="447"/>
      <c r="N138" s="451"/>
      <c r="O138" s="478"/>
      <c r="P138" s="463"/>
      <c r="Q138" s="464"/>
      <c r="R138" s="464"/>
      <c r="S138" s="465"/>
      <c r="T138" s="441"/>
      <c r="U138" s="442"/>
      <c r="V138" s="441"/>
      <c r="W138" s="442"/>
      <c r="X138" s="441"/>
      <c r="Y138" s="442"/>
      <c r="Z138" s="82"/>
      <c r="AA138" s="470"/>
      <c r="AB138" s="473"/>
      <c r="AC138" s="474"/>
      <c r="AD138" s="451"/>
      <c r="AE138" s="478"/>
      <c r="AF138" s="446"/>
      <c r="AG138" s="447"/>
      <c r="AH138" s="451"/>
      <c r="AI138" s="447"/>
      <c r="AJ138" s="451"/>
      <c r="AK138" s="447"/>
      <c r="AL138" s="455"/>
      <c r="AM138" s="456"/>
      <c r="AN138" s="455"/>
      <c r="AO138" s="456"/>
      <c r="AP138" s="463"/>
      <c r="AQ138" s="464"/>
      <c r="AR138" s="464"/>
      <c r="AS138" s="465"/>
      <c r="AT138" s="441"/>
      <c r="AU138" s="442"/>
      <c r="AV138" s="441"/>
      <c r="AW138" s="442"/>
      <c r="AX138" s="441"/>
      <c r="AY138" s="442"/>
      <c r="AZ138" s="82"/>
      <c r="BA138" s="470"/>
      <c r="BB138" s="473"/>
      <c r="BC138" s="474"/>
      <c r="BD138" s="451"/>
      <c r="BE138" s="478"/>
      <c r="BF138" s="446"/>
      <c r="BG138" s="447"/>
      <c r="BH138" s="451"/>
      <c r="BI138" s="478"/>
      <c r="BJ138" s="451"/>
      <c r="BK138" s="478"/>
      <c r="BL138" s="446"/>
      <c r="BM138" s="447"/>
      <c r="BN138" s="451"/>
      <c r="BO138" s="478"/>
      <c r="BP138" s="463"/>
      <c r="BQ138" s="464"/>
      <c r="BR138" s="464"/>
      <c r="BS138" s="465"/>
      <c r="BT138" s="441"/>
      <c r="BU138" s="442"/>
      <c r="BV138" s="441"/>
      <c r="BW138" s="442"/>
      <c r="BX138" s="441"/>
      <c r="BY138" s="442"/>
    </row>
    <row r="139" spans="1:77" ht="16.5" customHeight="1" x14ac:dyDescent="0.3">
      <c r="A139" s="470"/>
      <c r="B139" s="473"/>
      <c r="C139" s="474"/>
      <c r="D139" s="451"/>
      <c r="E139" s="478"/>
      <c r="F139" s="446"/>
      <c r="G139" s="447"/>
      <c r="H139" s="451"/>
      <c r="I139" s="478"/>
      <c r="J139" s="451"/>
      <c r="K139" s="478"/>
      <c r="L139" s="446"/>
      <c r="M139" s="447"/>
      <c r="N139" s="451"/>
      <c r="O139" s="478"/>
      <c r="P139" s="463"/>
      <c r="Q139" s="464"/>
      <c r="R139" s="464"/>
      <c r="S139" s="465"/>
      <c r="T139" s="441"/>
      <c r="U139" s="442"/>
      <c r="V139" s="441"/>
      <c r="W139" s="442"/>
      <c r="X139" s="441"/>
      <c r="Y139" s="442"/>
      <c r="Z139" s="82"/>
      <c r="AA139" s="470"/>
      <c r="AB139" s="473"/>
      <c r="AC139" s="474"/>
      <c r="AD139" s="451"/>
      <c r="AE139" s="478"/>
      <c r="AF139" s="446"/>
      <c r="AG139" s="447"/>
      <c r="AH139" s="451"/>
      <c r="AI139" s="447"/>
      <c r="AJ139" s="451"/>
      <c r="AK139" s="447"/>
      <c r="AL139" s="455"/>
      <c r="AM139" s="456"/>
      <c r="AN139" s="455"/>
      <c r="AO139" s="456"/>
      <c r="AP139" s="463"/>
      <c r="AQ139" s="464"/>
      <c r="AR139" s="464"/>
      <c r="AS139" s="465"/>
      <c r="AT139" s="441"/>
      <c r="AU139" s="442"/>
      <c r="AV139" s="441"/>
      <c r="AW139" s="442"/>
      <c r="AX139" s="441"/>
      <c r="AY139" s="442"/>
      <c r="AZ139" s="82"/>
      <c r="BA139" s="470"/>
      <c r="BB139" s="473"/>
      <c r="BC139" s="474"/>
      <c r="BD139" s="451"/>
      <c r="BE139" s="478"/>
      <c r="BF139" s="446"/>
      <c r="BG139" s="447"/>
      <c r="BH139" s="451"/>
      <c r="BI139" s="478"/>
      <c r="BJ139" s="451"/>
      <c r="BK139" s="478"/>
      <c r="BL139" s="446"/>
      <c r="BM139" s="447"/>
      <c r="BN139" s="451"/>
      <c r="BO139" s="478"/>
      <c r="BP139" s="463"/>
      <c r="BQ139" s="464"/>
      <c r="BR139" s="464"/>
      <c r="BS139" s="465"/>
      <c r="BT139" s="441"/>
      <c r="BU139" s="442"/>
      <c r="BV139" s="441"/>
      <c r="BW139" s="442"/>
      <c r="BX139" s="441"/>
      <c r="BY139" s="442"/>
    </row>
    <row r="140" spans="1:77" ht="16.5" customHeight="1" x14ac:dyDescent="0.3">
      <c r="A140" s="470"/>
      <c r="B140" s="473"/>
      <c r="C140" s="474"/>
      <c r="D140" s="451"/>
      <c r="E140" s="478"/>
      <c r="F140" s="446"/>
      <c r="G140" s="447"/>
      <c r="H140" s="451"/>
      <c r="I140" s="478"/>
      <c r="J140" s="451"/>
      <c r="K140" s="478"/>
      <c r="L140" s="446"/>
      <c r="M140" s="447"/>
      <c r="N140" s="451"/>
      <c r="O140" s="478"/>
      <c r="P140" s="463"/>
      <c r="Q140" s="464"/>
      <c r="R140" s="464"/>
      <c r="S140" s="465"/>
      <c r="T140" s="441"/>
      <c r="U140" s="442"/>
      <c r="V140" s="441"/>
      <c r="W140" s="442"/>
      <c r="X140" s="441"/>
      <c r="Y140" s="442"/>
      <c r="Z140" s="82"/>
      <c r="AA140" s="470"/>
      <c r="AB140" s="473"/>
      <c r="AC140" s="474"/>
      <c r="AD140" s="451"/>
      <c r="AE140" s="478"/>
      <c r="AF140" s="446"/>
      <c r="AG140" s="447"/>
      <c r="AH140" s="451"/>
      <c r="AI140" s="447"/>
      <c r="AJ140" s="451"/>
      <c r="AK140" s="447"/>
      <c r="AL140" s="455"/>
      <c r="AM140" s="456"/>
      <c r="AN140" s="455"/>
      <c r="AO140" s="456"/>
      <c r="AP140" s="463"/>
      <c r="AQ140" s="464"/>
      <c r="AR140" s="464"/>
      <c r="AS140" s="465"/>
      <c r="AT140" s="441"/>
      <c r="AU140" s="442"/>
      <c r="AV140" s="441"/>
      <c r="AW140" s="442"/>
      <c r="AX140" s="441"/>
      <c r="AY140" s="442"/>
      <c r="AZ140" s="82"/>
      <c r="BA140" s="470"/>
      <c r="BB140" s="473"/>
      <c r="BC140" s="474"/>
      <c r="BD140" s="451"/>
      <c r="BE140" s="478"/>
      <c r="BF140" s="446"/>
      <c r="BG140" s="447"/>
      <c r="BH140" s="451"/>
      <c r="BI140" s="478"/>
      <c r="BJ140" s="451"/>
      <c r="BK140" s="478"/>
      <c r="BL140" s="446"/>
      <c r="BM140" s="447"/>
      <c r="BN140" s="451"/>
      <c r="BO140" s="478"/>
      <c r="BP140" s="463"/>
      <c r="BQ140" s="464"/>
      <c r="BR140" s="464"/>
      <c r="BS140" s="465"/>
      <c r="BT140" s="441"/>
      <c r="BU140" s="442"/>
      <c r="BV140" s="441"/>
      <c r="BW140" s="442"/>
      <c r="BX140" s="441"/>
      <c r="BY140" s="442"/>
    </row>
    <row r="141" spans="1:77" ht="16.5" customHeight="1" x14ac:dyDescent="0.3">
      <c r="A141" s="470"/>
      <c r="B141" s="473"/>
      <c r="C141" s="474"/>
      <c r="D141" s="451"/>
      <c r="E141" s="478"/>
      <c r="F141" s="446"/>
      <c r="G141" s="447"/>
      <c r="H141" s="451"/>
      <c r="I141" s="478"/>
      <c r="J141" s="451"/>
      <c r="K141" s="478"/>
      <c r="L141" s="446"/>
      <c r="M141" s="447"/>
      <c r="N141" s="451"/>
      <c r="O141" s="478"/>
      <c r="P141" s="463"/>
      <c r="Q141" s="464"/>
      <c r="R141" s="464"/>
      <c r="S141" s="465"/>
      <c r="T141" s="441"/>
      <c r="U141" s="442"/>
      <c r="V141" s="441"/>
      <c r="W141" s="442"/>
      <c r="X141" s="441"/>
      <c r="Y141" s="442"/>
      <c r="Z141" s="82"/>
      <c r="AA141" s="470"/>
      <c r="AB141" s="473"/>
      <c r="AC141" s="474"/>
      <c r="AD141" s="451"/>
      <c r="AE141" s="478"/>
      <c r="AF141" s="446"/>
      <c r="AG141" s="447"/>
      <c r="AH141" s="451"/>
      <c r="AI141" s="447"/>
      <c r="AJ141" s="451"/>
      <c r="AK141" s="447"/>
      <c r="AL141" s="455"/>
      <c r="AM141" s="456"/>
      <c r="AN141" s="455"/>
      <c r="AO141" s="456"/>
      <c r="AP141" s="463"/>
      <c r="AQ141" s="464"/>
      <c r="AR141" s="464"/>
      <c r="AS141" s="465"/>
      <c r="AT141" s="441"/>
      <c r="AU141" s="442"/>
      <c r="AV141" s="441"/>
      <c r="AW141" s="442"/>
      <c r="AX141" s="441"/>
      <c r="AY141" s="442"/>
      <c r="AZ141" s="82"/>
      <c r="BA141" s="470"/>
      <c r="BB141" s="473"/>
      <c r="BC141" s="474"/>
      <c r="BD141" s="451"/>
      <c r="BE141" s="478"/>
      <c r="BF141" s="446"/>
      <c r="BG141" s="447"/>
      <c r="BH141" s="451"/>
      <c r="BI141" s="478"/>
      <c r="BJ141" s="451"/>
      <c r="BK141" s="478"/>
      <c r="BL141" s="446"/>
      <c r="BM141" s="447"/>
      <c r="BN141" s="451"/>
      <c r="BO141" s="478"/>
      <c r="BP141" s="463"/>
      <c r="BQ141" s="464"/>
      <c r="BR141" s="464"/>
      <c r="BS141" s="465"/>
      <c r="BT141" s="441"/>
      <c r="BU141" s="442"/>
      <c r="BV141" s="441"/>
      <c r="BW141" s="442"/>
      <c r="BX141" s="441"/>
      <c r="BY141" s="442"/>
    </row>
    <row r="142" spans="1:77" ht="16.5" customHeight="1" thickBot="1" x14ac:dyDescent="0.35">
      <c r="A142" s="470"/>
      <c r="B142" s="475"/>
      <c r="C142" s="476"/>
      <c r="D142" s="452"/>
      <c r="E142" s="479"/>
      <c r="F142" s="448"/>
      <c r="G142" s="449"/>
      <c r="H142" s="452"/>
      <c r="I142" s="479"/>
      <c r="J142" s="452"/>
      <c r="K142" s="479"/>
      <c r="L142" s="448"/>
      <c r="M142" s="449"/>
      <c r="N142" s="452"/>
      <c r="O142" s="479"/>
      <c r="P142" s="466"/>
      <c r="Q142" s="467"/>
      <c r="R142" s="467"/>
      <c r="S142" s="468"/>
      <c r="T142" s="441"/>
      <c r="U142" s="442"/>
      <c r="V142" s="441"/>
      <c r="W142" s="442"/>
      <c r="X142" s="441"/>
      <c r="Y142" s="442"/>
      <c r="Z142" s="82"/>
      <c r="AA142" s="470"/>
      <c r="AB142" s="475"/>
      <c r="AC142" s="476"/>
      <c r="AD142" s="452"/>
      <c r="AE142" s="479"/>
      <c r="AF142" s="448"/>
      <c r="AG142" s="449"/>
      <c r="AH142" s="452"/>
      <c r="AI142" s="449"/>
      <c r="AJ142" s="452"/>
      <c r="AK142" s="449"/>
      <c r="AL142" s="457"/>
      <c r="AM142" s="458"/>
      <c r="AN142" s="457"/>
      <c r="AO142" s="458"/>
      <c r="AP142" s="466"/>
      <c r="AQ142" s="467"/>
      <c r="AR142" s="467"/>
      <c r="AS142" s="468"/>
      <c r="AT142" s="441"/>
      <c r="AU142" s="442"/>
      <c r="AV142" s="441"/>
      <c r="AW142" s="442"/>
      <c r="AX142" s="441"/>
      <c r="AY142" s="442"/>
      <c r="AZ142" s="82"/>
      <c r="BA142" s="470"/>
      <c r="BB142" s="475"/>
      <c r="BC142" s="476"/>
      <c r="BD142" s="452"/>
      <c r="BE142" s="479"/>
      <c r="BF142" s="448"/>
      <c r="BG142" s="449"/>
      <c r="BH142" s="452"/>
      <c r="BI142" s="479"/>
      <c r="BJ142" s="452"/>
      <c r="BK142" s="479"/>
      <c r="BL142" s="448"/>
      <c r="BM142" s="449"/>
      <c r="BN142" s="452"/>
      <c r="BO142" s="479"/>
      <c r="BP142" s="466"/>
      <c r="BQ142" s="467"/>
      <c r="BR142" s="467"/>
      <c r="BS142" s="468"/>
      <c r="BT142" s="441"/>
      <c r="BU142" s="442"/>
      <c r="BV142" s="441"/>
      <c r="BW142" s="442"/>
      <c r="BX142" s="441"/>
      <c r="BY142" s="442"/>
    </row>
    <row r="143" spans="1:77" ht="16.5" customHeight="1" x14ac:dyDescent="0.3">
      <c r="A143" s="469">
        <f>IF(입력!A145="","",입력!A145)</f>
        <v>18</v>
      </c>
      <c r="B143" s="471" t="str">
        <f>IF(입력!B149="","",입력!B149)</f>
        <v/>
      </c>
      <c r="C143" s="472"/>
      <c r="D143" s="450">
        <f>IF(OR(입력!B145="60mm단열",입력!B145="60mm방화"),IF(입력!B147="FIX",IF(입력!H145="W",(입력!D145-(입력!D145-입력!J145)-34-19-15),입력!D145-34-34-15),IF(OR(입력!B147="T/T",입력!B147="T/O",입력!B147="T/S"),IF(입력!H145="W",입력!D145-(입력!D145-입력!J145)-34-19+12-53-53-15,입력!D145-34-34+12-53-53-15),IF(입력!B147="OD",IF(입력!H145="W",입력!D145-(입력!D145-입력!J145)-34-34+12-53-53-15,입력!D145-34-34+12-53-53-15),IF(입력!B147="PJ",IF(입력!H145="W",입력!D145-(입력!D145-입력!J145)-34-34+12-53-53-15,입력!D145-34-34+12-53-53-10),0)))),0)</f>
        <v>0</v>
      </c>
      <c r="E143" s="477"/>
      <c r="F143" s="444">
        <f>IF(OR(입력!B145="60mm단열",입력!B145="60mm방화"),IF(입력!B147="FIX",IF(입력!H145="H",입력!F145-(입력!F145-입력!J145)-34-19-15,입력!F145-34-34-15),IF(OR(입력!B147="T/T",입력!B147="T/O",입력!B147="T/S"),IF(입력!H145="H",입력!F145-(입력!F145-입력!J145)-34-19+12-53-53-15,입력!F145-34-34+12-53-53-15),IF(입력!B147="OD",IF(입력!H145="H",입력!F145-(입력!F145-입력!J145)-34-34+12-53-53-15,입력!F145-34-34+12-53-53-15),IF(입력!B147="ES",입력!F145-37-38-81-81-10,IF(입력!B147="PJ",IF(입력!H145="H",입력!F145-(입력!F145-입력!J145)-34-34+12-53-53-15,입력!F145-34-34+12-53-53-15),0))))),0)</f>
        <v>0</v>
      </c>
      <c r="G143" s="445"/>
      <c r="H143" s="450">
        <f>IF(OR(입력!B145="60mm단열",입력!B145="60mm방화"),IF(입력!B147="FIX",IF(입력!H145="W",IF(입력!H149="W",입력!D145-(입력!D145-입력!J149)-34-19-15,입력!D145-입력!J145-34-19-15),IF(입력!H145="H",입력!D145-34-34-15,0)),IF(OR(입력!B147="T/T",입력!B147="T/O",입력!B147="T/S"),IF(입력!H145="W",IF(입력!H149="W",입력!D145-(입력!D145-입력!J149)-34-19+12-53-53-15,입력!D145-입력!J145-34-19-15),IF(입력!H145="H",IF(입력!H149="H",입력!D145-34-34+12-53-53-15,입력!D145-34-34-15),0)),IF(입력!B147="OD",IF(입력!H145="W",IF(입력!H149="W",입력!D145-(입력!D145-입력!J149)-34-34+12-53-53-15,입력!D145-입력!J145-34-34-15),IF(입력!H145="H",IF(입력!H149="H",입력!D145-34-34+12-53-53-15,입력!D145-34-34-15),0)),IF(입력!B147="ES",IF(입력!H145="W",IF(입력!H149="W",입력!D145-(입력!D145-입력!J149)-38-21+50.5-81-81-10,입력!D145-입력!J145-40-21-10),0),IF(입력!B147="PJ",IF(입력!H145="W",IF(입력!H148="W",입력!D145-(입력!D145-입력!J149)-34-34+12-53-53-15,입력!D145-입력!J145-34-34-15),IF(입력!H145="H",IF(입력!H149="H",입력!D145-34-34+12-53-53-15,입력!D145-34-34-15),0)),0))))),0)</f>
        <v>0</v>
      </c>
      <c r="I143" s="477"/>
      <c r="J143" s="450">
        <f>IF(OR(입력!$B145="60mm단열",입력!$B145="60mm방화"),IF(입력!B147="FIX",IF(입력!H145="H",IF(입력!H149="H",입력!F145-(입력!F145-입력!J149)-34-19-15,입력!F145-입력!J145-34-19-15),IF(입력!H145="W",입력!F145-34-34-15,0)),IF(OR(입력!B147="T/T",입력!B147="T/O",입력!B147="T/S"),IF(입력!H145="H",IF(입력!H149="H",입력!F145-(입력!F145-입력!J149)-34-19+12-53-53-15,입력!F145-입력!J145-34-19-15),IF(입력!H145="W",IF(입력!H149="W",입력!F145-34-34+12-53-53-15,입력!F145-34-34-15),0)),IF(입력!B147="OD",IF(입력!H145="H",IF(입력!H149="H",입력!F145-(입력!F145-입력!J149)-34-34+12-53-53-15,입력!F145-입력!J145-34-34-15),IF(입력!H145="W",IF(입력!H149="W",입력!F145-34-34+12-53-53-15,입력!F145-34-34-15),0)),IF(입력!B147="ES",IF(입력!H145="W",IF(입력!H149="W",입력!F145-37-38-81-81-10,입력!F145-40-40-10),0),IF(입력!B147="PJ",IF(입력!H145="H",IF(입력!H149="H",입력!F145-(입력!F145-입력!J149)-34-34+12-53-53-15,입력!F145-입력!J145-34-34-15),IF(입력!H145="W",IF(입력!H149="W",입력!F145-34-34+12-53-53-15,입력!F145-34-34-15),0)),0))))),0)</f>
        <v>0</v>
      </c>
      <c r="K143" s="477"/>
      <c r="L143" s="444">
        <f>IF(OR(입력!B145="60mm단열",입력!B145="60mm방화"),IF(OR(입력!B147="FIX",입력!B147="T/T",입력!B147="T/O",입력!B147="T/S"),IF(AND(입력!H145="W",입력!H149="W"),입력!D145-입력!J145-입력!J149-19-19-15,IF(AND(입력!H145="H",입력!H149="H"),입력!D145-34-34-15,0)),IF(입력!B147="OD",IF(AND(입력!H145="W",입력!H149="W"),입력!D145-입력!J145-입력!J148-34-34-15,IF(AND(입력!H145="H",입력!H149="H"),입력!D145-34-34-15,0)),IF(입력!B147="ES",IF(AND(입력!H145="W",입력!H149="W"),입력!D145-입력!J145-입력!J148-21-21-10,0),IF(입력!B147="PJ",IF(AND(입력!H145="W",입력!H149="W"),입력!D145-입력!J145-입력!J148-34-34-15,IF(AND(입력!H145="H",입력!H149="H"),입력!D145-34-34-15,0)),0)))),0)</f>
        <v>0</v>
      </c>
      <c r="M143" s="445"/>
      <c r="N143" s="450">
        <f>IF(OR(입력!B145="60mm단열",입력!B145="60mm방화"),IF(입력!B147="FIX",IF(AND(입력!H145="W",입력!H149="W"),입력!F145-34-34-15,IF(AND(입력!H145="H",입력!H149="H"),입력!F145-입력!J145-입력!J148-19-19-15,0)),IF(OR(입력!B147="T/T",입력!B147="T/O",입력!B147="T/S"),IF(AND(입력!H145="W",입력!H149="W"),입력!F145-34-34-15,IF(AND(입력!H145="H",입력!H149="H"),입력!F145-입력!J145-입력!J148-19-19-15,0)),IF(입력!B147="OD",IF(AND(입력!H145="W",입력!H149="W"),입력!F145-34-34-15,IF(AND(입력!H145="H",입력!H149="H"),입력!F145-입력!J145-입력!J149-34-34-15,0)),IF(입력!B147="ES",IF(AND(입력!H145="W",입력!H149="W"),입력!F145-34-34-15,0),IF(입력!B147="PJ",IF(AND(입력!H145="W",입력!H149="W"),입력!F145-34-34-15,IF(AND(입력!H145="H",입력!H149="H"),입력!F145-입력!J145-입력!J149-34-34-15,0)),0))))),0)</f>
        <v>0</v>
      </c>
      <c r="O143" s="477"/>
      <c r="P143" s="460">
        <f>ROUNDUP((U143+W143+Y143),0)</f>
        <v>0</v>
      </c>
      <c r="Q143" s="461"/>
      <c r="R143" s="461"/>
      <c r="S143" s="462"/>
      <c r="T143" s="441">
        <f>IF(B143="48T",0,IF(B143="51T",0,IF(입력!B145="60mm단열",(D143*F143)/91809*IF($B143="39T",9800,6100),IF(입력!B145="60mm방화",(D143*F143)/91809*IF($B143="24T",23400,30000),IF(AND(입력!B147="ES",B143="39T"),(D143*F143)/91809*9800,IF(AND(입력!B147="ES",B143="24T"),(D143*F143)/91809*6100,0))))))</f>
        <v>0</v>
      </c>
      <c r="U143" s="442">
        <f>IF(T143=0,0,IF(AND(입력!$B145="60mm단열",$B143="39T",T143&lt;29400),29400,IF(AND(입력!$B145="60mm단열",$B143="24T",T143&lt;18300),18300,IF(AND(입력!$B145="60mm방화",$B143="24T",T143&lt;70200),70200,T143))))</f>
        <v>0</v>
      </c>
      <c r="V143" s="441">
        <f>IF(B143="48T",0,IF(B143="51T",0,IF(입력!B145="60mm단열",(H143*J143)/91809*IF($B143="39T",9800,6100),IF(입력!B145="60mm방화",(H143*J143)/91809*IF($B143="24T",23400,30000),IF(AND(입력!B147="ES",B143="39T"),(H143*J143)/91809*9800,IF(AND(입력!B147="ES",B143="24T"),(H143*J143)/91809*6100,0))))))</f>
        <v>0</v>
      </c>
      <c r="W143" s="442">
        <f>IF(V143=0,0,IF(AND(입력!$B145="60mm단열",$B143="39T",V143&lt;29400),29400,IF(AND(입력!$B145="60mm단열",$B143="24T",V143&lt;18300),18300,IF(AND(입력!$B145="60mm방화",$B143="24T",V143&lt;70200),70200,V143))))</f>
        <v>0</v>
      </c>
      <c r="X143" s="441">
        <f>IF(B143="48T",0,IF(B143="51T",0,IF(입력!B145="60mm단열",(L143*N143)/91809*IF($B143="39T",9800,6100),IF(입력!B145="60mm방화",(L143*N143)/91809*IF($B143="24T",23400,30000),IF(AND(입력!B147="ES",B143="39T"),(L143*N143)/91809*9800,IF(AND(입력!B147="ES",B143="24T"),(L143*N143)/91809*6100,0))))))</f>
        <v>0</v>
      </c>
      <c r="Y143" s="442">
        <f>IF(X143=0,0,IF(AND(입력!$B145="60mm단열",$B143="39T",X143&lt;29400),29400,IF(AND(입력!$B145="60mm단열",$B143="24T",X143&lt;18300),18300,IF(AND(입력!$B145="60mm방화",$B143="24T",X143&lt;70200),70200,X143))))</f>
        <v>0</v>
      </c>
      <c r="Z143" s="82"/>
      <c r="AA143" s="469">
        <f>IF(입력!A145="","",입력!A145)</f>
        <v>18</v>
      </c>
      <c r="AB143" s="471" t="str">
        <f>IF(입력!B149="","",입력!B149)</f>
        <v/>
      </c>
      <c r="AC143" s="472"/>
      <c r="AD143" s="450">
        <f>IF(OR(입력!B145="85mm단열",입력!B145="85mm방화"),IF(입력!B147="FIX",IF(입력!H145="W",(입력!D145-(입력!D145-입력!J145)-38-19-15),입력!D145-38-38-15),IF(OR(입력!B147="T/T",입력!B147="T/O",입력!B147="T/S"),IF(입력!H145="W",입력!D145-(입력!D145-입력!J145)-38-19+12-56-56-15,입력!D145-38-38+12-56-56-15),IF(입력!B147="OD",IF(입력!H145="W",입력!D145-(입력!D145-입력!J145)-38-38+12-56-56-15,입력!D145-38-38+12-56-56-15),0))),0)</f>
        <v>0</v>
      </c>
      <c r="AE143" s="477"/>
      <c r="AF143" s="444">
        <f>IF(OR(입력!B145="85mm단열",입력!B145="85mm방화"),IF(입력!B147="FIX",IF(입력!H145="H",입력!F145-(입력!F145-입력!J145)-38-19-15,입력!F145-38-38-15),IF(OR(입력!B147="T/T",입력!B147="T/O",입력!B145="T/S"),IF(입력!H145="H",입력!F145-(입력!F145-입력!J145)-38-19+12-56-56-15,입력!F145-38-38+12-56-56-15),IF(입력!B147="OD",IF(입력!H145="H",입력!F145-(입력!F145-입력!J145)-38-38+12-56-56-15,입력!F145-38-38+12-56-56-15),IF(입력!B147="ES",입력!F145-37-38-81-81-10,IF(입력!B147="PJ",IF(입력!H145="H",입력!F145-(입력!F145-입력!J145)-50-50+16-58-58-10,입력!F145-50-50+16-58-58-10),0))))),0)</f>
        <v>0</v>
      </c>
      <c r="AG143" s="445"/>
      <c r="AH143" s="450">
        <f>IF(OR(입력!B145="85mm단열",입력!B145="85mm방화"),IF(입력!B147="FIX",IF(입력!H145="W",IF(입력!H150="W",입력!D145-(입력!D145-입력!J150)-37-19-15,입력!D145-입력!J145-38-19-15),IF(입력!H145="H",입력!D145-38-38-15,0)),IF(OR(입력!B147="T/T",입력!B147="T/O",입력!B147="T/S"),IF(입력!H145="W",IF(입력!H149="W",입력!D145-(입력!D145-입력!J149)-38-19+12-56-56-15,입력!D145-입력!J145-38-19-15),IF(입력!H145="H",IF(입력!H150="H",입력!D145-38-38+12-56-56-15,입력!D145-38-38-15),0)),IF(입력!B147="OD",IF(입력!H145="W",IF(입력!H149="W",입력!D145-(입력!D145-입력!J149)-38-38+12-56-56-15,입력!D145-입력!J145-38-38-15),IF(입력!H145="H",IF(입력!H149="H",입력!D145-38-38+12-56-56-15,입력!D145-38-38-15),0)),IF(입력!B147="ES",IF(입력!H145="W",IF(입력!H150="W",입력!D145-(입력!D145-입력!J150)-38-21+50.5-81-81-10,입력!D145-입력!J145-40-21-10),0),IF(입력!B147="PJ",IF(입력!H145="W",IF(입력!H150="W",입력!D145-(입력!D145-입력!J150)-50-50+16-58-58-10,입력!D145-입력!J145-50-50-10),IF(입력!H145="H",IF(입력!H150="H",입력!D145-50-50+16-58-58-10,입력!D145-50-50-10),0)),0))))),0)</f>
        <v>0</v>
      </c>
      <c r="AI143" s="445"/>
      <c r="AJ143" s="450">
        <f>IF(OR(입력!B145="85mm단열",입력!B145="85mm방화"),IF(입력!B147="FIX",IF(입력!H145="H",IF(입력!H149="H",입력!F145-(입력!F145-입력!J149)-38-19-15,입력!F145-입력!J145-38-19-15),IF(입력!H145="W",입력!F145-38-38-15,0)),IF(OR(입력!B147="T/T",입력!B147="T/O",입력!B147="T/S"),IF(입력!H145="H",IF(입력!H149="H",입력!F145-(입력!F145-입력!J149)-38-19+12-56-56-15,입력!F145-입력!J145-38-19-15),IF(입력!H145="W",IF(입력!H149="W",입력!F145-38-38+12-56-56-15,입력!F145-38-38-15),0)),IF(입력!B147="ID",IF(입력!H145="H",IF(입력!H149="H",입력!F145-(입력!F145-입력!J149)-38-19+12-56-56-15,입력!F145-입력!J145-38-19-15),IF(입력!H145="W",IF(입력!H149="W",입력!F145-38-38+12-56-56-15,입력!F145-38-38-15),0)),IF(입력!B147="OD",IF(입력!H145="H",IF(입력!H149="H",입력!F145-(입력!F145-입력!J149)-38-38+12-56-56-15,입력!F145-입력!J145-38-38-15),IF(입력!H145="W",IF(입력!H149="W",입력!F145-38-38+12-56-56-15,입력!F145-38-38-15),0)),IF(입력!B147="ES",IF(입력!H145="W",IF(입력!H150="W",입력!F145-37-38-81-81-10,입력!F145-40-40-10),0),IF(입력!B147="PJ",IF(입력!H145="H",IF(입력!H150="H",입력!F145-(입력!F145-입력!J150)-50-50+16-58-58-10,입력!F145-입력!J145-50-50-10),IF(입력!H145="W",IF(입력!H150="W",입력!F145-50-50+16-58-58-10,입력!F145-50-50-10),0)),0)))))),0)</f>
        <v>0</v>
      </c>
      <c r="AK143" s="445"/>
      <c r="AL143" s="453">
        <f>IF(OR(입력!B145="85mm단열",입력!B145="85mm방화"),IF(OR(입력!B147="FIX",입력!B147="T/T",입력!B147="T/O",입력!B147="T/S",입력!B147="ID"),IF(AND(입력!H145="W",입력!H149="W"),입력!D145-입력!J145-입력!J149-19-19-15,IF(AND(입력!H145="H",입력!H149="H"),입력!D145-38-38-15,0)),IF(입력!B147="OD",IF(AND(입력!H145="W",입력!H149="W"),입력!D145-입력!J145-입력!J150-38-38-15,IF(AND(입력!H145="H",입력!H149="H"),입력!D145-38-38-15,0)),IF(입력!B145="ES",IF(AND(입력!H145="W",입력!H149="W"),입력!D145-입력!J145-입력!J150-21-21-10,0),IF(입력!B145="PJ",IF(AND(입력!H145="W",입력!H149="W"),입력!D145-입력!J145-입력!J150-50-50-10-12,IF(AND(입력!H145="H",입력!H149="H"),입력!D145-50-50-10-12,0)),0)))),0)</f>
        <v>0</v>
      </c>
      <c r="AM143" s="454"/>
      <c r="AN143" s="459">
        <f>IF(OR(입력!B145="85mm단열",입력!B145="85mm방화"),IF(입력!B147="FIX",IF(AND(입력!H145="W",입력!H149="W"),입력!F145-38-38-15,IF(AND(입력!H145="H",입력!H149="H"),입력!F145-입력!J145-입력!J149-19-19-15,0)),IF(OR(입력!B147="T/T",입력!B147="T/O",입력!B147="T/S"),IF(AND(입력!H145="W",입력!H149="W"),입력!F145-38-38-15,IF(AND(입력!H145="H",입력!H149="H"),입력!F145-입력!J145-입력!J149-19-19-15,0)),IF(입력!B147="ID",IF(AND(입력!H145="W",입력!H149="W"),입력!F145-38-38-15,IF(AND(입력!H145="H",입력!H149="H"),입력!F145-입력!J145-입력!J149-19-19-15,0)),IF(입력!B147="OD",IF(AND(입력!H145="W",입력!H149="W"),입력!F145-38-38-15,IF(AND(입력!H145="H",입력!H149="H"),입력!F145-입력!J145-입력!J149-38-38-15,0)),IF(입력!B145="ES",IF(AND(입력!H145="W",입력!H150="W"),입력!F145-40-40-10,0),IF(입력!B145="PJ",IF(AND(입력!H145="W",입력!H150="W"),입력!F145-50-50-10,IF(AND(입력!H145="H",입력!H150="H"),입력!F145-입력!J145-입력!J150-50-50-10,0)),0)))))),0)</f>
        <v>0</v>
      </c>
      <c r="AO143" s="454"/>
      <c r="AP143" s="460">
        <f>ROUNDUP((AU143+AW143+AY143),0)</f>
        <v>0</v>
      </c>
      <c r="AQ143" s="461"/>
      <c r="AR143" s="461"/>
      <c r="AS143" s="462"/>
      <c r="AT143" s="441">
        <f>(AD143*AF143)/91809*IF($AB143="51T",11000,IF($B143="48T",27500,0))</f>
        <v>0</v>
      </c>
      <c r="AU143" s="442">
        <f>IF(AT143=0,0,IF(AND('유리 사이즈'!$AB143="51T",'유리 사이즈'!AT143&lt;33000),33000,IF(AND('유리 사이즈'!$B143="48T",'유리 사이즈'!AT143&lt;83400),83400,'유리 사이즈'!AT143)))</f>
        <v>0</v>
      </c>
      <c r="AV143" s="441">
        <f>(AH143*AJ143)/91809*IF($AB143="51T",11000,IF($B143="48T",27500,0))</f>
        <v>0</v>
      </c>
      <c r="AW143" s="442">
        <f>IF(AV143=0,0,IF(AND('유리 사이즈'!$AB143="51T",'유리 사이즈'!AV143&lt;33000),33000,IF(AND('유리 사이즈'!$B143="48T",'유리 사이즈'!AV143&lt;83400),83400,'유리 사이즈'!AV143)))</f>
        <v>0</v>
      </c>
      <c r="AX143" s="441">
        <f>(AL143*AN143)/91809*IF($AB143="51T",11000,IF($B143="48T",27500,0))</f>
        <v>0</v>
      </c>
      <c r="AY143" s="442">
        <f>IF(AX143=0,0,IF(AND('유리 사이즈'!$AB143="51T",'유리 사이즈'!AX143&lt;33000),33000,IF(AND('유리 사이즈'!$B143="48T",'유리 사이즈'!AX143&lt;83400),83400,'유리 사이즈'!AX143)))</f>
        <v>0</v>
      </c>
      <c r="AZ143" s="82"/>
      <c r="BA143" s="469">
        <f>IF(입력!A145="","",입력!A145)</f>
        <v>18</v>
      </c>
      <c r="BB143" s="471" t="str">
        <f>IF(입력!B149="","",입력!B149)</f>
        <v/>
      </c>
      <c r="BC143" s="472"/>
      <c r="BD143" s="450">
        <f>IF(OR(입력!B145="145mm단열",입력!B145="145mm방화"),IF(입력!B147="ES",입력!D145-(입력!D145-입력!J145)-38-21+50.5-81-81-10,0),0)</f>
        <v>0</v>
      </c>
      <c r="BE143" s="477"/>
      <c r="BF143" s="444">
        <f>IF(OR(입력!B145="145mm단열",입력!B145="145mm방화"),IF(입력!B147="ES",입력!F145-37-38-81-81-10,0),0)</f>
        <v>0</v>
      </c>
      <c r="BG143" s="445"/>
      <c r="BH143" s="450">
        <f>IF(OR(입력!B145="145mm단열",입력!B145="145mm방화"),IF(입력!B147="ES",IF(입력!H145="W",IF(입력!H149="W",입력!D145-(입력!D145-입력!J149)-38-21+50.5-81-81-10,입력!D145-입력!J145-40-21-10),0),0),0)</f>
        <v>0</v>
      </c>
      <c r="BI143" s="477"/>
      <c r="BJ143" s="450">
        <f>IF(OR(입력!$B145="145mm단열",입력!$B145="145mm방화"),IF(입력!B147="ES",IF(입력!H145="W",IF(입력!H148="W",입력!F145-37-38-81-81-10,입력!F145-40-40-10),0),0),0)</f>
        <v>0</v>
      </c>
      <c r="BK143" s="477"/>
      <c r="BL143" s="444">
        <f>IF(OR(입력!B145="145mm단열",입력!B145="145mm방화"),IF(입력!B147="ES",IF(AND(입력!H145="W",입력!H149="W"),입력!D145-입력!J145-입력!J148-21-21-10,0),0),0)</f>
        <v>0</v>
      </c>
      <c r="BM143" s="445"/>
      <c r="BN143" s="450">
        <f>IF(OR(입력!B145="145mm단열",입력!B145="145mm방화"),IF(입력!B147="ES",IF(AND(입력!H145="W",입력!H149="W"),입력!F145-40-40-10,0),0),0)</f>
        <v>0</v>
      </c>
      <c r="BO143" s="477"/>
      <c r="BP143" s="460">
        <f>ROUNDUP((BU143+BW143+BY143),0)</f>
        <v>0</v>
      </c>
      <c r="BQ143" s="461"/>
      <c r="BR143" s="461"/>
      <c r="BS143" s="462"/>
      <c r="BT143" s="441">
        <f>IF(BB143="48T",0,IF(BB143="51T",0,IF(입력!B145="145mm단열",(BD143*BF143)/91809*IF($B143="39T",9800,6100),IF(입력!B145="145mm방화",(BD143*BF143)/91809*IF($B143="24T",23400,30000),IF(AND(입력!B147="ES",BB143="39T"),(BD143*BF143)/91809*9800,IF(AND(입력!B147="ES",BB143="24T"),(BD143*BF143)/91809*6100,0))))))</f>
        <v>0</v>
      </c>
      <c r="BU143" s="442">
        <f>IF(BT143=0,0,IF(AND(입력!$B145="145mm단열",$B143="39T",BT143&lt;29400),29400,IF(AND(입력!$B145="145mm단열",$B143="24T",BT143&lt;18300),18300,IF(AND(입력!$B145="60mm방화",$B143="24T",BT143&lt;70200),70200,BT143))))</f>
        <v>0</v>
      </c>
      <c r="BV143" s="441">
        <f>IF(BB143="48T",0,IF(BB143="51T",0,IF(입력!B145="145mm단열",(BH143*BJ143)/91809*IF($B143="39T",9800,6100),IF(입력!B145="145mm방화",(BH143*BJ143)/91809*IF($B143="24T",23400,30000),IF(AND(입력!B147="ES",BB143="39T"),(BH143*BJ143)/91809*9800,IF(AND(입력!B147="ES",BB143="24T"),(BH143*BJ143)/91809*6100,0))))))</f>
        <v>0</v>
      </c>
      <c r="BW143" s="442">
        <f>IF(BV143=0,0,IF(AND(입력!$B145="145mm단열",$B143="39T",BV143&lt;29400),29400,IF(AND(입력!$B145="145mm단열",$B143="24T",BV143&lt;18300),18300,IF(AND(입력!$B145="60mm방화",$B143="24T",BV143&lt;70200),70200,BV143))))</f>
        <v>0</v>
      </c>
      <c r="BX143" s="441">
        <f>IF(BB143="48T",0,IF(BB143="51T",0,IF(입력!B145="145mm단열",(BL143*BN143)/91809*IF($B143="39T",9800,6100),IF(입력!B145="145mm방화",(BL143*BN143)/91809*IF($B143="24T",23400,30000),IF(AND(입력!B147="ES",BB143="39T"),(BL143*BN143)/91809*9800,IF(AND(입력!B147="ES",BB143="24T"),(BL143*BN143)/91809*6100,0))))))</f>
        <v>0</v>
      </c>
      <c r="BY143" s="442">
        <f>IF(BX143=0,0,IF(AND(입력!$B145="145mm단열",$B143="39T",BX143&lt;29400),29400,IF(AND(입력!$B145="60mm단열",$B143="24T",BX143&lt;18300),18300,IF(AND(입력!$B145="145mm방화",$B143="24T",BX143&lt;70200),70200,BX143))))</f>
        <v>0</v>
      </c>
    </row>
    <row r="144" spans="1:77" ht="16.5" customHeight="1" x14ac:dyDescent="0.3">
      <c r="A144" s="470"/>
      <c r="B144" s="473"/>
      <c r="C144" s="474"/>
      <c r="D144" s="451"/>
      <c r="E144" s="478"/>
      <c r="F144" s="446"/>
      <c r="G144" s="447"/>
      <c r="H144" s="451"/>
      <c r="I144" s="478"/>
      <c r="J144" s="451"/>
      <c r="K144" s="478"/>
      <c r="L144" s="446"/>
      <c r="M144" s="447"/>
      <c r="N144" s="451"/>
      <c r="O144" s="478"/>
      <c r="P144" s="463"/>
      <c r="Q144" s="464"/>
      <c r="R144" s="464"/>
      <c r="S144" s="465"/>
      <c r="T144" s="441"/>
      <c r="U144" s="442"/>
      <c r="V144" s="441"/>
      <c r="W144" s="442"/>
      <c r="X144" s="441"/>
      <c r="Y144" s="442"/>
      <c r="Z144" s="82"/>
      <c r="AA144" s="470"/>
      <c r="AB144" s="473"/>
      <c r="AC144" s="474"/>
      <c r="AD144" s="451"/>
      <c r="AE144" s="478"/>
      <c r="AF144" s="446"/>
      <c r="AG144" s="447"/>
      <c r="AH144" s="451"/>
      <c r="AI144" s="447"/>
      <c r="AJ144" s="451"/>
      <c r="AK144" s="447"/>
      <c r="AL144" s="455"/>
      <c r="AM144" s="456"/>
      <c r="AN144" s="455"/>
      <c r="AO144" s="456"/>
      <c r="AP144" s="463"/>
      <c r="AQ144" s="464"/>
      <c r="AR144" s="464"/>
      <c r="AS144" s="465"/>
      <c r="AT144" s="441"/>
      <c r="AU144" s="442"/>
      <c r="AV144" s="441"/>
      <c r="AW144" s="442"/>
      <c r="AX144" s="441"/>
      <c r="AY144" s="442"/>
      <c r="AZ144" s="82"/>
      <c r="BA144" s="470"/>
      <c r="BB144" s="473"/>
      <c r="BC144" s="474"/>
      <c r="BD144" s="451"/>
      <c r="BE144" s="478"/>
      <c r="BF144" s="446"/>
      <c r="BG144" s="447"/>
      <c r="BH144" s="451"/>
      <c r="BI144" s="478"/>
      <c r="BJ144" s="451"/>
      <c r="BK144" s="478"/>
      <c r="BL144" s="446"/>
      <c r="BM144" s="447"/>
      <c r="BN144" s="451"/>
      <c r="BO144" s="478"/>
      <c r="BP144" s="463"/>
      <c r="BQ144" s="464"/>
      <c r="BR144" s="464"/>
      <c r="BS144" s="465"/>
      <c r="BT144" s="441"/>
      <c r="BU144" s="442"/>
      <c r="BV144" s="441"/>
      <c r="BW144" s="442"/>
      <c r="BX144" s="441"/>
      <c r="BY144" s="442"/>
    </row>
    <row r="145" spans="1:77" ht="16.5" customHeight="1" x14ac:dyDescent="0.3">
      <c r="A145" s="470"/>
      <c r="B145" s="473"/>
      <c r="C145" s="474"/>
      <c r="D145" s="451"/>
      <c r="E145" s="478"/>
      <c r="F145" s="446"/>
      <c r="G145" s="447"/>
      <c r="H145" s="451"/>
      <c r="I145" s="478"/>
      <c r="J145" s="451"/>
      <c r="K145" s="478"/>
      <c r="L145" s="446"/>
      <c r="M145" s="447"/>
      <c r="N145" s="451"/>
      <c r="O145" s="478"/>
      <c r="P145" s="463"/>
      <c r="Q145" s="464"/>
      <c r="R145" s="464"/>
      <c r="S145" s="465"/>
      <c r="T145" s="441"/>
      <c r="U145" s="442"/>
      <c r="V145" s="441"/>
      <c r="W145" s="442"/>
      <c r="X145" s="441"/>
      <c r="Y145" s="442"/>
      <c r="Z145" s="82"/>
      <c r="AA145" s="470"/>
      <c r="AB145" s="473"/>
      <c r="AC145" s="474"/>
      <c r="AD145" s="451"/>
      <c r="AE145" s="478"/>
      <c r="AF145" s="446"/>
      <c r="AG145" s="447"/>
      <c r="AH145" s="451"/>
      <c r="AI145" s="447"/>
      <c r="AJ145" s="451"/>
      <c r="AK145" s="447"/>
      <c r="AL145" s="455"/>
      <c r="AM145" s="456"/>
      <c r="AN145" s="455"/>
      <c r="AO145" s="456"/>
      <c r="AP145" s="463"/>
      <c r="AQ145" s="464"/>
      <c r="AR145" s="464"/>
      <c r="AS145" s="465"/>
      <c r="AT145" s="441"/>
      <c r="AU145" s="442"/>
      <c r="AV145" s="441"/>
      <c r="AW145" s="442"/>
      <c r="AX145" s="441"/>
      <c r="AY145" s="442"/>
      <c r="AZ145" s="82"/>
      <c r="BA145" s="470"/>
      <c r="BB145" s="473"/>
      <c r="BC145" s="474"/>
      <c r="BD145" s="451"/>
      <c r="BE145" s="478"/>
      <c r="BF145" s="446"/>
      <c r="BG145" s="447"/>
      <c r="BH145" s="451"/>
      <c r="BI145" s="478"/>
      <c r="BJ145" s="451"/>
      <c r="BK145" s="478"/>
      <c r="BL145" s="446"/>
      <c r="BM145" s="447"/>
      <c r="BN145" s="451"/>
      <c r="BO145" s="478"/>
      <c r="BP145" s="463"/>
      <c r="BQ145" s="464"/>
      <c r="BR145" s="464"/>
      <c r="BS145" s="465"/>
      <c r="BT145" s="441"/>
      <c r="BU145" s="442"/>
      <c r="BV145" s="441"/>
      <c r="BW145" s="442"/>
      <c r="BX145" s="441"/>
      <c r="BY145" s="442"/>
    </row>
    <row r="146" spans="1:77" ht="16.5" customHeight="1" x14ac:dyDescent="0.3">
      <c r="A146" s="470"/>
      <c r="B146" s="473"/>
      <c r="C146" s="474"/>
      <c r="D146" s="451"/>
      <c r="E146" s="478"/>
      <c r="F146" s="446"/>
      <c r="G146" s="447"/>
      <c r="H146" s="451"/>
      <c r="I146" s="478"/>
      <c r="J146" s="451"/>
      <c r="K146" s="478"/>
      <c r="L146" s="446"/>
      <c r="M146" s="447"/>
      <c r="N146" s="451"/>
      <c r="O146" s="478"/>
      <c r="P146" s="463"/>
      <c r="Q146" s="464"/>
      <c r="R146" s="464"/>
      <c r="S146" s="465"/>
      <c r="T146" s="441"/>
      <c r="U146" s="442"/>
      <c r="V146" s="441"/>
      <c r="W146" s="442"/>
      <c r="X146" s="441"/>
      <c r="Y146" s="442"/>
      <c r="Z146" s="82"/>
      <c r="AA146" s="470"/>
      <c r="AB146" s="473"/>
      <c r="AC146" s="474"/>
      <c r="AD146" s="451"/>
      <c r="AE146" s="478"/>
      <c r="AF146" s="446"/>
      <c r="AG146" s="447"/>
      <c r="AH146" s="451"/>
      <c r="AI146" s="447"/>
      <c r="AJ146" s="451"/>
      <c r="AK146" s="447"/>
      <c r="AL146" s="455"/>
      <c r="AM146" s="456"/>
      <c r="AN146" s="455"/>
      <c r="AO146" s="456"/>
      <c r="AP146" s="463"/>
      <c r="AQ146" s="464"/>
      <c r="AR146" s="464"/>
      <c r="AS146" s="465"/>
      <c r="AT146" s="441"/>
      <c r="AU146" s="442"/>
      <c r="AV146" s="441"/>
      <c r="AW146" s="442"/>
      <c r="AX146" s="441"/>
      <c r="AY146" s="442"/>
      <c r="AZ146" s="82"/>
      <c r="BA146" s="470"/>
      <c r="BB146" s="473"/>
      <c r="BC146" s="474"/>
      <c r="BD146" s="451"/>
      <c r="BE146" s="478"/>
      <c r="BF146" s="446"/>
      <c r="BG146" s="447"/>
      <c r="BH146" s="451"/>
      <c r="BI146" s="478"/>
      <c r="BJ146" s="451"/>
      <c r="BK146" s="478"/>
      <c r="BL146" s="446"/>
      <c r="BM146" s="447"/>
      <c r="BN146" s="451"/>
      <c r="BO146" s="478"/>
      <c r="BP146" s="463"/>
      <c r="BQ146" s="464"/>
      <c r="BR146" s="464"/>
      <c r="BS146" s="465"/>
      <c r="BT146" s="441"/>
      <c r="BU146" s="442"/>
      <c r="BV146" s="441"/>
      <c r="BW146" s="442"/>
      <c r="BX146" s="441"/>
      <c r="BY146" s="442"/>
    </row>
    <row r="147" spans="1:77" ht="16.5" customHeight="1" x14ac:dyDescent="0.3">
      <c r="A147" s="470"/>
      <c r="B147" s="473"/>
      <c r="C147" s="474"/>
      <c r="D147" s="451"/>
      <c r="E147" s="478"/>
      <c r="F147" s="446"/>
      <c r="G147" s="447"/>
      <c r="H147" s="451"/>
      <c r="I147" s="478"/>
      <c r="J147" s="451"/>
      <c r="K147" s="478"/>
      <c r="L147" s="446"/>
      <c r="M147" s="447"/>
      <c r="N147" s="451"/>
      <c r="O147" s="478"/>
      <c r="P147" s="463"/>
      <c r="Q147" s="464"/>
      <c r="R147" s="464"/>
      <c r="S147" s="465"/>
      <c r="T147" s="441"/>
      <c r="U147" s="442"/>
      <c r="V147" s="441"/>
      <c r="W147" s="442"/>
      <c r="X147" s="441"/>
      <c r="Y147" s="442"/>
      <c r="Z147" s="82"/>
      <c r="AA147" s="470"/>
      <c r="AB147" s="473"/>
      <c r="AC147" s="474"/>
      <c r="AD147" s="451"/>
      <c r="AE147" s="478"/>
      <c r="AF147" s="446"/>
      <c r="AG147" s="447"/>
      <c r="AH147" s="451"/>
      <c r="AI147" s="447"/>
      <c r="AJ147" s="451"/>
      <c r="AK147" s="447"/>
      <c r="AL147" s="455"/>
      <c r="AM147" s="456"/>
      <c r="AN147" s="455"/>
      <c r="AO147" s="456"/>
      <c r="AP147" s="463"/>
      <c r="AQ147" s="464"/>
      <c r="AR147" s="464"/>
      <c r="AS147" s="465"/>
      <c r="AT147" s="441"/>
      <c r="AU147" s="442"/>
      <c r="AV147" s="441"/>
      <c r="AW147" s="442"/>
      <c r="AX147" s="441"/>
      <c r="AY147" s="442"/>
      <c r="AZ147" s="82"/>
      <c r="BA147" s="470"/>
      <c r="BB147" s="473"/>
      <c r="BC147" s="474"/>
      <c r="BD147" s="451"/>
      <c r="BE147" s="478"/>
      <c r="BF147" s="446"/>
      <c r="BG147" s="447"/>
      <c r="BH147" s="451"/>
      <c r="BI147" s="478"/>
      <c r="BJ147" s="451"/>
      <c r="BK147" s="478"/>
      <c r="BL147" s="446"/>
      <c r="BM147" s="447"/>
      <c r="BN147" s="451"/>
      <c r="BO147" s="478"/>
      <c r="BP147" s="463"/>
      <c r="BQ147" s="464"/>
      <c r="BR147" s="464"/>
      <c r="BS147" s="465"/>
      <c r="BT147" s="441"/>
      <c r="BU147" s="442"/>
      <c r="BV147" s="441"/>
      <c r="BW147" s="442"/>
      <c r="BX147" s="441"/>
      <c r="BY147" s="442"/>
    </row>
    <row r="148" spans="1:77" ht="16.5" customHeight="1" x14ac:dyDescent="0.3">
      <c r="A148" s="470"/>
      <c r="B148" s="473"/>
      <c r="C148" s="474"/>
      <c r="D148" s="451"/>
      <c r="E148" s="478"/>
      <c r="F148" s="446"/>
      <c r="G148" s="447"/>
      <c r="H148" s="451"/>
      <c r="I148" s="478"/>
      <c r="J148" s="451"/>
      <c r="K148" s="478"/>
      <c r="L148" s="446"/>
      <c r="M148" s="447"/>
      <c r="N148" s="451"/>
      <c r="O148" s="478"/>
      <c r="P148" s="463"/>
      <c r="Q148" s="464"/>
      <c r="R148" s="464"/>
      <c r="S148" s="465"/>
      <c r="T148" s="441"/>
      <c r="U148" s="442"/>
      <c r="V148" s="441"/>
      <c r="W148" s="442"/>
      <c r="X148" s="441"/>
      <c r="Y148" s="442"/>
      <c r="Z148" s="82"/>
      <c r="AA148" s="470"/>
      <c r="AB148" s="473"/>
      <c r="AC148" s="474"/>
      <c r="AD148" s="451"/>
      <c r="AE148" s="478"/>
      <c r="AF148" s="446"/>
      <c r="AG148" s="447"/>
      <c r="AH148" s="451"/>
      <c r="AI148" s="447"/>
      <c r="AJ148" s="451"/>
      <c r="AK148" s="447"/>
      <c r="AL148" s="455"/>
      <c r="AM148" s="456"/>
      <c r="AN148" s="455"/>
      <c r="AO148" s="456"/>
      <c r="AP148" s="463"/>
      <c r="AQ148" s="464"/>
      <c r="AR148" s="464"/>
      <c r="AS148" s="465"/>
      <c r="AT148" s="441"/>
      <c r="AU148" s="442"/>
      <c r="AV148" s="441"/>
      <c r="AW148" s="442"/>
      <c r="AX148" s="441"/>
      <c r="AY148" s="442"/>
      <c r="AZ148" s="82"/>
      <c r="BA148" s="470"/>
      <c r="BB148" s="473"/>
      <c r="BC148" s="474"/>
      <c r="BD148" s="451"/>
      <c r="BE148" s="478"/>
      <c r="BF148" s="446"/>
      <c r="BG148" s="447"/>
      <c r="BH148" s="451"/>
      <c r="BI148" s="478"/>
      <c r="BJ148" s="451"/>
      <c r="BK148" s="478"/>
      <c r="BL148" s="446"/>
      <c r="BM148" s="447"/>
      <c r="BN148" s="451"/>
      <c r="BO148" s="478"/>
      <c r="BP148" s="463"/>
      <c r="BQ148" s="464"/>
      <c r="BR148" s="464"/>
      <c r="BS148" s="465"/>
      <c r="BT148" s="441"/>
      <c r="BU148" s="442"/>
      <c r="BV148" s="441"/>
      <c r="BW148" s="442"/>
      <c r="BX148" s="441"/>
      <c r="BY148" s="442"/>
    </row>
    <row r="149" spans="1:77" ht="16.5" customHeight="1" x14ac:dyDescent="0.3">
      <c r="A149" s="470"/>
      <c r="B149" s="473"/>
      <c r="C149" s="474"/>
      <c r="D149" s="451"/>
      <c r="E149" s="478"/>
      <c r="F149" s="446"/>
      <c r="G149" s="447"/>
      <c r="H149" s="451"/>
      <c r="I149" s="478"/>
      <c r="J149" s="451"/>
      <c r="K149" s="478"/>
      <c r="L149" s="446"/>
      <c r="M149" s="447"/>
      <c r="N149" s="451"/>
      <c r="O149" s="478"/>
      <c r="P149" s="463"/>
      <c r="Q149" s="464"/>
      <c r="R149" s="464"/>
      <c r="S149" s="465"/>
      <c r="T149" s="441"/>
      <c r="U149" s="442"/>
      <c r="V149" s="441"/>
      <c r="W149" s="442"/>
      <c r="X149" s="441"/>
      <c r="Y149" s="442"/>
      <c r="Z149" s="82"/>
      <c r="AA149" s="470"/>
      <c r="AB149" s="473"/>
      <c r="AC149" s="474"/>
      <c r="AD149" s="451"/>
      <c r="AE149" s="478"/>
      <c r="AF149" s="446"/>
      <c r="AG149" s="447"/>
      <c r="AH149" s="451"/>
      <c r="AI149" s="447"/>
      <c r="AJ149" s="451"/>
      <c r="AK149" s="447"/>
      <c r="AL149" s="455"/>
      <c r="AM149" s="456"/>
      <c r="AN149" s="455"/>
      <c r="AO149" s="456"/>
      <c r="AP149" s="463"/>
      <c r="AQ149" s="464"/>
      <c r="AR149" s="464"/>
      <c r="AS149" s="465"/>
      <c r="AT149" s="441"/>
      <c r="AU149" s="442"/>
      <c r="AV149" s="441"/>
      <c r="AW149" s="442"/>
      <c r="AX149" s="441"/>
      <c r="AY149" s="442"/>
      <c r="AZ149" s="82"/>
      <c r="BA149" s="470"/>
      <c r="BB149" s="473"/>
      <c r="BC149" s="474"/>
      <c r="BD149" s="451"/>
      <c r="BE149" s="478"/>
      <c r="BF149" s="446"/>
      <c r="BG149" s="447"/>
      <c r="BH149" s="451"/>
      <c r="BI149" s="478"/>
      <c r="BJ149" s="451"/>
      <c r="BK149" s="478"/>
      <c r="BL149" s="446"/>
      <c r="BM149" s="447"/>
      <c r="BN149" s="451"/>
      <c r="BO149" s="478"/>
      <c r="BP149" s="463"/>
      <c r="BQ149" s="464"/>
      <c r="BR149" s="464"/>
      <c r="BS149" s="465"/>
      <c r="BT149" s="441"/>
      <c r="BU149" s="442"/>
      <c r="BV149" s="441"/>
      <c r="BW149" s="442"/>
      <c r="BX149" s="441"/>
      <c r="BY149" s="442"/>
    </row>
    <row r="150" spans="1:77" ht="16.5" customHeight="1" thickBot="1" x14ac:dyDescent="0.35">
      <c r="A150" s="470"/>
      <c r="B150" s="475"/>
      <c r="C150" s="476"/>
      <c r="D150" s="452"/>
      <c r="E150" s="479"/>
      <c r="F150" s="448"/>
      <c r="G150" s="449"/>
      <c r="H150" s="452"/>
      <c r="I150" s="479"/>
      <c r="J150" s="452"/>
      <c r="K150" s="479"/>
      <c r="L150" s="448"/>
      <c r="M150" s="449"/>
      <c r="N150" s="452"/>
      <c r="O150" s="479"/>
      <c r="P150" s="466"/>
      <c r="Q150" s="467"/>
      <c r="R150" s="467"/>
      <c r="S150" s="468"/>
      <c r="T150" s="441"/>
      <c r="U150" s="442"/>
      <c r="V150" s="441"/>
      <c r="W150" s="442"/>
      <c r="X150" s="441"/>
      <c r="Y150" s="442"/>
      <c r="Z150" s="82"/>
      <c r="AA150" s="470"/>
      <c r="AB150" s="475"/>
      <c r="AC150" s="476"/>
      <c r="AD150" s="452"/>
      <c r="AE150" s="479"/>
      <c r="AF150" s="448"/>
      <c r="AG150" s="449"/>
      <c r="AH150" s="452"/>
      <c r="AI150" s="449"/>
      <c r="AJ150" s="452"/>
      <c r="AK150" s="449"/>
      <c r="AL150" s="457"/>
      <c r="AM150" s="458"/>
      <c r="AN150" s="457"/>
      <c r="AO150" s="458"/>
      <c r="AP150" s="466"/>
      <c r="AQ150" s="467"/>
      <c r="AR150" s="467"/>
      <c r="AS150" s="468"/>
      <c r="AT150" s="441"/>
      <c r="AU150" s="442"/>
      <c r="AV150" s="441"/>
      <c r="AW150" s="442"/>
      <c r="AX150" s="441"/>
      <c r="AY150" s="442"/>
      <c r="AZ150" s="82"/>
      <c r="BA150" s="470"/>
      <c r="BB150" s="475"/>
      <c r="BC150" s="476"/>
      <c r="BD150" s="452"/>
      <c r="BE150" s="479"/>
      <c r="BF150" s="448"/>
      <c r="BG150" s="449"/>
      <c r="BH150" s="452"/>
      <c r="BI150" s="479"/>
      <c r="BJ150" s="452"/>
      <c r="BK150" s="479"/>
      <c r="BL150" s="448"/>
      <c r="BM150" s="449"/>
      <c r="BN150" s="452"/>
      <c r="BO150" s="479"/>
      <c r="BP150" s="466"/>
      <c r="BQ150" s="467"/>
      <c r="BR150" s="467"/>
      <c r="BS150" s="468"/>
      <c r="BT150" s="441"/>
      <c r="BU150" s="442"/>
      <c r="BV150" s="441"/>
      <c r="BW150" s="442"/>
      <c r="BX150" s="441"/>
      <c r="BY150" s="442"/>
    </row>
    <row r="151" spans="1:77" ht="16.5" customHeight="1" x14ac:dyDescent="0.3">
      <c r="A151" s="469">
        <f>IF(입력!A153="","",입력!A153)</f>
        <v>19</v>
      </c>
      <c r="B151" s="471" t="str">
        <f>IF(입력!B157="","",입력!B157)</f>
        <v/>
      </c>
      <c r="C151" s="472"/>
      <c r="D151" s="450">
        <f>IF(OR(입력!B153="60mm단열",입력!B153="60mm방화"),IF(입력!B155="FIX",IF(입력!H153="W",(입력!D153-(입력!D153-입력!J153)-34-19-15),입력!D153-34-34-15),IF(OR(입력!B155="T/T",입력!B155="T/O",입력!B155="T/S"),IF(입력!H153="W",입력!D153-(입력!D153-입력!J153)-34-19+12-53-53-15,입력!D153-34-34+12-53-53-15),IF(입력!B155="OD",IF(입력!H153="W",입력!D153-(입력!D153-입력!J153)-34-34+12-53-53-15,입력!D153-34-34+12-53-53-15),IF(입력!B155="PJ",IF(입력!H153="W",입력!D153-(입력!D153-입력!J153)-34-34+12-53-53-15,입력!D153-34-34+12-53-53-10),0)))),0)</f>
        <v>0</v>
      </c>
      <c r="E151" s="477"/>
      <c r="F151" s="444">
        <f>IF(OR(입력!B153="60mm단열",입력!B153="60mm방화"),IF(입력!B155="FIX",IF(입력!H153="H",입력!F153-(입력!F153-입력!J153)-34-19-15,입력!F153-34-34-15),IF(OR(입력!B155="T/T",입력!B155="T/O",입력!B155="T/S"),IF(입력!H153="H",입력!F153-(입력!F153-입력!J153)-34-19+12-53-53-15,입력!F153-34-34+12-53-53-15),IF(입력!B155="OD",IF(입력!H153="H",입력!F153-(입력!F153-입력!J153)-34-34+12-53-53-15,입력!F153-34-34+12-53-53-15),IF(입력!B155="ES",입력!F153-37-38-81-81-10,IF(입력!B155="PJ",IF(입력!H153="H",입력!F153-(입력!F153-입력!J153)-34-34+12-53-53-15,입력!F153-34-34+12-53-53-15),0))))),0)</f>
        <v>0</v>
      </c>
      <c r="G151" s="445"/>
      <c r="H151" s="450">
        <f>IF(OR(입력!B153="60mm단열",입력!B153="60mm방화"),IF(입력!B155="FIX",IF(입력!H153="W",IF(입력!H157="W",입력!D153-(입력!D153-입력!J157)-34-19-15,입력!D153-입력!J153-34-19-15),IF(입력!H153="H",입력!D153-34-34-15,0)),IF(OR(입력!B155="T/T",입력!B155="T/O",입력!B155="T/S"),IF(입력!H153="W",IF(입력!H157="W",입력!D153-(입력!D153-입력!J157)-34-19+12-53-53-15,입력!D153-입력!J153-34-19-15),IF(입력!H153="H",IF(입력!H157="H",입력!D153-34-34+12-53-53-15,입력!D153-34-34-15),0)),IF(입력!B155="OD",IF(입력!H153="W",IF(입력!H157="W",입력!D153-(입력!D153-입력!J157)-34-34+12-53-53-15,입력!D153-입력!J153-34-34-15),IF(입력!H153="H",IF(입력!H157="H",입력!D153-34-34+12-53-53-15,입력!D153-34-34-15),0)),IF(입력!B155="ES",IF(입력!H153="W",IF(입력!H157="W",입력!D153-(입력!D153-입력!J157)-38-21+50.5-81-81-10,입력!D153-입력!J153-40-21-10),0),IF(입력!B155="PJ",IF(입력!H153="W",IF(입력!H156="W",입력!D153-(입력!D153-입력!J157)-34-34+12-53-53-15,입력!D153-입력!J153-34-34-15),IF(입력!H153="H",IF(입력!H157="H",입력!D153-34-34+12-53-53-15,입력!D153-34-34-15),0)),0))))),0)</f>
        <v>0</v>
      </c>
      <c r="I151" s="477"/>
      <c r="J151" s="450">
        <f>IF(OR(입력!$B153="60mm단열",입력!$B153="60mm방화"),IF(입력!B155="FIX",IF(입력!H153="H",IF(입력!H157="H",입력!F153-(입력!F153-입력!J157)-34-19-15,입력!F153-입력!J153-34-19-15),IF(입력!H153="W",입력!F153-34-34-15,0)),IF(OR(입력!B155="T/T",입력!B155="T/O",입력!B155="T/S"),IF(입력!H153="H",IF(입력!H157="H",입력!F153-(입력!F153-입력!J157)-34-19+12-53-53-15,입력!F153-입력!J153-34-19-15),IF(입력!H153="W",IF(입력!H157="W",입력!F153-34-34+12-53-53-15,입력!F153-34-34-15),0)),IF(입력!B155="OD",IF(입력!H153="H",IF(입력!H157="H",입력!F153-(입력!F153-입력!J157)-34-34+12-53-53-15,입력!F153-입력!J153-34-34-15),IF(입력!H153="W",IF(입력!H157="W",입력!F153-34-34+12-53-53-15,입력!F153-34-34-15),0)),IF(입력!B155="ES",IF(입력!H153="W",IF(입력!H157="W",입력!F153-37-38-81-81-10,입력!F153-40-40-10),0),IF(입력!B155="PJ",IF(입력!H153="H",IF(입력!H157="H",입력!F153-(입력!F153-입력!J157)-34-34+12-53-53-15,입력!F153-입력!J153-34-34-15),IF(입력!H153="W",IF(입력!H157="W",입력!F153-34-34+12-53-53-15,입력!F153-34-34-15),0)),0))))),0)</f>
        <v>0</v>
      </c>
      <c r="K151" s="477"/>
      <c r="L151" s="444">
        <f>IF(OR(입력!B153="60mm단열",입력!B153="60mm방화"),IF(OR(입력!B155="FIX",입력!B155="T/T",입력!B155="T/O",입력!B155="T/S"),IF(AND(입력!H153="W",입력!H157="W"),입력!D153-입력!J153-입력!J157-19-19-15,IF(AND(입력!H153="H",입력!H157="H"),입력!D153-34-34-15,0)),IF(입력!B155="OD",IF(AND(입력!H153="W",입력!H157="W"),입력!D153-입력!J153-입력!J156-34-34-15,IF(AND(입력!H153="H",입력!H157="H"),입력!D153-34-34-15,0)),IF(입력!B155="ES",IF(AND(입력!H153="W",입력!H157="W"),입력!D153-입력!J153-입력!J156-21-21-10,0),IF(입력!B155="PJ",IF(AND(입력!H153="W",입력!H157="W"),입력!D153-입력!J153-입력!J156-34-34-15,IF(AND(입력!H153="H",입력!H157="H"),입력!D153-34-34-15,0)),0)))),0)</f>
        <v>0</v>
      </c>
      <c r="M151" s="445"/>
      <c r="N151" s="450">
        <f>IF(OR(입력!B153="60mm단열",입력!B153="60mm방화"),IF(입력!B155="FIX",IF(AND(입력!H153="W",입력!H157="W"),입력!F153-34-34-15,IF(AND(입력!H153="H",입력!H157="H"),입력!F153-입력!J153-입력!J156-19-19-15,0)),IF(OR(입력!B155="T/T",입력!B155="T/O",입력!B155="T/S"),IF(AND(입력!H153="W",입력!H157="W"),입력!F153-34-34-15,IF(AND(입력!H153="H",입력!H157="H"),입력!F153-입력!J153-입력!J156-19-19-15,0)),IF(입력!B155="OD",IF(AND(입력!H153="W",입력!H157="W"),입력!F153-34-34-15,IF(AND(입력!H153="H",입력!H157="H"),입력!F153-입력!J153-입력!J157-34-34-15,0)),IF(입력!B155="ES",IF(AND(입력!H153="W",입력!H157="W"),입력!F153-34-34-15,0),IF(입력!B155="PJ",IF(AND(입력!H153="W",입력!H157="W"),입력!F153-34-34-15,IF(AND(입력!H153="H",입력!H157="H"),입력!F153-입력!J153-입력!J157-34-34-15,0)),0))))),0)</f>
        <v>0</v>
      </c>
      <c r="O151" s="477"/>
      <c r="P151" s="460">
        <f>ROUNDUP((U151+W151+Y151),0)</f>
        <v>0</v>
      </c>
      <c r="Q151" s="461"/>
      <c r="R151" s="461"/>
      <c r="S151" s="462"/>
      <c r="T151" s="441">
        <f>IF(B151="48T",0,IF(B151="51T",0,IF(입력!B153="60mm단열",(D151*F151)/91809*IF($B151="39T",9800,6100),IF(입력!B153="60mm방화",(D151*F151)/91809*IF($B151="24T",23400,30000),IF(AND(입력!B155="ES",B151="39T"),(D151*F151)/91809*9800,IF(AND(입력!B155="ES",B151="24T"),(D151*F151)/91809*6100,0))))))</f>
        <v>0</v>
      </c>
      <c r="U151" s="442">
        <f>IF(T151=0,0,IF(AND(입력!$B153="60mm단열",$B151="39T",T151&lt;29400),29400,IF(AND(입력!$B153="60mm단열",$B151="24T",T151&lt;18300),18300,IF(AND(입력!$B153="60mm방화",$B151="24T",T151&lt;70200),70200,T151))))</f>
        <v>0</v>
      </c>
      <c r="V151" s="441">
        <f>IF(B151="48T",0,IF(B151="51T",0,IF(입력!B153="60mm단열",(H151*J151)/91809*IF($B151="39T",9800,6100),IF(입력!B153="60mm방화",(H151*J151)/91809*IF($B151="24T",23400,30000),IF(AND(입력!B155="ES",B151="39T"),(H151*J151)/91809*9800,IF(AND(입력!B155="ES",B151="24T"),(H151*J151)/91809*6100,0))))))</f>
        <v>0</v>
      </c>
      <c r="W151" s="442">
        <f>IF(V151=0,0,IF(AND(입력!$B153="60mm단열",$B151="39T",V151&lt;29400),29400,IF(AND(입력!$B153="60mm단열",$B151="24T",V151&lt;18300),18300,IF(AND(입력!$B153="60mm방화",$B151="24T",V151&lt;70200),70200,V151))))</f>
        <v>0</v>
      </c>
      <c r="X151" s="441">
        <f>IF(B151="48T",0,IF(B151="51T",0,IF(입력!B153="60mm단열",(L151*N151)/91809*IF($B151="39T",9800,6100),IF(입력!B153="60mm방화",(L151*N151)/91809*IF($B151="24T",23400,30000),IF(AND(입력!B155="ES",B151="39T"),(L151*N151)/91809*9800,IF(AND(입력!B155="ES",B151="24T"),(L151*N151)/91809*6100,0))))))</f>
        <v>0</v>
      </c>
      <c r="Y151" s="442">
        <f>IF(X151=0,0,IF(AND(입력!$B153="60mm단열",$B151="39T",X151&lt;29400),29400,IF(AND(입력!$B153="60mm단열",$B151="24T",X151&lt;18300),18300,IF(AND(입력!$B153="60mm방화",$B151="24T",X151&lt;70200),70200,X151))))</f>
        <v>0</v>
      </c>
      <c r="Z151" s="82"/>
      <c r="AA151" s="469">
        <f>IF(입력!A153="","",입력!A153)</f>
        <v>19</v>
      </c>
      <c r="AB151" s="471" t="str">
        <f>IF(입력!B157="","",입력!B157)</f>
        <v/>
      </c>
      <c r="AC151" s="472"/>
      <c r="AD151" s="450">
        <f>IF(OR(입력!B153="85mm단열",입력!B153="85mm방화"),IF(입력!B155="FIX",IF(입력!H153="W",(입력!D153-(입력!D153-입력!J153)-38-19-15),입력!D153-38-38-15),IF(OR(입력!B155="T/T",입력!B155="T/O",입력!B155="T/S"),IF(입력!H153="W",입력!D153-(입력!D153-입력!J153)-38-19+12-56-56-15,입력!D153-38-38+12-56-56-15),IF(입력!B155="OD",IF(입력!H153="W",입력!D153-(입력!D153-입력!J153)-38-38+12-56-56-15,입력!D153-38-38+12-56-56-15),0))),0)</f>
        <v>0</v>
      </c>
      <c r="AE151" s="477"/>
      <c r="AF151" s="444">
        <f>IF(OR(입력!B153="85mm단열",입력!B153="85mm방화"),IF(입력!B155="FIX",IF(입력!H153="H",입력!F153-(입력!F153-입력!J153)-38-19-15,입력!F153-38-38-15),IF(OR(입력!B155="T/T",입력!B155="T/O",입력!B153="T/S"),IF(입력!H153="H",입력!F153-(입력!F153-입력!J153)-38-19+12-56-56-15,입력!F153-38-38+12-56-56-15),IF(입력!B155="OD",IF(입력!H153="H",입력!F153-(입력!F153-입력!J153)-38-38+12-56-56-15,입력!F153-38-38+12-56-56-15),IF(입력!B155="ES",입력!F153-37-38-81-81-10,IF(입력!B155="PJ",IF(입력!H153="H",입력!F153-(입력!F153-입력!J153)-50-50+16-58-58-10,입력!F153-50-50+16-58-58-10),0))))),0)</f>
        <v>0</v>
      </c>
      <c r="AG151" s="445"/>
      <c r="AH151" s="450">
        <f>IF(OR(입력!B153="85mm단열",입력!B153="85mm방화"),IF(입력!B155="FIX",IF(입력!H153="W",IF(입력!H158="W",입력!D153-(입력!D153-입력!J158)-37-19-15,입력!D153-입력!J153-38-19-15),IF(입력!H153="H",입력!D153-38-38-15,0)),IF(OR(입력!B155="T/T",입력!B155="T/O",입력!B155="T/S"),IF(입력!H153="W",IF(입력!H157="W",입력!D153-(입력!D153-입력!J157)-38-19+12-56-56-15,입력!D153-입력!J153-38-19-15),IF(입력!H153="H",IF(입력!H158="H",입력!D153-38-38+12-56-56-15,입력!D153-38-38-15),0)),IF(입력!B155="OD",IF(입력!H153="W",IF(입력!H157="W",입력!D153-(입력!D153-입력!J157)-38-38+12-56-56-15,입력!D153-입력!J153-38-38-15),IF(입력!H153="H",IF(입력!H157="H",입력!D153-38-38+12-56-56-15,입력!D153-38-38-15),0)),IF(입력!B155="ES",IF(입력!H153="W",IF(입력!H158="W",입력!D153-(입력!D153-입력!J158)-38-21+50.5-81-81-10,입력!D153-입력!J153-40-21-10),0),IF(입력!B155="PJ",IF(입력!H153="W",IF(입력!H158="W",입력!D153-(입력!D153-입력!J158)-50-50+16-58-58-10,입력!D153-입력!J153-50-50-10),IF(입력!H153="H",IF(입력!H158="H",입력!D153-50-50+16-58-58-10,입력!D153-50-50-10),0)),0))))),0)</f>
        <v>0</v>
      </c>
      <c r="AI151" s="445"/>
      <c r="AJ151" s="450">
        <f>IF(OR(입력!B153="85mm단열",입력!B153="85mm방화"),IF(입력!B155="FIX",IF(입력!H153="H",IF(입력!H157="H",입력!F153-(입력!F153-입력!J157)-38-19-15,입력!F153-입력!J153-38-19-15),IF(입력!H153="W",입력!F153-38-38-15,0)),IF(OR(입력!B155="T/T",입력!B155="T/O",입력!B155="T/S"),IF(입력!H153="H",IF(입력!H157="H",입력!F153-(입력!F153-입력!J157)-38-19+12-56-56-15,입력!F153-입력!J153-38-19-15),IF(입력!H153="W",IF(입력!H157="W",입력!F153-38-38+12-56-56-15,입력!F153-38-38-15),0)),IF(입력!B155="ID",IF(입력!H153="H",IF(입력!H157="H",입력!F153-(입력!F153-입력!J157)-38-19+12-56-56-15,입력!F153-입력!J153-38-19-15),IF(입력!H153="W",IF(입력!H157="W",입력!F153-38-38+12-56-56-15,입력!F153-38-38-15),0)),IF(입력!B155="OD",IF(입력!H153="H",IF(입력!H157="H",입력!F153-(입력!F153-입력!J157)-38-38+12-56-56-15,입력!F153-입력!J153-38-38-15),IF(입력!H153="W",IF(입력!H157="W",입력!F153-38-38+12-56-56-15,입력!F153-38-38-15),0)),IF(입력!B155="ES",IF(입력!H153="W",IF(입력!H158="W",입력!F153-37-38-81-81-10,입력!F153-40-40-10),0),IF(입력!B155="PJ",IF(입력!H153="H",IF(입력!H158="H",입력!F153-(입력!F153-입력!J158)-50-50+16-58-58-10,입력!F153-입력!J153-50-50-10),IF(입력!H153="W",IF(입력!H158="W",입력!F153-50-50+16-58-58-10,입력!F153-50-50-10),0)),0)))))),0)</f>
        <v>0</v>
      </c>
      <c r="AK151" s="445"/>
      <c r="AL151" s="453">
        <f>IF(OR(입력!B153="85mm단열",입력!B153="85mm방화"),IF(OR(입력!B155="FIX",입력!B155="T/T",입력!B155="T/O",입력!B155="T/S",입력!B155="ID"),IF(AND(입력!H153="W",입력!H157="W"),입력!D153-입력!J153-입력!J157-19-19-15,IF(AND(입력!H153="H",입력!H157="H"),입력!D153-38-38-15,0)),IF(입력!B155="OD",IF(AND(입력!H153="W",입력!H157="W"),입력!D153-입력!J153-입력!J158-38-38-15,IF(AND(입력!H153="H",입력!H157="H"),입력!D153-38-38-15,0)),IF(입력!B153="ES",IF(AND(입력!H153="W",입력!H157="W"),입력!D153-입력!J153-입력!J158-21-21-10,0),IF(입력!B153="PJ",IF(AND(입력!H153="W",입력!H157="W"),입력!D153-입력!J153-입력!J158-50-50-10-12,IF(AND(입력!H153="H",입력!H157="H"),입력!D153-50-50-10-12,0)),0)))),0)</f>
        <v>0</v>
      </c>
      <c r="AM151" s="454"/>
      <c r="AN151" s="459">
        <f>IF(OR(입력!B153="85mm단열",입력!B153="85mm방화"),IF(입력!B155="FIX",IF(AND(입력!H153="W",입력!H157="W"),입력!F153-38-38-15,IF(AND(입력!H153="H",입력!H157="H"),입력!F153-입력!J153-입력!J157-19-19-15,0)),IF(OR(입력!B155="T/T",입력!B155="T/O",입력!B155="T/S"),IF(AND(입력!H153="W",입력!H157="W"),입력!F153-38-38-15,IF(AND(입력!H153="H",입력!H157="H"),입력!F153-입력!J153-입력!J157-19-19-15,0)),IF(입력!B155="ID",IF(AND(입력!H153="W",입력!H157="W"),입력!F153-38-38-15,IF(AND(입력!H153="H",입력!H157="H"),입력!F153-입력!J153-입력!J157-19-19-15,0)),IF(입력!B155="OD",IF(AND(입력!H153="W",입력!H157="W"),입력!F153-38-38-15,IF(AND(입력!H153="H",입력!H157="H"),입력!F153-입력!J153-입력!J157-38-38-15,0)),IF(입력!B153="ES",IF(AND(입력!H153="W",입력!H158="W"),입력!F153-40-40-10,0),IF(입력!B153="PJ",IF(AND(입력!H153="W",입력!H158="W"),입력!F153-50-50-10,IF(AND(입력!H153="H",입력!H158="H"),입력!F153-입력!J153-입력!J158-50-50-10,0)),0)))))),0)</f>
        <v>0</v>
      </c>
      <c r="AO151" s="454"/>
      <c r="AP151" s="460">
        <f>ROUNDUP((AU151+AW151+AY151),0)</f>
        <v>0</v>
      </c>
      <c r="AQ151" s="461"/>
      <c r="AR151" s="461"/>
      <c r="AS151" s="462"/>
      <c r="AT151" s="441">
        <f>(AD151*AF151)/91809*IF($AB151="51T",11000,IF($B151="48T",27500,0))</f>
        <v>0</v>
      </c>
      <c r="AU151" s="442">
        <f>IF(AT151=0,0,IF(AND('유리 사이즈'!$AB151="51T",'유리 사이즈'!AT151&lt;33000),33000,IF(AND('유리 사이즈'!$B151="48T",'유리 사이즈'!AT151&lt;83400),83400,'유리 사이즈'!AT151)))</f>
        <v>0</v>
      </c>
      <c r="AV151" s="441">
        <f>(AH151*AJ151)/91809*IF($AB151="51T",11000,IF($B151="48T",27500,0))</f>
        <v>0</v>
      </c>
      <c r="AW151" s="442">
        <f>IF(AV151=0,0,IF(AND('유리 사이즈'!$AB151="51T",'유리 사이즈'!AV151&lt;33000),33000,IF(AND('유리 사이즈'!$B151="48T",'유리 사이즈'!AV151&lt;83400),83400,'유리 사이즈'!AV151)))</f>
        <v>0</v>
      </c>
      <c r="AX151" s="441">
        <f>(AL151*AN151)/91809*IF($AB151="51T",11000,IF($B151="48T",27500,0))</f>
        <v>0</v>
      </c>
      <c r="AY151" s="442">
        <f>IF(AX151=0,0,IF(AND('유리 사이즈'!$AB151="51T",'유리 사이즈'!AX151&lt;33000),33000,IF(AND('유리 사이즈'!$B151="48T",'유리 사이즈'!AX151&lt;83400),83400,'유리 사이즈'!AX151)))</f>
        <v>0</v>
      </c>
      <c r="AZ151" s="82"/>
      <c r="BA151" s="469">
        <f>IF(입력!A153="","",입력!A153)</f>
        <v>19</v>
      </c>
      <c r="BB151" s="471" t="str">
        <f>IF(입력!B157="","",입력!B157)</f>
        <v/>
      </c>
      <c r="BC151" s="472"/>
      <c r="BD151" s="450">
        <f>IF(OR(입력!B153="145mm단열",입력!B153="145mm방화"),IF(입력!B155="ES",입력!D153-(입력!D153-입력!J153)-38-21+50.5-81-81-10,0),0)</f>
        <v>0</v>
      </c>
      <c r="BE151" s="477"/>
      <c r="BF151" s="444">
        <f>IF(OR(입력!B153="145mm단열",입력!B153="145mm방화"),IF(입력!B155="ES",입력!F153-37-38-81-81-10,0),0)</f>
        <v>0</v>
      </c>
      <c r="BG151" s="445"/>
      <c r="BH151" s="450">
        <f>IF(OR(입력!B153="145mm단열",입력!B153="145mm방화"),IF(입력!B155="ES",IF(입력!H153="W",IF(입력!H157="W",입력!D153-(입력!D153-입력!J157)-38-21+50.5-81-81-10,입력!D153-입력!J153-40-21-10),0),0),0)</f>
        <v>0</v>
      </c>
      <c r="BI151" s="477"/>
      <c r="BJ151" s="450">
        <f>IF(OR(입력!$B153="145mm단열",입력!$B153="145mm방화"),IF(입력!B155="ES",IF(입력!H153="W",IF(입력!H156="W",입력!F153-37-38-81-81-10,입력!F153-40-40-10),0),0),0)</f>
        <v>0</v>
      </c>
      <c r="BK151" s="477"/>
      <c r="BL151" s="444">
        <f>IF(OR(입력!B153="145mm단열",입력!B153="145mm방화"),IF(입력!B155="ES",IF(AND(입력!H153="W",입력!H157="W"),입력!D153-입력!J153-입력!J156-21-21-10,0),0),0)</f>
        <v>0</v>
      </c>
      <c r="BM151" s="445"/>
      <c r="BN151" s="450">
        <f>IF(OR(입력!B153="145mm단열",입력!B153="145mm방화"),IF(입력!B155="ES",IF(AND(입력!H153="W",입력!H157="W"),입력!F153-40-40-10,0),0),0)</f>
        <v>0</v>
      </c>
      <c r="BO151" s="477"/>
      <c r="BP151" s="460">
        <f>ROUNDUP((BU151+BW151+BY151),0)</f>
        <v>0</v>
      </c>
      <c r="BQ151" s="461"/>
      <c r="BR151" s="461"/>
      <c r="BS151" s="462"/>
      <c r="BT151" s="441">
        <f>IF(BB151="48T",0,IF(BB151="51T",0,IF(입력!B153="145mm단열",(BD151*BF151)/91809*IF($B151="39T",9800,6100),IF(입력!B153="145mm방화",(BD151*BF151)/91809*IF($B151="24T",23400,30000),IF(AND(입력!B155="ES",BB151="39T"),(BD151*BF151)/91809*9800,IF(AND(입력!B155="ES",BB151="24T"),(BD151*BF151)/91809*6100,0))))))</f>
        <v>0</v>
      </c>
      <c r="BU151" s="442">
        <f>IF(BT151=0,0,IF(AND(입력!$B153="145mm단열",$B151="39T",BT151&lt;29400),29400,IF(AND(입력!$B153="145mm단열",$B151="24T",BT151&lt;18300),18300,IF(AND(입력!$B153="60mm방화",$B151="24T",BT151&lt;70200),70200,BT151))))</f>
        <v>0</v>
      </c>
      <c r="BV151" s="441">
        <f>IF(BB151="48T",0,IF(BB151="51T",0,IF(입력!B153="145mm단열",(BH151*BJ151)/91809*IF($B151="39T",9800,6100),IF(입력!B153="145mm방화",(BH151*BJ151)/91809*IF($B151="24T",23400,30000),IF(AND(입력!B155="ES",BB151="39T"),(BH151*BJ151)/91809*9800,IF(AND(입력!B155="ES",BB151="24T"),(BH151*BJ151)/91809*6100,0))))))</f>
        <v>0</v>
      </c>
      <c r="BW151" s="442">
        <f>IF(BV151=0,0,IF(AND(입력!$B153="145mm단열",$B151="39T",BV151&lt;29400),29400,IF(AND(입력!$B153="145mm단열",$B151="24T",BV151&lt;18300),18300,IF(AND(입력!$B153="60mm방화",$B151="24T",BV151&lt;70200),70200,BV151))))</f>
        <v>0</v>
      </c>
      <c r="BX151" s="441">
        <f>IF(BB151="48T",0,IF(BB151="51T",0,IF(입력!B153="145mm단열",(BL151*BN151)/91809*IF($B151="39T",9800,6100),IF(입력!B153="145mm방화",(BL151*BN151)/91809*IF($B151="24T",23400,30000),IF(AND(입력!B155="ES",BB151="39T"),(BL151*BN151)/91809*9800,IF(AND(입력!B155="ES",BB151="24T"),(BL151*BN151)/91809*6100,0))))))</f>
        <v>0</v>
      </c>
      <c r="BY151" s="442">
        <f>IF(BX151=0,0,IF(AND(입력!$B153="145mm단열",$B151="39T",BX151&lt;29400),29400,IF(AND(입력!$B153="60mm단열",$B151="24T",BX151&lt;18300),18300,IF(AND(입력!$B153="145mm방화",$B151="24T",BX151&lt;70200),70200,BX151))))</f>
        <v>0</v>
      </c>
    </row>
    <row r="152" spans="1:77" ht="16.5" customHeight="1" x14ac:dyDescent="0.3">
      <c r="A152" s="470"/>
      <c r="B152" s="473"/>
      <c r="C152" s="474"/>
      <c r="D152" s="451"/>
      <c r="E152" s="478"/>
      <c r="F152" s="446"/>
      <c r="G152" s="447"/>
      <c r="H152" s="451"/>
      <c r="I152" s="478"/>
      <c r="J152" s="451"/>
      <c r="K152" s="478"/>
      <c r="L152" s="446"/>
      <c r="M152" s="447"/>
      <c r="N152" s="451"/>
      <c r="O152" s="478"/>
      <c r="P152" s="463"/>
      <c r="Q152" s="464"/>
      <c r="R152" s="464"/>
      <c r="S152" s="465"/>
      <c r="T152" s="441"/>
      <c r="U152" s="442"/>
      <c r="V152" s="441"/>
      <c r="W152" s="442"/>
      <c r="X152" s="441"/>
      <c r="Y152" s="442"/>
      <c r="Z152" s="82"/>
      <c r="AA152" s="470"/>
      <c r="AB152" s="473"/>
      <c r="AC152" s="474"/>
      <c r="AD152" s="451"/>
      <c r="AE152" s="478"/>
      <c r="AF152" s="446"/>
      <c r="AG152" s="447"/>
      <c r="AH152" s="451"/>
      <c r="AI152" s="447"/>
      <c r="AJ152" s="451"/>
      <c r="AK152" s="447"/>
      <c r="AL152" s="455"/>
      <c r="AM152" s="456"/>
      <c r="AN152" s="455"/>
      <c r="AO152" s="456"/>
      <c r="AP152" s="463"/>
      <c r="AQ152" s="464"/>
      <c r="AR152" s="464"/>
      <c r="AS152" s="465"/>
      <c r="AT152" s="441"/>
      <c r="AU152" s="442"/>
      <c r="AV152" s="441"/>
      <c r="AW152" s="442"/>
      <c r="AX152" s="441"/>
      <c r="AY152" s="442"/>
      <c r="AZ152" s="82"/>
      <c r="BA152" s="470"/>
      <c r="BB152" s="473"/>
      <c r="BC152" s="474"/>
      <c r="BD152" s="451"/>
      <c r="BE152" s="478"/>
      <c r="BF152" s="446"/>
      <c r="BG152" s="447"/>
      <c r="BH152" s="451"/>
      <c r="BI152" s="478"/>
      <c r="BJ152" s="451"/>
      <c r="BK152" s="478"/>
      <c r="BL152" s="446"/>
      <c r="BM152" s="447"/>
      <c r="BN152" s="451"/>
      <c r="BO152" s="478"/>
      <c r="BP152" s="463"/>
      <c r="BQ152" s="464"/>
      <c r="BR152" s="464"/>
      <c r="BS152" s="465"/>
      <c r="BT152" s="441"/>
      <c r="BU152" s="442"/>
      <c r="BV152" s="441"/>
      <c r="BW152" s="442"/>
      <c r="BX152" s="441"/>
      <c r="BY152" s="442"/>
    </row>
    <row r="153" spans="1:77" ht="16.5" customHeight="1" x14ac:dyDescent="0.3">
      <c r="A153" s="470"/>
      <c r="B153" s="473"/>
      <c r="C153" s="474"/>
      <c r="D153" s="451"/>
      <c r="E153" s="478"/>
      <c r="F153" s="446"/>
      <c r="G153" s="447"/>
      <c r="H153" s="451"/>
      <c r="I153" s="478"/>
      <c r="J153" s="451"/>
      <c r="K153" s="478"/>
      <c r="L153" s="446"/>
      <c r="M153" s="447"/>
      <c r="N153" s="451"/>
      <c r="O153" s="478"/>
      <c r="P153" s="463"/>
      <c r="Q153" s="464"/>
      <c r="R153" s="464"/>
      <c r="S153" s="465"/>
      <c r="T153" s="441"/>
      <c r="U153" s="442"/>
      <c r="V153" s="441"/>
      <c r="W153" s="442"/>
      <c r="X153" s="441"/>
      <c r="Y153" s="442"/>
      <c r="Z153" s="82"/>
      <c r="AA153" s="470"/>
      <c r="AB153" s="473"/>
      <c r="AC153" s="474"/>
      <c r="AD153" s="451"/>
      <c r="AE153" s="478"/>
      <c r="AF153" s="446"/>
      <c r="AG153" s="447"/>
      <c r="AH153" s="451"/>
      <c r="AI153" s="447"/>
      <c r="AJ153" s="451"/>
      <c r="AK153" s="447"/>
      <c r="AL153" s="455"/>
      <c r="AM153" s="456"/>
      <c r="AN153" s="455"/>
      <c r="AO153" s="456"/>
      <c r="AP153" s="463"/>
      <c r="AQ153" s="464"/>
      <c r="AR153" s="464"/>
      <c r="AS153" s="465"/>
      <c r="AT153" s="441"/>
      <c r="AU153" s="442"/>
      <c r="AV153" s="441"/>
      <c r="AW153" s="442"/>
      <c r="AX153" s="441"/>
      <c r="AY153" s="442"/>
      <c r="AZ153" s="82"/>
      <c r="BA153" s="470"/>
      <c r="BB153" s="473"/>
      <c r="BC153" s="474"/>
      <c r="BD153" s="451"/>
      <c r="BE153" s="478"/>
      <c r="BF153" s="446"/>
      <c r="BG153" s="447"/>
      <c r="BH153" s="451"/>
      <c r="BI153" s="478"/>
      <c r="BJ153" s="451"/>
      <c r="BK153" s="478"/>
      <c r="BL153" s="446"/>
      <c r="BM153" s="447"/>
      <c r="BN153" s="451"/>
      <c r="BO153" s="478"/>
      <c r="BP153" s="463"/>
      <c r="BQ153" s="464"/>
      <c r="BR153" s="464"/>
      <c r="BS153" s="465"/>
      <c r="BT153" s="441"/>
      <c r="BU153" s="442"/>
      <c r="BV153" s="441"/>
      <c r="BW153" s="442"/>
      <c r="BX153" s="441"/>
      <c r="BY153" s="442"/>
    </row>
    <row r="154" spans="1:77" ht="16.5" customHeight="1" x14ac:dyDescent="0.3">
      <c r="A154" s="470"/>
      <c r="B154" s="473"/>
      <c r="C154" s="474"/>
      <c r="D154" s="451"/>
      <c r="E154" s="478"/>
      <c r="F154" s="446"/>
      <c r="G154" s="447"/>
      <c r="H154" s="451"/>
      <c r="I154" s="478"/>
      <c r="J154" s="451"/>
      <c r="K154" s="478"/>
      <c r="L154" s="446"/>
      <c r="M154" s="447"/>
      <c r="N154" s="451"/>
      <c r="O154" s="478"/>
      <c r="P154" s="463"/>
      <c r="Q154" s="464"/>
      <c r="R154" s="464"/>
      <c r="S154" s="465"/>
      <c r="T154" s="441"/>
      <c r="U154" s="442"/>
      <c r="V154" s="441"/>
      <c r="W154" s="442"/>
      <c r="X154" s="441"/>
      <c r="Y154" s="442"/>
      <c r="Z154" s="82"/>
      <c r="AA154" s="470"/>
      <c r="AB154" s="473"/>
      <c r="AC154" s="474"/>
      <c r="AD154" s="451"/>
      <c r="AE154" s="478"/>
      <c r="AF154" s="446"/>
      <c r="AG154" s="447"/>
      <c r="AH154" s="451"/>
      <c r="AI154" s="447"/>
      <c r="AJ154" s="451"/>
      <c r="AK154" s="447"/>
      <c r="AL154" s="455"/>
      <c r="AM154" s="456"/>
      <c r="AN154" s="455"/>
      <c r="AO154" s="456"/>
      <c r="AP154" s="463"/>
      <c r="AQ154" s="464"/>
      <c r="AR154" s="464"/>
      <c r="AS154" s="465"/>
      <c r="AT154" s="441"/>
      <c r="AU154" s="442"/>
      <c r="AV154" s="441"/>
      <c r="AW154" s="442"/>
      <c r="AX154" s="441"/>
      <c r="AY154" s="442"/>
      <c r="AZ154" s="82"/>
      <c r="BA154" s="470"/>
      <c r="BB154" s="473"/>
      <c r="BC154" s="474"/>
      <c r="BD154" s="451"/>
      <c r="BE154" s="478"/>
      <c r="BF154" s="446"/>
      <c r="BG154" s="447"/>
      <c r="BH154" s="451"/>
      <c r="BI154" s="478"/>
      <c r="BJ154" s="451"/>
      <c r="BK154" s="478"/>
      <c r="BL154" s="446"/>
      <c r="BM154" s="447"/>
      <c r="BN154" s="451"/>
      <c r="BO154" s="478"/>
      <c r="BP154" s="463"/>
      <c r="BQ154" s="464"/>
      <c r="BR154" s="464"/>
      <c r="BS154" s="465"/>
      <c r="BT154" s="441"/>
      <c r="BU154" s="442"/>
      <c r="BV154" s="441"/>
      <c r="BW154" s="442"/>
      <c r="BX154" s="441"/>
      <c r="BY154" s="442"/>
    </row>
    <row r="155" spans="1:77" ht="16.5" customHeight="1" x14ac:dyDescent="0.3">
      <c r="A155" s="470"/>
      <c r="B155" s="473"/>
      <c r="C155" s="474"/>
      <c r="D155" s="451"/>
      <c r="E155" s="478"/>
      <c r="F155" s="446"/>
      <c r="G155" s="447"/>
      <c r="H155" s="451"/>
      <c r="I155" s="478"/>
      <c r="J155" s="451"/>
      <c r="K155" s="478"/>
      <c r="L155" s="446"/>
      <c r="M155" s="447"/>
      <c r="N155" s="451"/>
      <c r="O155" s="478"/>
      <c r="P155" s="463"/>
      <c r="Q155" s="464"/>
      <c r="R155" s="464"/>
      <c r="S155" s="465"/>
      <c r="T155" s="441"/>
      <c r="U155" s="442"/>
      <c r="V155" s="441"/>
      <c r="W155" s="442"/>
      <c r="X155" s="441"/>
      <c r="Y155" s="442"/>
      <c r="Z155" s="82"/>
      <c r="AA155" s="470"/>
      <c r="AB155" s="473"/>
      <c r="AC155" s="474"/>
      <c r="AD155" s="451"/>
      <c r="AE155" s="478"/>
      <c r="AF155" s="446"/>
      <c r="AG155" s="447"/>
      <c r="AH155" s="451"/>
      <c r="AI155" s="447"/>
      <c r="AJ155" s="451"/>
      <c r="AK155" s="447"/>
      <c r="AL155" s="455"/>
      <c r="AM155" s="456"/>
      <c r="AN155" s="455"/>
      <c r="AO155" s="456"/>
      <c r="AP155" s="463"/>
      <c r="AQ155" s="464"/>
      <c r="AR155" s="464"/>
      <c r="AS155" s="465"/>
      <c r="AT155" s="441"/>
      <c r="AU155" s="442"/>
      <c r="AV155" s="441"/>
      <c r="AW155" s="442"/>
      <c r="AX155" s="441"/>
      <c r="AY155" s="442"/>
      <c r="AZ155" s="82"/>
      <c r="BA155" s="470"/>
      <c r="BB155" s="473"/>
      <c r="BC155" s="474"/>
      <c r="BD155" s="451"/>
      <c r="BE155" s="478"/>
      <c r="BF155" s="446"/>
      <c r="BG155" s="447"/>
      <c r="BH155" s="451"/>
      <c r="BI155" s="478"/>
      <c r="BJ155" s="451"/>
      <c r="BK155" s="478"/>
      <c r="BL155" s="446"/>
      <c r="BM155" s="447"/>
      <c r="BN155" s="451"/>
      <c r="BO155" s="478"/>
      <c r="BP155" s="463"/>
      <c r="BQ155" s="464"/>
      <c r="BR155" s="464"/>
      <c r="BS155" s="465"/>
      <c r="BT155" s="441"/>
      <c r="BU155" s="442"/>
      <c r="BV155" s="441"/>
      <c r="BW155" s="442"/>
      <c r="BX155" s="441"/>
      <c r="BY155" s="442"/>
    </row>
    <row r="156" spans="1:77" ht="16.5" customHeight="1" x14ac:dyDescent="0.3">
      <c r="A156" s="470"/>
      <c r="B156" s="473"/>
      <c r="C156" s="474"/>
      <c r="D156" s="451"/>
      <c r="E156" s="478"/>
      <c r="F156" s="446"/>
      <c r="G156" s="447"/>
      <c r="H156" s="451"/>
      <c r="I156" s="478"/>
      <c r="J156" s="451"/>
      <c r="K156" s="478"/>
      <c r="L156" s="446"/>
      <c r="M156" s="447"/>
      <c r="N156" s="451"/>
      <c r="O156" s="478"/>
      <c r="P156" s="463"/>
      <c r="Q156" s="464"/>
      <c r="R156" s="464"/>
      <c r="S156" s="465"/>
      <c r="T156" s="441"/>
      <c r="U156" s="442"/>
      <c r="V156" s="441"/>
      <c r="W156" s="442"/>
      <c r="X156" s="441"/>
      <c r="Y156" s="442"/>
      <c r="Z156" s="82"/>
      <c r="AA156" s="470"/>
      <c r="AB156" s="473"/>
      <c r="AC156" s="474"/>
      <c r="AD156" s="451"/>
      <c r="AE156" s="478"/>
      <c r="AF156" s="446"/>
      <c r="AG156" s="447"/>
      <c r="AH156" s="451"/>
      <c r="AI156" s="447"/>
      <c r="AJ156" s="451"/>
      <c r="AK156" s="447"/>
      <c r="AL156" s="455"/>
      <c r="AM156" s="456"/>
      <c r="AN156" s="455"/>
      <c r="AO156" s="456"/>
      <c r="AP156" s="463"/>
      <c r="AQ156" s="464"/>
      <c r="AR156" s="464"/>
      <c r="AS156" s="465"/>
      <c r="AT156" s="441"/>
      <c r="AU156" s="442"/>
      <c r="AV156" s="441"/>
      <c r="AW156" s="442"/>
      <c r="AX156" s="441"/>
      <c r="AY156" s="442"/>
      <c r="AZ156" s="82"/>
      <c r="BA156" s="470"/>
      <c r="BB156" s="473"/>
      <c r="BC156" s="474"/>
      <c r="BD156" s="451"/>
      <c r="BE156" s="478"/>
      <c r="BF156" s="446"/>
      <c r="BG156" s="447"/>
      <c r="BH156" s="451"/>
      <c r="BI156" s="478"/>
      <c r="BJ156" s="451"/>
      <c r="BK156" s="478"/>
      <c r="BL156" s="446"/>
      <c r="BM156" s="447"/>
      <c r="BN156" s="451"/>
      <c r="BO156" s="478"/>
      <c r="BP156" s="463"/>
      <c r="BQ156" s="464"/>
      <c r="BR156" s="464"/>
      <c r="BS156" s="465"/>
      <c r="BT156" s="441"/>
      <c r="BU156" s="442"/>
      <c r="BV156" s="441"/>
      <c r="BW156" s="442"/>
      <c r="BX156" s="441"/>
      <c r="BY156" s="442"/>
    </row>
    <row r="157" spans="1:77" ht="16.5" customHeight="1" x14ac:dyDescent="0.3">
      <c r="A157" s="470"/>
      <c r="B157" s="473"/>
      <c r="C157" s="474"/>
      <c r="D157" s="451"/>
      <c r="E157" s="478"/>
      <c r="F157" s="446"/>
      <c r="G157" s="447"/>
      <c r="H157" s="451"/>
      <c r="I157" s="478"/>
      <c r="J157" s="451"/>
      <c r="K157" s="478"/>
      <c r="L157" s="446"/>
      <c r="M157" s="447"/>
      <c r="N157" s="451"/>
      <c r="O157" s="478"/>
      <c r="P157" s="463"/>
      <c r="Q157" s="464"/>
      <c r="R157" s="464"/>
      <c r="S157" s="465"/>
      <c r="T157" s="441"/>
      <c r="U157" s="442"/>
      <c r="V157" s="441"/>
      <c r="W157" s="442"/>
      <c r="X157" s="441"/>
      <c r="Y157" s="442"/>
      <c r="Z157" s="82"/>
      <c r="AA157" s="470"/>
      <c r="AB157" s="473"/>
      <c r="AC157" s="474"/>
      <c r="AD157" s="451"/>
      <c r="AE157" s="478"/>
      <c r="AF157" s="446"/>
      <c r="AG157" s="447"/>
      <c r="AH157" s="451"/>
      <c r="AI157" s="447"/>
      <c r="AJ157" s="451"/>
      <c r="AK157" s="447"/>
      <c r="AL157" s="455"/>
      <c r="AM157" s="456"/>
      <c r="AN157" s="455"/>
      <c r="AO157" s="456"/>
      <c r="AP157" s="463"/>
      <c r="AQ157" s="464"/>
      <c r="AR157" s="464"/>
      <c r="AS157" s="465"/>
      <c r="AT157" s="441"/>
      <c r="AU157" s="442"/>
      <c r="AV157" s="441"/>
      <c r="AW157" s="442"/>
      <c r="AX157" s="441"/>
      <c r="AY157" s="442"/>
      <c r="AZ157" s="82"/>
      <c r="BA157" s="470"/>
      <c r="BB157" s="473"/>
      <c r="BC157" s="474"/>
      <c r="BD157" s="451"/>
      <c r="BE157" s="478"/>
      <c r="BF157" s="446"/>
      <c r="BG157" s="447"/>
      <c r="BH157" s="451"/>
      <c r="BI157" s="478"/>
      <c r="BJ157" s="451"/>
      <c r="BK157" s="478"/>
      <c r="BL157" s="446"/>
      <c r="BM157" s="447"/>
      <c r="BN157" s="451"/>
      <c r="BO157" s="478"/>
      <c r="BP157" s="463"/>
      <c r="BQ157" s="464"/>
      <c r="BR157" s="464"/>
      <c r="BS157" s="465"/>
      <c r="BT157" s="441"/>
      <c r="BU157" s="442"/>
      <c r="BV157" s="441"/>
      <c r="BW157" s="442"/>
      <c r="BX157" s="441"/>
      <c r="BY157" s="442"/>
    </row>
    <row r="158" spans="1:77" ht="16.5" customHeight="1" thickBot="1" x14ac:dyDescent="0.35">
      <c r="A158" s="470"/>
      <c r="B158" s="475"/>
      <c r="C158" s="476"/>
      <c r="D158" s="452"/>
      <c r="E158" s="479"/>
      <c r="F158" s="448"/>
      <c r="G158" s="449"/>
      <c r="H158" s="452"/>
      <c r="I158" s="479"/>
      <c r="J158" s="452"/>
      <c r="K158" s="479"/>
      <c r="L158" s="448"/>
      <c r="M158" s="449"/>
      <c r="N158" s="452"/>
      <c r="O158" s="479"/>
      <c r="P158" s="466"/>
      <c r="Q158" s="467"/>
      <c r="R158" s="467"/>
      <c r="S158" s="468"/>
      <c r="T158" s="441"/>
      <c r="U158" s="442"/>
      <c r="V158" s="441"/>
      <c r="W158" s="442"/>
      <c r="X158" s="441"/>
      <c r="Y158" s="442"/>
      <c r="Z158" s="82"/>
      <c r="AA158" s="470"/>
      <c r="AB158" s="475"/>
      <c r="AC158" s="476"/>
      <c r="AD158" s="452"/>
      <c r="AE158" s="479"/>
      <c r="AF158" s="448"/>
      <c r="AG158" s="449"/>
      <c r="AH158" s="452"/>
      <c r="AI158" s="449"/>
      <c r="AJ158" s="452"/>
      <c r="AK158" s="449"/>
      <c r="AL158" s="457"/>
      <c r="AM158" s="458"/>
      <c r="AN158" s="457"/>
      <c r="AO158" s="458"/>
      <c r="AP158" s="466"/>
      <c r="AQ158" s="467"/>
      <c r="AR158" s="467"/>
      <c r="AS158" s="468"/>
      <c r="AT158" s="441"/>
      <c r="AU158" s="442"/>
      <c r="AV158" s="441"/>
      <c r="AW158" s="442"/>
      <c r="AX158" s="441"/>
      <c r="AY158" s="442"/>
      <c r="AZ158" s="82"/>
      <c r="BA158" s="470"/>
      <c r="BB158" s="475"/>
      <c r="BC158" s="476"/>
      <c r="BD158" s="452"/>
      <c r="BE158" s="479"/>
      <c r="BF158" s="448"/>
      <c r="BG158" s="449"/>
      <c r="BH158" s="452"/>
      <c r="BI158" s="479"/>
      <c r="BJ158" s="452"/>
      <c r="BK158" s="479"/>
      <c r="BL158" s="448"/>
      <c r="BM158" s="449"/>
      <c r="BN158" s="452"/>
      <c r="BO158" s="479"/>
      <c r="BP158" s="466"/>
      <c r="BQ158" s="467"/>
      <c r="BR158" s="467"/>
      <c r="BS158" s="468"/>
      <c r="BT158" s="441"/>
      <c r="BU158" s="442"/>
      <c r="BV158" s="441"/>
      <c r="BW158" s="442"/>
      <c r="BX158" s="441"/>
      <c r="BY158" s="442"/>
    </row>
    <row r="159" spans="1:77" ht="16.5" customHeight="1" x14ac:dyDescent="0.3">
      <c r="A159" s="469">
        <f>IF(입력!A161="","",입력!A161)</f>
        <v>20</v>
      </c>
      <c r="B159" s="471" t="str">
        <f>IF(입력!B165="","",입력!B165)</f>
        <v/>
      </c>
      <c r="C159" s="472"/>
      <c r="D159" s="450">
        <f>IF(OR(입력!B161="60mm단열",입력!B161="60mm방화"),IF(입력!B163="FIX",IF(입력!H161="W",(입력!D161-(입력!D161-입력!J161)-34-19-15),입력!D161-34-34-15),IF(OR(입력!B163="T/T",입력!B163="T/O",입력!B163="T/S"),IF(입력!H161="W",입력!D161-(입력!D161-입력!J161)-34-19+12-53-53-15,입력!D161-34-34+12-53-53-15),IF(입력!B163="OD",IF(입력!H161="W",입력!D161-(입력!D161-입력!J161)-34-34+12-53-53-15,입력!D161-34-34+12-53-53-15),IF(입력!B163="PJ",IF(입력!H161="W",입력!D161-(입력!D161-입력!J161)-34-34+12-53-53-15,입력!D161-34-34+12-53-53-10),0)))),0)</f>
        <v>0</v>
      </c>
      <c r="E159" s="477"/>
      <c r="F159" s="444">
        <f>IF(OR(입력!B161="60mm단열",입력!B161="60mm방화"),IF(입력!B163="FIX",IF(입력!H161="H",입력!F161-(입력!F161-입력!J161)-34-19-15,입력!F161-34-34-15),IF(OR(입력!B163="T/T",입력!B163="T/O",입력!B163="T/S"),IF(입력!H161="H",입력!F161-(입력!F161-입력!J161)-34-19+12-53-53-15,입력!F161-34-34+12-53-53-15),IF(입력!B163="OD",IF(입력!H161="H",입력!F161-(입력!F161-입력!J161)-34-34+12-53-53-15,입력!F161-34-34+12-53-53-15),IF(입력!B163="ES",입력!F161-37-38-81-81-10,IF(입력!B163="PJ",IF(입력!H161="H",입력!F161-(입력!F161-입력!J161)-34-34+12-53-53-15,입력!F161-34-34+12-53-53-15),0))))),0)</f>
        <v>0</v>
      </c>
      <c r="G159" s="445"/>
      <c r="H159" s="450">
        <f>IF(OR(입력!B161="60mm단열",입력!B161="60mm방화"),IF(입력!B163="FIX",IF(입력!H161="W",IF(입력!H165="W",입력!D161-(입력!D161-입력!J165)-34-19-15,입력!D161-입력!J161-34-19-15),IF(입력!H161="H",입력!D161-34-34-15,0)),IF(OR(입력!B163="T/T",입력!B163="T/O",입력!B163="T/S"),IF(입력!H161="W",IF(입력!H165="W",입력!D161-(입력!D161-입력!J165)-34-19+12-53-53-15,입력!D161-입력!J161-34-19-15),IF(입력!H161="H",IF(입력!H165="H",입력!D161-34-34+12-53-53-15,입력!D161-34-34-15),0)),IF(입력!B163="OD",IF(입력!H161="W",IF(입력!H165="W",입력!D161-(입력!D161-입력!J165)-34-34+12-53-53-15,입력!D161-입력!J161-34-34-15),IF(입력!H161="H",IF(입력!H165="H",입력!D161-34-34+12-53-53-15,입력!D161-34-34-15),0)),IF(입력!B163="ES",IF(입력!H161="W",IF(입력!H165="W",입력!D161-(입력!D161-입력!J165)-38-21+50.5-81-81-10,입력!D161-입력!J161-40-21-10),0),IF(입력!B163="PJ",IF(입력!H161="W",IF(입력!H164="W",입력!D161-(입력!D161-입력!J165)-34-34+12-53-53-15,입력!D161-입력!J161-34-34-15),IF(입력!H161="H",IF(입력!H165="H",입력!D161-34-34+12-53-53-15,입력!D161-34-34-15),0)),0))))),0)</f>
        <v>0</v>
      </c>
      <c r="I159" s="477"/>
      <c r="J159" s="450">
        <f>IF(OR(입력!$B161="60mm단열",입력!$B161="60mm방화"),IF(입력!B163="FIX",IF(입력!H161="H",IF(입력!H165="H",입력!F161-(입력!F161-입력!J165)-34-19-15,입력!F161-입력!J161-34-19-15),IF(입력!H161="W",입력!F161-34-34-15,0)),IF(OR(입력!B163="T/T",입력!B163="T/O",입력!B163="T/S"),IF(입력!H161="H",IF(입력!H165="H",입력!F161-(입력!F161-입력!J165)-34-19+12-53-53-15,입력!F161-입력!J161-34-19-15),IF(입력!H161="W",IF(입력!H165="W",입력!F161-34-34+12-53-53-15,입력!F161-34-34-15),0)),IF(입력!B163="OD",IF(입력!H161="H",IF(입력!H165="H",입력!F161-(입력!F161-입력!J165)-34-34+12-53-53-15,입력!F161-입력!J161-34-34-15),IF(입력!H161="W",IF(입력!H165="W",입력!F161-34-34+12-53-53-15,입력!F161-34-34-15),0)),IF(입력!B163="ES",IF(입력!H161="W",IF(입력!H165="W",입력!F161-37-38-81-81-10,입력!F161-40-40-10),0),IF(입력!B163="PJ",IF(입력!H161="H",IF(입력!H165="H",입력!F161-(입력!F161-입력!J165)-34-34+12-53-53-15,입력!F161-입력!J161-34-34-15),IF(입력!H161="W",IF(입력!H165="W",입력!F161-34-34+12-53-53-15,입력!F161-34-34-15),0)),0))))),0)</f>
        <v>0</v>
      </c>
      <c r="K159" s="477"/>
      <c r="L159" s="444">
        <f>IF(OR(입력!B161="60mm단열",입력!B161="60mm방화"),IF(OR(입력!B163="FIX",입력!B163="T/T",입력!B163="T/O",입력!B163="T/S"),IF(AND(입력!H161="W",입력!H165="W"),입력!D161-입력!J161-입력!J165-19-19-15,IF(AND(입력!H161="H",입력!H165="H"),입력!D161-34-34-15,0)),IF(입력!B163="OD",IF(AND(입력!H161="W",입력!H165="W"),입력!D161-입력!J161-입력!J164-34-34-15,IF(AND(입력!H161="H",입력!H165="H"),입력!D161-34-34-15,0)),IF(입력!B163="ES",IF(AND(입력!H161="W",입력!H165="W"),입력!D161-입력!J161-입력!J164-21-21-10,0),IF(입력!B163="PJ",IF(AND(입력!H161="W",입력!H165="W"),입력!D161-입력!J161-입력!J164-34-34-15,IF(AND(입력!H161="H",입력!H165="H"),입력!D161-34-34-15,0)),0)))),0)</f>
        <v>0</v>
      </c>
      <c r="M159" s="445"/>
      <c r="N159" s="450">
        <f>IF(OR(입력!B161="60mm단열",입력!B161="60mm방화"),IF(입력!B163="FIX",IF(AND(입력!H161="W",입력!H165="W"),입력!F161-34-34-15,IF(AND(입력!H161="H",입력!H165="H"),입력!F161-입력!J161-입력!J164-19-19-15,0)),IF(OR(입력!B163="T/T",입력!B163="T/O",입력!B163="T/S"),IF(AND(입력!H161="W",입력!H165="W"),입력!F161-34-34-15,IF(AND(입력!H161="H",입력!H165="H"),입력!F161-입력!J161-입력!J164-19-19-15,0)),IF(입력!B163="OD",IF(AND(입력!H161="W",입력!H165="W"),입력!F161-34-34-15,IF(AND(입력!H161="H",입력!H165="H"),입력!F161-입력!J161-입력!J165-34-34-15,0)),IF(입력!B163="ES",IF(AND(입력!H161="W",입력!H165="W"),입력!F161-34-34-15,0),IF(입력!B163="PJ",IF(AND(입력!H161="W",입력!H165="W"),입력!F161-34-34-15,IF(AND(입력!H161="H",입력!H165="H"),입력!F161-입력!J161-입력!J165-34-34-15,0)),0))))),0)</f>
        <v>0</v>
      </c>
      <c r="O159" s="477"/>
      <c r="P159" s="460">
        <f>ROUNDUP((U159+W159+Y159),0)</f>
        <v>0</v>
      </c>
      <c r="Q159" s="461"/>
      <c r="R159" s="461"/>
      <c r="S159" s="462"/>
      <c r="T159" s="441">
        <f>IF(B159="48T",0,IF(B159="51T",0,IF(입력!B161="60mm단열",(D159*F159)/91809*IF($B159="39T",9800,6100),IF(입력!B161="60mm방화",(D159*F159)/91809*IF($B159="24T",23400,30000),IF(AND(입력!B163="ES",B159="39T"),(D159*F159)/91809*9800,IF(AND(입력!B163="ES",B159="24T"),(D159*F159)/91809*6100,0))))))</f>
        <v>0</v>
      </c>
      <c r="U159" s="442">
        <f>IF(T159=0,0,IF(AND(입력!$B161="60mm단열",$B159="39T",T159&lt;29400),29400,IF(AND(입력!$B161="60mm단열",$B159="24T",T159&lt;18300),18300,IF(AND(입력!$B161="60mm방화",$B159="24T",T159&lt;70200),70200,T159))))</f>
        <v>0</v>
      </c>
      <c r="V159" s="441">
        <f>IF(B159="48T",0,IF(B159="51T",0,IF(입력!B161="60mm단열",(H159*J159)/91809*IF($B159="39T",9800,6100),IF(입력!B161="60mm방화",(H159*J159)/91809*IF($B159="24T",23400,30000),IF(AND(입력!B163="ES",B159="39T"),(H159*J159)/91809*9800,IF(AND(입력!B163="ES",B159="24T"),(H159*J159)/91809*6100,0))))))</f>
        <v>0</v>
      </c>
      <c r="W159" s="442">
        <f>IF(V159=0,0,IF(AND(입력!$B161="60mm단열",$B159="39T",V159&lt;29400),29400,IF(AND(입력!$B161="60mm단열",$B159="24T",V159&lt;18300),18300,IF(AND(입력!$B161="60mm방화",$B159="24T",V159&lt;70200),70200,V159))))</f>
        <v>0</v>
      </c>
      <c r="X159" s="441">
        <f>IF(B159="48T",0,IF(B159="51T",0,IF(입력!B161="60mm단열",(L159*N159)/91809*IF($B159="39T",9800,6100),IF(입력!B161="60mm방화",(L159*N159)/91809*IF($B159="24T",23400,30000),IF(AND(입력!B163="ES",B159="39T"),(L159*N159)/91809*9800,IF(AND(입력!B163="ES",B159="24T"),(L159*N159)/91809*6100,0))))))</f>
        <v>0</v>
      </c>
      <c r="Y159" s="442">
        <f>IF(X159=0,0,IF(AND(입력!$B161="60mm단열",$B159="39T",X159&lt;29400),29400,IF(AND(입력!$B161="60mm단열",$B159="24T",X159&lt;18300),18300,IF(AND(입력!$B161="60mm방화",$B159="24T",X159&lt;70200),70200,X159))))</f>
        <v>0</v>
      </c>
      <c r="Z159" s="82"/>
      <c r="AA159" s="469">
        <f>IF(입력!A161="","",입력!A161)</f>
        <v>20</v>
      </c>
      <c r="AB159" s="471" t="str">
        <f>IF(입력!B165="","",입력!B165)</f>
        <v/>
      </c>
      <c r="AC159" s="472"/>
      <c r="AD159" s="450">
        <f>IF(OR(입력!B161="85mm단열",입력!B161="85mm방화"),IF(입력!B163="FIX",IF(입력!H161="W",(입력!D161-(입력!D161-입력!J161)-38-19-15),입력!D161-38-38-15),IF(OR(입력!B163="T/T",입력!B163="T/O",입력!B163="T/S"),IF(입력!H161="W",입력!D161-(입력!D161-입력!J161)-38-19+12-56-56-15,입력!D161-38-38+12-56-56-15),IF(입력!B163="OD",IF(입력!H161="W",입력!D161-(입력!D161-입력!J161)-38-38+12-56-56-15,입력!D161-38-38+12-56-56-15),0))),0)</f>
        <v>0</v>
      </c>
      <c r="AE159" s="477"/>
      <c r="AF159" s="444">
        <f>IF(OR(입력!B161="85mm단열",입력!B161="85mm방화"),IF(입력!B163="FIX",IF(입력!H161="H",입력!F161-(입력!F161-입력!J161)-38-19-15,입력!F161-38-38-15),IF(OR(입력!B163="T/T",입력!B163="T/O",입력!B161="T/S"),IF(입력!H161="H",입력!F161-(입력!F161-입력!J161)-38-19+12-56-56-15,입력!F161-38-38+12-56-56-15),IF(입력!B163="OD",IF(입력!H161="H",입력!F161-(입력!F161-입력!J161)-38-38+12-56-56-15,입력!F161-38-38+12-56-56-15),IF(입력!B163="ES",입력!F161-37-38-81-81-10,IF(입력!B163="PJ",IF(입력!H161="H",입력!F161-(입력!F161-입력!J161)-50-50+16-58-58-10,입력!F161-50-50+16-58-58-10),0))))),0)</f>
        <v>0</v>
      </c>
      <c r="AG159" s="445"/>
      <c r="AH159" s="450">
        <f>IF(OR(입력!B161="85mm단열",입력!B161="85mm방화"),IF(입력!B163="FIX",IF(입력!H161="W",IF(입력!H166="W",입력!D161-(입력!D161-입력!J166)-37-19-15,입력!D161-입력!J161-38-19-15),IF(입력!H161="H",입력!D161-38-38-15,0)),IF(OR(입력!B163="T/T",입력!B163="T/O",입력!B163="T/S"),IF(입력!H161="W",IF(입력!H165="W",입력!D161-(입력!D161-입력!J165)-38-19+12-56-56-15,입력!D161-입력!J161-38-19-15),IF(입력!H161="H",IF(입력!H166="H",입력!D161-38-38+12-56-56-15,입력!D161-38-38-15),0)),IF(입력!B163="OD",IF(입력!H161="W",IF(입력!H165="W",입력!D161-(입력!D161-입력!J165)-38-38+12-56-56-15,입력!D161-입력!J161-38-38-15),IF(입력!H161="H",IF(입력!H165="H",입력!D161-38-38+12-56-56-15,입력!D161-38-38-15),0)),IF(입력!B163="ES",IF(입력!H161="W",IF(입력!H166="W",입력!D161-(입력!D161-입력!J166)-38-21+50.5-81-81-10,입력!D161-입력!J161-40-21-10),0),IF(입력!B163="PJ",IF(입력!H161="W",IF(입력!H166="W",입력!D161-(입력!D161-입력!J166)-50-50+16-58-58-10,입력!D161-입력!J161-50-50-10),IF(입력!H161="H",IF(입력!H166="H",입력!D161-50-50+16-58-58-10,입력!D161-50-50-10),0)),0))))),0)</f>
        <v>0</v>
      </c>
      <c r="AI159" s="445"/>
      <c r="AJ159" s="450">
        <f>IF(OR(입력!B161="85mm단열",입력!B161="85mm방화"),IF(입력!B163="FIX",IF(입력!H161="H",IF(입력!H165="H",입력!F161-(입력!F161-입력!J165)-38-19-15,입력!F161-입력!J161-38-19-15),IF(입력!H161="W",입력!F161-38-38-15,0)),IF(OR(입력!B163="T/T",입력!B163="T/O",입력!B163="T/S"),IF(입력!H161="H",IF(입력!H165="H",입력!F161-(입력!F161-입력!J165)-38-19+12-56-56-15,입력!F161-입력!J161-38-19-15),IF(입력!H161="W",IF(입력!H165="W",입력!F161-38-38+12-56-56-15,입력!F161-38-38-15),0)),IF(입력!B163="ID",IF(입력!H161="H",IF(입력!H165="H",입력!F161-(입력!F161-입력!J165)-38-19+12-56-56-15,입력!F161-입력!J161-38-19-15),IF(입력!H161="W",IF(입력!H165="W",입력!F161-38-38+12-56-56-15,입력!F161-38-38-15),0)),IF(입력!B163="OD",IF(입력!H161="H",IF(입력!H165="H",입력!F161-(입력!F161-입력!J165)-38-38+12-56-56-15,입력!F161-입력!J161-38-38-15),IF(입력!H161="W",IF(입력!H165="W",입력!F161-38-38+12-56-56-15,입력!F161-38-38-15),0)),IF(입력!B163="ES",IF(입력!H161="W",IF(입력!H166="W",입력!F161-37-38-81-81-10,입력!F161-40-40-10),0),IF(입력!B163="PJ",IF(입력!H161="H",IF(입력!H166="H",입력!F161-(입력!F161-입력!J166)-50-50+16-58-58-10,입력!F161-입력!J161-50-50-10),IF(입력!H161="W",IF(입력!H166="W",입력!F161-50-50+16-58-58-10,입력!F161-50-50-10),0)),0)))))),0)</f>
        <v>0</v>
      </c>
      <c r="AK159" s="445"/>
      <c r="AL159" s="453">
        <f>IF(OR(입력!B161="85mm단열",입력!B161="85mm방화"),IF(OR(입력!B163="FIX",입력!B163="T/T",입력!B163="T/O",입력!B163="T/S",입력!B163="ID"),IF(AND(입력!H161="W",입력!H165="W"),입력!D161-입력!J161-입력!J165-19-19-15,IF(AND(입력!H161="H",입력!H165="H"),입력!D161-38-38-15,0)),IF(입력!B163="OD",IF(AND(입력!H161="W",입력!H165="W"),입력!D161-입력!J161-입력!J166-38-38-15,IF(AND(입력!H161="H",입력!H165="H"),입력!D161-38-38-15,0)),IF(입력!B161="ES",IF(AND(입력!H161="W",입력!H165="W"),입력!D161-입력!J161-입력!J166-21-21-10,0),IF(입력!B161="PJ",IF(AND(입력!H161="W",입력!H165="W"),입력!D161-입력!J161-입력!J166-50-50-10-12,IF(AND(입력!H161="H",입력!H165="H"),입력!D161-50-50-10-12,0)),0)))),0)</f>
        <v>0</v>
      </c>
      <c r="AM159" s="454"/>
      <c r="AN159" s="459">
        <f>IF(OR(입력!B161="85mm단열",입력!B161="85mm방화"),IF(입력!B163="FIX",IF(AND(입력!H161="W",입력!H165="W"),입력!F161-38-38-15,IF(AND(입력!H161="H",입력!H165="H"),입력!F161-입력!J161-입력!J165-19-19-15,0)),IF(OR(입력!B163="T/T",입력!B163="T/O",입력!B163="T/S"),IF(AND(입력!H161="W",입력!H165="W"),입력!F161-38-38-15,IF(AND(입력!H161="H",입력!H165="H"),입력!F161-입력!J161-입력!J165-19-19-15,0)),IF(입력!B163="ID",IF(AND(입력!H161="W",입력!H165="W"),입력!F161-38-38-15,IF(AND(입력!H161="H",입력!H165="H"),입력!F161-입력!J161-입력!J165-19-19-15,0)),IF(입력!B163="OD",IF(AND(입력!H161="W",입력!H165="W"),입력!F161-38-38-15,IF(AND(입력!H161="H",입력!H165="H"),입력!F161-입력!J161-입력!J165-38-38-15,0)),IF(입력!B161="ES",IF(AND(입력!H161="W",입력!H166="W"),입력!F161-40-40-10,0),IF(입력!B161="PJ",IF(AND(입력!H161="W",입력!H166="W"),입력!F161-50-50-10,IF(AND(입력!H161="H",입력!H166="H"),입력!F161-입력!J161-입력!J166-50-50-10,0)),0)))))),0)</f>
        <v>0</v>
      </c>
      <c r="AO159" s="454"/>
      <c r="AP159" s="460">
        <f>ROUNDUP((AU159+AW159+AY159),0)</f>
        <v>0</v>
      </c>
      <c r="AQ159" s="461"/>
      <c r="AR159" s="461"/>
      <c r="AS159" s="462"/>
      <c r="AT159" s="441">
        <f>(AD159*AF159)/91809*IF($AB159="51T",11000,IF($B159="48T",27500,0))</f>
        <v>0</v>
      </c>
      <c r="AU159" s="442">
        <f>IF(AT159=0,0,IF(AND('유리 사이즈'!$AB159="51T",'유리 사이즈'!AT159&lt;33000),33000,IF(AND('유리 사이즈'!$B159="48T",'유리 사이즈'!AT159&lt;83400),83400,'유리 사이즈'!AT159)))</f>
        <v>0</v>
      </c>
      <c r="AV159" s="441">
        <f>(AH159*AJ159)/91809*IF($AB159="51T",11000,IF($B159="48T",27500,0))</f>
        <v>0</v>
      </c>
      <c r="AW159" s="442">
        <f>IF(AV159=0,0,IF(AND('유리 사이즈'!$AB159="51T",'유리 사이즈'!AV159&lt;33000),33000,IF(AND('유리 사이즈'!$B159="48T",'유리 사이즈'!AV159&lt;83400),83400,'유리 사이즈'!AV159)))</f>
        <v>0</v>
      </c>
      <c r="AX159" s="441">
        <f>(AL159*AN159)/91809*IF($AB159="51T",11000,IF($B159="48T",27500,0))</f>
        <v>0</v>
      </c>
      <c r="AY159" s="442">
        <f>IF(AX159=0,0,IF(AND('유리 사이즈'!$AB159="51T",'유리 사이즈'!AX159&lt;33000),33000,IF(AND('유리 사이즈'!$B159="48T",'유리 사이즈'!AX159&lt;83400),83400,'유리 사이즈'!AX159)))</f>
        <v>0</v>
      </c>
      <c r="AZ159" s="82"/>
      <c r="BA159" s="469">
        <f>IF(입력!A161="","",입력!A161)</f>
        <v>20</v>
      </c>
      <c r="BB159" s="471" t="str">
        <f>IF(입력!B165="","",입력!B165)</f>
        <v/>
      </c>
      <c r="BC159" s="472"/>
      <c r="BD159" s="450">
        <f>IF(OR(입력!B161="145mm단열",입력!B161="145mm방화"),IF(입력!B163="ES",입력!D161-(입력!D161-입력!J161)-38-21+50.5-81-81-10,0),0)</f>
        <v>0</v>
      </c>
      <c r="BE159" s="477"/>
      <c r="BF159" s="444">
        <f>IF(OR(입력!B161="145mm단열",입력!B161="145mm방화"),IF(입력!B163="ES",입력!F161-37-38-81-81-10,0),0)</f>
        <v>0</v>
      </c>
      <c r="BG159" s="445"/>
      <c r="BH159" s="450">
        <f>IF(OR(입력!B161="145mm단열",입력!B161="145mm방화"),IF(입력!B163="ES",IF(입력!H161="W",IF(입력!H165="W",입력!D161-(입력!D161-입력!J165)-38-21+50.5-81-81-10,입력!D161-입력!J161-40-21-10),0),0),0)</f>
        <v>0</v>
      </c>
      <c r="BI159" s="477"/>
      <c r="BJ159" s="450">
        <f>IF(OR(입력!$B161="145mm단열",입력!$B161="145mm방화"),IF(입력!B163="ES",IF(입력!H161="W",IF(입력!H164="W",입력!F161-37-38-81-81-10,입력!F161-40-40-10),0),0),0)</f>
        <v>0</v>
      </c>
      <c r="BK159" s="477"/>
      <c r="BL159" s="444">
        <f>IF(OR(입력!B161="145mm단열",입력!B161="145mm방화"),IF(입력!B163="ES",IF(AND(입력!H161="W",입력!H165="W"),입력!D161-입력!J161-입력!J164-21-21-10,0),0),0)</f>
        <v>0</v>
      </c>
      <c r="BM159" s="445"/>
      <c r="BN159" s="450">
        <f>IF(OR(입력!B161="145mm단열",입력!B161="145mm방화"),IF(입력!B163="ES",IF(AND(입력!H161="W",입력!H165="W"),입력!F161-40-40-10,0),0),0)</f>
        <v>0</v>
      </c>
      <c r="BO159" s="477"/>
      <c r="BP159" s="460">
        <f>ROUNDUP((BU159+BW159+BY159),0)</f>
        <v>0</v>
      </c>
      <c r="BQ159" s="461"/>
      <c r="BR159" s="461"/>
      <c r="BS159" s="462"/>
      <c r="BT159" s="441">
        <f>IF(BB159="48T",0,IF(BB159="51T",0,IF(입력!B161="145mm단열",(BD159*BF159)/91809*IF($B159="39T",9800,6100),IF(입력!B161="145mm방화",(BD159*BF159)/91809*IF($B159="24T",23400,30000),IF(AND(입력!B163="ES",BB159="39T"),(BD159*BF159)/91809*9800,IF(AND(입력!B163="ES",BB159="24T"),(BD159*BF159)/91809*6100,0))))))</f>
        <v>0</v>
      </c>
      <c r="BU159" s="442">
        <f>IF(BT159=0,0,IF(AND(입력!$B161="145mm단열",$B159="39T",BT159&lt;29400),29400,IF(AND(입력!$B161="145mm단열",$B159="24T",BT159&lt;18300),18300,IF(AND(입력!$B161="60mm방화",$B159="24T",BT159&lt;70200),70200,BT159))))</f>
        <v>0</v>
      </c>
      <c r="BV159" s="441">
        <f>IF(BB159="48T",0,IF(BB159="51T",0,IF(입력!B161="145mm단열",(BH159*BJ159)/91809*IF($B159="39T",9800,6100),IF(입력!B161="145mm방화",(BH159*BJ159)/91809*IF($B159="24T",23400,30000),IF(AND(입력!B163="ES",BB159="39T"),(BH159*BJ159)/91809*9800,IF(AND(입력!B163="ES",BB159="24T"),(BH159*BJ159)/91809*6100,0))))))</f>
        <v>0</v>
      </c>
      <c r="BW159" s="442">
        <f>IF(BV159=0,0,IF(AND(입력!$B161="145mm단열",$B159="39T",BV159&lt;29400),29400,IF(AND(입력!$B161="145mm단열",$B159="24T",BV159&lt;18300),18300,IF(AND(입력!$B161="60mm방화",$B159="24T",BV159&lt;70200),70200,BV159))))</f>
        <v>0</v>
      </c>
      <c r="BX159" s="441">
        <f>IF(BB159="48T",0,IF(BB159="51T",0,IF(입력!B161="145mm단열",(BL159*BN159)/91809*IF($B159="39T",9800,6100),IF(입력!B161="145mm방화",(BL159*BN159)/91809*IF($B159="24T",23400,30000),IF(AND(입력!B163="ES",BB159="39T"),(BL159*BN159)/91809*9800,IF(AND(입력!B163="ES",BB159="24T"),(BL159*BN159)/91809*6100,0))))))</f>
        <v>0</v>
      </c>
      <c r="BY159" s="442">
        <f>IF(BX159=0,0,IF(AND(입력!$B161="145mm단열",$B159="39T",BX159&lt;29400),29400,IF(AND(입력!$B161="60mm단열",$B159="24T",BX159&lt;18300),18300,IF(AND(입력!$B161="145mm방화",$B159="24T",BX159&lt;70200),70200,BX159))))</f>
        <v>0</v>
      </c>
    </row>
    <row r="160" spans="1:77" ht="16.5" customHeight="1" x14ac:dyDescent="0.3">
      <c r="A160" s="470"/>
      <c r="B160" s="473"/>
      <c r="C160" s="474"/>
      <c r="D160" s="451"/>
      <c r="E160" s="478"/>
      <c r="F160" s="446"/>
      <c r="G160" s="447"/>
      <c r="H160" s="451"/>
      <c r="I160" s="478"/>
      <c r="J160" s="451"/>
      <c r="K160" s="478"/>
      <c r="L160" s="446"/>
      <c r="M160" s="447"/>
      <c r="N160" s="451"/>
      <c r="O160" s="478"/>
      <c r="P160" s="463"/>
      <c r="Q160" s="464"/>
      <c r="R160" s="464"/>
      <c r="S160" s="465"/>
      <c r="T160" s="441"/>
      <c r="U160" s="442"/>
      <c r="V160" s="441"/>
      <c r="W160" s="442"/>
      <c r="X160" s="441"/>
      <c r="Y160" s="442"/>
      <c r="Z160" s="82"/>
      <c r="AA160" s="470"/>
      <c r="AB160" s="473"/>
      <c r="AC160" s="474"/>
      <c r="AD160" s="451"/>
      <c r="AE160" s="478"/>
      <c r="AF160" s="446"/>
      <c r="AG160" s="447"/>
      <c r="AH160" s="451"/>
      <c r="AI160" s="447"/>
      <c r="AJ160" s="451"/>
      <c r="AK160" s="447"/>
      <c r="AL160" s="455"/>
      <c r="AM160" s="456"/>
      <c r="AN160" s="455"/>
      <c r="AO160" s="456"/>
      <c r="AP160" s="463"/>
      <c r="AQ160" s="464"/>
      <c r="AR160" s="464"/>
      <c r="AS160" s="465"/>
      <c r="AT160" s="441"/>
      <c r="AU160" s="442"/>
      <c r="AV160" s="441"/>
      <c r="AW160" s="442"/>
      <c r="AX160" s="441"/>
      <c r="AY160" s="442"/>
      <c r="AZ160" s="82"/>
      <c r="BA160" s="470"/>
      <c r="BB160" s="473"/>
      <c r="BC160" s="474"/>
      <c r="BD160" s="451"/>
      <c r="BE160" s="478"/>
      <c r="BF160" s="446"/>
      <c r="BG160" s="447"/>
      <c r="BH160" s="451"/>
      <c r="BI160" s="478"/>
      <c r="BJ160" s="451"/>
      <c r="BK160" s="478"/>
      <c r="BL160" s="446"/>
      <c r="BM160" s="447"/>
      <c r="BN160" s="451"/>
      <c r="BO160" s="478"/>
      <c r="BP160" s="463"/>
      <c r="BQ160" s="464"/>
      <c r="BR160" s="464"/>
      <c r="BS160" s="465"/>
      <c r="BT160" s="441"/>
      <c r="BU160" s="442"/>
      <c r="BV160" s="441"/>
      <c r="BW160" s="442"/>
      <c r="BX160" s="441"/>
      <c r="BY160" s="442"/>
    </row>
    <row r="161" spans="1:77" ht="16.5" customHeight="1" x14ac:dyDescent="0.3">
      <c r="A161" s="470"/>
      <c r="B161" s="473"/>
      <c r="C161" s="474"/>
      <c r="D161" s="451"/>
      <c r="E161" s="478"/>
      <c r="F161" s="446"/>
      <c r="G161" s="447"/>
      <c r="H161" s="451"/>
      <c r="I161" s="478"/>
      <c r="J161" s="451"/>
      <c r="K161" s="478"/>
      <c r="L161" s="446"/>
      <c r="M161" s="447"/>
      <c r="N161" s="451"/>
      <c r="O161" s="478"/>
      <c r="P161" s="463"/>
      <c r="Q161" s="464"/>
      <c r="R161" s="464"/>
      <c r="S161" s="465"/>
      <c r="T161" s="441"/>
      <c r="U161" s="442"/>
      <c r="V161" s="441"/>
      <c r="W161" s="442"/>
      <c r="X161" s="441"/>
      <c r="Y161" s="442"/>
      <c r="Z161" s="82"/>
      <c r="AA161" s="470"/>
      <c r="AB161" s="473"/>
      <c r="AC161" s="474"/>
      <c r="AD161" s="451"/>
      <c r="AE161" s="478"/>
      <c r="AF161" s="446"/>
      <c r="AG161" s="447"/>
      <c r="AH161" s="451"/>
      <c r="AI161" s="447"/>
      <c r="AJ161" s="451"/>
      <c r="AK161" s="447"/>
      <c r="AL161" s="455"/>
      <c r="AM161" s="456"/>
      <c r="AN161" s="455"/>
      <c r="AO161" s="456"/>
      <c r="AP161" s="463"/>
      <c r="AQ161" s="464"/>
      <c r="AR161" s="464"/>
      <c r="AS161" s="465"/>
      <c r="AT161" s="441"/>
      <c r="AU161" s="442"/>
      <c r="AV161" s="441"/>
      <c r="AW161" s="442"/>
      <c r="AX161" s="441"/>
      <c r="AY161" s="442"/>
      <c r="AZ161" s="82"/>
      <c r="BA161" s="470"/>
      <c r="BB161" s="473"/>
      <c r="BC161" s="474"/>
      <c r="BD161" s="451"/>
      <c r="BE161" s="478"/>
      <c r="BF161" s="446"/>
      <c r="BG161" s="447"/>
      <c r="BH161" s="451"/>
      <c r="BI161" s="478"/>
      <c r="BJ161" s="451"/>
      <c r="BK161" s="478"/>
      <c r="BL161" s="446"/>
      <c r="BM161" s="447"/>
      <c r="BN161" s="451"/>
      <c r="BO161" s="478"/>
      <c r="BP161" s="463"/>
      <c r="BQ161" s="464"/>
      <c r="BR161" s="464"/>
      <c r="BS161" s="465"/>
      <c r="BT161" s="441"/>
      <c r="BU161" s="442"/>
      <c r="BV161" s="441"/>
      <c r="BW161" s="442"/>
      <c r="BX161" s="441"/>
      <c r="BY161" s="442"/>
    </row>
    <row r="162" spans="1:77" ht="16.5" customHeight="1" x14ac:dyDescent="0.3">
      <c r="A162" s="470"/>
      <c r="B162" s="473"/>
      <c r="C162" s="474"/>
      <c r="D162" s="451"/>
      <c r="E162" s="478"/>
      <c r="F162" s="446"/>
      <c r="G162" s="447"/>
      <c r="H162" s="451"/>
      <c r="I162" s="478"/>
      <c r="J162" s="451"/>
      <c r="K162" s="478"/>
      <c r="L162" s="446"/>
      <c r="M162" s="447"/>
      <c r="N162" s="451"/>
      <c r="O162" s="478"/>
      <c r="P162" s="463"/>
      <c r="Q162" s="464"/>
      <c r="R162" s="464"/>
      <c r="S162" s="465"/>
      <c r="T162" s="441"/>
      <c r="U162" s="442"/>
      <c r="V162" s="441"/>
      <c r="W162" s="442"/>
      <c r="X162" s="441"/>
      <c r="Y162" s="442"/>
      <c r="Z162" s="82"/>
      <c r="AA162" s="470"/>
      <c r="AB162" s="473"/>
      <c r="AC162" s="474"/>
      <c r="AD162" s="451"/>
      <c r="AE162" s="478"/>
      <c r="AF162" s="446"/>
      <c r="AG162" s="447"/>
      <c r="AH162" s="451"/>
      <c r="AI162" s="447"/>
      <c r="AJ162" s="451"/>
      <c r="AK162" s="447"/>
      <c r="AL162" s="455"/>
      <c r="AM162" s="456"/>
      <c r="AN162" s="455"/>
      <c r="AO162" s="456"/>
      <c r="AP162" s="463"/>
      <c r="AQ162" s="464"/>
      <c r="AR162" s="464"/>
      <c r="AS162" s="465"/>
      <c r="AT162" s="441"/>
      <c r="AU162" s="442"/>
      <c r="AV162" s="441"/>
      <c r="AW162" s="442"/>
      <c r="AX162" s="441"/>
      <c r="AY162" s="442"/>
      <c r="AZ162" s="82"/>
      <c r="BA162" s="470"/>
      <c r="BB162" s="473"/>
      <c r="BC162" s="474"/>
      <c r="BD162" s="451"/>
      <c r="BE162" s="478"/>
      <c r="BF162" s="446"/>
      <c r="BG162" s="447"/>
      <c r="BH162" s="451"/>
      <c r="BI162" s="478"/>
      <c r="BJ162" s="451"/>
      <c r="BK162" s="478"/>
      <c r="BL162" s="446"/>
      <c r="BM162" s="447"/>
      <c r="BN162" s="451"/>
      <c r="BO162" s="478"/>
      <c r="BP162" s="463"/>
      <c r="BQ162" s="464"/>
      <c r="BR162" s="464"/>
      <c r="BS162" s="465"/>
      <c r="BT162" s="441"/>
      <c r="BU162" s="442"/>
      <c r="BV162" s="441"/>
      <c r="BW162" s="442"/>
      <c r="BX162" s="441"/>
      <c r="BY162" s="442"/>
    </row>
    <row r="163" spans="1:77" ht="16.5" customHeight="1" x14ac:dyDescent="0.3">
      <c r="A163" s="470"/>
      <c r="B163" s="473"/>
      <c r="C163" s="474"/>
      <c r="D163" s="451"/>
      <c r="E163" s="478"/>
      <c r="F163" s="446"/>
      <c r="G163" s="447"/>
      <c r="H163" s="451"/>
      <c r="I163" s="478"/>
      <c r="J163" s="451"/>
      <c r="K163" s="478"/>
      <c r="L163" s="446"/>
      <c r="M163" s="447"/>
      <c r="N163" s="451"/>
      <c r="O163" s="478"/>
      <c r="P163" s="463"/>
      <c r="Q163" s="464"/>
      <c r="R163" s="464"/>
      <c r="S163" s="465"/>
      <c r="T163" s="441"/>
      <c r="U163" s="442"/>
      <c r="V163" s="441"/>
      <c r="W163" s="442"/>
      <c r="X163" s="441"/>
      <c r="Y163" s="442"/>
      <c r="Z163" s="82"/>
      <c r="AA163" s="470"/>
      <c r="AB163" s="473"/>
      <c r="AC163" s="474"/>
      <c r="AD163" s="451"/>
      <c r="AE163" s="478"/>
      <c r="AF163" s="446"/>
      <c r="AG163" s="447"/>
      <c r="AH163" s="451"/>
      <c r="AI163" s="447"/>
      <c r="AJ163" s="451"/>
      <c r="AK163" s="447"/>
      <c r="AL163" s="455"/>
      <c r="AM163" s="456"/>
      <c r="AN163" s="455"/>
      <c r="AO163" s="456"/>
      <c r="AP163" s="463"/>
      <c r="AQ163" s="464"/>
      <c r="AR163" s="464"/>
      <c r="AS163" s="465"/>
      <c r="AT163" s="441"/>
      <c r="AU163" s="442"/>
      <c r="AV163" s="441"/>
      <c r="AW163" s="442"/>
      <c r="AX163" s="441"/>
      <c r="AY163" s="442"/>
      <c r="AZ163" s="82"/>
      <c r="BA163" s="470"/>
      <c r="BB163" s="473"/>
      <c r="BC163" s="474"/>
      <c r="BD163" s="451"/>
      <c r="BE163" s="478"/>
      <c r="BF163" s="446"/>
      <c r="BG163" s="447"/>
      <c r="BH163" s="451"/>
      <c r="BI163" s="478"/>
      <c r="BJ163" s="451"/>
      <c r="BK163" s="478"/>
      <c r="BL163" s="446"/>
      <c r="BM163" s="447"/>
      <c r="BN163" s="451"/>
      <c r="BO163" s="478"/>
      <c r="BP163" s="463"/>
      <c r="BQ163" s="464"/>
      <c r="BR163" s="464"/>
      <c r="BS163" s="465"/>
      <c r="BT163" s="441"/>
      <c r="BU163" s="442"/>
      <c r="BV163" s="441"/>
      <c r="BW163" s="442"/>
      <c r="BX163" s="441"/>
      <c r="BY163" s="442"/>
    </row>
    <row r="164" spans="1:77" ht="16.5" customHeight="1" x14ac:dyDescent="0.3">
      <c r="A164" s="470"/>
      <c r="B164" s="473"/>
      <c r="C164" s="474"/>
      <c r="D164" s="451"/>
      <c r="E164" s="478"/>
      <c r="F164" s="446"/>
      <c r="G164" s="447"/>
      <c r="H164" s="451"/>
      <c r="I164" s="478"/>
      <c r="J164" s="451"/>
      <c r="K164" s="478"/>
      <c r="L164" s="446"/>
      <c r="M164" s="447"/>
      <c r="N164" s="451"/>
      <c r="O164" s="478"/>
      <c r="P164" s="463"/>
      <c r="Q164" s="464"/>
      <c r="R164" s="464"/>
      <c r="S164" s="465"/>
      <c r="T164" s="441"/>
      <c r="U164" s="442"/>
      <c r="V164" s="441"/>
      <c r="W164" s="442"/>
      <c r="X164" s="441"/>
      <c r="Y164" s="442"/>
      <c r="Z164" s="82"/>
      <c r="AA164" s="470"/>
      <c r="AB164" s="473"/>
      <c r="AC164" s="474"/>
      <c r="AD164" s="451"/>
      <c r="AE164" s="478"/>
      <c r="AF164" s="446"/>
      <c r="AG164" s="447"/>
      <c r="AH164" s="451"/>
      <c r="AI164" s="447"/>
      <c r="AJ164" s="451"/>
      <c r="AK164" s="447"/>
      <c r="AL164" s="455"/>
      <c r="AM164" s="456"/>
      <c r="AN164" s="455"/>
      <c r="AO164" s="456"/>
      <c r="AP164" s="463"/>
      <c r="AQ164" s="464"/>
      <c r="AR164" s="464"/>
      <c r="AS164" s="465"/>
      <c r="AT164" s="441"/>
      <c r="AU164" s="442"/>
      <c r="AV164" s="441"/>
      <c r="AW164" s="442"/>
      <c r="AX164" s="441"/>
      <c r="AY164" s="442"/>
      <c r="AZ164" s="82"/>
      <c r="BA164" s="470"/>
      <c r="BB164" s="473"/>
      <c r="BC164" s="474"/>
      <c r="BD164" s="451"/>
      <c r="BE164" s="478"/>
      <c r="BF164" s="446"/>
      <c r="BG164" s="447"/>
      <c r="BH164" s="451"/>
      <c r="BI164" s="478"/>
      <c r="BJ164" s="451"/>
      <c r="BK164" s="478"/>
      <c r="BL164" s="446"/>
      <c r="BM164" s="447"/>
      <c r="BN164" s="451"/>
      <c r="BO164" s="478"/>
      <c r="BP164" s="463"/>
      <c r="BQ164" s="464"/>
      <c r="BR164" s="464"/>
      <c r="BS164" s="465"/>
      <c r="BT164" s="441"/>
      <c r="BU164" s="442"/>
      <c r="BV164" s="441"/>
      <c r="BW164" s="442"/>
      <c r="BX164" s="441"/>
      <c r="BY164" s="442"/>
    </row>
    <row r="165" spans="1:77" ht="16.5" customHeight="1" x14ac:dyDescent="0.3">
      <c r="A165" s="470"/>
      <c r="B165" s="473"/>
      <c r="C165" s="474"/>
      <c r="D165" s="451"/>
      <c r="E165" s="478"/>
      <c r="F165" s="446"/>
      <c r="G165" s="447"/>
      <c r="H165" s="451"/>
      <c r="I165" s="478"/>
      <c r="J165" s="451"/>
      <c r="K165" s="478"/>
      <c r="L165" s="446"/>
      <c r="M165" s="447"/>
      <c r="N165" s="451"/>
      <c r="O165" s="478"/>
      <c r="P165" s="463"/>
      <c r="Q165" s="464"/>
      <c r="R165" s="464"/>
      <c r="S165" s="465"/>
      <c r="T165" s="441"/>
      <c r="U165" s="442"/>
      <c r="V165" s="441"/>
      <c r="W165" s="442"/>
      <c r="X165" s="441"/>
      <c r="Y165" s="442"/>
      <c r="Z165" s="82"/>
      <c r="AA165" s="470"/>
      <c r="AB165" s="473"/>
      <c r="AC165" s="474"/>
      <c r="AD165" s="451"/>
      <c r="AE165" s="478"/>
      <c r="AF165" s="446"/>
      <c r="AG165" s="447"/>
      <c r="AH165" s="451"/>
      <c r="AI165" s="447"/>
      <c r="AJ165" s="451"/>
      <c r="AK165" s="447"/>
      <c r="AL165" s="455"/>
      <c r="AM165" s="456"/>
      <c r="AN165" s="455"/>
      <c r="AO165" s="456"/>
      <c r="AP165" s="463"/>
      <c r="AQ165" s="464"/>
      <c r="AR165" s="464"/>
      <c r="AS165" s="465"/>
      <c r="AT165" s="441"/>
      <c r="AU165" s="442"/>
      <c r="AV165" s="441"/>
      <c r="AW165" s="442"/>
      <c r="AX165" s="441"/>
      <c r="AY165" s="442"/>
      <c r="AZ165" s="82"/>
      <c r="BA165" s="470"/>
      <c r="BB165" s="473"/>
      <c r="BC165" s="474"/>
      <c r="BD165" s="451"/>
      <c r="BE165" s="478"/>
      <c r="BF165" s="446"/>
      <c r="BG165" s="447"/>
      <c r="BH165" s="451"/>
      <c r="BI165" s="478"/>
      <c r="BJ165" s="451"/>
      <c r="BK165" s="478"/>
      <c r="BL165" s="446"/>
      <c r="BM165" s="447"/>
      <c r="BN165" s="451"/>
      <c r="BO165" s="478"/>
      <c r="BP165" s="463"/>
      <c r="BQ165" s="464"/>
      <c r="BR165" s="464"/>
      <c r="BS165" s="465"/>
      <c r="BT165" s="441"/>
      <c r="BU165" s="442"/>
      <c r="BV165" s="441"/>
      <c r="BW165" s="442"/>
      <c r="BX165" s="441"/>
      <c r="BY165" s="442"/>
    </row>
    <row r="166" spans="1:77" ht="16.5" customHeight="1" thickBot="1" x14ac:dyDescent="0.35">
      <c r="A166" s="470"/>
      <c r="B166" s="475"/>
      <c r="C166" s="476"/>
      <c r="D166" s="452"/>
      <c r="E166" s="479"/>
      <c r="F166" s="448"/>
      <c r="G166" s="449"/>
      <c r="H166" s="452"/>
      <c r="I166" s="479"/>
      <c r="J166" s="452"/>
      <c r="K166" s="479"/>
      <c r="L166" s="448"/>
      <c r="M166" s="449"/>
      <c r="N166" s="452"/>
      <c r="O166" s="479"/>
      <c r="P166" s="466"/>
      <c r="Q166" s="467"/>
      <c r="R166" s="467"/>
      <c r="S166" s="468"/>
      <c r="T166" s="441"/>
      <c r="U166" s="442"/>
      <c r="V166" s="441"/>
      <c r="W166" s="442"/>
      <c r="X166" s="441"/>
      <c r="Y166" s="442"/>
      <c r="Z166" s="82"/>
      <c r="AA166" s="470"/>
      <c r="AB166" s="475"/>
      <c r="AC166" s="476"/>
      <c r="AD166" s="452"/>
      <c r="AE166" s="479"/>
      <c r="AF166" s="448"/>
      <c r="AG166" s="449"/>
      <c r="AH166" s="452"/>
      <c r="AI166" s="449"/>
      <c r="AJ166" s="452"/>
      <c r="AK166" s="449"/>
      <c r="AL166" s="457"/>
      <c r="AM166" s="458"/>
      <c r="AN166" s="457"/>
      <c r="AO166" s="458"/>
      <c r="AP166" s="466"/>
      <c r="AQ166" s="467"/>
      <c r="AR166" s="467"/>
      <c r="AS166" s="468"/>
      <c r="AT166" s="441"/>
      <c r="AU166" s="442"/>
      <c r="AV166" s="441"/>
      <c r="AW166" s="442"/>
      <c r="AX166" s="441"/>
      <c r="AY166" s="442"/>
      <c r="AZ166" s="82"/>
      <c r="BA166" s="470"/>
      <c r="BB166" s="475"/>
      <c r="BC166" s="476"/>
      <c r="BD166" s="452"/>
      <c r="BE166" s="479"/>
      <c r="BF166" s="448"/>
      <c r="BG166" s="449"/>
      <c r="BH166" s="452"/>
      <c r="BI166" s="479"/>
      <c r="BJ166" s="452"/>
      <c r="BK166" s="479"/>
      <c r="BL166" s="448"/>
      <c r="BM166" s="449"/>
      <c r="BN166" s="452"/>
      <c r="BO166" s="479"/>
      <c r="BP166" s="466"/>
      <c r="BQ166" s="467"/>
      <c r="BR166" s="467"/>
      <c r="BS166" s="468"/>
      <c r="BT166" s="441"/>
      <c r="BU166" s="442"/>
      <c r="BV166" s="441"/>
      <c r="BW166" s="442"/>
      <c r="BX166" s="441"/>
      <c r="BY166" s="442"/>
    </row>
    <row r="167" spans="1:77" ht="16.5" customHeight="1" x14ac:dyDescent="0.3">
      <c r="A167" s="469">
        <f>IF(입력!A169="","",입력!A169)</f>
        <v>21</v>
      </c>
      <c r="B167" s="471" t="str">
        <f>IF(입력!B173="","",입력!B173)</f>
        <v/>
      </c>
      <c r="C167" s="472"/>
      <c r="D167" s="450">
        <f>IF(OR(입력!B169="60mm단열",입력!B169="60mm방화"),IF(입력!B171="FIX",IF(입력!H169="W",(입력!D169-(입력!D169-입력!J169)-34-19-15),입력!D169-34-34-15),IF(OR(입력!B171="T/T",입력!B171="T/O",입력!B171="T/S"),IF(입력!H169="W",입력!D169-(입력!D169-입력!J169)-34-19+12-53-53-15,입력!D169-34-34+12-53-53-15),IF(입력!B171="OD",IF(입력!H169="W",입력!D169-(입력!D169-입력!J169)-34-34+12-53-53-15,입력!D169-34-34+12-53-53-15),IF(입력!B171="PJ",IF(입력!H169="W",입력!D169-(입력!D169-입력!J169)-34-34+12-53-53-15,입력!D169-34-34+12-53-53-10),0)))),0)</f>
        <v>0</v>
      </c>
      <c r="E167" s="477"/>
      <c r="F167" s="444">
        <f>IF(OR(입력!B169="60mm단열",입력!B169="60mm방화"),IF(입력!B171="FIX",IF(입력!H169="H",입력!F169-(입력!F169-입력!J169)-34-19-15,입력!F169-34-34-15),IF(OR(입력!B171="T/T",입력!B171="T/O",입력!B171="T/S"),IF(입력!H169="H",입력!F169-(입력!F169-입력!J169)-34-19+12-53-53-15,입력!F169-34-34+12-53-53-15),IF(입력!B171="OD",IF(입력!H169="H",입력!F169-(입력!F169-입력!J169)-34-34+12-53-53-15,입력!F169-34-34+12-53-53-15),IF(입력!B171="ES",입력!F169-37-38-81-81-10,IF(입력!B171="PJ",IF(입력!H169="H",입력!F169-(입력!F169-입력!J169)-34-34+12-53-53-15,입력!F169-34-34+12-53-53-15),0))))),0)</f>
        <v>0</v>
      </c>
      <c r="G167" s="445"/>
      <c r="H167" s="450">
        <f>IF(OR(입력!B169="60mm단열",입력!B169="60mm방화"),IF(입력!B171="FIX",IF(입력!H169="W",IF(입력!H173="W",입력!D169-(입력!D169-입력!J173)-34-19-15,입력!D169-입력!J169-34-19-15),IF(입력!H169="H",입력!D169-34-34-15,0)),IF(OR(입력!B171="T/T",입력!B171="T/O",입력!B171="T/S"),IF(입력!H169="W",IF(입력!H173="W",입력!D169-(입력!D169-입력!J173)-34-19+12-53-53-15,입력!D169-입력!J169-34-19-15),IF(입력!H169="H",IF(입력!H173="H",입력!D169-34-34+12-53-53-15,입력!D169-34-34-15),0)),IF(입력!B171="OD",IF(입력!H169="W",IF(입력!H173="W",입력!D169-(입력!D169-입력!J173)-34-34+12-53-53-15,입력!D169-입력!J169-34-34-15),IF(입력!H169="H",IF(입력!H173="H",입력!D169-34-34+12-53-53-15,입력!D169-34-34-15),0)),IF(입력!B171="ES",IF(입력!H169="W",IF(입력!H173="W",입력!D169-(입력!D169-입력!J173)-38-21+50.5-81-81-10,입력!D169-입력!J169-40-21-10),0),IF(입력!B171="PJ",IF(입력!H169="W",IF(입력!H172="W",입력!D169-(입력!D169-입력!J173)-34-34+12-53-53-15,입력!D169-입력!J169-34-34-15),IF(입력!H169="H",IF(입력!H173="H",입력!D169-34-34+12-53-53-15,입력!D169-34-34-15),0)),0))))),0)</f>
        <v>0</v>
      </c>
      <c r="I167" s="477"/>
      <c r="J167" s="450">
        <f>IF(OR(입력!$B169="60mm단열",입력!$B169="60mm방화"),IF(입력!B171="FIX",IF(입력!H169="H",IF(입력!H173="H",입력!F169-(입력!F169-입력!J173)-34-19-15,입력!F169-입력!J169-34-19-15),IF(입력!H169="W",입력!F169-34-34-15,0)),IF(OR(입력!B171="T/T",입력!B171="T/O",입력!B171="T/S"),IF(입력!H169="H",IF(입력!H173="H",입력!F169-(입력!F169-입력!J173)-34-19+12-53-53-15,입력!F169-입력!J169-34-19-15),IF(입력!H169="W",IF(입력!H173="W",입력!F169-34-34+12-53-53-15,입력!F169-34-34-15),0)),IF(입력!B171="OD",IF(입력!H169="H",IF(입력!H173="H",입력!F169-(입력!F169-입력!J173)-34-34+12-53-53-15,입력!F169-입력!J169-34-34-15),IF(입력!H169="W",IF(입력!H173="W",입력!F169-34-34+12-53-53-15,입력!F169-34-34-15),0)),IF(입력!B171="ES",IF(입력!H169="W",IF(입력!H173="W",입력!F169-37-38-81-81-10,입력!F169-40-40-10),0),IF(입력!B171="PJ",IF(입력!H169="H",IF(입력!H173="H",입력!F169-(입력!F169-입력!J173)-34-34+12-53-53-15,입력!F169-입력!J169-34-34-15),IF(입력!H169="W",IF(입력!H173="W",입력!F169-34-34+12-53-53-15,입력!F169-34-34-15),0)),0))))),0)</f>
        <v>0</v>
      </c>
      <c r="K167" s="477"/>
      <c r="L167" s="444">
        <f>IF(OR(입력!B169="60mm단열",입력!B169="60mm방화"),IF(OR(입력!B171="FIX",입력!B171="T/T",입력!B171="T/O",입력!B171="T/S"),IF(AND(입력!H169="W",입력!H173="W"),입력!D169-입력!J169-입력!J173-19-19-15,IF(AND(입력!H169="H",입력!H173="H"),입력!D169-34-34-15,0)),IF(입력!B171="OD",IF(AND(입력!H169="W",입력!H173="W"),입력!D169-입력!J169-입력!J172-34-34-15,IF(AND(입력!H169="H",입력!H173="H"),입력!D169-34-34-15,0)),IF(입력!B171="ES",IF(AND(입력!H169="W",입력!H173="W"),입력!D169-입력!J169-입력!J172-21-21-10,0),IF(입력!B171="PJ",IF(AND(입력!H169="W",입력!H173="W"),입력!D169-입력!J169-입력!J172-34-34-15,IF(AND(입력!H169="H",입력!H173="H"),입력!D169-34-34-15,0)),0)))),0)</f>
        <v>0</v>
      </c>
      <c r="M167" s="445"/>
      <c r="N167" s="450">
        <f>IF(OR(입력!B169="60mm단열",입력!B169="60mm방화"),IF(입력!B171="FIX",IF(AND(입력!H169="W",입력!H173="W"),입력!F169-34-34-15,IF(AND(입력!H169="H",입력!H173="H"),입력!F169-입력!J169-입력!J172-19-19-15,0)),IF(OR(입력!B171="T/T",입력!B171="T/O",입력!B171="T/S"),IF(AND(입력!H169="W",입력!H173="W"),입력!F169-34-34-15,IF(AND(입력!H169="H",입력!H173="H"),입력!F169-입력!J169-입력!J172-19-19-15,0)),IF(입력!B171="OD",IF(AND(입력!H169="W",입력!H173="W"),입력!F169-34-34-15,IF(AND(입력!H169="H",입력!H173="H"),입력!F169-입력!J169-입력!J173-34-34-15,0)),IF(입력!B171="ES",IF(AND(입력!H169="W",입력!H173="W"),입력!F169-34-34-15,0),IF(입력!B171="PJ",IF(AND(입력!H169="W",입력!H173="W"),입력!F169-34-34-15,IF(AND(입력!H169="H",입력!H173="H"),입력!F169-입력!J169-입력!J173-34-34-15,0)),0))))),0)</f>
        <v>0</v>
      </c>
      <c r="O167" s="477"/>
      <c r="P167" s="460">
        <f>ROUNDUP((U167+W167+Y167),0)</f>
        <v>0</v>
      </c>
      <c r="Q167" s="461"/>
      <c r="R167" s="461"/>
      <c r="S167" s="462"/>
      <c r="T167" s="441">
        <f>IF(B167="48T",0,IF(B167="51T",0,IF(입력!B169="60mm단열",(D167*F167)/91809*IF($B167="39T",9800,6100),IF(입력!B169="60mm방화",(D167*F167)/91809*IF($B167="24T",23400,30000),IF(AND(입력!B171="ES",B167="39T"),(D167*F167)/91809*9800,IF(AND(입력!B171="ES",B167="24T"),(D167*F167)/91809*6100,0))))))</f>
        <v>0</v>
      </c>
      <c r="U167" s="442">
        <f>IF(T167=0,0,IF(AND(입력!$B169="60mm단열",$B167="39T",T167&lt;29400),29400,IF(AND(입력!$B169="60mm단열",$B167="24T",T167&lt;18300),18300,IF(AND(입력!$B169="60mm방화",$B167="24T",T167&lt;70200),70200,T167))))</f>
        <v>0</v>
      </c>
      <c r="V167" s="441">
        <f>IF(B167="48T",0,IF(B167="51T",0,IF(입력!B169="60mm단열",(H167*J167)/91809*IF($B167="39T",9800,6100),IF(입력!B169="60mm방화",(H167*J167)/91809*IF($B167="24T",23400,30000),IF(AND(입력!B171="ES",B167="39T"),(H167*J167)/91809*9800,IF(AND(입력!B171="ES",B167="24T"),(H167*J167)/91809*6100,0))))))</f>
        <v>0</v>
      </c>
      <c r="W167" s="442">
        <f>IF(V167=0,0,IF(AND(입력!$B169="60mm단열",$B167="39T",V167&lt;29400),29400,IF(AND(입력!$B169="60mm단열",$B167="24T",V167&lt;18300),18300,IF(AND(입력!$B169="60mm방화",$B167="24T",V167&lt;70200),70200,V167))))</f>
        <v>0</v>
      </c>
      <c r="X167" s="441">
        <f>IF(B167="48T",0,IF(B167="51T",0,IF(입력!B169="60mm단열",(L167*N167)/91809*IF($B167="39T",9800,6100),IF(입력!B169="60mm방화",(L167*N167)/91809*IF($B167="24T",23400,30000),IF(AND(입력!B171="ES",B167="39T"),(L167*N167)/91809*9800,IF(AND(입력!B171="ES",B167="24T"),(L167*N167)/91809*6100,0))))))</f>
        <v>0</v>
      </c>
      <c r="Y167" s="442">
        <f>IF(X167=0,0,IF(AND(입력!$B169="60mm단열",$B167="39T",X167&lt;29400),29400,IF(AND(입력!$B169="60mm단열",$B167="24T",X167&lt;18300),18300,IF(AND(입력!$B169="60mm방화",$B167="24T",X167&lt;70200),70200,X167))))</f>
        <v>0</v>
      </c>
      <c r="Z167" s="82"/>
      <c r="AA167" s="469">
        <f>IF(입력!A169="","",입력!A169)</f>
        <v>21</v>
      </c>
      <c r="AB167" s="471" t="str">
        <f>IF(입력!B173="","",입력!B173)</f>
        <v/>
      </c>
      <c r="AC167" s="472"/>
      <c r="AD167" s="450">
        <f>IF(OR(입력!B169="85mm단열",입력!B169="85mm방화"),IF(입력!B171="FIX",IF(입력!H169="W",(입력!D169-(입력!D169-입력!J169)-38-19-15),입력!D169-38-38-15),IF(OR(입력!B171="T/T",입력!B171="T/O",입력!B171="T/S"),IF(입력!H169="W",입력!D169-(입력!D169-입력!J169)-38-19+12-56-56-15,입력!D169-38-38+12-56-56-15),IF(입력!B171="OD",IF(입력!H169="W",입력!D169-(입력!D169-입력!J169)-38-38+12-56-56-15,입력!D169-38-38+12-56-56-15),0))),0)</f>
        <v>0</v>
      </c>
      <c r="AE167" s="477"/>
      <c r="AF167" s="444">
        <f>IF(OR(입력!B169="85mm단열",입력!B169="85mm방화"),IF(입력!B171="FIX",IF(입력!H169="H",입력!F169-(입력!F169-입력!J169)-38-19-15,입력!F169-38-38-15),IF(OR(입력!B171="T/T",입력!B171="T/O",입력!B169="T/S"),IF(입력!H169="H",입력!F169-(입력!F169-입력!J169)-38-19+12-56-56-15,입력!F169-38-38+12-56-56-15),IF(입력!B171="OD",IF(입력!H169="H",입력!F169-(입력!F169-입력!J169)-38-38+12-56-56-15,입력!F169-38-38+12-56-56-15),IF(입력!B171="ES",입력!F169-37-38-81-81-10,IF(입력!B171="PJ",IF(입력!H169="H",입력!F169-(입력!F169-입력!J169)-50-50+16-58-58-10,입력!F169-50-50+16-58-58-10),0))))),0)</f>
        <v>0</v>
      </c>
      <c r="AG167" s="445"/>
      <c r="AH167" s="450">
        <f>IF(OR(입력!B169="85mm단열",입력!B169="85mm방화"),IF(입력!B171="FIX",IF(입력!H169="W",IF(입력!H174="W",입력!D169-(입력!D169-입력!J174)-37-19-15,입력!D169-입력!J169-38-19-15),IF(입력!H169="H",입력!D169-38-38-15,0)),IF(OR(입력!B171="T/T",입력!B171="T/O",입력!B171="T/S"),IF(입력!H169="W",IF(입력!H173="W",입력!D169-(입력!D169-입력!J173)-38-19+12-56-56-15,입력!D169-입력!J169-38-19-15),IF(입력!H169="H",IF(입력!H174="H",입력!D169-38-38+12-56-56-15,입력!D169-38-38-15),0)),IF(입력!B171="OD",IF(입력!H169="W",IF(입력!H173="W",입력!D169-(입력!D169-입력!J173)-38-38+12-56-56-15,입력!D169-입력!J169-38-38-15),IF(입력!H169="H",IF(입력!H173="H",입력!D169-38-38+12-56-56-15,입력!D169-38-38-15),0)),IF(입력!B171="ES",IF(입력!H169="W",IF(입력!H174="W",입력!D169-(입력!D169-입력!J174)-38-21+50.5-81-81-10,입력!D169-입력!J169-40-21-10),0),IF(입력!B171="PJ",IF(입력!H169="W",IF(입력!H174="W",입력!D169-(입력!D169-입력!J174)-50-50+16-58-58-10,입력!D169-입력!J169-50-50-10),IF(입력!H169="H",IF(입력!H174="H",입력!D169-50-50+16-58-58-10,입력!D169-50-50-10),0)),0))))),0)</f>
        <v>0</v>
      </c>
      <c r="AI167" s="445"/>
      <c r="AJ167" s="450">
        <f>IF(OR(입력!B169="85mm단열",입력!B169="85mm방화"),IF(입력!B171="FIX",IF(입력!H169="H",IF(입력!H173="H",입력!F169-(입력!F169-입력!J173)-38-19-15,입력!F169-입력!J169-38-19-15),IF(입력!H169="W",입력!F169-38-38-15,0)),IF(OR(입력!B171="T/T",입력!B171="T/O",입력!B171="T/S"),IF(입력!H169="H",IF(입력!H173="H",입력!F169-(입력!F169-입력!J173)-38-19+12-56-56-15,입력!F169-입력!J169-38-19-15),IF(입력!H169="W",IF(입력!H173="W",입력!F169-38-38+12-56-56-15,입력!F169-38-38-15),0)),IF(입력!B171="ID",IF(입력!H169="H",IF(입력!H173="H",입력!F169-(입력!F169-입력!J173)-38-19+12-56-56-15,입력!F169-입력!J169-38-19-15),IF(입력!H169="W",IF(입력!H173="W",입력!F169-38-38+12-56-56-15,입력!F169-38-38-15),0)),IF(입력!B171="OD",IF(입력!H169="H",IF(입력!H173="H",입력!F169-(입력!F169-입력!J173)-38-38+12-56-56-15,입력!F169-입력!J169-38-38-15),IF(입력!H169="W",IF(입력!H173="W",입력!F169-38-38+12-56-56-15,입력!F169-38-38-15),0)),IF(입력!B171="ES",IF(입력!H169="W",IF(입력!H174="W",입력!F169-37-38-81-81-10,입력!F169-40-40-10),0),IF(입력!B171="PJ",IF(입력!H169="H",IF(입력!H174="H",입력!F169-(입력!F169-입력!J174)-50-50+16-58-58-10,입력!F169-입력!J169-50-50-10),IF(입력!H169="W",IF(입력!H174="W",입력!F169-50-50+16-58-58-10,입력!F169-50-50-10),0)),0)))))),0)</f>
        <v>0</v>
      </c>
      <c r="AK167" s="445"/>
      <c r="AL167" s="453">
        <f>IF(OR(입력!B169="85mm단열",입력!B169="85mm방화"),IF(OR(입력!B171="FIX",입력!B171="T/T",입력!B171="T/O",입력!B171="T/S",입력!B171="ID"),IF(AND(입력!H169="W",입력!H173="W"),입력!D169-입력!J169-입력!J173-19-19-15,IF(AND(입력!H169="H",입력!H173="H"),입력!D169-38-38-15,0)),IF(입력!B171="OD",IF(AND(입력!H169="W",입력!H173="W"),입력!D169-입력!J169-입력!J174-38-38-15,IF(AND(입력!H169="H",입력!H173="H"),입력!D169-38-38-15,0)),IF(입력!B169="ES",IF(AND(입력!H169="W",입력!H173="W"),입력!D169-입력!J169-입력!J174-21-21-10,0),IF(입력!B169="PJ",IF(AND(입력!H169="W",입력!H173="W"),입력!D169-입력!J169-입력!J174-50-50-10-12,IF(AND(입력!H169="H",입력!H173="H"),입력!D169-50-50-10-12,0)),0)))),0)</f>
        <v>0</v>
      </c>
      <c r="AM167" s="454"/>
      <c r="AN167" s="459">
        <f>IF(OR(입력!B169="85mm단열",입력!B169="85mm방화"),IF(입력!B171="FIX",IF(AND(입력!H169="W",입력!H173="W"),입력!F169-38-38-15,IF(AND(입력!H169="H",입력!H173="H"),입력!F169-입력!J169-입력!J173-19-19-15,0)),IF(OR(입력!B171="T/T",입력!B171="T/O",입력!B171="T/S"),IF(AND(입력!H169="W",입력!H173="W"),입력!F169-38-38-15,IF(AND(입력!H169="H",입력!H173="H"),입력!F169-입력!J169-입력!J173-19-19-15,0)),IF(입력!B171="ID",IF(AND(입력!H169="W",입력!H173="W"),입력!F169-38-38-15,IF(AND(입력!H169="H",입력!H173="H"),입력!F169-입력!J169-입력!J173-19-19-15,0)),IF(입력!B171="OD",IF(AND(입력!H169="W",입력!H173="W"),입력!F169-38-38-15,IF(AND(입력!H169="H",입력!H173="H"),입력!F169-입력!J169-입력!J173-38-38-15,0)),IF(입력!B169="ES",IF(AND(입력!H169="W",입력!H174="W"),입력!F169-40-40-10,0),IF(입력!B169="PJ",IF(AND(입력!H169="W",입력!H174="W"),입력!F169-50-50-10,IF(AND(입력!H169="H",입력!H174="H"),입력!F169-입력!J169-입력!J174-50-50-10,0)),0)))))),0)</f>
        <v>0</v>
      </c>
      <c r="AO167" s="454"/>
      <c r="AP167" s="460">
        <f>ROUNDUP((AU167+AW167+AY167),0)</f>
        <v>0</v>
      </c>
      <c r="AQ167" s="461"/>
      <c r="AR167" s="461"/>
      <c r="AS167" s="462"/>
      <c r="AT167" s="441">
        <f>(AD167*AF167)/91809*IF($AB167="51T",11000,IF($B167="48T",27500,0))</f>
        <v>0</v>
      </c>
      <c r="AU167" s="442">
        <f>IF(AT167=0,0,IF(AND('유리 사이즈'!$AB167="51T",'유리 사이즈'!AT167&lt;33000),33000,IF(AND('유리 사이즈'!$B167="48T",'유리 사이즈'!AT167&lt;83400),83400,'유리 사이즈'!AT167)))</f>
        <v>0</v>
      </c>
      <c r="AV167" s="441">
        <f>(AH167*AJ167)/91809*IF($AB167="51T",11000,IF($B167="48T",27500,0))</f>
        <v>0</v>
      </c>
      <c r="AW167" s="442">
        <f>IF(AV167=0,0,IF(AND('유리 사이즈'!$AB167="51T",'유리 사이즈'!AV167&lt;33000),33000,IF(AND('유리 사이즈'!$B167="48T",'유리 사이즈'!AV167&lt;83400),83400,'유리 사이즈'!AV167)))</f>
        <v>0</v>
      </c>
      <c r="AX167" s="441">
        <f>(AL167*AN167)/91809*IF($AB167="51T",11000,IF($B167="48T",27500,0))</f>
        <v>0</v>
      </c>
      <c r="AY167" s="442">
        <f>IF(AX167=0,0,IF(AND('유리 사이즈'!$AB167="51T",'유리 사이즈'!AX167&lt;33000),33000,IF(AND('유리 사이즈'!$B167="48T",'유리 사이즈'!AX167&lt;83400),83400,'유리 사이즈'!AX167)))</f>
        <v>0</v>
      </c>
      <c r="AZ167" s="82"/>
      <c r="BA167" s="469">
        <f>IF(입력!A169="","",입력!A169)</f>
        <v>21</v>
      </c>
      <c r="BB167" s="471" t="str">
        <f>IF(입력!B173="","",입력!B173)</f>
        <v/>
      </c>
      <c r="BC167" s="472"/>
      <c r="BD167" s="450">
        <f>IF(OR(입력!B169="145mm단열",입력!B169="145mm방화"),IF(입력!B171="ES",입력!D169-(입력!D169-입력!J169)-38-21+50.5-81-81-10,0),0)</f>
        <v>0</v>
      </c>
      <c r="BE167" s="477"/>
      <c r="BF167" s="444">
        <f>IF(OR(입력!B169="145mm단열",입력!B169="145mm방화"),IF(입력!B171="ES",입력!F169-37-38-81-81-10,0),0)</f>
        <v>0</v>
      </c>
      <c r="BG167" s="445"/>
      <c r="BH167" s="450">
        <f>IF(OR(입력!B169="145mm단열",입력!B169="145mm방화"),IF(입력!B171="ES",IF(입력!H169="W",IF(입력!H173="W",입력!D169-(입력!D169-입력!J173)-38-21+50.5-81-81-10,입력!D169-입력!J169-40-21-10),0),0),0)</f>
        <v>0</v>
      </c>
      <c r="BI167" s="477"/>
      <c r="BJ167" s="450">
        <f>IF(OR(입력!$B169="145mm단열",입력!$B169="145mm방화"),IF(입력!B171="ES",IF(입력!H169="W",IF(입력!H172="W",입력!F169-37-38-81-81-10,입력!F169-40-40-10),0),0),0)</f>
        <v>0</v>
      </c>
      <c r="BK167" s="477"/>
      <c r="BL167" s="444">
        <f>IF(OR(입력!B169="145mm단열",입력!B169="145mm방화"),IF(입력!B171="ES",IF(AND(입력!H169="W",입력!H173="W"),입력!D169-입력!J169-입력!J172-21-21-10,0),0),0)</f>
        <v>0</v>
      </c>
      <c r="BM167" s="445"/>
      <c r="BN167" s="450">
        <f>IF(OR(입력!B169="145mm단열",입력!B169="145mm방화"),IF(입력!B171="ES",IF(AND(입력!H169="W",입력!H173="W"),입력!F169-40-40-10,0),0),0)</f>
        <v>0</v>
      </c>
      <c r="BO167" s="477"/>
      <c r="BP167" s="460">
        <f>ROUNDUP((BU167+BW167+BY167),0)</f>
        <v>0</v>
      </c>
      <c r="BQ167" s="461"/>
      <c r="BR167" s="461"/>
      <c r="BS167" s="462"/>
      <c r="BT167" s="441">
        <f>IF(BB167="48T",0,IF(BB167="51T",0,IF(입력!B169="145mm단열",(BD167*BF167)/91809*IF($B167="39T",9800,6100),IF(입력!B169="145mm방화",(BD167*BF167)/91809*IF($B167="24T",23400,30000),IF(AND(입력!B171="ES",BB167="39T"),(BD167*BF167)/91809*9800,IF(AND(입력!B171="ES",BB167="24T"),(BD167*BF167)/91809*6100,0))))))</f>
        <v>0</v>
      </c>
      <c r="BU167" s="442">
        <f>IF(BT167=0,0,IF(AND(입력!$B169="145mm단열",$B167="39T",BT167&lt;29400),29400,IF(AND(입력!$B169="145mm단열",$B167="24T",BT167&lt;18300),18300,IF(AND(입력!$B169="60mm방화",$B167="24T",BT167&lt;70200),70200,BT167))))</f>
        <v>0</v>
      </c>
      <c r="BV167" s="441">
        <f>IF(BB167="48T",0,IF(BB167="51T",0,IF(입력!B169="145mm단열",(BH167*BJ167)/91809*IF($B167="39T",9800,6100),IF(입력!B169="145mm방화",(BH167*BJ167)/91809*IF($B167="24T",23400,30000),IF(AND(입력!B171="ES",BB167="39T"),(BH167*BJ167)/91809*9800,IF(AND(입력!B171="ES",BB167="24T"),(BH167*BJ167)/91809*6100,0))))))</f>
        <v>0</v>
      </c>
      <c r="BW167" s="442">
        <f>IF(BV167=0,0,IF(AND(입력!$B169="145mm단열",$B167="39T",BV167&lt;29400),29400,IF(AND(입력!$B169="145mm단열",$B167="24T",BV167&lt;18300),18300,IF(AND(입력!$B169="60mm방화",$B167="24T",BV167&lt;70200),70200,BV167))))</f>
        <v>0</v>
      </c>
      <c r="BX167" s="441">
        <f>IF(BB167="48T",0,IF(BB167="51T",0,IF(입력!B169="145mm단열",(BL167*BN167)/91809*IF($B167="39T",9800,6100),IF(입력!B169="145mm방화",(BL167*BN167)/91809*IF($B167="24T",23400,30000),IF(AND(입력!B171="ES",BB167="39T"),(BL167*BN167)/91809*9800,IF(AND(입력!B171="ES",BB167="24T"),(BL167*BN167)/91809*6100,0))))))</f>
        <v>0</v>
      </c>
      <c r="BY167" s="442">
        <f>IF(BX167=0,0,IF(AND(입력!$B169="145mm단열",$B167="39T",BX167&lt;29400),29400,IF(AND(입력!$B169="60mm단열",$B167="24T",BX167&lt;18300),18300,IF(AND(입력!$B169="145mm방화",$B167="24T",BX167&lt;70200),70200,BX167))))</f>
        <v>0</v>
      </c>
    </row>
    <row r="168" spans="1:77" ht="16.5" customHeight="1" x14ac:dyDescent="0.3">
      <c r="A168" s="470"/>
      <c r="B168" s="473"/>
      <c r="C168" s="474"/>
      <c r="D168" s="451"/>
      <c r="E168" s="478"/>
      <c r="F168" s="446"/>
      <c r="G168" s="447"/>
      <c r="H168" s="451"/>
      <c r="I168" s="478"/>
      <c r="J168" s="451"/>
      <c r="K168" s="478"/>
      <c r="L168" s="446"/>
      <c r="M168" s="447"/>
      <c r="N168" s="451"/>
      <c r="O168" s="478"/>
      <c r="P168" s="463"/>
      <c r="Q168" s="464"/>
      <c r="R168" s="464"/>
      <c r="S168" s="465"/>
      <c r="T168" s="441"/>
      <c r="U168" s="442"/>
      <c r="V168" s="441"/>
      <c r="W168" s="442"/>
      <c r="X168" s="441"/>
      <c r="Y168" s="442"/>
      <c r="Z168" s="82"/>
      <c r="AA168" s="470"/>
      <c r="AB168" s="473"/>
      <c r="AC168" s="474"/>
      <c r="AD168" s="451"/>
      <c r="AE168" s="478"/>
      <c r="AF168" s="446"/>
      <c r="AG168" s="447"/>
      <c r="AH168" s="451"/>
      <c r="AI168" s="447"/>
      <c r="AJ168" s="451"/>
      <c r="AK168" s="447"/>
      <c r="AL168" s="455"/>
      <c r="AM168" s="456"/>
      <c r="AN168" s="455"/>
      <c r="AO168" s="456"/>
      <c r="AP168" s="463"/>
      <c r="AQ168" s="464"/>
      <c r="AR168" s="464"/>
      <c r="AS168" s="465"/>
      <c r="AT168" s="441"/>
      <c r="AU168" s="442"/>
      <c r="AV168" s="441"/>
      <c r="AW168" s="442"/>
      <c r="AX168" s="441"/>
      <c r="AY168" s="442"/>
      <c r="AZ168" s="82"/>
      <c r="BA168" s="470"/>
      <c r="BB168" s="473"/>
      <c r="BC168" s="474"/>
      <c r="BD168" s="451"/>
      <c r="BE168" s="478"/>
      <c r="BF168" s="446"/>
      <c r="BG168" s="447"/>
      <c r="BH168" s="451"/>
      <c r="BI168" s="478"/>
      <c r="BJ168" s="451"/>
      <c r="BK168" s="478"/>
      <c r="BL168" s="446"/>
      <c r="BM168" s="447"/>
      <c r="BN168" s="451"/>
      <c r="BO168" s="478"/>
      <c r="BP168" s="463"/>
      <c r="BQ168" s="464"/>
      <c r="BR168" s="464"/>
      <c r="BS168" s="465"/>
      <c r="BT168" s="441"/>
      <c r="BU168" s="442"/>
      <c r="BV168" s="441"/>
      <c r="BW168" s="442"/>
      <c r="BX168" s="441"/>
      <c r="BY168" s="442"/>
    </row>
    <row r="169" spans="1:77" ht="16.5" customHeight="1" x14ac:dyDescent="0.3">
      <c r="A169" s="470"/>
      <c r="B169" s="473"/>
      <c r="C169" s="474"/>
      <c r="D169" s="451"/>
      <c r="E169" s="478"/>
      <c r="F169" s="446"/>
      <c r="G169" s="447"/>
      <c r="H169" s="451"/>
      <c r="I169" s="478"/>
      <c r="J169" s="451"/>
      <c r="K169" s="478"/>
      <c r="L169" s="446"/>
      <c r="M169" s="447"/>
      <c r="N169" s="451"/>
      <c r="O169" s="478"/>
      <c r="P169" s="463"/>
      <c r="Q169" s="464"/>
      <c r="R169" s="464"/>
      <c r="S169" s="465"/>
      <c r="T169" s="441"/>
      <c r="U169" s="442"/>
      <c r="V169" s="441"/>
      <c r="W169" s="442"/>
      <c r="X169" s="441"/>
      <c r="Y169" s="442"/>
      <c r="Z169" s="82"/>
      <c r="AA169" s="470"/>
      <c r="AB169" s="473"/>
      <c r="AC169" s="474"/>
      <c r="AD169" s="451"/>
      <c r="AE169" s="478"/>
      <c r="AF169" s="446"/>
      <c r="AG169" s="447"/>
      <c r="AH169" s="451"/>
      <c r="AI169" s="447"/>
      <c r="AJ169" s="451"/>
      <c r="AK169" s="447"/>
      <c r="AL169" s="455"/>
      <c r="AM169" s="456"/>
      <c r="AN169" s="455"/>
      <c r="AO169" s="456"/>
      <c r="AP169" s="463"/>
      <c r="AQ169" s="464"/>
      <c r="AR169" s="464"/>
      <c r="AS169" s="465"/>
      <c r="AT169" s="441"/>
      <c r="AU169" s="442"/>
      <c r="AV169" s="441"/>
      <c r="AW169" s="442"/>
      <c r="AX169" s="441"/>
      <c r="AY169" s="442"/>
      <c r="AZ169" s="82"/>
      <c r="BA169" s="470"/>
      <c r="BB169" s="473"/>
      <c r="BC169" s="474"/>
      <c r="BD169" s="451"/>
      <c r="BE169" s="478"/>
      <c r="BF169" s="446"/>
      <c r="BG169" s="447"/>
      <c r="BH169" s="451"/>
      <c r="BI169" s="478"/>
      <c r="BJ169" s="451"/>
      <c r="BK169" s="478"/>
      <c r="BL169" s="446"/>
      <c r="BM169" s="447"/>
      <c r="BN169" s="451"/>
      <c r="BO169" s="478"/>
      <c r="BP169" s="463"/>
      <c r="BQ169" s="464"/>
      <c r="BR169" s="464"/>
      <c r="BS169" s="465"/>
      <c r="BT169" s="441"/>
      <c r="BU169" s="442"/>
      <c r="BV169" s="441"/>
      <c r="BW169" s="442"/>
      <c r="BX169" s="441"/>
      <c r="BY169" s="442"/>
    </row>
    <row r="170" spans="1:77" ht="16.5" customHeight="1" x14ac:dyDescent="0.3">
      <c r="A170" s="470"/>
      <c r="B170" s="473"/>
      <c r="C170" s="474"/>
      <c r="D170" s="451"/>
      <c r="E170" s="478"/>
      <c r="F170" s="446"/>
      <c r="G170" s="447"/>
      <c r="H170" s="451"/>
      <c r="I170" s="478"/>
      <c r="J170" s="451"/>
      <c r="K170" s="478"/>
      <c r="L170" s="446"/>
      <c r="M170" s="447"/>
      <c r="N170" s="451"/>
      <c r="O170" s="478"/>
      <c r="P170" s="463"/>
      <c r="Q170" s="464"/>
      <c r="R170" s="464"/>
      <c r="S170" s="465"/>
      <c r="T170" s="441"/>
      <c r="U170" s="442"/>
      <c r="V170" s="441"/>
      <c r="W170" s="442"/>
      <c r="X170" s="441"/>
      <c r="Y170" s="442"/>
      <c r="Z170" s="82"/>
      <c r="AA170" s="470"/>
      <c r="AB170" s="473"/>
      <c r="AC170" s="474"/>
      <c r="AD170" s="451"/>
      <c r="AE170" s="478"/>
      <c r="AF170" s="446"/>
      <c r="AG170" s="447"/>
      <c r="AH170" s="451"/>
      <c r="AI170" s="447"/>
      <c r="AJ170" s="451"/>
      <c r="AK170" s="447"/>
      <c r="AL170" s="455"/>
      <c r="AM170" s="456"/>
      <c r="AN170" s="455"/>
      <c r="AO170" s="456"/>
      <c r="AP170" s="463"/>
      <c r="AQ170" s="464"/>
      <c r="AR170" s="464"/>
      <c r="AS170" s="465"/>
      <c r="AT170" s="441"/>
      <c r="AU170" s="442"/>
      <c r="AV170" s="441"/>
      <c r="AW170" s="442"/>
      <c r="AX170" s="441"/>
      <c r="AY170" s="442"/>
      <c r="AZ170" s="82"/>
      <c r="BA170" s="470"/>
      <c r="BB170" s="473"/>
      <c r="BC170" s="474"/>
      <c r="BD170" s="451"/>
      <c r="BE170" s="478"/>
      <c r="BF170" s="446"/>
      <c r="BG170" s="447"/>
      <c r="BH170" s="451"/>
      <c r="BI170" s="478"/>
      <c r="BJ170" s="451"/>
      <c r="BK170" s="478"/>
      <c r="BL170" s="446"/>
      <c r="BM170" s="447"/>
      <c r="BN170" s="451"/>
      <c r="BO170" s="478"/>
      <c r="BP170" s="463"/>
      <c r="BQ170" s="464"/>
      <c r="BR170" s="464"/>
      <c r="BS170" s="465"/>
      <c r="BT170" s="441"/>
      <c r="BU170" s="442"/>
      <c r="BV170" s="441"/>
      <c r="BW170" s="442"/>
      <c r="BX170" s="441"/>
      <c r="BY170" s="442"/>
    </row>
    <row r="171" spans="1:77" ht="16.5" customHeight="1" x14ac:dyDescent="0.3">
      <c r="A171" s="470"/>
      <c r="B171" s="473"/>
      <c r="C171" s="474"/>
      <c r="D171" s="451"/>
      <c r="E171" s="478"/>
      <c r="F171" s="446"/>
      <c r="G171" s="447"/>
      <c r="H171" s="451"/>
      <c r="I171" s="478"/>
      <c r="J171" s="451"/>
      <c r="K171" s="478"/>
      <c r="L171" s="446"/>
      <c r="M171" s="447"/>
      <c r="N171" s="451"/>
      <c r="O171" s="478"/>
      <c r="P171" s="463"/>
      <c r="Q171" s="464"/>
      <c r="R171" s="464"/>
      <c r="S171" s="465"/>
      <c r="T171" s="441"/>
      <c r="U171" s="442"/>
      <c r="V171" s="441"/>
      <c r="W171" s="442"/>
      <c r="X171" s="441"/>
      <c r="Y171" s="442"/>
      <c r="Z171" s="82"/>
      <c r="AA171" s="470"/>
      <c r="AB171" s="473"/>
      <c r="AC171" s="474"/>
      <c r="AD171" s="451"/>
      <c r="AE171" s="478"/>
      <c r="AF171" s="446"/>
      <c r="AG171" s="447"/>
      <c r="AH171" s="451"/>
      <c r="AI171" s="447"/>
      <c r="AJ171" s="451"/>
      <c r="AK171" s="447"/>
      <c r="AL171" s="455"/>
      <c r="AM171" s="456"/>
      <c r="AN171" s="455"/>
      <c r="AO171" s="456"/>
      <c r="AP171" s="463"/>
      <c r="AQ171" s="464"/>
      <c r="AR171" s="464"/>
      <c r="AS171" s="465"/>
      <c r="AT171" s="441"/>
      <c r="AU171" s="442"/>
      <c r="AV171" s="441"/>
      <c r="AW171" s="442"/>
      <c r="AX171" s="441"/>
      <c r="AY171" s="442"/>
      <c r="AZ171" s="82"/>
      <c r="BA171" s="470"/>
      <c r="BB171" s="473"/>
      <c r="BC171" s="474"/>
      <c r="BD171" s="451"/>
      <c r="BE171" s="478"/>
      <c r="BF171" s="446"/>
      <c r="BG171" s="447"/>
      <c r="BH171" s="451"/>
      <c r="BI171" s="478"/>
      <c r="BJ171" s="451"/>
      <c r="BK171" s="478"/>
      <c r="BL171" s="446"/>
      <c r="BM171" s="447"/>
      <c r="BN171" s="451"/>
      <c r="BO171" s="478"/>
      <c r="BP171" s="463"/>
      <c r="BQ171" s="464"/>
      <c r="BR171" s="464"/>
      <c r="BS171" s="465"/>
      <c r="BT171" s="441"/>
      <c r="BU171" s="442"/>
      <c r="BV171" s="441"/>
      <c r="BW171" s="442"/>
      <c r="BX171" s="441"/>
      <c r="BY171" s="442"/>
    </row>
    <row r="172" spans="1:77" ht="16.5" customHeight="1" x14ac:dyDescent="0.3">
      <c r="A172" s="470"/>
      <c r="B172" s="473"/>
      <c r="C172" s="474"/>
      <c r="D172" s="451"/>
      <c r="E172" s="478"/>
      <c r="F172" s="446"/>
      <c r="G172" s="447"/>
      <c r="H172" s="451"/>
      <c r="I172" s="478"/>
      <c r="J172" s="451"/>
      <c r="K172" s="478"/>
      <c r="L172" s="446"/>
      <c r="M172" s="447"/>
      <c r="N172" s="451"/>
      <c r="O172" s="478"/>
      <c r="P172" s="463"/>
      <c r="Q172" s="464"/>
      <c r="R172" s="464"/>
      <c r="S172" s="465"/>
      <c r="T172" s="441"/>
      <c r="U172" s="442"/>
      <c r="V172" s="441"/>
      <c r="W172" s="442"/>
      <c r="X172" s="441"/>
      <c r="Y172" s="442"/>
      <c r="Z172" s="82"/>
      <c r="AA172" s="470"/>
      <c r="AB172" s="473"/>
      <c r="AC172" s="474"/>
      <c r="AD172" s="451"/>
      <c r="AE172" s="478"/>
      <c r="AF172" s="446"/>
      <c r="AG172" s="447"/>
      <c r="AH172" s="451"/>
      <c r="AI172" s="447"/>
      <c r="AJ172" s="451"/>
      <c r="AK172" s="447"/>
      <c r="AL172" s="455"/>
      <c r="AM172" s="456"/>
      <c r="AN172" s="455"/>
      <c r="AO172" s="456"/>
      <c r="AP172" s="463"/>
      <c r="AQ172" s="464"/>
      <c r="AR172" s="464"/>
      <c r="AS172" s="465"/>
      <c r="AT172" s="441"/>
      <c r="AU172" s="442"/>
      <c r="AV172" s="441"/>
      <c r="AW172" s="442"/>
      <c r="AX172" s="441"/>
      <c r="AY172" s="442"/>
      <c r="AZ172" s="82"/>
      <c r="BA172" s="470"/>
      <c r="BB172" s="473"/>
      <c r="BC172" s="474"/>
      <c r="BD172" s="451"/>
      <c r="BE172" s="478"/>
      <c r="BF172" s="446"/>
      <c r="BG172" s="447"/>
      <c r="BH172" s="451"/>
      <c r="BI172" s="478"/>
      <c r="BJ172" s="451"/>
      <c r="BK172" s="478"/>
      <c r="BL172" s="446"/>
      <c r="BM172" s="447"/>
      <c r="BN172" s="451"/>
      <c r="BO172" s="478"/>
      <c r="BP172" s="463"/>
      <c r="BQ172" s="464"/>
      <c r="BR172" s="464"/>
      <c r="BS172" s="465"/>
      <c r="BT172" s="441"/>
      <c r="BU172" s="442"/>
      <c r="BV172" s="441"/>
      <c r="BW172" s="442"/>
      <c r="BX172" s="441"/>
      <c r="BY172" s="442"/>
    </row>
    <row r="173" spans="1:77" ht="16.5" customHeight="1" x14ac:dyDescent="0.3">
      <c r="A173" s="470"/>
      <c r="B173" s="473"/>
      <c r="C173" s="474"/>
      <c r="D173" s="451"/>
      <c r="E173" s="478"/>
      <c r="F173" s="446"/>
      <c r="G173" s="447"/>
      <c r="H173" s="451"/>
      <c r="I173" s="478"/>
      <c r="J173" s="451"/>
      <c r="K173" s="478"/>
      <c r="L173" s="446"/>
      <c r="M173" s="447"/>
      <c r="N173" s="451"/>
      <c r="O173" s="478"/>
      <c r="P173" s="463"/>
      <c r="Q173" s="464"/>
      <c r="R173" s="464"/>
      <c r="S173" s="465"/>
      <c r="T173" s="441"/>
      <c r="U173" s="442"/>
      <c r="V173" s="441"/>
      <c r="W173" s="442"/>
      <c r="X173" s="441"/>
      <c r="Y173" s="442"/>
      <c r="Z173" s="82"/>
      <c r="AA173" s="470"/>
      <c r="AB173" s="473"/>
      <c r="AC173" s="474"/>
      <c r="AD173" s="451"/>
      <c r="AE173" s="478"/>
      <c r="AF173" s="446"/>
      <c r="AG173" s="447"/>
      <c r="AH173" s="451"/>
      <c r="AI173" s="447"/>
      <c r="AJ173" s="451"/>
      <c r="AK173" s="447"/>
      <c r="AL173" s="455"/>
      <c r="AM173" s="456"/>
      <c r="AN173" s="455"/>
      <c r="AO173" s="456"/>
      <c r="AP173" s="463"/>
      <c r="AQ173" s="464"/>
      <c r="AR173" s="464"/>
      <c r="AS173" s="465"/>
      <c r="AT173" s="441"/>
      <c r="AU173" s="442"/>
      <c r="AV173" s="441"/>
      <c r="AW173" s="442"/>
      <c r="AX173" s="441"/>
      <c r="AY173" s="442"/>
      <c r="AZ173" s="82"/>
      <c r="BA173" s="470"/>
      <c r="BB173" s="473"/>
      <c r="BC173" s="474"/>
      <c r="BD173" s="451"/>
      <c r="BE173" s="478"/>
      <c r="BF173" s="446"/>
      <c r="BG173" s="447"/>
      <c r="BH173" s="451"/>
      <c r="BI173" s="478"/>
      <c r="BJ173" s="451"/>
      <c r="BK173" s="478"/>
      <c r="BL173" s="446"/>
      <c r="BM173" s="447"/>
      <c r="BN173" s="451"/>
      <c r="BO173" s="478"/>
      <c r="BP173" s="463"/>
      <c r="BQ173" s="464"/>
      <c r="BR173" s="464"/>
      <c r="BS173" s="465"/>
      <c r="BT173" s="441"/>
      <c r="BU173" s="442"/>
      <c r="BV173" s="441"/>
      <c r="BW173" s="442"/>
      <c r="BX173" s="441"/>
      <c r="BY173" s="442"/>
    </row>
    <row r="174" spans="1:77" ht="16.5" customHeight="1" thickBot="1" x14ac:dyDescent="0.35">
      <c r="A174" s="470"/>
      <c r="B174" s="475"/>
      <c r="C174" s="476"/>
      <c r="D174" s="452"/>
      <c r="E174" s="479"/>
      <c r="F174" s="448"/>
      <c r="G174" s="449"/>
      <c r="H174" s="452"/>
      <c r="I174" s="479"/>
      <c r="J174" s="452"/>
      <c r="K174" s="479"/>
      <c r="L174" s="448"/>
      <c r="M174" s="449"/>
      <c r="N174" s="452"/>
      <c r="O174" s="479"/>
      <c r="P174" s="466"/>
      <c r="Q174" s="467"/>
      <c r="R174" s="467"/>
      <c r="S174" s="468"/>
      <c r="T174" s="441"/>
      <c r="U174" s="442"/>
      <c r="V174" s="441"/>
      <c r="W174" s="442"/>
      <c r="X174" s="441"/>
      <c r="Y174" s="442"/>
      <c r="Z174" s="82"/>
      <c r="AA174" s="470"/>
      <c r="AB174" s="475"/>
      <c r="AC174" s="476"/>
      <c r="AD174" s="452"/>
      <c r="AE174" s="479"/>
      <c r="AF174" s="448"/>
      <c r="AG174" s="449"/>
      <c r="AH174" s="452"/>
      <c r="AI174" s="449"/>
      <c r="AJ174" s="452"/>
      <c r="AK174" s="449"/>
      <c r="AL174" s="457"/>
      <c r="AM174" s="458"/>
      <c r="AN174" s="457"/>
      <c r="AO174" s="458"/>
      <c r="AP174" s="466"/>
      <c r="AQ174" s="467"/>
      <c r="AR174" s="467"/>
      <c r="AS174" s="468"/>
      <c r="AT174" s="441"/>
      <c r="AU174" s="442"/>
      <c r="AV174" s="441"/>
      <c r="AW174" s="442"/>
      <c r="AX174" s="441"/>
      <c r="AY174" s="442"/>
      <c r="AZ174" s="82"/>
      <c r="BA174" s="470"/>
      <c r="BB174" s="475"/>
      <c r="BC174" s="476"/>
      <c r="BD174" s="452"/>
      <c r="BE174" s="479"/>
      <c r="BF174" s="448"/>
      <c r="BG174" s="449"/>
      <c r="BH174" s="452"/>
      <c r="BI174" s="479"/>
      <c r="BJ174" s="452"/>
      <c r="BK174" s="479"/>
      <c r="BL174" s="448"/>
      <c r="BM174" s="449"/>
      <c r="BN174" s="452"/>
      <c r="BO174" s="479"/>
      <c r="BP174" s="466"/>
      <c r="BQ174" s="467"/>
      <c r="BR174" s="467"/>
      <c r="BS174" s="468"/>
      <c r="BT174" s="441"/>
      <c r="BU174" s="442"/>
      <c r="BV174" s="441"/>
      <c r="BW174" s="442"/>
      <c r="BX174" s="441"/>
      <c r="BY174" s="442"/>
    </row>
    <row r="175" spans="1:77" ht="16.5" customHeight="1" x14ac:dyDescent="0.3">
      <c r="A175" s="469">
        <f>IF(입력!A177="","",입력!A177)</f>
        <v>22</v>
      </c>
      <c r="B175" s="471" t="str">
        <f>IF(입력!B181="","",입력!B181)</f>
        <v/>
      </c>
      <c r="C175" s="472"/>
      <c r="D175" s="450">
        <f>IF(OR(입력!B177="60mm단열",입력!B177="60mm방화"),IF(입력!B179="FIX",IF(입력!H177="W",(입력!D177-(입력!D177-입력!J177)-34-19-15),입력!D177-34-34-15),IF(OR(입력!B179="T/T",입력!B179="T/O",입력!B179="T/S"),IF(입력!H177="W",입력!D177-(입력!D177-입력!J177)-34-19+12-53-53-15,입력!D177-34-34+12-53-53-15),IF(입력!B179="OD",IF(입력!H177="W",입력!D177-(입력!D177-입력!J177)-34-34+12-53-53-15,입력!D177-34-34+12-53-53-15),IF(입력!B179="PJ",IF(입력!H177="W",입력!D177-(입력!D177-입력!J177)-34-34+12-53-53-15,입력!D177-34-34+12-53-53-10),0)))),0)</f>
        <v>0</v>
      </c>
      <c r="E175" s="477"/>
      <c r="F175" s="444">
        <f>IF(OR(입력!B177="60mm단열",입력!B177="60mm방화"),IF(입력!B179="FIX",IF(입력!H177="H",입력!F177-(입력!F177-입력!J177)-34-19-15,입력!F177-34-34-15),IF(OR(입력!B179="T/T",입력!B179="T/O",입력!B179="T/S"),IF(입력!H177="H",입력!F177-(입력!F177-입력!J177)-34-19+12-53-53-15,입력!F177-34-34+12-53-53-15),IF(입력!B179="OD",IF(입력!H177="H",입력!F177-(입력!F177-입력!J177)-34-34+12-53-53-15,입력!F177-34-34+12-53-53-15),IF(입력!B179="ES",입력!F177-37-38-81-81-10,IF(입력!B179="PJ",IF(입력!H177="H",입력!F177-(입력!F177-입력!J177)-34-34+12-53-53-15,입력!F177-34-34+12-53-53-15),0))))),0)</f>
        <v>0</v>
      </c>
      <c r="G175" s="445"/>
      <c r="H175" s="450">
        <f>IF(OR(입력!B177="60mm단열",입력!B177="60mm방화"),IF(입력!B179="FIX",IF(입력!H177="W",IF(입력!H181="W",입력!D177-(입력!D177-입력!J181)-34-19-15,입력!D177-입력!J177-34-19-15),IF(입력!H177="H",입력!D177-34-34-15,0)),IF(OR(입력!B179="T/T",입력!B179="T/O",입력!B179="T/S"),IF(입력!H177="W",IF(입력!H181="W",입력!D177-(입력!D177-입력!J181)-34-19+12-53-53-15,입력!D177-입력!J177-34-19-15),IF(입력!H177="H",IF(입력!H181="H",입력!D177-34-34+12-53-53-15,입력!D177-34-34-15),0)),IF(입력!B179="OD",IF(입력!H177="W",IF(입력!H181="W",입력!D177-(입력!D177-입력!J181)-34-34+12-53-53-15,입력!D177-입력!J177-34-34-15),IF(입력!H177="H",IF(입력!H181="H",입력!D177-34-34+12-53-53-15,입력!D177-34-34-15),0)),IF(입력!B179="ES",IF(입력!H177="W",IF(입력!H181="W",입력!D177-(입력!D177-입력!J181)-38-21+50.5-81-81-10,입력!D177-입력!J177-40-21-10),0),IF(입력!B179="PJ",IF(입력!H177="W",IF(입력!H180="W",입력!D177-(입력!D177-입력!J181)-34-34+12-53-53-15,입력!D177-입력!J177-34-34-15),IF(입력!H177="H",IF(입력!H181="H",입력!D177-34-34+12-53-53-15,입력!D177-34-34-15),0)),0))))),0)</f>
        <v>0</v>
      </c>
      <c r="I175" s="477"/>
      <c r="J175" s="450">
        <f>IF(OR(입력!$B177="60mm단열",입력!$B177="60mm방화"),IF(입력!B179="FIX",IF(입력!H177="H",IF(입력!H181="H",입력!F177-(입력!F177-입력!J181)-34-19-15,입력!F177-입력!J177-34-19-15),IF(입력!H177="W",입력!F177-34-34-15,0)),IF(OR(입력!B179="T/T",입력!B179="T/O",입력!B179="T/S"),IF(입력!H177="H",IF(입력!H181="H",입력!F177-(입력!F177-입력!J181)-34-19+12-53-53-15,입력!F177-입력!J177-34-19-15),IF(입력!H177="W",IF(입력!H181="W",입력!F177-34-34+12-53-53-15,입력!F177-34-34-15),0)),IF(입력!B179="OD",IF(입력!H177="H",IF(입력!H181="H",입력!F177-(입력!F177-입력!J181)-34-34+12-53-53-15,입력!F177-입력!J177-34-34-15),IF(입력!H177="W",IF(입력!H181="W",입력!F177-34-34+12-53-53-15,입력!F177-34-34-15),0)),IF(입력!B179="ES",IF(입력!H177="W",IF(입력!H181="W",입력!F177-37-38-81-81-10,입력!F177-40-40-10),0),IF(입력!B179="PJ",IF(입력!H177="H",IF(입력!H181="H",입력!F177-(입력!F177-입력!J181)-34-34+12-53-53-15,입력!F177-입력!J177-34-34-15),IF(입력!H177="W",IF(입력!H181="W",입력!F177-34-34+12-53-53-15,입력!F177-34-34-15),0)),0))))),0)</f>
        <v>0</v>
      </c>
      <c r="K175" s="477"/>
      <c r="L175" s="444">
        <f>IF(OR(입력!B177="60mm단열",입력!B177="60mm방화"),IF(OR(입력!B179="FIX",입력!B179="T/T",입력!B179="T/O",입력!B179="T/S"),IF(AND(입력!H177="W",입력!H181="W"),입력!D177-입력!J177-입력!J181-19-19-15,IF(AND(입력!H177="H",입력!H181="H"),입력!D177-34-34-15,0)),IF(입력!B179="OD",IF(AND(입력!H177="W",입력!H181="W"),입력!D177-입력!J177-입력!J180-34-34-15,IF(AND(입력!H177="H",입력!H181="H"),입력!D177-34-34-15,0)),IF(입력!B179="ES",IF(AND(입력!H177="W",입력!H181="W"),입력!D177-입력!J177-입력!J180-21-21-10,0),IF(입력!B179="PJ",IF(AND(입력!H177="W",입력!H181="W"),입력!D177-입력!J177-입력!J180-34-34-15,IF(AND(입력!H177="H",입력!H181="H"),입력!D177-34-34-15,0)),0)))),0)</f>
        <v>0</v>
      </c>
      <c r="M175" s="445"/>
      <c r="N175" s="450">
        <f>IF(OR(입력!B177="60mm단열",입력!B177="60mm방화"),IF(입력!B179="FIX",IF(AND(입력!H177="W",입력!H181="W"),입력!F177-34-34-15,IF(AND(입력!H177="H",입력!H181="H"),입력!F177-입력!J177-입력!J180-19-19-15,0)),IF(OR(입력!B179="T/T",입력!B179="T/O",입력!B179="T/S"),IF(AND(입력!H177="W",입력!H181="W"),입력!F177-34-34-15,IF(AND(입력!H177="H",입력!H181="H"),입력!F177-입력!J177-입력!J180-19-19-15,0)),IF(입력!B179="OD",IF(AND(입력!H177="W",입력!H181="W"),입력!F177-34-34-15,IF(AND(입력!H177="H",입력!H181="H"),입력!F177-입력!J177-입력!J181-34-34-15,0)),IF(입력!B179="ES",IF(AND(입력!H177="W",입력!H181="W"),입력!F177-34-34-15,0),IF(입력!B179="PJ",IF(AND(입력!H177="W",입력!H181="W"),입력!F177-34-34-15,IF(AND(입력!H177="H",입력!H181="H"),입력!F177-입력!J177-입력!J181-34-34-15,0)),0))))),0)</f>
        <v>0</v>
      </c>
      <c r="O175" s="477"/>
      <c r="P175" s="460">
        <f>ROUNDUP((U175+W175+Y175),0)</f>
        <v>0</v>
      </c>
      <c r="Q175" s="461"/>
      <c r="R175" s="461"/>
      <c r="S175" s="462"/>
      <c r="T175" s="441">
        <f>IF(B175="48T",0,IF(B175="51T",0,IF(입력!B177="60mm단열",(D175*F175)/91809*IF($B175="39T",9800,6100),IF(입력!B177="60mm방화",(D175*F175)/91809*IF($B175="24T",23400,30000),IF(AND(입력!B179="ES",B175="39T"),(D175*F175)/91809*9800,IF(AND(입력!B179="ES",B175="24T"),(D175*F175)/91809*6100,0))))))</f>
        <v>0</v>
      </c>
      <c r="U175" s="442">
        <f>IF(T175=0,0,IF(AND(입력!$B177="60mm단열",$B175="39T",T175&lt;29400),29400,IF(AND(입력!$B177="60mm단열",$B175="24T",T175&lt;18300),18300,IF(AND(입력!$B177="60mm방화",$B175="24T",T175&lt;70200),70200,T175))))</f>
        <v>0</v>
      </c>
      <c r="V175" s="441">
        <f>IF(B175="48T",0,IF(B175="51T",0,IF(입력!B177="60mm단열",(H175*J175)/91809*IF($B175="39T",9800,6100),IF(입력!B177="60mm방화",(H175*J175)/91809*IF($B175="24T",23400,30000),IF(AND(입력!B179="ES",B175="39T"),(H175*J175)/91809*9800,IF(AND(입력!B179="ES",B175="24T"),(H175*J175)/91809*6100,0))))))</f>
        <v>0</v>
      </c>
      <c r="W175" s="442">
        <f>IF(V175=0,0,IF(AND(입력!$B177="60mm단열",$B175="39T",V175&lt;29400),29400,IF(AND(입력!$B177="60mm단열",$B175="24T",V175&lt;18300),18300,IF(AND(입력!$B177="60mm방화",$B175="24T",V175&lt;70200),70200,V175))))</f>
        <v>0</v>
      </c>
      <c r="X175" s="441">
        <f>IF(B175="48T",0,IF(B175="51T",0,IF(입력!B177="60mm단열",(L175*N175)/91809*IF($B175="39T",9800,6100),IF(입력!B177="60mm방화",(L175*N175)/91809*IF($B175="24T",23400,30000),IF(AND(입력!B179="ES",B175="39T"),(L175*N175)/91809*9800,IF(AND(입력!B179="ES",B175="24T"),(L175*N175)/91809*6100,0))))))</f>
        <v>0</v>
      </c>
      <c r="Y175" s="442">
        <f>IF(X175=0,0,IF(AND(입력!$B177="60mm단열",$B175="39T",X175&lt;29400),29400,IF(AND(입력!$B177="60mm단열",$B175="24T",X175&lt;18300),18300,IF(AND(입력!$B177="60mm방화",$B175="24T",X175&lt;70200),70200,X175))))</f>
        <v>0</v>
      </c>
      <c r="Z175" s="82"/>
      <c r="AA175" s="469">
        <f>IF(입력!A177="","",입력!A177)</f>
        <v>22</v>
      </c>
      <c r="AB175" s="471" t="str">
        <f>IF(입력!B181="","",입력!B181)</f>
        <v/>
      </c>
      <c r="AC175" s="472"/>
      <c r="AD175" s="450">
        <f>IF(OR(입력!B177="85mm단열",입력!B177="85mm방화"),IF(입력!B179="FIX",IF(입력!H177="W",(입력!D177-(입력!D177-입력!J177)-38-19-15),입력!D177-38-38-15),IF(OR(입력!B179="T/T",입력!B179="T/O",입력!B179="T/S"),IF(입력!H177="W",입력!D177-(입력!D177-입력!J177)-38-19+12-56-56-15,입력!D177-38-38+12-56-56-15),IF(입력!B179="OD",IF(입력!H177="W",입력!D177-(입력!D177-입력!J177)-38-38+12-56-56-15,입력!D177-38-38+12-56-56-15),0))),0)</f>
        <v>0</v>
      </c>
      <c r="AE175" s="477"/>
      <c r="AF175" s="444">
        <f>IF(OR(입력!B177="85mm단열",입력!B177="85mm방화"),IF(입력!B179="FIX",IF(입력!H177="H",입력!F177-(입력!F177-입력!J177)-38-19-15,입력!F177-38-38-15),IF(OR(입력!B179="T/T",입력!B179="T/O",입력!B177="T/S"),IF(입력!H177="H",입력!F177-(입력!F177-입력!J177)-38-19+12-56-56-15,입력!F177-38-38+12-56-56-15),IF(입력!B179="OD",IF(입력!H177="H",입력!F177-(입력!F177-입력!J177)-38-38+12-56-56-15,입력!F177-38-38+12-56-56-15),IF(입력!B179="ES",입력!F177-37-38-81-81-10,IF(입력!B179="PJ",IF(입력!H177="H",입력!F177-(입력!F177-입력!J177)-50-50+16-58-58-10,입력!F177-50-50+16-58-58-10),0))))),0)</f>
        <v>0</v>
      </c>
      <c r="AG175" s="445"/>
      <c r="AH175" s="450">
        <f>IF(OR(입력!B177="85mm단열",입력!B177="85mm방화"),IF(입력!B179="FIX",IF(입력!H177="W",IF(입력!H182="W",입력!D177-(입력!D177-입력!J182)-37-19-15,입력!D177-입력!J177-38-19-15),IF(입력!H177="H",입력!D177-38-38-15,0)),IF(OR(입력!B179="T/T",입력!B179="T/O",입력!B179="T/S"),IF(입력!H177="W",IF(입력!H181="W",입력!D177-(입력!D177-입력!J181)-38-19+12-56-56-15,입력!D177-입력!J177-38-19-15),IF(입력!H177="H",IF(입력!H182="H",입력!D177-38-38+12-56-56-15,입력!D177-38-38-15),0)),IF(입력!B179="OD",IF(입력!H177="W",IF(입력!H181="W",입력!D177-(입력!D177-입력!J181)-38-38+12-56-56-15,입력!D177-입력!J177-38-38-15),IF(입력!H177="H",IF(입력!H181="H",입력!D177-38-38+12-56-56-15,입력!D177-38-38-15),0)),IF(입력!B179="ES",IF(입력!H177="W",IF(입력!H182="W",입력!D177-(입력!D177-입력!J182)-38-21+50.5-81-81-10,입력!D177-입력!J177-40-21-10),0),IF(입력!B179="PJ",IF(입력!H177="W",IF(입력!H182="W",입력!D177-(입력!D177-입력!J182)-50-50+16-58-58-10,입력!D177-입력!J177-50-50-10),IF(입력!H177="H",IF(입력!H182="H",입력!D177-50-50+16-58-58-10,입력!D177-50-50-10),0)),0))))),0)</f>
        <v>0</v>
      </c>
      <c r="AI175" s="445"/>
      <c r="AJ175" s="450">
        <f>IF(OR(입력!B177="85mm단열",입력!B177="85mm방화"),IF(입력!B179="FIX",IF(입력!H177="H",IF(입력!H181="H",입력!F177-(입력!F177-입력!J181)-38-19-15,입력!F177-입력!J177-38-19-15),IF(입력!H177="W",입력!F177-38-38-15,0)),IF(OR(입력!B179="T/T",입력!B179="T/O",입력!B179="T/S"),IF(입력!H177="H",IF(입력!H181="H",입력!F177-(입력!F177-입력!J181)-38-19+12-56-56-15,입력!F177-입력!J177-38-19-15),IF(입력!H177="W",IF(입력!H181="W",입력!F177-38-38+12-56-56-15,입력!F177-38-38-15),0)),IF(입력!B179="ID",IF(입력!H177="H",IF(입력!H181="H",입력!F177-(입력!F177-입력!J181)-38-19+12-56-56-15,입력!F177-입력!J177-38-19-15),IF(입력!H177="W",IF(입력!H181="W",입력!F177-38-38+12-56-56-15,입력!F177-38-38-15),0)),IF(입력!B179="OD",IF(입력!H177="H",IF(입력!H181="H",입력!F177-(입력!F177-입력!J181)-38-38+12-56-56-15,입력!F177-입력!J177-38-38-15),IF(입력!H177="W",IF(입력!H181="W",입력!F177-38-38+12-56-56-15,입력!F177-38-38-15),0)),IF(입력!B179="ES",IF(입력!H177="W",IF(입력!H182="W",입력!F177-37-38-81-81-10,입력!F177-40-40-10),0),IF(입력!B179="PJ",IF(입력!H177="H",IF(입력!H182="H",입력!F177-(입력!F177-입력!J182)-50-50+16-58-58-10,입력!F177-입력!J177-50-50-10),IF(입력!H177="W",IF(입력!H182="W",입력!F177-50-50+16-58-58-10,입력!F177-50-50-10),0)),0)))))),0)</f>
        <v>0</v>
      </c>
      <c r="AK175" s="445"/>
      <c r="AL175" s="453">
        <f>IF(OR(입력!B177="85mm단열",입력!B177="85mm방화"),IF(OR(입력!B179="FIX",입력!B179="T/T",입력!B179="T/O",입력!B179="T/S",입력!B179="ID"),IF(AND(입력!H177="W",입력!H181="W"),입력!D177-입력!J177-입력!J181-19-19-15,IF(AND(입력!H177="H",입력!H181="H"),입력!D177-38-38-15,0)),IF(입력!B179="OD",IF(AND(입력!H177="W",입력!H181="W"),입력!D177-입력!J177-입력!J182-38-38-15,IF(AND(입력!H177="H",입력!H181="H"),입력!D177-38-38-15,0)),IF(입력!B177="ES",IF(AND(입력!H177="W",입력!H181="W"),입력!D177-입력!J177-입력!J182-21-21-10,0),IF(입력!B177="PJ",IF(AND(입력!H177="W",입력!H181="W"),입력!D177-입력!J177-입력!J182-50-50-10-12,IF(AND(입력!H177="H",입력!H181="H"),입력!D177-50-50-10-12,0)),0)))),0)</f>
        <v>0</v>
      </c>
      <c r="AM175" s="454"/>
      <c r="AN175" s="459">
        <f>IF(OR(입력!B177="85mm단열",입력!B177="85mm방화"),IF(입력!B179="FIX",IF(AND(입력!H177="W",입력!H181="W"),입력!F177-38-38-15,IF(AND(입력!H177="H",입력!H181="H"),입력!F177-입력!J177-입력!J181-19-19-15,0)),IF(OR(입력!B179="T/T",입력!B179="T/O",입력!B179="T/S"),IF(AND(입력!H177="W",입력!H181="W"),입력!F177-38-38-15,IF(AND(입력!H177="H",입력!H181="H"),입력!F177-입력!J177-입력!J181-19-19-15,0)),IF(입력!B179="ID",IF(AND(입력!H177="W",입력!H181="W"),입력!F177-38-38-15,IF(AND(입력!H177="H",입력!H181="H"),입력!F177-입력!J177-입력!J181-19-19-15,0)),IF(입력!B179="OD",IF(AND(입력!H177="W",입력!H181="W"),입력!F177-38-38-15,IF(AND(입력!H177="H",입력!H181="H"),입력!F177-입력!J177-입력!J181-38-38-15,0)),IF(입력!B177="ES",IF(AND(입력!H177="W",입력!H182="W"),입력!F177-40-40-10,0),IF(입력!B177="PJ",IF(AND(입력!H177="W",입력!H182="W"),입력!F177-50-50-10,IF(AND(입력!H177="H",입력!H182="H"),입력!F177-입력!J177-입력!J182-50-50-10,0)),0)))))),0)</f>
        <v>0</v>
      </c>
      <c r="AO175" s="454"/>
      <c r="AP175" s="460">
        <f>ROUNDUP((AU175+AW175+AY175),0)</f>
        <v>0</v>
      </c>
      <c r="AQ175" s="461"/>
      <c r="AR175" s="461"/>
      <c r="AS175" s="462"/>
      <c r="AT175" s="441">
        <f>(AD175*AF175)/91809*IF($AB175="51T",11000,IF($B175="48T",27500,0))</f>
        <v>0</v>
      </c>
      <c r="AU175" s="442">
        <f>IF(AT175=0,0,IF(AND('유리 사이즈'!$AB175="51T",'유리 사이즈'!AT175&lt;33000),33000,IF(AND('유리 사이즈'!$B175="48T",'유리 사이즈'!AT175&lt;83400),83400,'유리 사이즈'!AT175)))</f>
        <v>0</v>
      </c>
      <c r="AV175" s="441">
        <f>(AH175*AJ175)/91809*IF($AB175="51T",11000,IF($B175="48T",27500,0))</f>
        <v>0</v>
      </c>
      <c r="AW175" s="442">
        <f>IF(AV175=0,0,IF(AND('유리 사이즈'!$AB175="51T",'유리 사이즈'!AV175&lt;33000),33000,IF(AND('유리 사이즈'!$B175="48T",'유리 사이즈'!AV175&lt;83400),83400,'유리 사이즈'!AV175)))</f>
        <v>0</v>
      </c>
      <c r="AX175" s="441">
        <f>(AL175*AN175)/91809*IF($AB175="51T",11000,IF($B175="48T",27500,0))</f>
        <v>0</v>
      </c>
      <c r="AY175" s="442">
        <f>IF(AX175=0,0,IF(AND('유리 사이즈'!$AB175="51T",'유리 사이즈'!AX175&lt;33000),33000,IF(AND('유리 사이즈'!$B175="48T",'유리 사이즈'!AX175&lt;83400),83400,'유리 사이즈'!AX175)))</f>
        <v>0</v>
      </c>
      <c r="AZ175" s="82"/>
      <c r="BA175" s="469">
        <f>IF(입력!A177="","",입력!A177)</f>
        <v>22</v>
      </c>
      <c r="BB175" s="471" t="str">
        <f>IF(입력!B181="","",입력!B181)</f>
        <v/>
      </c>
      <c r="BC175" s="472"/>
      <c r="BD175" s="450">
        <f>IF(OR(입력!B177="145mm단열",입력!B177="145mm방화"),IF(입력!B179="ES",입력!D177-(입력!D177-입력!J177)-38-21+50.5-81-81-10,0),0)</f>
        <v>0</v>
      </c>
      <c r="BE175" s="477"/>
      <c r="BF175" s="444">
        <f>IF(OR(입력!B177="145mm단열",입력!B177="145mm방화"),IF(입력!B179="ES",입력!F177-37-38-81-81-10,0),0)</f>
        <v>0</v>
      </c>
      <c r="BG175" s="445"/>
      <c r="BH175" s="450">
        <f>IF(OR(입력!B177="145mm단열",입력!B177="145mm방화"),IF(입력!B179="ES",IF(입력!H177="W",IF(입력!H181="W",입력!D177-(입력!D177-입력!J181)-38-21+50.5-81-81-10,입력!D177-입력!J177-40-21-10),0),0),0)</f>
        <v>0</v>
      </c>
      <c r="BI175" s="477"/>
      <c r="BJ175" s="450">
        <f>IF(OR(입력!$B177="145mm단열",입력!$B177="145mm방화"),IF(입력!B179="ES",IF(입력!H177="W",IF(입력!H180="W",입력!F177-37-38-81-81-10,입력!F177-40-40-10),0),0),0)</f>
        <v>0</v>
      </c>
      <c r="BK175" s="477"/>
      <c r="BL175" s="444">
        <f>IF(OR(입력!B177="145mm단열",입력!B177="145mm방화"),IF(입력!B179="ES",IF(AND(입력!H177="W",입력!H181="W"),입력!D177-입력!J177-입력!J180-21-21-10,0),0),0)</f>
        <v>0</v>
      </c>
      <c r="BM175" s="445"/>
      <c r="BN175" s="450">
        <f>IF(OR(입력!B177="145mm단열",입력!B177="145mm방화"),IF(입력!B179="ES",IF(AND(입력!H177="W",입력!H181="W"),입력!F177-40-40-10,0),0),0)</f>
        <v>0</v>
      </c>
      <c r="BO175" s="477"/>
      <c r="BP175" s="460">
        <f>ROUNDUP((BU175+BW175+BY175),0)</f>
        <v>0</v>
      </c>
      <c r="BQ175" s="461"/>
      <c r="BR175" s="461"/>
      <c r="BS175" s="462"/>
      <c r="BT175" s="441">
        <f>IF(BB175="48T",0,IF(BB175="51T",0,IF(입력!B177="145mm단열",(BD175*BF175)/91809*IF($B175="39T",9800,6100),IF(입력!B177="145mm방화",(BD175*BF175)/91809*IF($B175="24T",23400,30000),IF(AND(입력!B179="ES",BB175="39T"),(BD175*BF175)/91809*9800,IF(AND(입력!B179="ES",BB175="24T"),(BD175*BF175)/91809*6100,0))))))</f>
        <v>0</v>
      </c>
      <c r="BU175" s="442">
        <f>IF(BT175=0,0,IF(AND(입력!$B177="145mm단열",$B175="39T",BT175&lt;29400),29400,IF(AND(입력!$B177="145mm단열",$B175="24T",BT175&lt;18300),18300,IF(AND(입력!$B177="60mm방화",$B175="24T",BT175&lt;70200),70200,BT175))))</f>
        <v>0</v>
      </c>
      <c r="BV175" s="441">
        <f>IF(BB175="48T",0,IF(BB175="51T",0,IF(입력!B177="145mm단열",(BH175*BJ175)/91809*IF($B175="39T",9800,6100),IF(입력!B177="145mm방화",(BH175*BJ175)/91809*IF($B175="24T",23400,30000),IF(AND(입력!B179="ES",BB175="39T"),(BH175*BJ175)/91809*9800,IF(AND(입력!B179="ES",BB175="24T"),(BH175*BJ175)/91809*6100,0))))))</f>
        <v>0</v>
      </c>
      <c r="BW175" s="442">
        <f>IF(BV175=0,0,IF(AND(입력!$B177="145mm단열",$B175="39T",BV175&lt;29400),29400,IF(AND(입력!$B177="145mm단열",$B175="24T",BV175&lt;18300),18300,IF(AND(입력!$B177="60mm방화",$B175="24T",BV175&lt;70200),70200,BV175))))</f>
        <v>0</v>
      </c>
      <c r="BX175" s="441">
        <f>IF(BB175="48T",0,IF(BB175="51T",0,IF(입력!B177="145mm단열",(BL175*BN175)/91809*IF($B175="39T",9800,6100),IF(입력!B177="145mm방화",(BL175*BN175)/91809*IF($B175="24T",23400,30000),IF(AND(입력!B179="ES",BB175="39T"),(BL175*BN175)/91809*9800,IF(AND(입력!B179="ES",BB175="24T"),(BL175*BN175)/91809*6100,0))))))</f>
        <v>0</v>
      </c>
      <c r="BY175" s="442">
        <f>IF(BX175=0,0,IF(AND(입력!$B177="145mm단열",$B175="39T",BX175&lt;29400),29400,IF(AND(입력!$B177="60mm단열",$B175="24T",BX175&lt;18300),18300,IF(AND(입력!$B177="145mm방화",$B175="24T",BX175&lt;70200),70200,BX175))))</f>
        <v>0</v>
      </c>
    </row>
    <row r="176" spans="1:77" ht="16.5" customHeight="1" x14ac:dyDescent="0.3">
      <c r="A176" s="470"/>
      <c r="B176" s="473"/>
      <c r="C176" s="474"/>
      <c r="D176" s="451"/>
      <c r="E176" s="478"/>
      <c r="F176" s="446"/>
      <c r="G176" s="447"/>
      <c r="H176" s="451"/>
      <c r="I176" s="478"/>
      <c r="J176" s="451"/>
      <c r="K176" s="478"/>
      <c r="L176" s="446"/>
      <c r="M176" s="447"/>
      <c r="N176" s="451"/>
      <c r="O176" s="478"/>
      <c r="P176" s="463"/>
      <c r="Q176" s="464"/>
      <c r="R176" s="464"/>
      <c r="S176" s="465"/>
      <c r="T176" s="441"/>
      <c r="U176" s="442"/>
      <c r="V176" s="441"/>
      <c r="W176" s="442"/>
      <c r="X176" s="441"/>
      <c r="Y176" s="442"/>
      <c r="Z176" s="82"/>
      <c r="AA176" s="470"/>
      <c r="AB176" s="473"/>
      <c r="AC176" s="474"/>
      <c r="AD176" s="451"/>
      <c r="AE176" s="478"/>
      <c r="AF176" s="446"/>
      <c r="AG176" s="447"/>
      <c r="AH176" s="451"/>
      <c r="AI176" s="447"/>
      <c r="AJ176" s="451"/>
      <c r="AK176" s="447"/>
      <c r="AL176" s="455"/>
      <c r="AM176" s="456"/>
      <c r="AN176" s="455"/>
      <c r="AO176" s="456"/>
      <c r="AP176" s="463"/>
      <c r="AQ176" s="464"/>
      <c r="AR176" s="464"/>
      <c r="AS176" s="465"/>
      <c r="AT176" s="441"/>
      <c r="AU176" s="442"/>
      <c r="AV176" s="441"/>
      <c r="AW176" s="442"/>
      <c r="AX176" s="441"/>
      <c r="AY176" s="442"/>
      <c r="AZ176" s="82"/>
      <c r="BA176" s="470"/>
      <c r="BB176" s="473"/>
      <c r="BC176" s="474"/>
      <c r="BD176" s="451"/>
      <c r="BE176" s="478"/>
      <c r="BF176" s="446"/>
      <c r="BG176" s="447"/>
      <c r="BH176" s="451"/>
      <c r="BI176" s="478"/>
      <c r="BJ176" s="451"/>
      <c r="BK176" s="478"/>
      <c r="BL176" s="446"/>
      <c r="BM176" s="447"/>
      <c r="BN176" s="451"/>
      <c r="BO176" s="478"/>
      <c r="BP176" s="463"/>
      <c r="BQ176" s="464"/>
      <c r="BR176" s="464"/>
      <c r="BS176" s="465"/>
      <c r="BT176" s="441"/>
      <c r="BU176" s="442"/>
      <c r="BV176" s="441"/>
      <c r="BW176" s="442"/>
      <c r="BX176" s="441"/>
      <c r="BY176" s="442"/>
    </row>
    <row r="177" spans="1:77" ht="16.5" customHeight="1" x14ac:dyDescent="0.3">
      <c r="A177" s="470"/>
      <c r="B177" s="473"/>
      <c r="C177" s="474"/>
      <c r="D177" s="451"/>
      <c r="E177" s="478"/>
      <c r="F177" s="446"/>
      <c r="G177" s="447"/>
      <c r="H177" s="451"/>
      <c r="I177" s="478"/>
      <c r="J177" s="451"/>
      <c r="K177" s="478"/>
      <c r="L177" s="446"/>
      <c r="M177" s="447"/>
      <c r="N177" s="451"/>
      <c r="O177" s="478"/>
      <c r="P177" s="463"/>
      <c r="Q177" s="464"/>
      <c r="R177" s="464"/>
      <c r="S177" s="465"/>
      <c r="T177" s="441"/>
      <c r="U177" s="442"/>
      <c r="V177" s="441"/>
      <c r="W177" s="442"/>
      <c r="X177" s="441"/>
      <c r="Y177" s="442"/>
      <c r="Z177" s="82"/>
      <c r="AA177" s="470"/>
      <c r="AB177" s="473"/>
      <c r="AC177" s="474"/>
      <c r="AD177" s="451"/>
      <c r="AE177" s="478"/>
      <c r="AF177" s="446"/>
      <c r="AG177" s="447"/>
      <c r="AH177" s="451"/>
      <c r="AI177" s="447"/>
      <c r="AJ177" s="451"/>
      <c r="AK177" s="447"/>
      <c r="AL177" s="455"/>
      <c r="AM177" s="456"/>
      <c r="AN177" s="455"/>
      <c r="AO177" s="456"/>
      <c r="AP177" s="463"/>
      <c r="AQ177" s="464"/>
      <c r="AR177" s="464"/>
      <c r="AS177" s="465"/>
      <c r="AT177" s="441"/>
      <c r="AU177" s="442"/>
      <c r="AV177" s="441"/>
      <c r="AW177" s="442"/>
      <c r="AX177" s="441"/>
      <c r="AY177" s="442"/>
      <c r="AZ177" s="82"/>
      <c r="BA177" s="470"/>
      <c r="BB177" s="473"/>
      <c r="BC177" s="474"/>
      <c r="BD177" s="451"/>
      <c r="BE177" s="478"/>
      <c r="BF177" s="446"/>
      <c r="BG177" s="447"/>
      <c r="BH177" s="451"/>
      <c r="BI177" s="478"/>
      <c r="BJ177" s="451"/>
      <c r="BK177" s="478"/>
      <c r="BL177" s="446"/>
      <c r="BM177" s="447"/>
      <c r="BN177" s="451"/>
      <c r="BO177" s="478"/>
      <c r="BP177" s="463"/>
      <c r="BQ177" s="464"/>
      <c r="BR177" s="464"/>
      <c r="BS177" s="465"/>
      <c r="BT177" s="441"/>
      <c r="BU177" s="442"/>
      <c r="BV177" s="441"/>
      <c r="BW177" s="442"/>
      <c r="BX177" s="441"/>
      <c r="BY177" s="442"/>
    </row>
    <row r="178" spans="1:77" ht="16.5" customHeight="1" x14ac:dyDescent="0.3">
      <c r="A178" s="470"/>
      <c r="B178" s="473"/>
      <c r="C178" s="474"/>
      <c r="D178" s="451"/>
      <c r="E178" s="478"/>
      <c r="F178" s="446"/>
      <c r="G178" s="447"/>
      <c r="H178" s="451"/>
      <c r="I178" s="478"/>
      <c r="J178" s="451"/>
      <c r="K178" s="478"/>
      <c r="L178" s="446"/>
      <c r="M178" s="447"/>
      <c r="N178" s="451"/>
      <c r="O178" s="478"/>
      <c r="P178" s="463"/>
      <c r="Q178" s="464"/>
      <c r="R178" s="464"/>
      <c r="S178" s="465"/>
      <c r="T178" s="441"/>
      <c r="U178" s="442"/>
      <c r="V178" s="441"/>
      <c r="W178" s="442"/>
      <c r="X178" s="441"/>
      <c r="Y178" s="442"/>
      <c r="Z178" s="82"/>
      <c r="AA178" s="470"/>
      <c r="AB178" s="473"/>
      <c r="AC178" s="474"/>
      <c r="AD178" s="451"/>
      <c r="AE178" s="478"/>
      <c r="AF178" s="446"/>
      <c r="AG178" s="447"/>
      <c r="AH178" s="451"/>
      <c r="AI178" s="447"/>
      <c r="AJ178" s="451"/>
      <c r="AK178" s="447"/>
      <c r="AL178" s="455"/>
      <c r="AM178" s="456"/>
      <c r="AN178" s="455"/>
      <c r="AO178" s="456"/>
      <c r="AP178" s="463"/>
      <c r="AQ178" s="464"/>
      <c r="AR178" s="464"/>
      <c r="AS178" s="465"/>
      <c r="AT178" s="441"/>
      <c r="AU178" s="442"/>
      <c r="AV178" s="441"/>
      <c r="AW178" s="442"/>
      <c r="AX178" s="441"/>
      <c r="AY178" s="442"/>
      <c r="AZ178" s="82"/>
      <c r="BA178" s="470"/>
      <c r="BB178" s="473"/>
      <c r="BC178" s="474"/>
      <c r="BD178" s="451"/>
      <c r="BE178" s="478"/>
      <c r="BF178" s="446"/>
      <c r="BG178" s="447"/>
      <c r="BH178" s="451"/>
      <c r="BI178" s="478"/>
      <c r="BJ178" s="451"/>
      <c r="BK178" s="478"/>
      <c r="BL178" s="446"/>
      <c r="BM178" s="447"/>
      <c r="BN178" s="451"/>
      <c r="BO178" s="478"/>
      <c r="BP178" s="463"/>
      <c r="BQ178" s="464"/>
      <c r="BR178" s="464"/>
      <c r="BS178" s="465"/>
      <c r="BT178" s="441"/>
      <c r="BU178" s="442"/>
      <c r="BV178" s="441"/>
      <c r="BW178" s="442"/>
      <c r="BX178" s="441"/>
      <c r="BY178" s="442"/>
    </row>
    <row r="179" spans="1:77" ht="16.5" customHeight="1" x14ac:dyDescent="0.3">
      <c r="A179" s="470"/>
      <c r="B179" s="473"/>
      <c r="C179" s="474"/>
      <c r="D179" s="451"/>
      <c r="E179" s="478"/>
      <c r="F179" s="446"/>
      <c r="G179" s="447"/>
      <c r="H179" s="451"/>
      <c r="I179" s="478"/>
      <c r="J179" s="451"/>
      <c r="K179" s="478"/>
      <c r="L179" s="446"/>
      <c r="M179" s="447"/>
      <c r="N179" s="451"/>
      <c r="O179" s="478"/>
      <c r="P179" s="463"/>
      <c r="Q179" s="464"/>
      <c r="R179" s="464"/>
      <c r="S179" s="465"/>
      <c r="T179" s="441"/>
      <c r="U179" s="442"/>
      <c r="V179" s="441"/>
      <c r="W179" s="442"/>
      <c r="X179" s="441"/>
      <c r="Y179" s="442"/>
      <c r="Z179" s="82"/>
      <c r="AA179" s="470"/>
      <c r="AB179" s="473"/>
      <c r="AC179" s="474"/>
      <c r="AD179" s="451"/>
      <c r="AE179" s="478"/>
      <c r="AF179" s="446"/>
      <c r="AG179" s="447"/>
      <c r="AH179" s="451"/>
      <c r="AI179" s="447"/>
      <c r="AJ179" s="451"/>
      <c r="AK179" s="447"/>
      <c r="AL179" s="455"/>
      <c r="AM179" s="456"/>
      <c r="AN179" s="455"/>
      <c r="AO179" s="456"/>
      <c r="AP179" s="463"/>
      <c r="AQ179" s="464"/>
      <c r="AR179" s="464"/>
      <c r="AS179" s="465"/>
      <c r="AT179" s="441"/>
      <c r="AU179" s="442"/>
      <c r="AV179" s="441"/>
      <c r="AW179" s="442"/>
      <c r="AX179" s="441"/>
      <c r="AY179" s="442"/>
      <c r="AZ179" s="82"/>
      <c r="BA179" s="470"/>
      <c r="BB179" s="473"/>
      <c r="BC179" s="474"/>
      <c r="BD179" s="451"/>
      <c r="BE179" s="478"/>
      <c r="BF179" s="446"/>
      <c r="BG179" s="447"/>
      <c r="BH179" s="451"/>
      <c r="BI179" s="478"/>
      <c r="BJ179" s="451"/>
      <c r="BK179" s="478"/>
      <c r="BL179" s="446"/>
      <c r="BM179" s="447"/>
      <c r="BN179" s="451"/>
      <c r="BO179" s="478"/>
      <c r="BP179" s="463"/>
      <c r="BQ179" s="464"/>
      <c r="BR179" s="464"/>
      <c r="BS179" s="465"/>
      <c r="BT179" s="441"/>
      <c r="BU179" s="442"/>
      <c r="BV179" s="441"/>
      <c r="BW179" s="442"/>
      <c r="BX179" s="441"/>
      <c r="BY179" s="442"/>
    </row>
    <row r="180" spans="1:77" ht="16.5" customHeight="1" x14ac:dyDescent="0.3">
      <c r="A180" s="470"/>
      <c r="B180" s="473"/>
      <c r="C180" s="474"/>
      <c r="D180" s="451"/>
      <c r="E180" s="478"/>
      <c r="F180" s="446"/>
      <c r="G180" s="447"/>
      <c r="H180" s="451"/>
      <c r="I180" s="478"/>
      <c r="J180" s="451"/>
      <c r="K180" s="478"/>
      <c r="L180" s="446"/>
      <c r="M180" s="447"/>
      <c r="N180" s="451"/>
      <c r="O180" s="478"/>
      <c r="P180" s="463"/>
      <c r="Q180" s="464"/>
      <c r="R180" s="464"/>
      <c r="S180" s="465"/>
      <c r="T180" s="441"/>
      <c r="U180" s="442"/>
      <c r="V180" s="441"/>
      <c r="W180" s="442"/>
      <c r="X180" s="441"/>
      <c r="Y180" s="442"/>
      <c r="Z180" s="82"/>
      <c r="AA180" s="470"/>
      <c r="AB180" s="473"/>
      <c r="AC180" s="474"/>
      <c r="AD180" s="451"/>
      <c r="AE180" s="478"/>
      <c r="AF180" s="446"/>
      <c r="AG180" s="447"/>
      <c r="AH180" s="451"/>
      <c r="AI180" s="447"/>
      <c r="AJ180" s="451"/>
      <c r="AK180" s="447"/>
      <c r="AL180" s="455"/>
      <c r="AM180" s="456"/>
      <c r="AN180" s="455"/>
      <c r="AO180" s="456"/>
      <c r="AP180" s="463"/>
      <c r="AQ180" s="464"/>
      <c r="AR180" s="464"/>
      <c r="AS180" s="465"/>
      <c r="AT180" s="441"/>
      <c r="AU180" s="442"/>
      <c r="AV180" s="441"/>
      <c r="AW180" s="442"/>
      <c r="AX180" s="441"/>
      <c r="AY180" s="442"/>
      <c r="AZ180" s="82"/>
      <c r="BA180" s="470"/>
      <c r="BB180" s="473"/>
      <c r="BC180" s="474"/>
      <c r="BD180" s="451"/>
      <c r="BE180" s="478"/>
      <c r="BF180" s="446"/>
      <c r="BG180" s="447"/>
      <c r="BH180" s="451"/>
      <c r="BI180" s="478"/>
      <c r="BJ180" s="451"/>
      <c r="BK180" s="478"/>
      <c r="BL180" s="446"/>
      <c r="BM180" s="447"/>
      <c r="BN180" s="451"/>
      <c r="BO180" s="478"/>
      <c r="BP180" s="463"/>
      <c r="BQ180" s="464"/>
      <c r="BR180" s="464"/>
      <c r="BS180" s="465"/>
      <c r="BT180" s="441"/>
      <c r="BU180" s="442"/>
      <c r="BV180" s="441"/>
      <c r="BW180" s="442"/>
      <c r="BX180" s="441"/>
      <c r="BY180" s="442"/>
    </row>
    <row r="181" spans="1:77" ht="16.5" customHeight="1" x14ac:dyDescent="0.3">
      <c r="A181" s="470"/>
      <c r="B181" s="473"/>
      <c r="C181" s="474"/>
      <c r="D181" s="451"/>
      <c r="E181" s="478"/>
      <c r="F181" s="446"/>
      <c r="G181" s="447"/>
      <c r="H181" s="451"/>
      <c r="I181" s="478"/>
      <c r="J181" s="451"/>
      <c r="K181" s="478"/>
      <c r="L181" s="446"/>
      <c r="M181" s="447"/>
      <c r="N181" s="451"/>
      <c r="O181" s="478"/>
      <c r="P181" s="463"/>
      <c r="Q181" s="464"/>
      <c r="R181" s="464"/>
      <c r="S181" s="465"/>
      <c r="T181" s="441"/>
      <c r="U181" s="442"/>
      <c r="V181" s="441"/>
      <c r="W181" s="442"/>
      <c r="X181" s="441"/>
      <c r="Y181" s="442"/>
      <c r="Z181" s="82"/>
      <c r="AA181" s="470"/>
      <c r="AB181" s="473"/>
      <c r="AC181" s="474"/>
      <c r="AD181" s="451"/>
      <c r="AE181" s="478"/>
      <c r="AF181" s="446"/>
      <c r="AG181" s="447"/>
      <c r="AH181" s="451"/>
      <c r="AI181" s="447"/>
      <c r="AJ181" s="451"/>
      <c r="AK181" s="447"/>
      <c r="AL181" s="455"/>
      <c r="AM181" s="456"/>
      <c r="AN181" s="455"/>
      <c r="AO181" s="456"/>
      <c r="AP181" s="463"/>
      <c r="AQ181" s="464"/>
      <c r="AR181" s="464"/>
      <c r="AS181" s="465"/>
      <c r="AT181" s="441"/>
      <c r="AU181" s="442"/>
      <c r="AV181" s="441"/>
      <c r="AW181" s="442"/>
      <c r="AX181" s="441"/>
      <c r="AY181" s="442"/>
      <c r="AZ181" s="82"/>
      <c r="BA181" s="470"/>
      <c r="BB181" s="473"/>
      <c r="BC181" s="474"/>
      <c r="BD181" s="451"/>
      <c r="BE181" s="478"/>
      <c r="BF181" s="446"/>
      <c r="BG181" s="447"/>
      <c r="BH181" s="451"/>
      <c r="BI181" s="478"/>
      <c r="BJ181" s="451"/>
      <c r="BK181" s="478"/>
      <c r="BL181" s="446"/>
      <c r="BM181" s="447"/>
      <c r="BN181" s="451"/>
      <c r="BO181" s="478"/>
      <c r="BP181" s="463"/>
      <c r="BQ181" s="464"/>
      <c r="BR181" s="464"/>
      <c r="BS181" s="465"/>
      <c r="BT181" s="441"/>
      <c r="BU181" s="442"/>
      <c r="BV181" s="441"/>
      <c r="BW181" s="442"/>
      <c r="BX181" s="441"/>
      <c r="BY181" s="442"/>
    </row>
    <row r="182" spans="1:77" ht="16.5" customHeight="1" thickBot="1" x14ac:dyDescent="0.35">
      <c r="A182" s="470"/>
      <c r="B182" s="475"/>
      <c r="C182" s="476"/>
      <c r="D182" s="452"/>
      <c r="E182" s="479"/>
      <c r="F182" s="448"/>
      <c r="G182" s="449"/>
      <c r="H182" s="452"/>
      <c r="I182" s="479"/>
      <c r="J182" s="452"/>
      <c r="K182" s="479"/>
      <c r="L182" s="448"/>
      <c r="M182" s="449"/>
      <c r="N182" s="452"/>
      <c r="O182" s="479"/>
      <c r="P182" s="466"/>
      <c r="Q182" s="467"/>
      <c r="R182" s="467"/>
      <c r="S182" s="468"/>
      <c r="T182" s="441"/>
      <c r="U182" s="442"/>
      <c r="V182" s="441"/>
      <c r="W182" s="442"/>
      <c r="X182" s="441"/>
      <c r="Y182" s="442"/>
      <c r="Z182" s="82"/>
      <c r="AA182" s="470"/>
      <c r="AB182" s="475"/>
      <c r="AC182" s="476"/>
      <c r="AD182" s="452"/>
      <c r="AE182" s="479"/>
      <c r="AF182" s="448"/>
      <c r="AG182" s="449"/>
      <c r="AH182" s="452"/>
      <c r="AI182" s="449"/>
      <c r="AJ182" s="452"/>
      <c r="AK182" s="449"/>
      <c r="AL182" s="457"/>
      <c r="AM182" s="458"/>
      <c r="AN182" s="457"/>
      <c r="AO182" s="458"/>
      <c r="AP182" s="466"/>
      <c r="AQ182" s="467"/>
      <c r="AR182" s="467"/>
      <c r="AS182" s="468"/>
      <c r="AT182" s="441"/>
      <c r="AU182" s="442"/>
      <c r="AV182" s="441"/>
      <c r="AW182" s="442"/>
      <c r="AX182" s="441"/>
      <c r="AY182" s="442"/>
      <c r="AZ182" s="82"/>
      <c r="BA182" s="470"/>
      <c r="BB182" s="475"/>
      <c r="BC182" s="476"/>
      <c r="BD182" s="452"/>
      <c r="BE182" s="479"/>
      <c r="BF182" s="448"/>
      <c r="BG182" s="449"/>
      <c r="BH182" s="452"/>
      <c r="BI182" s="479"/>
      <c r="BJ182" s="452"/>
      <c r="BK182" s="479"/>
      <c r="BL182" s="448"/>
      <c r="BM182" s="449"/>
      <c r="BN182" s="452"/>
      <c r="BO182" s="479"/>
      <c r="BP182" s="466"/>
      <c r="BQ182" s="467"/>
      <c r="BR182" s="467"/>
      <c r="BS182" s="468"/>
      <c r="BT182" s="441"/>
      <c r="BU182" s="442"/>
      <c r="BV182" s="441"/>
      <c r="BW182" s="442"/>
      <c r="BX182" s="441"/>
      <c r="BY182" s="442"/>
    </row>
    <row r="183" spans="1:77" ht="16.5" customHeight="1" x14ac:dyDescent="0.3">
      <c r="A183" s="469">
        <f>IF(입력!A185="","",입력!A185)</f>
        <v>23</v>
      </c>
      <c r="B183" s="471" t="str">
        <f>IF(입력!B189="","",입력!B189)</f>
        <v/>
      </c>
      <c r="C183" s="472"/>
      <c r="D183" s="450">
        <f>IF(OR(입력!B185="60mm단열",입력!B185="60mm방화"),IF(입력!B187="FIX",IF(입력!H185="W",(입력!D185-(입력!D185-입력!J185)-34-19-15),입력!D185-34-34-15),IF(OR(입력!B187="T/T",입력!B187="T/O",입력!B187="T/S"),IF(입력!H185="W",입력!D185-(입력!D185-입력!J185)-34-19+12-53-53-15,입력!D185-34-34+12-53-53-15),IF(입력!B187="OD",IF(입력!H185="W",입력!D185-(입력!D185-입력!J185)-34-34+12-53-53-15,입력!D185-34-34+12-53-53-15),IF(입력!B187="PJ",IF(입력!H185="W",입력!D185-(입력!D185-입력!J185)-34-34+12-53-53-15,입력!D185-34-34+12-53-53-10),0)))),0)</f>
        <v>0</v>
      </c>
      <c r="E183" s="477"/>
      <c r="F183" s="444">
        <f>IF(OR(입력!B185="60mm단열",입력!B185="60mm방화"),IF(입력!B187="FIX",IF(입력!H185="H",입력!F185-(입력!F185-입력!J185)-34-19-15,입력!F185-34-34-15),IF(OR(입력!B187="T/T",입력!B187="T/O",입력!B187="T/S"),IF(입력!H185="H",입력!F185-(입력!F185-입력!J185)-34-19+12-53-53-15,입력!F185-34-34+12-53-53-15),IF(입력!B187="OD",IF(입력!H185="H",입력!F185-(입력!F185-입력!J185)-34-34+12-53-53-15,입력!F185-34-34+12-53-53-15),IF(입력!B187="ES",입력!F185-37-38-81-81-10,IF(입력!B187="PJ",IF(입력!H185="H",입력!F185-(입력!F185-입력!J185)-34-34+12-53-53-15,입력!F185-34-34+12-53-53-15),0))))),0)</f>
        <v>0</v>
      </c>
      <c r="G183" s="445"/>
      <c r="H183" s="450">
        <f>IF(OR(입력!B185="60mm단열",입력!B185="60mm방화"),IF(입력!B187="FIX",IF(입력!H185="W",IF(입력!H189="W",입력!D185-(입력!D185-입력!J189)-34-19-15,입력!D185-입력!J185-34-19-15),IF(입력!H185="H",입력!D185-34-34-15,0)),IF(OR(입력!B187="T/T",입력!B187="T/O",입력!B187="T/S"),IF(입력!H185="W",IF(입력!H189="W",입력!D185-(입력!D185-입력!J189)-34-19+12-53-53-15,입력!D185-입력!J185-34-19-15),IF(입력!H185="H",IF(입력!H189="H",입력!D185-34-34+12-53-53-15,입력!D185-34-34-15),0)),IF(입력!B187="OD",IF(입력!H185="W",IF(입력!H189="W",입력!D185-(입력!D185-입력!J189)-34-34+12-53-53-15,입력!D185-입력!J185-34-34-15),IF(입력!H185="H",IF(입력!H189="H",입력!D185-34-34+12-53-53-15,입력!D185-34-34-15),0)),IF(입력!B187="ES",IF(입력!H185="W",IF(입력!H189="W",입력!D185-(입력!D185-입력!J189)-38-21+50.5-81-81-10,입력!D185-입력!J185-40-21-10),0),IF(입력!B187="PJ",IF(입력!H185="W",IF(입력!H188="W",입력!D185-(입력!D185-입력!J189)-34-34+12-53-53-15,입력!D185-입력!J185-34-34-15),IF(입력!H185="H",IF(입력!H189="H",입력!D185-34-34+12-53-53-15,입력!D185-34-34-15),0)),0))))),0)</f>
        <v>0</v>
      </c>
      <c r="I183" s="477"/>
      <c r="J183" s="450">
        <f>IF(OR(입력!$B185="60mm단열",입력!$B185="60mm방화"),IF(입력!B187="FIX",IF(입력!H185="H",IF(입력!H189="H",입력!F185-(입력!F185-입력!J189)-34-19-15,입력!F185-입력!J185-34-19-15),IF(입력!H185="W",입력!F185-34-34-15,0)),IF(OR(입력!B187="T/T",입력!B187="T/O",입력!B187="T/S"),IF(입력!H185="H",IF(입력!H189="H",입력!F185-(입력!F185-입력!J189)-34-19+12-53-53-15,입력!F185-입력!J185-34-19-15),IF(입력!H185="W",IF(입력!H189="W",입력!F185-34-34+12-53-53-15,입력!F185-34-34-15),0)),IF(입력!B187="OD",IF(입력!H185="H",IF(입력!H189="H",입력!F185-(입력!F185-입력!J189)-34-34+12-53-53-15,입력!F185-입력!J185-34-34-15),IF(입력!H185="W",IF(입력!H189="W",입력!F185-34-34+12-53-53-15,입력!F185-34-34-15),0)),IF(입력!B187="ES",IF(입력!H185="W",IF(입력!H189="W",입력!F185-37-38-81-81-10,입력!F185-40-40-10),0),IF(입력!B187="PJ",IF(입력!H185="H",IF(입력!H189="H",입력!F185-(입력!F185-입력!J189)-34-34+12-53-53-15,입력!F185-입력!J185-34-34-15),IF(입력!H185="W",IF(입력!H189="W",입력!F185-34-34+12-53-53-15,입력!F185-34-34-15),0)),0))))),0)</f>
        <v>0</v>
      </c>
      <c r="K183" s="477"/>
      <c r="L183" s="444">
        <f>IF(OR(입력!B185="60mm단열",입력!B185="60mm방화"),IF(OR(입력!B187="FIX",입력!B187="T/T",입력!B187="T/O",입력!B187="T/S"),IF(AND(입력!H185="W",입력!H189="W"),입력!D185-입력!J185-입력!J189-19-19-15,IF(AND(입력!H185="H",입력!H189="H"),입력!D185-34-34-15,0)),IF(입력!B187="OD",IF(AND(입력!H185="W",입력!H189="W"),입력!D185-입력!J185-입력!J188-34-34-15,IF(AND(입력!H185="H",입력!H189="H"),입력!D185-34-34-15,0)),IF(입력!B187="ES",IF(AND(입력!H185="W",입력!H189="W"),입력!D185-입력!J185-입력!J188-21-21-10,0),IF(입력!B187="PJ",IF(AND(입력!H185="W",입력!H189="W"),입력!D185-입력!J185-입력!J188-34-34-15,IF(AND(입력!H185="H",입력!H189="H"),입력!D185-34-34-15,0)),0)))),0)</f>
        <v>0</v>
      </c>
      <c r="M183" s="445"/>
      <c r="N183" s="450">
        <f>IF(OR(입력!B185="60mm단열",입력!B185="60mm방화"),IF(입력!B187="FIX",IF(AND(입력!H185="W",입력!H189="W"),입력!F185-34-34-15,IF(AND(입력!H185="H",입력!H189="H"),입력!F185-입력!J185-입력!J188-19-19-15,0)),IF(OR(입력!B187="T/T",입력!B187="T/O",입력!B187="T/S"),IF(AND(입력!H185="W",입력!H189="W"),입력!F185-34-34-15,IF(AND(입력!H185="H",입력!H189="H"),입력!F185-입력!J185-입력!J188-19-19-15,0)),IF(입력!B187="OD",IF(AND(입력!H185="W",입력!H189="W"),입력!F185-34-34-15,IF(AND(입력!H185="H",입력!H189="H"),입력!F185-입력!J185-입력!J189-34-34-15,0)),IF(입력!B187="ES",IF(AND(입력!H185="W",입력!H189="W"),입력!F185-34-34-15,0),IF(입력!B187="PJ",IF(AND(입력!H185="W",입력!H189="W"),입력!F185-34-34-15,IF(AND(입력!H185="H",입력!H189="H"),입력!F185-입력!J185-입력!J189-34-34-15,0)),0))))),0)</f>
        <v>0</v>
      </c>
      <c r="O183" s="477"/>
      <c r="P183" s="460">
        <f>ROUNDUP((U183+W183+Y183),0)</f>
        <v>0</v>
      </c>
      <c r="Q183" s="461"/>
      <c r="R183" s="461"/>
      <c r="S183" s="462"/>
      <c r="T183" s="441">
        <f>IF(B183="48T",0,IF(B183="51T",0,IF(입력!B185="60mm단열",(D183*F183)/91809*IF($B183="39T",9800,6100),IF(입력!B185="60mm방화",(D183*F183)/91809*IF($B183="24T",23400,30000),IF(AND(입력!B187="ES",B183="39T"),(D183*F183)/91809*9800,IF(AND(입력!B187="ES",B183="24T"),(D183*F183)/91809*6100,0))))))</f>
        <v>0</v>
      </c>
      <c r="U183" s="442">
        <f>IF(T183=0,0,IF(AND(입력!$B185="60mm단열",$B183="39T",T183&lt;29400),29400,IF(AND(입력!$B185="60mm단열",$B183="24T",T183&lt;18300),18300,IF(AND(입력!$B185="60mm방화",$B183="24T",T183&lt;70200),70200,T183))))</f>
        <v>0</v>
      </c>
      <c r="V183" s="441">
        <f>IF(B183="48T",0,IF(B183="51T",0,IF(입력!B185="60mm단열",(H183*J183)/91809*IF($B183="39T",9800,6100),IF(입력!B185="60mm방화",(H183*J183)/91809*IF($B183="24T",23400,30000),IF(AND(입력!B187="ES",B183="39T"),(H183*J183)/91809*9800,IF(AND(입력!B187="ES",B183="24T"),(H183*J183)/91809*6100,0))))))</f>
        <v>0</v>
      </c>
      <c r="W183" s="442">
        <f>IF(V183=0,0,IF(AND(입력!$B185="60mm단열",$B183="39T",V183&lt;29400),29400,IF(AND(입력!$B185="60mm단열",$B183="24T",V183&lt;18300),18300,IF(AND(입력!$B185="60mm방화",$B183="24T",V183&lt;70200),70200,V183))))</f>
        <v>0</v>
      </c>
      <c r="X183" s="441">
        <f>IF(B183="48T",0,IF(B183="51T",0,IF(입력!B185="60mm단열",(L183*N183)/91809*IF($B183="39T",9800,6100),IF(입력!B185="60mm방화",(L183*N183)/91809*IF($B183="24T",23400,30000),IF(AND(입력!B187="ES",B183="39T"),(L183*N183)/91809*9800,IF(AND(입력!B187="ES",B183="24T"),(L183*N183)/91809*6100,0))))))</f>
        <v>0</v>
      </c>
      <c r="Y183" s="442">
        <f>IF(X183=0,0,IF(AND(입력!$B185="60mm단열",$B183="39T",X183&lt;29400),29400,IF(AND(입력!$B185="60mm단열",$B183="24T",X183&lt;18300),18300,IF(AND(입력!$B185="60mm방화",$B183="24T",X183&lt;70200),70200,X183))))</f>
        <v>0</v>
      </c>
      <c r="Z183" s="82"/>
      <c r="AA183" s="469">
        <f>IF(입력!A185="","",입력!A185)</f>
        <v>23</v>
      </c>
      <c r="AB183" s="471" t="str">
        <f>IF(입력!B189="","",입력!B189)</f>
        <v/>
      </c>
      <c r="AC183" s="472"/>
      <c r="AD183" s="450">
        <f>IF(OR(입력!B185="85mm단열",입력!B185="85mm방화"),IF(입력!B187="FIX",IF(입력!H185="W",(입력!D185-(입력!D185-입력!J185)-38-19-15),입력!D185-38-38-15),IF(OR(입력!B187="T/T",입력!B187="T/O",입력!B187="T/S"),IF(입력!H185="W",입력!D185-(입력!D185-입력!J185)-38-19+12-56-56-15,입력!D185-38-38+12-56-56-15),IF(입력!B187="OD",IF(입력!H185="W",입력!D185-(입력!D185-입력!J185)-38-38+12-56-56-15,입력!D185-38-38+12-56-56-15),0))),0)</f>
        <v>0</v>
      </c>
      <c r="AE183" s="477"/>
      <c r="AF183" s="444">
        <f>IF(OR(입력!B185="85mm단열",입력!B185="85mm방화"),IF(입력!B187="FIX",IF(입력!H185="H",입력!F185-(입력!F185-입력!J185)-38-19-15,입력!F185-38-38-15),IF(OR(입력!B187="T/T",입력!B187="T/O",입력!B185="T/S"),IF(입력!H185="H",입력!F185-(입력!F185-입력!J185)-38-19+12-56-56-15,입력!F185-38-38+12-56-56-15),IF(입력!B187="OD",IF(입력!H185="H",입력!F185-(입력!F185-입력!J185)-38-38+12-56-56-15,입력!F185-38-38+12-56-56-15),IF(입력!B187="ES",입력!F185-37-38-81-81-10,IF(입력!B187="PJ",IF(입력!H185="H",입력!F185-(입력!F185-입력!J185)-50-50+16-58-58-10,입력!F185-50-50+16-58-58-10),0))))),0)</f>
        <v>0</v>
      </c>
      <c r="AG183" s="445"/>
      <c r="AH183" s="450">
        <f>IF(OR(입력!B185="85mm단열",입력!B185="85mm방화"),IF(입력!B187="FIX",IF(입력!H185="W",IF(입력!H190="W",입력!D185-(입력!D185-입력!J190)-37-19-15,입력!D185-입력!J185-38-19-15),IF(입력!H185="H",입력!D185-38-38-15,0)),IF(OR(입력!B187="T/T",입력!B187="T/O",입력!B187="T/S"),IF(입력!H185="W",IF(입력!H189="W",입력!D185-(입력!D185-입력!J189)-38-19+12-56-56-15,입력!D185-입력!J185-38-19-15),IF(입력!H185="H",IF(입력!H190="H",입력!D185-38-38+12-56-56-15,입력!D185-38-38-15),0)),IF(입력!B187="OD",IF(입력!H185="W",IF(입력!H189="W",입력!D185-(입력!D185-입력!J189)-38-38+12-56-56-15,입력!D185-입력!J185-38-38-15),IF(입력!H185="H",IF(입력!H189="H",입력!D185-38-38+12-56-56-15,입력!D185-38-38-15),0)),IF(입력!B187="ES",IF(입력!H185="W",IF(입력!H190="W",입력!D185-(입력!D185-입력!J190)-38-21+50.5-81-81-10,입력!D185-입력!J185-40-21-10),0),IF(입력!B187="PJ",IF(입력!H185="W",IF(입력!H190="W",입력!D185-(입력!D185-입력!J190)-50-50+16-58-58-10,입력!D185-입력!J185-50-50-10),IF(입력!H185="H",IF(입력!H190="H",입력!D185-50-50+16-58-58-10,입력!D185-50-50-10),0)),0))))),0)</f>
        <v>0</v>
      </c>
      <c r="AI183" s="445"/>
      <c r="AJ183" s="450">
        <f>IF(OR(입력!B185="85mm단열",입력!B185="85mm방화"),IF(입력!B187="FIX",IF(입력!H185="H",IF(입력!H189="H",입력!F185-(입력!F185-입력!J189)-38-19-15,입력!F185-입력!J185-38-19-15),IF(입력!H185="W",입력!F185-38-38-15,0)),IF(OR(입력!B187="T/T",입력!B187="T/O",입력!B187="T/S"),IF(입력!H185="H",IF(입력!H189="H",입력!F185-(입력!F185-입력!J189)-38-19+12-56-56-15,입력!F185-입력!J185-38-19-15),IF(입력!H185="W",IF(입력!H189="W",입력!F185-38-38+12-56-56-15,입력!F185-38-38-15),0)),IF(입력!B187="ID",IF(입력!H185="H",IF(입력!H189="H",입력!F185-(입력!F185-입력!J189)-38-19+12-56-56-15,입력!F185-입력!J185-38-19-15),IF(입력!H185="W",IF(입력!H189="W",입력!F185-38-38+12-56-56-15,입력!F185-38-38-15),0)),IF(입력!B187="OD",IF(입력!H185="H",IF(입력!H189="H",입력!F185-(입력!F185-입력!J189)-38-38+12-56-56-15,입력!F185-입력!J185-38-38-15),IF(입력!H185="W",IF(입력!H189="W",입력!F185-38-38+12-56-56-15,입력!F185-38-38-15),0)),IF(입력!B187="ES",IF(입력!H185="W",IF(입력!H190="W",입력!F185-37-38-81-81-10,입력!F185-40-40-10),0),IF(입력!B187="PJ",IF(입력!H185="H",IF(입력!H190="H",입력!F185-(입력!F185-입력!J190)-50-50+16-58-58-10,입력!F185-입력!J185-50-50-10),IF(입력!H185="W",IF(입력!H190="W",입력!F185-50-50+16-58-58-10,입력!F185-50-50-10),0)),0)))))),0)</f>
        <v>0</v>
      </c>
      <c r="AK183" s="445"/>
      <c r="AL183" s="453">
        <f>IF(OR(입력!B185="85mm단열",입력!B185="85mm방화"),IF(OR(입력!B187="FIX",입력!B187="T/T",입력!B187="T/O",입력!B187="T/S",입력!B187="ID"),IF(AND(입력!H185="W",입력!H189="W"),입력!D185-입력!J185-입력!J189-19-19-15,IF(AND(입력!H185="H",입력!H189="H"),입력!D185-38-38-15,0)),IF(입력!B187="OD",IF(AND(입력!H185="W",입력!H189="W"),입력!D185-입력!J185-입력!J190-38-38-15,IF(AND(입력!H185="H",입력!H189="H"),입력!D185-38-38-15,0)),IF(입력!B185="ES",IF(AND(입력!H185="W",입력!H189="W"),입력!D185-입력!J185-입력!J190-21-21-10,0),IF(입력!B185="PJ",IF(AND(입력!H185="W",입력!H189="W"),입력!D185-입력!J185-입력!J190-50-50-10-12,IF(AND(입력!H185="H",입력!H189="H"),입력!D185-50-50-10-12,0)),0)))),0)</f>
        <v>0</v>
      </c>
      <c r="AM183" s="454"/>
      <c r="AN183" s="459">
        <f>IF(OR(입력!B185="85mm단열",입력!B185="85mm방화"),IF(입력!B187="FIX",IF(AND(입력!H185="W",입력!H189="W"),입력!F185-38-38-15,IF(AND(입력!H185="H",입력!H189="H"),입력!F185-입력!J185-입력!J189-19-19-15,0)),IF(OR(입력!B187="T/T",입력!B187="T/O",입력!B187="T/S"),IF(AND(입력!H185="W",입력!H189="W"),입력!F185-38-38-15,IF(AND(입력!H185="H",입력!H189="H"),입력!F185-입력!J185-입력!J189-19-19-15,0)),IF(입력!B187="ID",IF(AND(입력!H185="W",입력!H189="W"),입력!F185-38-38-15,IF(AND(입력!H185="H",입력!H189="H"),입력!F185-입력!J185-입력!J189-19-19-15,0)),IF(입력!B187="OD",IF(AND(입력!H185="W",입력!H189="W"),입력!F185-38-38-15,IF(AND(입력!H185="H",입력!H189="H"),입력!F185-입력!J185-입력!J189-38-38-15,0)),IF(입력!B185="ES",IF(AND(입력!H185="W",입력!H190="W"),입력!F185-40-40-10,0),IF(입력!B185="PJ",IF(AND(입력!H185="W",입력!H190="W"),입력!F185-50-50-10,IF(AND(입력!H185="H",입력!H190="H"),입력!F185-입력!J185-입력!J190-50-50-10,0)),0)))))),0)</f>
        <v>0</v>
      </c>
      <c r="AO183" s="454"/>
      <c r="AP183" s="460">
        <f>ROUNDUP((AU183+AW183+AY183),0)</f>
        <v>0</v>
      </c>
      <c r="AQ183" s="461"/>
      <c r="AR183" s="461"/>
      <c r="AS183" s="462"/>
      <c r="AT183" s="441">
        <f>(AD183*AF183)/91809*IF($AB183="51T",11000,IF($B183="48T",27500,0))</f>
        <v>0</v>
      </c>
      <c r="AU183" s="442">
        <f>IF(AT183=0,0,IF(AND('유리 사이즈'!$AB183="51T",'유리 사이즈'!AT183&lt;33000),33000,IF(AND('유리 사이즈'!$B183="48T",'유리 사이즈'!AT183&lt;83400),83400,'유리 사이즈'!AT183)))</f>
        <v>0</v>
      </c>
      <c r="AV183" s="441">
        <f>(AH183*AJ183)/91809*IF($AB183="51T",11000,IF($B183="48T",27500,0))</f>
        <v>0</v>
      </c>
      <c r="AW183" s="442">
        <f>IF(AV183=0,0,IF(AND('유리 사이즈'!$AB183="51T",'유리 사이즈'!AV183&lt;33000),33000,IF(AND('유리 사이즈'!$B183="48T",'유리 사이즈'!AV183&lt;83400),83400,'유리 사이즈'!AV183)))</f>
        <v>0</v>
      </c>
      <c r="AX183" s="441">
        <f>(AL183*AN183)/91809*IF($AB183="51T",11000,IF($B183="48T",27500,0))</f>
        <v>0</v>
      </c>
      <c r="AY183" s="442">
        <f>IF(AX183=0,0,IF(AND('유리 사이즈'!$AB183="51T",'유리 사이즈'!AX183&lt;33000),33000,IF(AND('유리 사이즈'!$B183="48T",'유리 사이즈'!AX183&lt;83400),83400,'유리 사이즈'!AX183)))</f>
        <v>0</v>
      </c>
      <c r="AZ183" s="82"/>
      <c r="BA183" s="469">
        <f>IF(입력!A185="","",입력!A185)</f>
        <v>23</v>
      </c>
      <c r="BB183" s="471" t="str">
        <f>IF(입력!B189="","",입력!B189)</f>
        <v/>
      </c>
      <c r="BC183" s="472"/>
      <c r="BD183" s="450">
        <f>IF(OR(입력!B185="145mm단열",입력!B185="145mm방화"),IF(입력!B187="ES",입력!D185-(입력!D185-입력!J185)-38-21+50.5-81-81-10,0),0)</f>
        <v>0</v>
      </c>
      <c r="BE183" s="477"/>
      <c r="BF183" s="444">
        <f>IF(OR(입력!B185="145mm단열",입력!B185="145mm방화"),IF(입력!B187="ES",입력!F185-37-38-81-81-10,0),0)</f>
        <v>0</v>
      </c>
      <c r="BG183" s="445"/>
      <c r="BH183" s="450">
        <f>IF(OR(입력!B185="145mm단열",입력!B185="145mm방화"),IF(입력!B187="ES",IF(입력!H185="W",IF(입력!H189="W",입력!D185-(입력!D185-입력!J189)-38-21+50.5-81-81-10,입력!D185-입력!J185-40-21-10),0),0),0)</f>
        <v>0</v>
      </c>
      <c r="BI183" s="477"/>
      <c r="BJ183" s="450">
        <f>IF(OR(입력!$B185="145mm단열",입력!$B185="145mm방화"),IF(입력!B187="ES",IF(입력!H185="W",IF(입력!H188="W",입력!F185-37-38-81-81-10,입력!F185-40-40-10),0),0),0)</f>
        <v>0</v>
      </c>
      <c r="BK183" s="477"/>
      <c r="BL183" s="444">
        <f>IF(OR(입력!B185="145mm단열",입력!B185="145mm방화"),IF(입력!B187="ES",IF(AND(입력!H185="W",입력!H189="W"),입력!D185-입력!J185-입력!J188-21-21-10,0),0),0)</f>
        <v>0</v>
      </c>
      <c r="BM183" s="445"/>
      <c r="BN183" s="450">
        <f>IF(OR(입력!B185="145mm단열",입력!B185="145mm방화"),IF(입력!B187="ES",IF(AND(입력!H185="W",입력!H189="W"),입력!F185-40-40-10,0),0),0)</f>
        <v>0</v>
      </c>
      <c r="BO183" s="477"/>
      <c r="BP183" s="460">
        <f>ROUNDUP((BU183+BW183+BY183),0)</f>
        <v>0</v>
      </c>
      <c r="BQ183" s="461"/>
      <c r="BR183" s="461"/>
      <c r="BS183" s="462"/>
      <c r="BT183" s="441">
        <f>IF(BB183="48T",0,IF(BB183="51T",0,IF(입력!B185="145mm단열",(BD183*BF183)/91809*IF($B183="39T",9800,6100),IF(입력!B185="145mm방화",(BD183*BF183)/91809*IF($B183="24T",23400,30000),IF(AND(입력!B187="ES",BB183="39T"),(BD183*BF183)/91809*9800,IF(AND(입력!B187="ES",BB183="24T"),(BD183*BF183)/91809*6100,0))))))</f>
        <v>0</v>
      </c>
      <c r="BU183" s="442">
        <f>IF(BT183=0,0,IF(AND(입력!$B185="145mm단열",$B183="39T",BT183&lt;29400),29400,IF(AND(입력!$B185="145mm단열",$B183="24T",BT183&lt;18300),18300,IF(AND(입력!$B185="60mm방화",$B183="24T",BT183&lt;70200),70200,BT183))))</f>
        <v>0</v>
      </c>
      <c r="BV183" s="441">
        <f>IF(BB183="48T",0,IF(BB183="51T",0,IF(입력!B185="145mm단열",(BH183*BJ183)/91809*IF($B183="39T",9800,6100),IF(입력!B185="145mm방화",(BH183*BJ183)/91809*IF($B183="24T",23400,30000),IF(AND(입력!B187="ES",BB183="39T"),(BH183*BJ183)/91809*9800,IF(AND(입력!B187="ES",BB183="24T"),(BH183*BJ183)/91809*6100,0))))))</f>
        <v>0</v>
      </c>
      <c r="BW183" s="442">
        <f>IF(BV183=0,0,IF(AND(입력!$B185="145mm단열",$B183="39T",BV183&lt;29400),29400,IF(AND(입력!$B185="145mm단열",$B183="24T",BV183&lt;18300),18300,IF(AND(입력!$B185="60mm방화",$B183="24T",BV183&lt;70200),70200,BV183))))</f>
        <v>0</v>
      </c>
      <c r="BX183" s="441">
        <f>IF(BB183="48T",0,IF(BB183="51T",0,IF(입력!B185="145mm단열",(BL183*BN183)/91809*IF($B183="39T",9800,6100),IF(입력!B185="145mm방화",(BL183*BN183)/91809*IF($B183="24T",23400,30000),IF(AND(입력!B187="ES",BB183="39T"),(BL183*BN183)/91809*9800,IF(AND(입력!B187="ES",BB183="24T"),(BL183*BN183)/91809*6100,0))))))</f>
        <v>0</v>
      </c>
      <c r="BY183" s="442">
        <f>IF(BX183=0,0,IF(AND(입력!$B185="145mm단열",$B183="39T",BX183&lt;29400),29400,IF(AND(입력!$B185="60mm단열",$B183="24T",BX183&lt;18300),18300,IF(AND(입력!$B185="145mm방화",$B183="24T",BX183&lt;70200),70200,BX183))))</f>
        <v>0</v>
      </c>
    </row>
    <row r="184" spans="1:77" ht="16.5" customHeight="1" x14ac:dyDescent="0.3">
      <c r="A184" s="470"/>
      <c r="B184" s="473"/>
      <c r="C184" s="474"/>
      <c r="D184" s="451"/>
      <c r="E184" s="478"/>
      <c r="F184" s="446"/>
      <c r="G184" s="447"/>
      <c r="H184" s="451"/>
      <c r="I184" s="478"/>
      <c r="J184" s="451"/>
      <c r="K184" s="478"/>
      <c r="L184" s="446"/>
      <c r="M184" s="447"/>
      <c r="N184" s="451"/>
      <c r="O184" s="478"/>
      <c r="P184" s="463"/>
      <c r="Q184" s="464"/>
      <c r="R184" s="464"/>
      <c r="S184" s="465"/>
      <c r="T184" s="441"/>
      <c r="U184" s="442"/>
      <c r="V184" s="441"/>
      <c r="W184" s="442"/>
      <c r="X184" s="441"/>
      <c r="Y184" s="442"/>
      <c r="Z184" s="82"/>
      <c r="AA184" s="470"/>
      <c r="AB184" s="473"/>
      <c r="AC184" s="474"/>
      <c r="AD184" s="451"/>
      <c r="AE184" s="478"/>
      <c r="AF184" s="446"/>
      <c r="AG184" s="447"/>
      <c r="AH184" s="451"/>
      <c r="AI184" s="447"/>
      <c r="AJ184" s="451"/>
      <c r="AK184" s="447"/>
      <c r="AL184" s="455"/>
      <c r="AM184" s="456"/>
      <c r="AN184" s="455"/>
      <c r="AO184" s="456"/>
      <c r="AP184" s="463"/>
      <c r="AQ184" s="464"/>
      <c r="AR184" s="464"/>
      <c r="AS184" s="465"/>
      <c r="AT184" s="441"/>
      <c r="AU184" s="442"/>
      <c r="AV184" s="441"/>
      <c r="AW184" s="442"/>
      <c r="AX184" s="441"/>
      <c r="AY184" s="442"/>
      <c r="AZ184" s="82"/>
      <c r="BA184" s="470"/>
      <c r="BB184" s="473"/>
      <c r="BC184" s="474"/>
      <c r="BD184" s="451"/>
      <c r="BE184" s="478"/>
      <c r="BF184" s="446"/>
      <c r="BG184" s="447"/>
      <c r="BH184" s="451"/>
      <c r="BI184" s="478"/>
      <c r="BJ184" s="451"/>
      <c r="BK184" s="478"/>
      <c r="BL184" s="446"/>
      <c r="BM184" s="447"/>
      <c r="BN184" s="451"/>
      <c r="BO184" s="478"/>
      <c r="BP184" s="463"/>
      <c r="BQ184" s="464"/>
      <c r="BR184" s="464"/>
      <c r="BS184" s="465"/>
      <c r="BT184" s="441"/>
      <c r="BU184" s="442"/>
      <c r="BV184" s="441"/>
      <c r="BW184" s="442"/>
      <c r="BX184" s="441"/>
      <c r="BY184" s="442"/>
    </row>
    <row r="185" spans="1:77" ht="16.5" customHeight="1" x14ac:dyDescent="0.3">
      <c r="A185" s="470"/>
      <c r="B185" s="473"/>
      <c r="C185" s="474"/>
      <c r="D185" s="451"/>
      <c r="E185" s="478"/>
      <c r="F185" s="446"/>
      <c r="G185" s="447"/>
      <c r="H185" s="451"/>
      <c r="I185" s="478"/>
      <c r="J185" s="451"/>
      <c r="K185" s="478"/>
      <c r="L185" s="446"/>
      <c r="M185" s="447"/>
      <c r="N185" s="451"/>
      <c r="O185" s="478"/>
      <c r="P185" s="463"/>
      <c r="Q185" s="464"/>
      <c r="R185" s="464"/>
      <c r="S185" s="465"/>
      <c r="T185" s="441"/>
      <c r="U185" s="442"/>
      <c r="V185" s="441"/>
      <c r="W185" s="442"/>
      <c r="X185" s="441"/>
      <c r="Y185" s="442"/>
      <c r="Z185" s="82"/>
      <c r="AA185" s="470"/>
      <c r="AB185" s="473"/>
      <c r="AC185" s="474"/>
      <c r="AD185" s="451"/>
      <c r="AE185" s="478"/>
      <c r="AF185" s="446"/>
      <c r="AG185" s="447"/>
      <c r="AH185" s="451"/>
      <c r="AI185" s="447"/>
      <c r="AJ185" s="451"/>
      <c r="AK185" s="447"/>
      <c r="AL185" s="455"/>
      <c r="AM185" s="456"/>
      <c r="AN185" s="455"/>
      <c r="AO185" s="456"/>
      <c r="AP185" s="463"/>
      <c r="AQ185" s="464"/>
      <c r="AR185" s="464"/>
      <c r="AS185" s="465"/>
      <c r="AT185" s="441"/>
      <c r="AU185" s="442"/>
      <c r="AV185" s="441"/>
      <c r="AW185" s="442"/>
      <c r="AX185" s="441"/>
      <c r="AY185" s="442"/>
      <c r="AZ185" s="82"/>
      <c r="BA185" s="470"/>
      <c r="BB185" s="473"/>
      <c r="BC185" s="474"/>
      <c r="BD185" s="451"/>
      <c r="BE185" s="478"/>
      <c r="BF185" s="446"/>
      <c r="BG185" s="447"/>
      <c r="BH185" s="451"/>
      <c r="BI185" s="478"/>
      <c r="BJ185" s="451"/>
      <c r="BK185" s="478"/>
      <c r="BL185" s="446"/>
      <c r="BM185" s="447"/>
      <c r="BN185" s="451"/>
      <c r="BO185" s="478"/>
      <c r="BP185" s="463"/>
      <c r="BQ185" s="464"/>
      <c r="BR185" s="464"/>
      <c r="BS185" s="465"/>
      <c r="BT185" s="441"/>
      <c r="BU185" s="442"/>
      <c r="BV185" s="441"/>
      <c r="BW185" s="442"/>
      <c r="BX185" s="441"/>
      <c r="BY185" s="442"/>
    </row>
    <row r="186" spans="1:77" ht="16.5" customHeight="1" x14ac:dyDescent="0.3">
      <c r="A186" s="470"/>
      <c r="B186" s="473"/>
      <c r="C186" s="474"/>
      <c r="D186" s="451"/>
      <c r="E186" s="478"/>
      <c r="F186" s="446"/>
      <c r="G186" s="447"/>
      <c r="H186" s="451"/>
      <c r="I186" s="478"/>
      <c r="J186" s="451"/>
      <c r="K186" s="478"/>
      <c r="L186" s="446"/>
      <c r="M186" s="447"/>
      <c r="N186" s="451"/>
      <c r="O186" s="478"/>
      <c r="P186" s="463"/>
      <c r="Q186" s="464"/>
      <c r="R186" s="464"/>
      <c r="S186" s="465"/>
      <c r="T186" s="441"/>
      <c r="U186" s="442"/>
      <c r="V186" s="441"/>
      <c r="W186" s="442"/>
      <c r="X186" s="441"/>
      <c r="Y186" s="442"/>
      <c r="Z186" s="82"/>
      <c r="AA186" s="470"/>
      <c r="AB186" s="473"/>
      <c r="AC186" s="474"/>
      <c r="AD186" s="451"/>
      <c r="AE186" s="478"/>
      <c r="AF186" s="446"/>
      <c r="AG186" s="447"/>
      <c r="AH186" s="451"/>
      <c r="AI186" s="447"/>
      <c r="AJ186" s="451"/>
      <c r="AK186" s="447"/>
      <c r="AL186" s="455"/>
      <c r="AM186" s="456"/>
      <c r="AN186" s="455"/>
      <c r="AO186" s="456"/>
      <c r="AP186" s="463"/>
      <c r="AQ186" s="464"/>
      <c r="AR186" s="464"/>
      <c r="AS186" s="465"/>
      <c r="AT186" s="441"/>
      <c r="AU186" s="442"/>
      <c r="AV186" s="441"/>
      <c r="AW186" s="442"/>
      <c r="AX186" s="441"/>
      <c r="AY186" s="442"/>
      <c r="AZ186" s="82"/>
      <c r="BA186" s="470"/>
      <c r="BB186" s="473"/>
      <c r="BC186" s="474"/>
      <c r="BD186" s="451"/>
      <c r="BE186" s="478"/>
      <c r="BF186" s="446"/>
      <c r="BG186" s="447"/>
      <c r="BH186" s="451"/>
      <c r="BI186" s="478"/>
      <c r="BJ186" s="451"/>
      <c r="BK186" s="478"/>
      <c r="BL186" s="446"/>
      <c r="BM186" s="447"/>
      <c r="BN186" s="451"/>
      <c r="BO186" s="478"/>
      <c r="BP186" s="463"/>
      <c r="BQ186" s="464"/>
      <c r="BR186" s="464"/>
      <c r="BS186" s="465"/>
      <c r="BT186" s="441"/>
      <c r="BU186" s="442"/>
      <c r="BV186" s="441"/>
      <c r="BW186" s="442"/>
      <c r="BX186" s="441"/>
      <c r="BY186" s="442"/>
    </row>
    <row r="187" spans="1:77" ht="16.5" customHeight="1" x14ac:dyDescent="0.3">
      <c r="A187" s="470"/>
      <c r="B187" s="473"/>
      <c r="C187" s="474"/>
      <c r="D187" s="451"/>
      <c r="E187" s="478"/>
      <c r="F187" s="446"/>
      <c r="G187" s="447"/>
      <c r="H187" s="451"/>
      <c r="I187" s="478"/>
      <c r="J187" s="451"/>
      <c r="K187" s="478"/>
      <c r="L187" s="446"/>
      <c r="M187" s="447"/>
      <c r="N187" s="451"/>
      <c r="O187" s="478"/>
      <c r="P187" s="463"/>
      <c r="Q187" s="464"/>
      <c r="R187" s="464"/>
      <c r="S187" s="465"/>
      <c r="T187" s="441"/>
      <c r="U187" s="442"/>
      <c r="V187" s="441"/>
      <c r="W187" s="442"/>
      <c r="X187" s="441"/>
      <c r="Y187" s="442"/>
      <c r="Z187" s="82"/>
      <c r="AA187" s="470"/>
      <c r="AB187" s="473"/>
      <c r="AC187" s="474"/>
      <c r="AD187" s="451"/>
      <c r="AE187" s="478"/>
      <c r="AF187" s="446"/>
      <c r="AG187" s="447"/>
      <c r="AH187" s="451"/>
      <c r="AI187" s="447"/>
      <c r="AJ187" s="451"/>
      <c r="AK187" s="447"/>
      <c r="AL187" s="455"/>
      <c r="AM187" s="456"/>
      <c r="AN187" s="455"/>
      <c r="AO187" s="456"/>
      <c r="AP187" s="463"/>
      <c r="AQ187" s="464"/>
      <c r="AR187" s="464"/>
      <c r="AS187" s="465"/>
      <c r="AT187" s="441"/>
      <c r="AU187" s="442"/>
      <c r="AV187" s="441"/>
      <c r="AW187" s="442"/>
      <c r="AX187" s="441"/>
      <c r="AY187" s="442"/>
      <c r="AZ187" s="82"/>
      <c r="BA187" s="470"/>
      <c r="BB187" s="473"/>
      <c r="BC187" s="474"/>
      <c r="BD187" s="451"/>
      <c r="BE187" s="478"/>
      <c r="BF187" s="446"/>
      <c r="BG187" s="447"/>
      <c r="BH187" s="451"/>
      <c r="BI187" s="478"/>
      <c r="BJ187" s="451"/>
      <c r="BK187" s="478"/>
      <c r="BL187" s="446"/>
      <c r="BM187" s="447"/>
      <c r="BN187" s="451"/>
      <c r="BO187" s="478"/>
      <c r="BP187" s="463"/>
      <c r="BQ187" s="464"/>
      <c r="BR187" s="464"/>
      <c r="BS187" s="465"/>
      <c r="BT187" s="441"/>
      <c r="BU187" s="442"/>
      <c r="BV187" s="441"/>
      <c r="BW187" s="442"/>
      <c r="BX187" s="441"/>
      <c r="BY187" s="442"/>
    </row>
    <row r="188" spans="1:77" ht="16.5" customHeight="1" x14ac:dyDescent="0.3">
      <c r="A188" s="470"/>
      <c r="B188" s="473"/>
      <c r="C188" s="474"/>
      <c r="D188" s="451"/>
      <c r="E188" s="478"/>
      <c r="F188" s="446"/>
      <c r="G188" s="447"/>
      <c r="H188" s="451"/>
      <c r="I188" s="478"/>
      <c r="J188" s="451"/>
      <c r="K188" s="478"/>
      <c r="L188" s="446"/>
      <c r="M188" s="447"/>
      <c r="N188" s="451"/>
      <c r="O188" s="478"/>
      <c r="P188" s="463"/>
      <c r="Q188" s="464"/>
      <c r="R188" s="464"/>
      <c r="S188" s="465"/>
      <c r="T188" s="441"/>
      <c r="U188" s="442"/>
      <c r="V188" s="441"/>
      <c r="W188" s="442"/>
      <c r="X188" s="441"/>
      <c r="Y188" s="442"/>
      <c r="Z188" s="82"/>
      <c r="AA188" s="470"/>
      <c r="AB188" s="473"/>
      <c r="AC188" s="474"/>
      <c r="AD188" s="451"/>
      <c r="AE188" s="478"/>
      <c r="AF188" s="446"/>
      <c r="AG188" s="447"/>
      <c r="AH188" s="451"/>
      <c r="AI188" s="447"/>
      <c r="AJ188" s="451"/>
      <c r="AK188" s="447"/>
      <c r="AL188" s="455"/>
      <c r="AM188" s="456"/>
      <c r="AN188" s="455"/>
      <c r="AO188" s="456"/>
      <c r="AP188" s="463"/>
      <c r="AQ188" s="464"/>
      <c r="AR188" s="464"/>
      <c r="AS188" s="465"/>
      <c r="AT188" s="441"/>
      <c r="AU188" s="442"/>
      <c r="AV188" s="441"/>
      <c r="AW188" s="442"/>
      <c r="AX188" s="441"/>
      <c r="AY188" s="442"/>
      <c r="AZ188" s="82"/>
      <c r="BA188" s="470"/>
      <c r="BB188" s="473"/>
      <c r="BC188" s="474"/>
      <c r="BD188" s="451"/>
      <c r="BE188" s="478"/>
      <c r="BF188" s="446"/>
      <c r="BG188" s="447"/>
      <c r="BH188" s="451"/>
      <c r="BI188" s="478"/>
      <c r="BJ188" s="451"/>
      <c r="BK188" s="478"/>
      <c r="BL188" s="446"/>
      <c r="BM188" s="447"/>
      <c r="BN188" s="451"/>
      <c r="BO188" s="478"/>
      <c r="BP188" s="463"/>
      <c r="BQ188" s="464"/>
      <c r="BR188" s="464"/>
      <c r="BS188" s="465"/>
      <c r="BT188" s="441"/>
      <c r="BU188" s="442"/>
      <c r="BV188" s="441"/>
      <c r="BW188" s="442"/>
      <c r="BX188" s="441"/>
      <c r="BY188" s="442"/>
    </row>
    <row r="189" spans="1:77" ht="16.5" customHeight="1" x14ac:dyDescent="0.3">
      <c r="A189" s="470"/>
      <c r="B189" s="473"/>
      <c r="C189" s="474"/>
      <c r="D189" s="451"/>
      <c r="E189" s="478"/>
      <c r="F189" s="446"/>
      <c r="G189" s="447"/>
      <c r="H189" s="451"/>
      <c r="I189" s="478"/>
      <c r="J189" s="451"/>
      <c r="K189" s="478"/>
      <c r="L189" s="446"/>
      <c r="M189" s="447"/>
      <c r="N189" s="451"/>
      <c r="O189" s="478"/>
      <c r="P189" s="463"/>
      <c r="Q189" s="464"/>
      <c r="R189" s="464"/>
      <c r="S189" s="465"/>
      <c r="T189" s="441"/>
      <c r="U189" s="442"/>
      <c r="V189" s="441"/>
      <c r="W189" s="442"/>
      <c r="X189" s="441"/>
      <c r="Y189" s="442"/>
      <c r="Z189" s="82"/>
      <c r="AA189" s="470"/>
      <c r="AB189" s="473"/>
      <c r="AC189" s="474"/>
      <c r="AD189" s="451"/>
      <c r="AE189" s="478"/>
      <c r="AF189" s="446"/>
      <c r="AG189" s="447"/>
      <c r="AH189" s="451"/>
      <c r="AI189" s="447"/>
      <c r="AJ189" s="451"/>
      <c r="AK189" s="447"/>
      <c r="AL189" s="455"/>
      <c r="AM189" s="456"/>
      <c r="AN189" s="455"/>
      <c r="AO189" s="456"/>
      <c r="AP189" s="463"/>
      <c r="AQ189" s="464"/>
      <c r="AR189" s="464"/>
      <c r="AS189" s="465"/>
      <c r="AT189" s="441"/>
      <c r="AU189" s="442"/>
      <c r="AV189" s="441"/>
      <c r="AW189" s="442"/>
      <c r="AX189" s="441"/>
      <c r="AY189" s="442"/>
      <c r="AZ189" s="82"/>
      <c r="BA189" s="470"/>
      <c r="BB189" s="473"/>
      <c r="BC189" s="474"/>
      <c r="BD189" s="451"/>
      <c r="BE189" s="478"/>
      <c r="BF189" s="446"/>
      <c r="BG189" s="447"/>
      <c r="BH189" s="451"/>
      <c r="BI189" s="478"/>
      <c r="BJ189" s="451"/>
      <c r="BK189" s="478"/>
      <c r="BL189" s="446"/>
      <c r="BM189" s="447"/>
      <c r="BN189" s="451"/>
      <c r="BO189" s="478"/>
      <c r="BP189" s="463"/>
      <c r="BQ189" s="464"/>
      <c r="BR189" s="464"/>
      <c r="BS189" s="465"/>
      <c r="BT189" s="441"/>
      <c r="BU189" s="442"/>
      <c r="BV189" s="441"/>
      <c r="BW189" s="442"/>
      <c r="BX189" s="441"/>
      <c r="BY189" s="442"/>
    </row>
    <row r="190" spans="1:77" ht="16.5" customHeight="1" thickBot="1" x14ac:dyDescent="0.35">
      <c r="A190" s="470"/>
      <c r="B190" s="475"/>
      <c r="C190" s="476"/>
      <c r="D190" s="452"/>
      <c r="E190" s="479"/>
      <c r="F190" s="448"/>
      <c r="G190" s="449"/>
      <c r="H190" s="452"/>
      <c r="I190" s="479"/>
      <c r="J190" s="452"/>
      <c r="K190" s="479"/>
      <c r="L190" s="448"/>
      <c r="M190" s="449"/>
      <c r="N190" s="452"/>
      <c r="O190" s="479"/>
      <c r="P190" s="466"/>
      <c r="Q190" s="467"/>
      <c r="R190" s="467"/>
      <c r="S190" s="468"/>
      <c r="T190" s="441"/>
      <c r="U190" s="442"/>
      <c r="V190" s="441"/>
      <c r="W190" s="442"/>
      <c r="X190" s="441"/>
      <c r="Y190" s="442"/>
      <c r="Z190" s="82"/>
      <c r="AA190" s="470"/>
      <c r="AB190" s="475"/>
      <c r="AC190" s="476"/>
      <c r="AD190" s="452"/>
      <c r="AE190" s="479"/>
      <c r="AF190" s="448"/>
      <c r="AG190" s="449"/>
      <c r="AH190" s="452"/>
      <c r="AI190" s="449"/>
      <c r="AJ190" s="452"/>
      <c r="AK190" s="449"/>
      <c r="AL190" s="457"/>
      <c r="AM190" s="458"/>
      <c r="AN190" s="457"/>
      <c r="AO190" s="458"/>
      <c r="AP190" s="466"/>
      <c r="AQ190" s="467"/>
      <c r="AR190" s="467"/>
      <c r="AS190" s="468"/>
      <c r="AT190" s="441"/>
      <c r="AU190" s="442"/>
      <c r="AV190" s="441"/>
      <c r="AW190" s="442"/>
      <c r="AX190" s="441"/>
      <c r="AY190" s="442"/>
      <c r="AZ190" s="82"/>
      <c r="BA190" s="470"/>
      <c r="BB190" s="475"/>
      <c r="BC190" s="476"/>
      <c r="BD190" s="452"/>
      <c r="BE190" s="479"/>
      <c r="BF190" s="448"/>
      <c r="BG190" s="449"/>
      <c r="BH190" s="452"/>
      <c r="BI190" s="479"/>
      <c r="BJ190" s="452"/>
      <c r="BK190" s="479"/>
      <c r="BL190" s="448"/>
      <c r="BM190" s="449"/>
      <c r="BN190" s="452"/>
      <c r="BO190" s="479"/>
      <c r="BP190" s="466"/>
      <c r="BQ190" s="467"/>
      <c r="BR190" s="467"/>
      <c r="BS190" s="468"/>
      <c r="BT190" s="441"/>
      <c r="BU190" s="442"/>
      <c r="BV190" s="441"/>
      <c r="BW190" s="442"/>
      <c r="BX190" s="441"/>
      <c r="BY190" s="442"/>
    </row>
    <row r="191" spans="1:77" ht="16.5" customHeight="1" x14ac:dyDescent="0.3">
      <c r="A191" s="469">
        <f>IF(입력!A193="","",입력!A193)</f>
        <v>24</v>
      </c>
      <c r="B191" s="471" t="str">
        <f>IF(입력!B197="","",입력!B197)</f>
        <v/>
      </c>
      <c r="C191" s="472"/>
      <c r="D191" s="450">
        <f>IF(OR(입력!B193="60mm단열",입력!B193="60mm방화"),IF(입력!B195="FIX",IF(입력!H193="W",(입력!D193-(입력!D193-입력!J193)-34-19-15),입력!D193-34-34-15),IF(OR(입력!B195="T/T",입력!B195="T/O",입력!B195="T/S"),IF(입력!H193="W",입력!D193-(입력!D193-입력!J193)-34-19+12-53-53-15,입력!D193-34-34+12-53-53-15),IF(입력!B195="OD",IF(입력!H193="W",입력!D193-(입력!D193-입력!J193)-34-34+12-53-53-15,입력!D193-34-34+12-53-53-15),IF(입력!B195="PJ",IF(입력!H193="W",입력!D193-(입력!D193-입력!J193)-34-34+12-53-53-15,입력!D193-34-34+12-53-53-10),0)))),0)</f>
        <v>0</v>
      </c>
      <c r="E191" s="477"/>
      <c r="F191" s="444">
        <f>IF(OR(입력!B193="60mm단열",입력!B193="60mm방화"),IF(입력!B195="FIX",IF(입력!H193="H",입력!F193-(입력!F193-입력!J193)-34-19-15,입력!F193-34-34-15),IF(OR(입력!B195="T/T",입력!B195="T/O",입력!B195="T/S"),IF(입력!H193="H",입력!F193-(입력!F193-입력!J193)-34-19+12-53-53-15,입력!F193-34-34+12-53-53-15),IF(입력!B195="OD",IF(입력!H193="H",입력!F193-(입력!F193-입력!J193)-34-34+12-53-53-15,입력!F193-34-34+12-53-53-15),IF(입력!B195="ES",입력!F193-37-38-81-81-10,IF(입력!B195="PJ",IF(입력!H193="H",입력!F193-(입력!F193-입력!J193)-34-34+12-53-53-15,입력!F193-34-34+12-53-53-15),0))))),0)</f>
        <v>0</v>
      </c>
      <c r="G191" s="445"/>
      <c r="H191" s="450">
        <f>IF(OR(입력!B193="60mm단열",입력!B193="60mm방화"),IF(입력!B195="FIX",IF(입력!H193="W",IF(입력!H197="W",입력!D193-(입력!D193-입력!J197)-34-19-15,입력!D193-입력!J193-34-19-15),IF(입력!H193="H",입력!D193-34-34-15,0)),IF(OR(입력!B195="T/T",입력!B195="T/O",입력!B195="T/S"),IF(입력!H193="W",IF(입력!H197="W",입력!D193-(입력!D193-입력!J197)-34-19+12-53-53-15,입력!D193-입력!J193-34-19-15),IF(입력!H193="H",IF(입력!H197="H",입력!D193-34-34+12-53-53-15,입력!D193-34-34-15),0)),IF(입력!B195="OD",IF(입력!H193="W",IF(입력!H197="W",입력!D193-(입력!D193-입력!J197)-34-34+12-53-53-15,입력!D193-입력!J193-34-34-15),IF(입력!H193="H",IF(입력!H197="H",입력!D193-34-34+12-53-53-15,입력!D193-34-34-15),0)),IF(입력!B195="ES",IF(입력!H193="W",IF(입력!H197="W",입력!D193-(입력!D193-입력!J197)-38-21+50.5-81-81-10,입력!D193-입력!J193-40-21-10),0),IF(입력!B195="PJ",IF(입력!H193="W",IF(입력!H196="W",입력!D193-(입력!D193-입력!J197)-34-34+12-53-53-15,입력!D193-입력!J193-34-34-15),IF(입력!H193="H",IF(입력!H197="H",입력!D193-34-34+12-53-53-15,입력!D193-34-34-15),0)),0))))),0)</f>
        <v>0</v>
      </c>
      <c r="I191" s="477"/>
      <c r="J191" s="450">
        <f>IF(OR(입력!$B193="60mm단열",입력!$B193="60mm방화"),IF(입력!B195="FIX",IF(입력!H193="H",IF(입력!H197="H",입력!F193-(입력!F193-입력!J197)-34-19-15,입력!F193-입력!J193-34-19-15),IF(입력!H193="W",입력!F193-34-34-15,0)),IF(OR(입력!B195="T/T",입력!B195="T/O",입력!B195="T/S"),IF(입력!H193="H",IF(입력!H197="H",입력!F193-(입력!F193-입력!J197)-34-19+12-53-53-15,입력!F193-입력!J193-34-19-15),IF(입력!H193="W",IF(입력!H197="W",입력!F193-34-34+12-53-53-15,입력!F193-34-34-15),0)),IF(입력!B195="OD",IF(입력!H193="H",IF(입력!H197="H",입력!F193-(입력!F193-입력!J197)-34-34+12-53-53-15,입력!F193-입력!J193-34-34-15),IF(입력!H193="W",IF(입력!H197="W",입력!F193-34-34+12-53-53-15,입력!F193-34-34-15),0)),IF(입력!B195="ES",IF(입력!H193="W",IF(입력!H197="W",입력!F193-37-38-81-81-10,입력!F193-40-40-10),0),IF(입력!B195="PJ",IF(입력!H193="H",IF(입력!H197="H",입력!F193-(입력!F193-입력!J197)-34-34+12-53-53-15,입력!F193-입력!J193-34-34-15),IF(입력!H193="W",IF(입력!H197="W",입력!F193-34-34+12-53-53-15,입력!F193-34-34-15),0)),0))))),0)</f>
        <v>0</v>
      </c>
      <c r="K191" s="477"/>
      <c r="L191" s="444">
        <f>IF(OR(입력!B193="60mm단열",입력!B193="60mm방화"),IF(OR(입력!B195="FIX",입력!B195="T/T",입력!B195="T/O",입력!B195="T/S"),IF(AND(입력!H193="W",입력!H197="W"),입력!D193-입력!J193-입력!J197-19-19-15,IF(AND(입력!H193="H",입력!H197="H"),입력!D193-34-34-15,0)),IF(입력!B195="OD",IF(AND(입력!H193="W",입력!H197="W"),입력!D193-입력!J193-입력!J196-34-34-15,IF(AND(입력!H193="H",입력!H197="H"),입력!D193-34-34-15,0)),IF(입력!B195="ES",IF(AND(입력!H193="W",입력!H197="W"),입력!D193-입력!J193-입력!J196-21-21-10,0),IF(입력!B195="PJ",IF(AND(입력!H193="W",입력!H197="W"),입력!D193-입력!J193-입력!J196-34-34-15,IF(AND(입력!H193="H",입력!H197="H"),입력!D193-34-34-15,0)),0)))),0)</f>
        <v>0</v>
      </c>
      <c r="M191" s="445"/>
      <c r="N191" s="450">
        <f>IF(OR(입력!B193="60mm단열",입력!B193="60mm방화"),IF(입력!B195="FIX",IF(AND(입력!H193="W",입력!H197="W"),입력!F193-34-34-15,IF(AND(입력!H193="H",입력!H197="H"),입력!F193-입력!J193-입력!J196-19-19-15,0)),IF(OR(입력!B195="T/T",입력!B195="T/O",입력!B195="T/S"),IF(AND(입력!H193="W",입력!H197="W"),입력!F193-34-34-15,IF(AND(입력!H193="H",입력!H197="H"),입력!F193-입력!J193-입력!J196-19-19-15,0)),IF(입력!B195="OD",IF(AND(입력!H193="W",입력!H197="W"),입력!F193-34-34-15,IF(AND(입력!H193="H",입력!H197="H"),입력!F193-입력!J193-입력!J197-34-34-15,0)),IF(입력!B195="ES",IF(AND(입력!H193="W",입력!H197="W"),입력!F193-34-34-15,0),IF(입력!B195="PJ",IF(AND(입력!H193="W",입력!H197="W"),입력!F193-34-34-15,IF(AND(입력!H193="H",입력!H197="H"),입력!F193-입력!J193-입력!J197-34-34-15,0)),0))))),0)</f>
        <v>0</v>
      </c>
      <c r="O191" s="477"/>
      <c r="P191" s="460">
        <f>ROUNDUP((U191+W191+Y191),0)</f>
        <v>0</v>
      </c>
      <c r="Q191" s="461"/>
      <c r="R191" s="461"/>
      <c r="S191" s="462"/>
      <c r="T191" s="441">
        <f>IF(B191="48T",0,IF(B191="51T",0,IF(입력!B193="60mm단열",(D191*F191)/91809*IF($B191="39T",9800,6100),IF(입력!B193="60mm방화",(D191*F191)/91809*IF($B191="24T",23400,30000),IF(AND(입력!B195="ES",B191="39T"),(D191*F191)/91809*9800,IF(AND(입력!B195="ES",B191="24T"),(D191*F191)/91809*6100,0))))))</f>
        <v>0</v>
      </c>
      <c r="U191" s="442">
        <f>IF(T191=0,0,IF(AND(입력!$B193="60mm단열",$B191="39T",T191&lt;29400),29400,IF(AND(입력!$B193="60mm단열",$B191="24T",T191&lt;18300),18300,IF(AND(입력!$B193="60mm방화",$B191="24T",T191&lt;70200),70200,T191))))</f>
        <v>0</v>
      </c>
      <c r="V191" s="441">
        <f>IF(B191="48T",0,IF(B191="51T",0,IF(입력!B193="60mm단열",(H191*J191)/91809*IF($B191="39T",9800,6100),IF(입력!B193="60mm방화",(H191*J191)/91809*IF($B191="24T",23400,30000),IF(AND(입력!B195="ES",B191="39T"),(H191*J191)/91809*9800,IF(AND(입력!B195="ES",B191="24T"),(H191*J191)/91809*6100,0))))))</f>
        <v>0</v>
      </c>
      <c r="W191" s="442">
        <f>IF(V191=0,0,IF(AND(입력!$B193="60mm단열",$B191="39T",V191&lt;29400),29400,IF(AND(입력!$B193="60mm단열",$B191="24T",V191&lt;18300),18300,IF(AND(입력!$B193="60mm방화",$B191="24T",V191&lt;70200),70200,V191))))</f>
        <v>0</v>
      </c>
      <c r="X191" s="441">
        <f>IF(B191="48T",0,IF(B191="51T",0,IF(입력!B193="60mm단열",(L191*N191)/91809*IF($B191="39T",9800,6100),IF(입력!B193="60mm방화",(L191*N191)/91809*IF($B191="24T",23400,30000),IF(AND(입력!B195="ES",B191="39T"),(L191*N191)/91809*9800,IF(AND(입력!B195="ES",B191="24T"),(L191*N191)/91809*6100,0))))))</f>
        <v>0</v>
      </c>
      <c r="Y191" s="442">
        <f>IF(X191=0,0,IF(AND(입력!$B193="60mm단열",$B191="39T",X191&lt;29400),29400,IF(AND(입력!$B193="60mm단열",$B191="24T",X191&lt;18300),18300,IF(AND(입력!$B193="60mm방화",$B191="24T",X191&lt;70200),70200,X191))))</f>
        <v>0</v>
      </c>
      <c r="Z191" s="82"/>
      <c r="AA191" s="469">
        <f>IF(입력!A193="","",입력!A193)</f>
        <v>24</v>
      </c>
      <c r="AB191" s="471" t="str">
        <f>IF(입력!B197="","",입력!B197)</f>
        <v/>
      </c>
      <c r="AC191" s="472"/>
      <c r="AD191" s="450">
        <f>IF(OR(입력!B193="85mm단열",입력!B193="85mm방화"),IF(입력!B195="FIX",IF(입력!H193="W",(입력!D193-(입력!D193-입력!J193)-38-19-15),입력!D193-38-38-15),IF(OR(입력!B195="T/T",입력!B195="T/O",입력!B195="T/S"),IF(입력!H193="W",입력!D193-(입력!D193-입력!J193)-38-19+12-56-56-15,입력!D193-38-38+12-56-56-15),IF(입력!B195="OD",IF(입력!H193="W",입력!D193-(입력!D193-입력!J193)-38-38+12-56-56-15,입력!D193-38-38+12-56-56-15),0))),0)</f>
        <v>0</v>
      </c>
      <c r="AE191" s="477"/>
      <c r="AF191" s="444">
        <f>IF(OR(입력!B193="85mm단열",입력!B193="85mm방화"),IF(입력!B195="FIX",IF(입력!H193="H",입력!F193-(입력!F193-입력!J193)-38-19-15,입력!F193-38-38-15),IF(OR(입력!B195="T/T",입력!B195="T/O",입력!B193="T/S"),IF(입력!H193="H",입력!F193-(입력!F193-입력!J193)-38-19+12-56-56-15,입력!F193-38-38+12-56-56-15),IF(입력!B195="OD",IF(입력!H193="H",입력!F193-(입력!F193-입력!J193)-38-38+12-56-56-15,입력!F193-38-38+12-56-56-15),IF(입력!B195="ES",입력!F193-37-38-81-81-10,IF(입력!B195="PJ",IF(입력!H193="H",입력!F193-(입력!F193-입력!J193)-50-50+16-58-58-10,입력!F193-50-50+16-58-58-10),0))))),0)</f>
        <v>0</v>
      </c>
      <c r="AG191" s="445"/>
      <c r="AH191" s="450">
        <f>IF(OR(입력!B193="85mm단열",입력!B193="85mm방화"),IF(입력!B195="FIX",IF(입력!H193="W",IF(입력!H198="W",입력!D193-(입력!D193-입력!J198)-37-19-15,입력!D193-입력!J193-38-19-15),IF(입력!H193="H",입력!D193-38-38-15,0)),IF(OR(입력!B195="T/T",입력!B195="T/O",입력!B195="T/S"),IF(입력!H193="W",IF(입력!H197="W",입력!D193-(입력!D193-입력!J197)-38-19+12-56-56-15,입력!D193-입력!J193-38-19-15),IF(입력!H193="H",IF(입력!H198="H",입력!D193-38-38+12-56-56-15,입력!D193-38-38-15),0)),IF(입력!B195="OD",IF(입력!H193="W",IF(입력!H197="W",입력!D193-(입력!D193-입력!J197)-38-38+12-56-56-15,입력!D193-입력!J193-38-38-15),IF(입력!H193="H",IF(입력!H197="H",입력!D193-38-38+12-56-56-15,입력!D193-38-38-15),0)),IF(입력!B195="ES",IF(입력!H193="W",IF(입력!H198="W",입력!D193-(입력!D193-입력!J198)-38-21+50.5-81-81-10,입력!D193-입력!J193-40-21-10),0),IF(입력!B195="PJ",IF(입력!H193="W",IF(입력!H198="W",입력!D193-(입력!D193-입력!J198)-50-50+16-58-58-10,입력!D193-입력!J193-50-50-10),IF(입력!H193="H",IF(입력!H198="H",입력!D193-50-50+16-58-58-10,입력!D193-50-50-10),0)),0))))),0)</f>
        <v>0</v>
      </c>
      <c r="AI191" s="445"/>
      <c r="AJ191" s="450">
        <f>IF(OR(입력!B193="85mm단열",입력!B193="85mm방화"),IF(입력!B195="FIX",IF(입력!H193="H",IF(입력!H197="H",입력!F193-(입력!F193-입력!J197)-38-19-15,입력!F193-입력!J193-38-19-15),IF(입력!H193="W",입력!F193-38-38-15,0)),IF(OR(입력!B195="T/T",입력!B195="T/O",입력!B195="T/S"),IF(입력!H193="H",IF(입력!H197="H",입력!F193-(입력!F193-입력!J197)-38-19+12-56-56-15,입력!F193-입력!J193-38-19-15),IF(입력!H193="W",IF(입력!H197="W",입력!F193-38-38+12-56-56-15,입력!F193-38-38-15),0)),IF(입력!B195="ID",IF(입력!H193="H",IF(입력!H197="H",입력!F193-(입력!F193-입력!J197)-38-19+12-56-56-15,입력!F193-입력!J193-38-19-15),IF(입력!H193="W",IF(입력!H197="W",입력!F193-38-38+12-56-56-15,입력!F193-38-38-15),0)),IF(입력!B195="OD",IF(입력!H193="H",IF(입력!H197="H",입력!F193-(입력!F193-입력!J197)-38-38+12-56-56-15,입력!F193-입력!J193-38-38-15),IF(입력!H193="W",IF(입력!H197="W",입력!F193-38-38+12-56-56-15,입력!F193-38-38-15),0)),IF(입력!B195="ES",IF(입력!H193="W",IF(입력!H198="W",입력!F193-37-38-81-81-10,입력!F193-40-40-10),0),IF(입력!B195="PJ",IF(입력!H193="H",IF(입력!H198="H",입력!F193-(입력!F193-입력!J198)-50-50+16-58-58-10,입력!F193-입력!J193-50-50-10),IF(입력!H193="W",IF(입력!H198="W",입력!F193-50-50+16-58-58-10,입력!F193-50-50-10),0)),0)))))),0)</f>
        <v>0</v>
      </c>
      <c r="AK191" s="445"/>
      <c r="AL191" s="453">
        <f>IF(OR(입력!B193="85mm단열",입력!B193="85mm방화"),IF(OR(입력!B195="FIX",입력!B195="T/T",입력!B195="T/O",입력!B195="T/S",입력!B195="ID"),IF(AND(입력!H193="W",입력!H197="W"),입력!D193-입력!J193-입력!J197-19-19-15,IF(AND(입력!H193="H",입력!H197="H"),입력!D193-38-38-15,0)),IF(입력!B195="OD",IF(AND(입력!H193="W",입력!H197="W"),입력!D193-입력!J193-입력!J198-38-38-15,IF(AND(입력!H193="H",입력!H197="H"),입력!D193-38-38-15,0)),IF(입력!B193="ES",IF(AND(입력!H193="W",입력!H197="W"),입력!D193-입력!J193-입력!J198-21-21-10,0),IF(입력!B193="PJ",IF(AND(입력!H193="W",입력!H197="W"),입력!D193-입력!J193-입력!J198-50-50-10-12,IF(AND(입력!H193="H",입력!H197="H"),입력!D193-50-50-10-12,0)),0)))),0)</f>
        <v>0</v>
      </c>
      <c r="AM191" s="454"/>
      <c r="AN191" s="459">
        <f>IF(OR(입력!B193="85mm단열",입력!B193="85mm방화"),IF(입력!B195="FIX",IF(AND(입력!H193="W",입력!H197="W"),입력!F193-38-38-15,IF(AND(입력!H193="H",입력!H197="H"),입력!F193-입력!J193-입력!J197-19-19-15,0)),IF(OR(입력!B195="T/T",입력!B195="T/O",입력!B195="T/S"),IF(AND(입력!H193="W",입력!H197="W"),입력!F193-38-38-15,IF(AND(입력!H193="H",입력!H197="H"),입력!F193-입력!J193-입력!J197-19-19-15,0)),IF(입력!B195="ID",IF(AND(입력!H193="W",입력!H197="W"),입력!F193-38-38-15,IF(AND(입력!H193="H",입력!H197="H"),입력!F193-입력!J193-입력!J197-19-19-15,0)),IF(입력!B195="OD",IF(AND(입력!H193="W",입력!H197="W"),입력!F193-38-38-15,IF(AND(입력!H193="H",입력!H197="H"),입력!F193-입력!J193-입력!J197-38-38-15,0)),IF(입력!B193="ES",IF(AND(입력!H193="W",입력!H198="W"),입력!F193-40-40-10,0),IF(입력!B193="PJ",IF(AND(입력!H193="W",입력!H198="W"),입력!F193-50-50-10,IF(AND(입력!H193="H",입력!H198="H"),입력!F193-입력!J193-입력!J198-50-50-10,0)),0)))))),0)</f>
        <v>0</v>
      </c>
      <c r="AO191" s="454"/>
      <c r="AP191" s="460">
        <f>ROUNDUP((AU191+AW191+AY191),0)</f>
        <v>0</v>
      </c>
      <c r="AQ191" s="461"/>
      <c r="AR191" s="461"/>
      <c r="AS191" s="462"/>
      <c r="AT191" s="441">
        <f>(AD191*AF191)/91809*IF($AB191="51T",11000,IF($B191="48T",27500,0))</f>
        <v>0</v>
      </c>
      <c r="AU191" s="442">
        <f>IF(AT191=0,0,IF(AND('유리 사이즈'!$AB191="51T",'유리 사이즈'!AT191&lt;33000),33000,IF(AND('유리 사이즈'!$B191="48T",'유리 사이즈'!AT191&lt;83400),83400,'유리 사이즈'!AT191)))</f>
        <v>0</v>
      </c>
      <c r="AV191" s="441">
        <f>(AH191*AJ191)/91809*IF($AB191="51T",11000,IF($B191="48T",27500,0))</f>
        <v>0</v>
      </c>
      <c r="AW191" s="442">
        <f>IF(AV191=0,0,IF(AND('유리 사이즈'!$AB191="51T",'유리 사이즈'!AV191&lt;33000),33000,IF(AND('유리 사이즈'!$B191="48T",'유리 사이즈'!AV191&lt;83400),83400,'유리 사이즈'!AV191)))</f>
        <v>0</v>
      </c>
      <c r="AX191" s="441">
        <f>(AL191*AN191)/91809*IF($AB191="51T",11000,IF($B191="48T",27500,0))</f>
        <v>0</v>
      </c>
      <c r="AY191" s="442">
        <f>IF(AX191=0,0,IF(AND('유리 사이즈'!$AB191="51T",'유리 사이즈'!AX191&lt;33000),33000,IF(AND('유리 사이즈'!$B191="48T",'유리 사이즈'!AX191&lt;83400),83400,'유리 사이즈'!AX191)))</f>
        <v>0</v>
      </c>
      <c r="AZ191" s="82"/>
      <c r="BA191" s="469">
        <f>IF(입력!A193="","",입력!A193)</f>
        <v>24</v>
      </c>
      <c r="BB191" s="471" t="str">
        <f>IF(입력!B197="","",입력!B197)</f>
        <v/>
      </c>
      <c r="BC191" s="472"/>
      <c r="BD191" s="450">
        <f>IF(OR(입력!B193="145mm단열",입력!B193="145mm방화"),IF(입력!B195="ES",입력!D193-(입력!D193-입력!J193)-38-21+50.5-81-81-10,0),0)</f>
        <v>0</v>
      </c>
      <c r="BE191" s="477"/>
      <c r="BF191" s="444">
        <f>IF(OR(입력!B193="145mm단열",입력!B193="145mm방화"),IF(입력!B195="ES",입력!F193-37-38-81-81-10,0),0)</f>
        <v>0</v>
      </c>
      <c r="BG191" s="445"/>
      <c r="BH191" s="450">
        <f>IF(OR(입력!B193="145mm단열",입력!B193="145mm방화"),IF(입력!B195="ES",IF(입력!H193="W",IF(입력!H197="W",입력!D193-(입력!D193-입력!J197)-38-21+50.5-81-81-10,입력!D193-입력!J193-40-21-10),0),0),0)</f>
        <v>0</v>
      </c>
      <c r="BI191" s="477"/>
      <c r="BJ191" s="450">
        <f>IF(OR(입력!$B193="145mm단열",입력!$B193="145mm방화"),IF(입력!B195="ES",IF(입력!H193="W",IF(입력!H196="W",입력!F193-37-38-81-81-10,입력!F193-40-40-10),0),0),0)</f>
        <v>0</v>
      </c>
      <c r="BK191" s="477"/>
      <c r="BL191" s="444">
        <f>IF(OR(입력!B193="145mm단열",입력!B193="145mm방화"),IF(입력!B195="ES",IF(AND(입력!H193="W",입력!H197="W"),입력!D193-입력!J193-입력!J196-21-21-10,0),0),0)</f>
        <v>0</v>
      </c>
      <c r="BM191" s="445"/>
      <c r="BN191" s="450">
        <f>IF(OR(입력!B193="145mm단열",입력!B193="145mm방화"),IF(입력!B195="ES",IF(AND(입력!H193="W",입력!H197="W"),입력!F193-40-40-10,0),0),0)</f>
        <v>0</v>
      </c>
      <c r="BO191" s="477"/>
      <c r="BP191" s="460">
        <f>ROUNDUP((BU191+BW191+BY191),0)</f>
        <v>0</v>
      </c>
      <c r="BQ191" s="461"/>
      <c r="BR191" s="461"/>
      <c r="BS191" s="462"/>
      <c r="BT191" s="441">
        <f>IF(BB191="48T",0,IF(BB191="51T",0,IF(입력!B193="145mm단열",(BD191*BF191)/91809*IF($B191="39T",9800,6100),IF(입력!B193="145mm방화",(BD191*BF191)/91809*IF($B191="24T",23400,30000),IF(AND(입력!B195="ES",BB191="39T"),(BD191*BF191)/91809*9800,IF(AND(입력!B195="ES",BB191="24T"),(BD191*BF191)/91809*6100,0))))))</f>
        <v>0</v>
      </c>
      <c r="BU191" s="442">
        <f>IF(BT191=0,0,IF(AND(입력!$B193="145mm단열",$B191="39T",BT191&lt;29400),29400,IF(AND(입력!$B193="145mm단열",$B191="24T",BT191&lt;18300),18300,IF(AND(입력!$B193="60mm방화",$B191="24T",BT191&lt;70200),70200,BT191))))</f>
        <v>0</v>
      </c>
      <c r="BV191" s="441">
        <f>IF(BB191="48T",0,IF(BB191="51T",0,IF(입력!B193="145mm단열",(BH191*BJ191)/91809*IF($B191="39T",9800,6100),IF(입력!B193="145mm방화",(BH191*BJ191)/91809*IF($B191="24T",23400,30000),IF(AND(입력!B195="ES",BB191="39T"),(BH191*BJ191)/91809*9800,IF(AND(입력!B195="ES",BB191="24T"),(BH191*BJ191)/91809*6100,0))))))</f>
        <v>0</v>
      </c>
      <c r="BW191" s="442">
        <f>IF(BV191=0,0,IF(AND(입력!$B193="145mm단열",$B191="39T",BV191&lt;29400),29400,IF(AND(입력!$B193="145mm단열",$B191="24T",BV191&lt;18300),18300,IF(AND(입력!$B193="60mm방화",$B191="24T",BV191&lt;70200),70200,BV191))))</f>
        <v>0</v>
      </c>
      <c r="BX191" s="441">
        <f>IF(BB191="48T",0,IF(BB191="51T",0,IF(입력!B193="145mm단열",(BL191*BN191)/91809*IF($B191="39T",9800,6100),IF(입력!B193="145mm방화",(BL191*BN191)/91809*IF($B191="24T",23400,30000),IF(AND(입력!B195="ES",BB191="39T"),(BL191*BN191)/91809*9800,IF(AND(입력!B195="ES",BB191="24T"),(BL191*BN191)/91809*6100,0))))))</f>
        <v>0</v>
      </c>
      <c r="BY191" s="442">
        <f>IF(BX191=0,0,IF(AND(입력!$B193="145mm단열",$B191="39T",BX191&lt;29400),29400,IF(AND(입력!$B193="60mm단열",$B191="24T",BX191&lt;18300),18300,IF(AND(입력!$B193="145mm방화",$B191="24T",BX191&lt;70200),70200,BX191))))</f>
        <v>0</v>
      </c>
    </row>
    <row r="192" spans="1:77" ht="16.5" customHeight="1" x14ac:dyDescent="0.3">
      <c r="A192" s="470"/>
      <c r="B192" s="473"/>
      <c r="C192" s="474"/>
      <c r="D192" s="451"/>
      <c r="E192" s="478"/>
      <c r="F192" s="446"/>
      <c r="G192" s="447"/>
      <c r="H192" s="451"/>
      <c r="I192" s="478"/>
      <c r="J192" s="451"/>
      <c r="K192" s="478"/>
      <c r="L192" s="446"/>
      <c r="M192" s="447"/>
      <c r="N192" s="451"/>
      <c r="O192" s="478"/>
      <c r="P192" s="463"/>
      <c r="Q192" s="464"/>
      <c r="R192" s="464"/>
      <c r="S192" s="465"/>
      <c r="T192" s="441"/>
      <c r="U192" s="442"/>
      <c r="V192" s="441"/>
      <c r="W192" s="442"/>
      <c r="X192" s="441"/>
      <c r="Y192" s="442"/>
      <c r="Z192" s="82"/>
      <c r="AA192" s="470"/>
      <c r="AB192" s="473"/>
      <c r="AC192" s="474"/>
      <c r="AD192" s="451"/>
      <c r="AE192" s="478"/>
      <c r="AF192" s="446"/>
      <c r="AG192" s="447"/>
      <c r="AH192" s="451"/>
      <c r="AI192" s="447"/>
      <c r="AJ192" s="451"/>
      <c r="AK192" s="447"/>
      <c r="AL192" s="455"/>
      <c r="AM192" s="456"/>
      <c r="AN192" s="455"/>
      <c r="AO192" s="456"/>
      <c r="AP192" s="463"/>
      <c r="AQ192" s="464"/>
      <c r="AR192" s="464"/>
      <c r="AS192" s="465"/>
      <c r="AT192" s="441"/>
      <c r="AU192" s="442"/>
      <c r="AV192" s="441"/>
      <c r="AW192" s="442"/>
      <c r="AX192" s="441"/>
      <c r="AY192" s="442"/>
      <c r="AZ192" s="82"/>
      <c r="BA192" s="470"/>
      <c r="BB192" s="473"/>
      <c r="BC192" s="474"/>
      <c r="BD192" s="451"/>
      <c r="BE192" s="478"/>
      <c r="BF192" s="446"/>
      <c r="BG192" s="447"/>
      <c r="BH192" s="451"/>
      <c r="BI192" s="478"/>
      <c r="BJ192" s="451"/>
      <c r="BK192" s="478"/>
      <c r="BL192" s="446"/>
      <c r="BM192" s="447"/>
      <c r="BN192" s="451"/>
      <c r="BO192" s="478"/>
      <c r="BP192" s="463"/>
      <c r="BQ192" s="464"/>
      <c r="BR192" s="464"/>
      <c r="BS192" s="465"/>
      <c r="BT192" s="441"/>
      <c r="BU192" s="442"/>
      <c r="BV192" s="441"/>
      <c r="BW192" s="442"/>
      <c r="BX192" s="441"/>
      <c r="BY192" s="442"/>
    </row>
    <row r="193" spans="1:77" ht="16.5" customHeight="1" x14ac:dyDescent="0.3">
      <c r="A193" s="470"/>
      <c r="B193" s="473"/>
      <c r="C193" s="474"/>
      <c r="D193" s="451"/>
      <c r="E193" s="478"/>
      <c r="F193" s="446"/>
      <c r="G193" s="447"/>
      <c r="H193" s="451"/>
      <c r="I193" s="478"/>
      <c r="J193" s="451"/>
      <c r="K193" s="478"/>
      <c r="L193" s="446"/>
      <c r="M193" s="447"/>
      <c r="N193" s="451"/>
      <c r="O193" s="478"/>
      <c r="P193" s="463"/>
      <c r="Q193" s="464"/>
      <c r="R193" s="464"/>
      <c r="S193" s="465"/>
      <c r="T193" s="441"/>
      <c r="U193" s="442"/>
      <c r="V193" s="441"/>
      <c r="W193" s="442"/>
      <c r="X193" s="441"/>
      <c r="Y193" s="442"/>
      <c r="Z193" s="82"/>
      <c r="AA193" s="470"/>
      <c r="AB193" s="473"/>
      <c r="AC193" s="474"/>
      <c r="AD193" s="451"/>
      <c r="AE193" s="478"/>
      <c r="AF193" s="446"/>
      <c r="AG193" s="447"/>
      <c r="AH193" s="451"/>
      <c r="AI193" s="447"/>
      <c r="AJ193" s="451"/>
      <c r="AK193" s="447"/>
      <c r="AL193" s="455"/>
      <c r="AM193" s="456"/>
      <c r="AN193" s="455"/>
      <c r="AO193" s="456"/>
      <c r="AP193" s="463"/>
      <c r="AQ193" s="464"/>
      <c r="AR193" s="464"/>
      <c r="AS193" s="465"/>
      <c r="AT193" s="441"/>
      <c r="AU193" s="442"/>
      <c r="AV193" s="441"/>
      <c r="AW193" s="442"/>
      <c r="AX193" s="441"/>
      <c r="AY193" s="442"/>
      <c r="AZ193" s="82"/>
      <c r="BA193" s="470"/>
      <c r="BB193" s="473"/>
      <c r="BC193" s="474"/>
      <c r="BD193" s="451"/>
      <c r="BE193" s="478"/>
      <c r="BF193" s="446"/>
      <c r="BG193" s="447"/>
      <c r="BH193" s="451"/>
      <c r="BI193" s="478"/>
      <c r="BJ193" s="451"/>
      <c r="BK193" s="478"/>
      <c r="BL193" s="446"/>
      <c r="BM193" s="447"/>
      <c r="BN193" s="451"/>
      <c r="BO193" s="478"/>
      <c r="BP193" s="463"/>
      <c r="BQ193" s="464"/>
      <c r="BR193" s="464"/>
      <c r="BS193" s="465"/>
      <c r="BT193" s="441"/>
      <c r="BU193" s="442"/>
      <c r="BV193" s="441"/>
      <c r="BW193" s="442"/>
      <c r="BX193" s="441"/>
      <c r="BY193" s="442"/>
    </row>
    <row r="194" spans="1:77" ht="16.5" customHeight="1" x14ac:dyDescent="0.3">
      <c r="A194" s="470"/>
      <c r="B194" s="473"/>
      <c r="C194" s="474"/>
      <c r="D194" s="451"/>
      <c r="E194" s="478"/>
      <c r="F194" s="446"/>
      <c r="G194" s="447"/>
      <c r="H194" s="451"/>
      <c r="I194" s="478"/>
      <c r="J194" s="451"/>
      <c r="K194" s="478"/>
      <c r="L194" s="446"/>
      <c r="M194" s="447"/>
      <c r="N194" s="451"/>
      <c r="O194" s="478"/>
      <c r="P194" s="463"/>
      <c r="Q194" s="464"/>
      <c r="R194" s="464"/>
      <c r="S194" s="465"/>
      <c r="T194" s="441"/>
      <c r="U194" s="442"/>
      <c r="V194" s="441"/>
      <c r="W194" s="442"/>
      <c r="X194" s="441"/>
      <c r="Y194" s="442"/>
      <c r="Z194" s="82"/>
      <c r="AA194" s="470"/>
      <c r="AB194" s="473"/>
      <c r="AC194" s="474"/>
      <c r="AD194" s="451"/>
      <c r="AE194" s="478"/>
      <c r="AF194" s="446"/>
      <c r="AG194" s="447"/>
      <c r="AH194" s="451"/>
      <c r="AI194" s="447"/>
      <c r="AJ194" s="451"/>
      <c r="AK194" s="447"/>
      <c r="AL194" s="455"/>
      <c r="AM194" s="456"/>
      <c r="AN194" s="455"/>
      <c r="AO194" s="456"/>
      <c r="AP194" s="463"/>
      <c r="AQ194" s="464"/>
      <c r="AR194" s="464"/>
      <c r="AS194" s="465"/>
      <c r="AT194" s="441"/>
      <c r="AU194" s="442"/>
      <c r="AV194" s="441"/>
      <c r="AW194" s="442"/>
      <c r="AX194" s="441"/>
      <c r="AY194" s="442"/>
      <c r="AZ194" s="82"/>
      <c r="BA194" s="470"/>
      <c r="BB194" s="473"/>
      <c r="BC194" s="474"/>
      <c r="BD194" s="451"/>
      <c r="BE194" s="478"/>
      <c r="BF194" s="446"/>
      <c r="BG194" s="447"/>
      <c r="BH194" s="451"/>
      <c r="BI194" s="478"/>
      <c r="BJ194" s="451"/>
      <c r="BK194" s="478"/>
      <c r="BL194" s="446"/>
      <c r="BM194" s="447"/>
      <c r="BN194" s="451"/>
      <c r="BO194" s="478"/>
      <c r="BP194" s="463"/>
      <c r="BQ194" s="464"/>
      <c r="BR194" s="464"/>
      <c r="BS194" s="465"/>
      <c r="BT194" s="441"/>
      <c r="BU194" s="442"/>
      <c r="BV194" s="441"/>
      <c r="BW194" s="442"/>
      <c r="BX194" s="441"/>
      <c r="BY194" s="442"/>
    </row>
    <row r="195" spans="1:77" ht="16.5" customHeight="1" x14ac:dyDescent="0.3">
      <c r="A195" s="470"/>
      <c r="B195" s="473"/>
      <c r="C195" s="474"/>
      <c r="D195" s="451"/>
      <c r="E195" s="478"/>
      <c r="F195" s="446"/>
      <c r="G195" s="447"/>
      <c r="H195" s="451"/>
      <c r="I195" s="478"/>
      <c r="J195" s="451"/>
      <c r="K195" s="478"/>
      <c r="L195" s="446"/>
      <c r="M195" s="447"/>
      <c r="N195" s="451"/>
      <c r="O195" s="478"/>
      <c r="P195" s="463"/>
      <c r="Q195" s="464"/>
      <c r="R195" s="464"/>
      <c r="S195" s="465"/>
      <c r="T195" s="441"/>
      <c r="U195" s="442"/>
      <c r="V195" s="441"/>
      <c r="W195" s="442"/>
      <c r="X195" s="441"/>
      <c r="Y195" s="442"/>
      <c r="Z195" s="82"/>
      <c r="AA195" s="470"/>
      <c r="AB195" s="473"/>
      <c r="AC195" s="474"/>
      <c r="AD195" s="451"/>
      <c r="AE195" s="478"/>
      <c r="AF195" s="446"/>
      <c r="AG195" s="447"/>
      <c r="AH195" s="451"/>
      <c r="AI195" s="447"/>
      <c r="AJ195" s="451"/>
      <c r="AK195" s="447"/>
      <c r="AL195" s="455"/>
      <c r="AM195" s="456"/>
      <c r="AN195" s="455"/>
      <c r="AO195" s="456"/>
      <c r="AP195" s="463"/>
      <c r="AQ195" s="464"/>
      <c r="AR195" s="464"/>
      <c r="AS195" s="465"/>
      <c r="AT195" s="441"/>
      <c r="AU195" s="442"/>
      <c r="AV195" s="441"/>
      <c r="AW195" s="442"/>
      <c r="AX195" s="441"/>
      <c r="AY195" s="442"/>
      <c r="AZ195" s="82"/>
      <c r="BA195" s="470"/>
      <c r="BB195" s="473"/>
      <c r="BC195" s="474"/>
      <c r="BD195" s="451"/>
      <c r="BE195" s="478"/>
      <c r="BF195" s="446"/>
      <c r="BG195" s="447"/>
      <c r="BH195" s="451"/>
      <c r="BI195" s="478"/>
      <c r="BJ195" s="451"/>
      <c r="BK195" s="478"/>
      <c r="BL195" s="446"/>
      <c r="BM195" s="447"/>
      <c r="BN195" s="451"/>
      <c r="BO195" s="478"/>
      <c r="BP195" s="463"/>
      <c r="BQ195" s="464"/>
      <c r="BR195" s="464"/>
      <c r="BS195" s="465"/>
      <c r="BT195" s="441"/>
      <c r="BU195" s="442"/>
      <c r="BV195" s="441"/>
      <c r="BW195" s="442"/>
      <c r="BX195" s="441"/>
      <c r="BY195" s="442"/>
    </row>
    <row r="196" spans="1:77" ht="16.5" customHeight="1" x14ac:dyDescent="0.3">
      <c r="A196" s="470"/>
      <c r="B196" s="473"/>
      <c r="C196" s="474"/>
      <c r="D196" s="451"/>
      <c r="E196" s="478"/>
      <c r="F196" s="446"/>
      <c r="G196" s="447"/>
      <c r="H196" s="451"/>
      <c r="I196" s="478"/>
      <c r="J196" s="451"/>
      <c r="K196" s="478"/>
      <c r="L196" s="446"/>
      <c r="M196" s="447"/>
      <c r="N196" s="451"/>
      <c r="O196" s="478"/>
      <c r="P196" s="463"/>
      <c r="Q196" s="464"/>
      <c r="R196" s="464"/>
      <c r="S196" s="465"/>
      <c r="T196" s="441"/>
      <c r="U196" s="442"/>
      <c r="V196" s="441"/>
      <c r="W196" s="442"/>
      <c r="X196" s="441"/>
      <c r="Y196" s="442"/>
      <c r="Z196" s="82"/>
      <c r="AA196" s="470"/>
      <c r="AB196" s="473"/>
      <c r="AC196" s="474"/>
      <c r="AD196" s="451"/>
      <c r="AE196" s="478"/>
      <c r="AF196" s="446"/>
      <c r="AG196" s="447"/>
      <c r="AH196" s="451"/>
      <c r="AI196" s="447"/>
      <c r="AJ196" s="451"/>
      <c r="AK196" s="447"/>
      <c r="AL196" s="455"/>
      <c r="AM196" s="456"/>
      <c r="AN196" s="455"/>
      <c r="AO196" s="456"/>
      <c r="AP196" s="463"/>
      <c r="AQ196" s="464"/>
      <c r="AR196" s="464"/>
      <c r="AS196" s="465"/>
      <c r="AT196" s="441"/>
      <c r="AU196" s="442"/>
      <c r="AV196" s="441"/>
      <c r="AW196" s="442"/>
      <c r="AX196" s="441"/>
      <c r="AY196" s="442"/>
      <c r="AZ196" s="82"/>
      <c r="BA196" s="470"/>
      <c r="BB196" s="473"/>
      <c r="BC196" s="474"/>
      <c r="BD196" s="451"/>
      <c r="BE196" s="478"/>
      <c r="BF196" s="446"/>
      <c r="BG196" s="447"/>
      <c r="BH196" s="451"/>
      <c r="BI196" s="478"/>
      <c r="BJ196" s="451"/>
      <c r="BK196" s="478"/>
      <c r="BL196" s="446"/>
      <c r="BM196" s="447"/>
      <c r="BN196" s="451"/>
      <c r="BO196" s="478"/>
      <c r="BP196" s="463"/>
      <c r="BQ196" s="464"/>
      <c r="BR196" s="464"/>
      <c r="BS196" s="465"/>
      <c r="BT196" s="441"/>
      <c r="BU196" s="442"/>
      <c r="BV196" s="441"/>
      <c r="BW196" s="442"/>
      <c r="BX196" s="441"/>
      <c r="BY196" s="442"/>
    </row>
    <row r="197" spans="1:77" ht="16.5" customHeight="1" x14ac:dyDescent="0.3">
      <c r="A197" s="470"/>
      <c r="B197" s="473"/>
      <c r="C197" s="474"/>
      <c r="D197" s="451"/>
      <c r="E197" s="478"/>
      <c r="F197" s="446"/>
      <c r="G197" s="447"/>
      <c r="H197" s="451"/>
      <c r="I197" s="478"/>
      <c r="J197" s="451"/>
      <c r="K197" s="478"/>
      <c r="L197" s="446"/>
      <c r="M197" s="447"/>
      <c r="N197" s="451"/>
      <c r="O197" s="478"/>
      <c r="P197" s="463"/>
      <c r="Q197" s="464"/>
      <c r="R197" s="464"/>
      <c r="S197" s="465"/>
      <c r="T197" s="441"/>
      <c r="U197" s="442"/>
      <c r="V197" s="441"/>
      <c r="W197" s="442"/>
      <c r="X197" s="441"/>
      <c r="Y197" s="442"/>
      <c r="Z197" s="82"/>
      <c r="AA197" s="470"/>
      <c r="AB197" s="473"/>
      <c r="AC197" s="474"/>
      <c r="AD197" s="451"/>
      <c r="AE197" s="478"/>
      <c r="AF197" s="446"/>
      <c r="AG197" s="447"/>
      <c r="AH197" s="451"/>
      <c r="AI197" s="447"/>
      <c r="AJ197" s="451"/>
      <c r="AK197" s="447"/>
      <c r="AL197" s="455"/>
      <c r="AM197" s="456"/>
      <c r="AN197" s="455"/>
      <c r="AO197" s="456"/>
      <c r="AP197" s="463"/>
      <c r="AQ197" s="464"/>
      <c r="AR197" s="464"/>
      <c r="AS197" s="465"/>
      <c r="AT197" s="441"/>
      <c r="AU197" s="442"/>
      <c r="AV197" s="441"/>
      <c r="AW197" s="442"/>
      <c r="AX197" s="441"/>
      <c r="AY197" s="442"/>
      <c r="AZ197" s="82"/>
      <c r="BA197" s="470"/>
      <c r="BB197" s="473"/>
      <c r="BC197" s="474"/>
      <c r="BD197" s="451"/>
      <c r="BE197" s="478"/>
      <c r="BF197" s="446"/>
      <c r="BG197" s="447"/>
      <c r="BH197" s="451"/>
      <c r="BI197" s="478"/>
      <c r="BJ197" s="451"/>
      <c r="BK197" s="478"/>
      <c r="BL197" s="446"/>
      <c r="BM197" s="447"/>
      <c r="BN197" s="451"/>
      <c r="BO197" s="478"/>
      <c r="BP197" s="463"/>
      <c r="BQ197" s="464"/>
      <c r="BR197" s="464"/>
      <c r="BS197" s="465"/>
      <c r="BT197" s="441"/>
      <c r="BU197" s="442"/>
      <c r="BV197" s="441"/>
      <c r="BW197" s="442"/>
      <c r="BX197" s="441"/>
      <c r="BY197" s="442"/>
    </row>
    <row r="198" spans="1:77" ht="16.5" customHeight="1" thickBot="1" x14ac:dyDescent="0.35">
      <c r="A198" s="470"/>
      <c r="B198" s="475"/>
      <c r="C198" s="476"/>
      <c r="D198" s="452"/>
      <c r="E198" s="479"/>
      <c r="F198" s="448"/>
      <c r="G198" s="449"/>
      <c r="H198" s="452"/>
      <c r="I198" s="479"/>
      <c r="J198" s="452"/>
      <c r="K198" s="479"/>
      <c r="L198" s="448"/>
      <c r="M198" s="449"/>
      <c r="N198" s="452"/>
      <c r="O198" s="479"/>
      <c r="P198" s="466"/>
      <c r="Q198" s="467"/>
      <c r="R198" s="467"/>
      <c r="S198" s="468"/>
      <c r="T198" s="441"/>
      <c r="U198" s="442"/>
      <c r="V198" s="441"/>
      <c r="W198" s="442"/>
      <c r="X198" s="441"/>
      <c r="Y198" s="442"/>
      <c r="Z198" s="82"/>
      <c r="AA198" s="470"/>
      <c r="AB198" s="475"/>
      <c r="AC198" s="476"/>
      <c r="AD198" s="452"/>
      <c r="AE198" s="479"/>
      <c r="AF198" s="448"/>
      <c r="AG198" s="449"/>
      <c r="AH198" s="452"/>
      <c r="AI198" s="449"/>
      <c r="AJ198" s="452"/>
      <c r="AK198" s="449"/>
      <c r="AL198" s="457"/>
      <c r="AM198" s="458"/>
      <c r="AN198" s="457"/>
      <c r="AO198" s="458"/>
      <c r="AP198" s="466"/>
      <c r="AQ198" s="467"/>
      <c r="AR198" s="467"/>
      <c r="AS198" s="468"/>
      <c r="AT198" s="441"/>
      <c r="AU198" s="442"/>
      <c r="AV198" s="441"/>
      <c r="AW198" s="442"/>
      <c r="AX198" s="441"/>
      <c r="AY198" s="442"/>
      <c r="AZ198" s="82"/>
      <c r="BA198" s="470"/>
      <c r="BB198" s="475"/>
      <c r="BC198" s="476"/>
      <c r="BD198" s="452"/>
      <c r="BE198" s="479"/>
      <c r="BF198" s="448"/>
      <c r="BG198" s="449"/>
      <c r="BH198" s="452"/>
      <c r="BI198" s="479"/>
      <c r="BJ198" s="452"/>
      <c r="BK198" s="479"/>
      <c r="BL198" s="448"/>
      <c r="BM198" s="449"/>
      <c r="BN198" s="452"/>
      <c r="BO198" s="479"/>
      <c r="BP198" s="466"/>
      <c r="BQ198" s="467"/>
      <c r="BR198" s="467"/>
      <c r="BS198" s="468"/>
      <c r="BT198" s="441"/>
      <c r="BU198" s="442"/>
      <c r="BV198" s="441"/>
      <c r="BW198" s="442"/>
      <c r="BX198" s="441"/>
      <c r="BY198" s="442"/>
    </row>
    <row r="199" spans="1:77" ht="16.5" customHeight="1" x14ac:dyDescent="0.3">
      <c r="A199" s="469">
        <f>IF(입력!A201="","",입력!A201)</f>
        <v>25</v>
      </c>
      <c r="B199" s="471" t="str">
        <f>IF(입력!B205="","",입력!B205)</f>
        <v/>
      </c>
      <c r="C199" s="472"/>
      <c r="D199" s="450">
        <f>IF(OR(입력!B201="60mm단열",입력!B201="60mm방화"),IF(입력!B203="FIX",IF(입력!H201="W",(입력!D201-(입력!D201-입력!J201)-34-19-15),입력!D201-34-34-15),IF(OR(입력!B203="T/T",입력!B203="T/O",입력!B203="T/S"),IF(입력!H201="W",입력!D201-(입력!D201-입력!J201)-34-19+12-53-53-15,입력!D201-34-34+12-53-53-15),IF(입력!B203="OD",IF(입력!H201="W",입력!D201-(입력!D201-입력!J201)-34-34+12-53-53-15,입력!D201-34-34+12-53-53-15),IF(입력!B203="PJ",IF(입력!H201="W",입력!D201-(입력!D201-입력!J201)-34-34+12-53-53-15,입력!D201-34-34+12-53-53-10),0)))),0)</f>
        <v>0</v>
      </c>
      <c r="E199" s="477"/>
      <c r="F199" s="444">
        <f>IF(OR(입력!B201="60mm단열",입력!B201="60mm방화"),IF(입력!B203="FIX",IF(입력!H201="H",입력!F201-(입력!F201-입력!J201)-34-19-15,입력!F201-34-34-15),IF(OR(입력!B203="T/T",입력!B203="T/O",입력!B203="T/S"),IF(입력!H201="H",입력!F201-(입력!F201-입력!J201)-34-19+12-53-53-15,입력!F201-34-34+12-53-53-15),IF(입력!B203="OD",IF(입력!H201="H",입력!F201-(입력!F201-입력!J201)-34-34+12-53-53-15,입력!F201-34-34+12-53-53-15),IF(입력!B203="ES",입력!F201-37-38-81-81-10,IF(입력!B203="PJ",IF(입력!H201="H",입력!F201-(입력!F201-입력!J201)-34-34+12-53-53-15,입력!F201-34-34+12-53-53-15),0))))),0)</f>
        <v>0</v>
      </c>
      <c r="G199" s="445"/>
      <c r="H199" s="450">
        <f>IF(OR(입력!B201="60mm단열",입력!B201="60mm방화"),IF(입력!B203="FIX",IF(입력!H201="W",IF(입력!H205="W",입력!D201-(입력!D201-입력!J205)-34-19-15,입력!D201-입력!J201-34-19-15),IF(입력!H201="H",입력!D201-34-34-15,0)),IF(OR(입력!B203="T/T",입력!B203="T/O",입력!B203="T/S"),IF(입력!H201="W",IF(입력!H205="W",입력!D201-(입력!D201-입력!J205)-34-19+12-53-53-15,입력!D201-입력!J201-34-19-15),IF(입력!H201="H",IF(입력!H205="H",입력!D201-34-34+12-53-53-15,입력!D201-34-34-15),0)),IF(입력!B203="OD",IF(입력!H201="W",IF(입력!H205="W",입력!D201-(입력!D201-입력!J205)-34-34+12-53-53-15,입력!D201-입력!J201-34-34-15),IF(입력!H201="H",IF(입력!H205="H",입력!D201-34-34+12-53-53-15,입력!D201-34-34-15),0)),IF(입력!B203="ES",IF(입력!H201="W",IF(입력!H205="W",입력!D201-(입력!D201-입력!J205)-38-21+50.5-81-81-10,입력!D201-입력!J201-40-21-10),0),IF(입력!B203="PJ",IF(입력!H201="W",IF(입력!H204="W",입력!D201-(입력!D201-입력!J205)-34-34+12-53-53-15,입력!D201-입력!J201-34-34-15),IF(입력!H201="H",IF(입력!H205="H",입력!D201-34-34+12-53-53-15,입력!D201-34-34-15),0)),0))))),0)</f>
        <v>0</v>
      </c>
      <c r="I199" s="477"/>
      <c r="J199" s="450">
        <f>IF(OR(입력!$B201="60mm단열",입력!$B201="60mm방화"),IF(입력!B203="FIX",IF(입력!H201="H",IF(입력!H205="H",입력!F201-(입력!F201-입력!J205)-34-19-15,입력!F201-입력!J201-34-19-15),IF(입력!H201="W",입력!F201-34-34-15,0)),IF(OR(입력!B203="T/T",입력!B203="T/O",입력!B203="T/S"),IF(입력!H201="H",IF(입력!H205="H",입력!F201-(입력!F201-입력!J205)-34-19+12-53-53-15,입력!F201-입력!J201-34-19-15),IF(입력!H201="W",IF(입력!H205="W",입력!F201-34-34+12-53-53-15,입력!F201-34-34-15),0)),IF(입력!B203="OD",IF(입력!H201="H",IF(입력!H205="H",입력!F201-(입력!F201-입력!J205)-34-34+12-53-53-15,입력!F201-입력!J201-34-34-15),IF(입력!H201="W",IF(입력!H205="W",입력!F201-34-34+12-53-53-15,입력!F201-34-34-15),0)),IF(입력!B203="ES",IF(입력!H201="W",IF(입력!H205="W",입력!F201-37-38-81-81-10,입력!F201-40-40-10),0),IF(입력!B203="PJ",IF(입력!H201="H",IF(입력!H205="H",입력!F201-(입력!F201-입력!J205)-34-34+12-53-53-15,입력!F201-입력!J201-34-34-15),IF(입력!H201="W",IF(입력!H205="W",입력!F201-34-34+12-53-53-15,입력!F201-34-34-15),0)),0))))),0)</f>
        <v>0</v>
      </c>
      <c r="K199" s="477"/>
      <c r="L199" s="444">
        <f>IF(OR(입력!B201="60mm단열",입력!B201="60mm방화"),IF(OR(입력!B203="FIX",입력!B203="T/T",입력!B203="T/O",입력!B203="T/S"),IF(AND(입력!H201="W",입력!H205="W"),입력!D201-입력!J201-입력!J205-19-19-15,IF(AND(입력!H201="H",입력!H205="H"),입력!D201-34-34-15,0)),IF(입력!B203="OD",IF(AND(입력!H201="W",입력!H205="W"),입력!D201-입력!J201-입력!J204-34-34-15,IF(AND(입력!H201="H",입력!H205="H"),입력!D201-34-34-15,0)),IF(입력!B203="ES",IF(AND(입력!H201="W",입력!H205="W"),입력!D201-입력!J201-입력!J204-21-21-10,0),IF(입력!B203="PJ",IF(AND(입력!H201="W",입력!H205="W"),입력!D201-입력!J201-입력!J204-34-34-15,IF(AND(입력!H201="H",입력!H205="H"),입력!D201-34-34-15,0)),0)))),0)</f>
        <v>0</v>
      </c>
      <c r="M199" s="445"/>
      <c r="N199" s="450">
        <f>IF(OR(입력!B201="60mm단열",입력!B201="60mm방화"),IF(입력!B203="FIX",IF(AND(입력!H201="W",입력!H205="W"),입력!F201-34-34-15,IF(AND(입력!H201="H",입력!H205="H"),입력!F201-입력!J201-입력!J204-19-19-15,0)),IF(OR(입력!B203="T/T",입력!B203="T/O",입력!B203="T/S"),IF(AND(입력!H201="W",입력!H205="W"),입력!F201-34-34-15,IF(AND(입력!H201="H",입력!H205="H"),입력!F201-입력!J201-입력!J204-19-19-15,0)),IF(입력!B203="OD",IF(AND(입력!H201="W",입력!H205="W"),입력!F201-34-34-15,IF(AND(입력!H201="H",입력!H205="H"),입력!F201-입력!J201-입력!J205-34-34-15,0)),IF(입력!B203="ES",IF(AND(입력!H201="W",입력!H205="W"),입력!F201-34-34-15,0),IF(입력!B203="PJ",IF(AND(입력!H201="W",입력!H205="W"),입력!F201-34-34-15,IF(AND(입력!H201="H",입력!H205="H"),입력!F201-입력!J201-입력!J205-34-34-15,0)),0))))),0)</f>
        <v>0</v>
      </c>
      <c r="O199" s="477"/>
      <c r="P199" s="460">
        <f>ROUNDUP((U199+W199+Y199),0)</f>
        <v>0</v>
      </c>
      <c r="Q199" s="461"/>
      <c r="R199" s="461"/>
      <c r="S199" s="462"/>
      <c r="T199" s="441">
        <f>IF(B199="48T",0,IF(B199="51T",0,IF(입력!B201="60mm단열",(D199*F199)/91809*IF($B199="39T",9800,6100),IF(입력!B201="60mm방화",(D199*F199)/91809*IF($B199="24T",23400,30000),IF(AND(입력!B203="ES",B199="39T"),(D199*F199)/91809*9800,IF(AND(입력!B203="ES",B199="24T"),(D199*F199)/91809*6100,0))))))</f>
        <v>0</v>
      </c>
      <c r="U199" s="442">
        <f>IF(T199=0,0,IF(AND(입력!$B201="60mm단열",$B199="39T",T199&lt;29400),29400,IF(AND(입력!$B201="60mm단열",$B199="24T",T199&lt;18300),18300,IF(AND(입력!$B201="60mm방화",$B199="24T",T199&lt;70200),70200,T199))))</f>
        <v>0</v>
      </c>
      <c r="V199" s="441">
        <f>IF(B199="48T",0,IF(B199="51T",0,IF(입력!B201="60mm단열",(H199*J199)/91809*IF($B199="39T",9800,6100),IF(입력!B201="60mm방화",(H199*J199)/91809*IF($B199="24T",23400,30000),IF(AND(입력!B203="ES",B199="39T"),(H199*J199)/91809*9800,IF(AND(입력!B203="ES",B199="24T"),(H199*J199)/91809*6100,0))))))</f>
        <v>0</v>
      </c>
      <c r="W199" s="442">
        <f>IF(V199=0,0,IF(AND(입력!$B201="60mm단열",$B199="39T",V199&lt;29400),29400,IF(AND(입력!$B201="60mm단열",$B199="24T",V199&lt;18300),18300,IF(AND(입력!$B201="60mm방화",$B199="24T",V199&lt;70200),70200,V199))))</f>
        <v>0</v>
      </c>
      <c r="X199" s="441">
        <f>IF(B199="48T",0,IF(B199="51T",0,IF(입력!B201="60mm단열",(L199*N199)/91809*IF($B199="39T",9800,6100),IF(입력!B201="60mm방화",(L199*N199)/91809*IF($B199="24T",23400,30000),IF(AND(입력!B203="ES",B199="39T"),(L199*N199)/91809*9800,IF(AND(입력!B203="ES",B199="24T"),(L199*N199)/91809*6100,0))))))</f>
        <v>0</v>
      </c>
      <c r="Y199" s="442">
        <f>IF(X199=0,0,IF(AND(입력!$B201="60mm단열",$B199="39T",X199&lt;29400),29400,IF(AND(입력!$B201="60mm단열",$B199="24T",X199&lt;18300),18300,IF(AND(입력!$B201="60mm방화",$B199="24T",X199&lt;70200),70200,X199))))</f>
        <v>0</v>
      </c>
      <c r="Z199" s="82"/>
      <c r="AA199" s="469">
        <f>IF(입력!A201="","",입력!A201)</f>
        <v>25</v>
      </c>
      <c r="AB199" s="471" t="str">
        <f>IF(입력!B205="","",입력!B205)</f>
        <v/>
      </c>
      <c r="AC199" s="472"/>
      <c r="AD199" s="450">
        <f>IF(OR(입력!B201="85mm단열",입력!B201="85mm방화"),IF(입력!B203="FIX",IF(입력!H201="W",(입력!D201-(입력!D201-입력!J201)-38-19-15),입력!D201-38-38-15),IF(OR(입력!B203="T/T",입력!B203="T/O",입력!B203="T/S"),IF(입력!H201="W",입력!D201-(입력!D201-입력!J201)-38-19+12-56-56-15,입력!D201-38-38+12-56-56-15),IF(입력!B203="OD",IF(입력!H201="W",입력!D201-(입력!D201-입력!J201)-38-38+12-56-56-15,입력!D201-38-38+12-56-56-15),0))),0)</f>
        <v>0</v>
      </c>
      <c r="AE199" s="477"/>
      <c r="AF199" s="444">
        <f>IF(OR(입력!B201="85mm단열",입력!B201="85mm방화"),IF(입력!B203="FIX",IF(입력!H201="H",입력!F201-(입력!F201-입력!J201)-38-19-15,입력!F201-38-38-15),IF(OR(입력!B203="T/T",입력!B203="T/O",입력!B201="T/S"),IF(입력!H201="H",입력!F201-(입력!F201-입력!J201)-38-19+12-56-56-15,입력!F201-38-38+12-56-56-15),IF(입력!B203="OD",IF(입력!H201="H",입력!F201-(입력!F201-입력!J201)-38-38+12-56-56-15,입력!F201-38-38+12-56-56-15),IF(입력!B203="ES",입력!F201-37-38-81-81-10,IF(입력!B203="PJ",IF(입력!H201="H",입력!F201-(입력!F201-입력!J201)-50-50+16-58-58-10,입력!F201-50-50+16-58-58-10),0))))),0)</f>
        <v>0</v>
      </c>
      <c r="AG199" s="445"/>
      <c r="AH199" s="450">
        <f>IF(OR(입력!B201="85mm단열",입력!B201="85mm방화"),IF(입력!B203="FIX",IF(입력!H201="W",IF(입력!H206="W",입력!D201-(입력!D201-입력!J206)-37-19-15,입력!D201-입력!J201-38-19-15),IF(입력!H201="H",입력!D201-38-38-15,0)),IF(OR(입력!B203="T/T",입력!B203="T/O",입력!B203="T/S"),IF(입력!H201="W",IF(입력!H205="W",입력!D201-(입력!D201-입력!J205)-38-19+12-56-56-15,입력!D201-입력!J201-38-19-15),IF(입력!H201="H",IF(입력!H206="H",입력!D201-38-38+12-56-56-15,입력!D201-38-38-15),0)),IF(입력!B203="OD",IF(입력!H201="W",IF(입력!H205="W",입력!D201-(입력!D201-입력!J205)-38-38+12-56-56-15,입력!D201-입력!J201-38-38-15),IF(입력!H201="H",IF(입력!H205="H",입력!D201-38-38+12-56-56-15,입력!D201-38-38-15),0)),IF(입력!B203="ES",IF(입력!H201="W",IF(입력!H206="W",입력!D201-(입력!D201-입력!J206)-38-21+50.5-81-81-10,입력!D201-입력!J201-40-21-10),0),IF(입력!B203="PJ",IF(입력!H201="W",IF(입력!H206="W",입력!D201-(입력!D201-입력!J206)-50-50+16-58-58-10,입력!D201-입력!J201-50-50-10),IF(입력!H201="H",IF(입력!H206="H",입력!D201-50-50+16-58-58-10,입력!D201-50-50-10),0)),0))))),0)</f>
        <v>0</v>
      </c>
      <c r="AI199" s="445"/>
      <c r="AJ199" s="450">
        <f>IF(OR(입력!B201="85mm단열",입력!B201="85mm방화"),IF(입력!B203="FIX",IF(입력!H201="H",IF(입력!H205="H",입력!F201-(입력!F201-입력!J205)-38-19-15,입력!F201-입력!J201-38-19-15),IF(입력!H201="W",입력!F201-38-38-15,0)),IF(OR(입력!B203="T/T",입력!B203="T/O",입력!B203="T/S"),IF(입력!H201="H",IF(입력!H205="H",입력!F201-(입력!F201-입력!J205)-38-19+12-56-56-15,입력!F201-입력!J201-38-19-15),IF(입력!H201="W",IF(입력!H205="W",입력!F201-38-38+12-56-56-15,입력!F201-38-38-15),0)),IF(입력!B203="ID",IF(입력!H201="H",IF(입력!H205="H",입력!F201-(입력!F201-입력!J205)-38-19+12-56-56-15,입력!F201-입력!J201-38-19-15),IF(입력!H201="W",IF(입력!H205="W",입력!F201-38-38+12-56-56-15,입력!F201-38-38-15),0)),IF(입력!B203="OD",IF(입력!H201="H",IF(입력!H205="H",입력!F201-(입력!F201-입력!J205)-38-38+12-56-56-15,입력!F201-입력!J201-38-38-15),IF(입력!H201="W",IF(입력!H205="W",입력!F201-38-38+12-56-56-15,입력!F201-38-38-15),0)),IF(입력!B203="ES",IF(입력!H201="W",IF(입력!H206="W",입력!F201-37-38-81-81-10,입력!F201-40-40-10),0),IF(입력!B203="PJ",IF(입력!H201="H",IF(입력!H206="H",입력!F201-(입력!F201-입력!J206)-50-50+16-58-58-10,입력!F201-입력!J201-50-50-10),IF(입력!H201="W",IF(입력!H206="W",입력!F201-50-50+16-58-58-10,입력!F201-50-50-10),0)),0)))))),0)</f>
        <v>0</v>
      </c>
      <c r="AK199" s="445"/>
      <c r="AL199" s="453">
        <f>IF(OR(입력!B201="85mm단열",입력!B201="85mm방화"),IF(OR(입력!B203="FIX",입력!B203="T/T",입력!B203="T/O",입력!B203="T/S",입력!B203="ID"),IF(AND(입력!H201="W",입력!H205="W"),입력!D201-입력!J201-입력!J205-19-19-15,IF(AND(입력!H201="H",입력!H205="H"),입력!D201-38-38-15,0)),IF(입력!B203="OD",IF(AND(입력!H201="W",입력!H205="W"),입력!D201-입력!J201-입력!J206-38-38-15,IF(AND(입력!H201="H",입력!H205="H"),입력!D201-38-38-15,0)),IF(입력!B201="ES",IF(AND(입력!H201="W",입력!H205="W"),입력!D201-입력!J201-입력!J206-21-21-10,0),IF(입력!B201="PJ",IF(AND(입력!H201="W",입력!H205="W"),입력!D201-입력!J201-입력!J206-50-50-10-12,IF(AND(입력!H201="H",입력!H205="H"),입력!D201-50-50-10-12,0)),0)))),0)</f>
        <v>0</v>
      </c>
      <c r="AM199" s="454"/>
      <c r="AN199" s="459">
        <f>IF(OR(입력!B201="85mm단열",입력!B201="85mm방화"),IF(입력!B203="FIX",IF(AND(입력!H201="W",입력!H205="W"),입력!F201-38-38-15,IF(AND(입력!H201="H",입력!H205="H"),입력!F201-입력!J201-입력!J205-19-19-15,0)),IF(OR(입력!B203="T/T",입력!B203="T/O",입력!B203="T/S"),IF(AND(입력!H201="W",입력!H205="W"),입력!F201-38-38-15,IF(AND(입력!H201="H",입력!H205="H"),입력!F201-입력!J201-입력!J205-19-19-15,0)),IF(입력!B203="ID",IF(AND(입력!H201="W",입력!H205="W"),입력!F201-38-38-15,IF(AND(입력!H201="H",입력!H205="H"),입력!F201-입력!J201-입력!J205-19-19-15,0)),IF(입력!B203="OD",IF(AND(입력!H201="W",입력!H205="W"),입력!F201-38-38-15,IF(AND(입력!H201="H",입력!H205="H"),입력!F201-입력!J201-입력!J205-38-38-15,0)),IF(입력!B201="ES",IF(AND(입력!H201="W",입력!H206="W"),입력!F201-40-40-10,0),IF(입력!B201="PJ",IF(AND(입력!H201="W",입력!H206="W"),입력!F201-50-50-10,IF(AND(입력!H201="H",입력!H206="H"),입력!F201-입력!J201-입력!J206-50-50-10,0)),0)))))),0)</f>
        <v>0</v>
      </c>
      <c r="AO199" s="454"/>
      <c r="AP199" s="460">
        <f>ROUNDUP((AU199+AW199+AY199),0)</f>
        <v>0</v>
      </c>
      <c r="AQ199" s="461"/>
      <c r="AR199" s="461"/>
      <c r="AS199" s="462"/>
      <c r="AT199" s="441">
        <f>(AD199*AF199)/91809*IF($AB199="51T",11000,IF($B199="48T",27500,0))</f>
        <v>0</v>
      </c>
      <c r="AU199" s="442">
        <f>IF(AT199=0,0,IF(AND('유리 사이즈'!$AB199="51T",'유리 사이즈'!AT199&lt;33000),33000,IF(AND('유리 사이즈'!$B199="48T",'유리 사이즈'!AT199&lt;83400),83400,'유리 사이즈'!AT199)))</f>
        <v>0</v>
      </c>
      <c r="AV199" s="441">
        <f>(AH199*AJ199)/91809*IF($AB199="51T",11000,IF($B199="48T",27500,0))</f>
        <v>0</v>
      </c>
      <c r="AW199" s="442">
        <f>IF(AV199=0,0,IF(AND('유리 사이즈'!$AB199="51T",'유리 사이즈'!AV199&lt;33000),33000,IF(AND('유리 사이즈'!$B199="48T",'유리 사이즈'!AV199&lt;83400),83400,'유리 사이즈'!AV199)))</f>
        <v>0</v>
      </c>
      <c r="AX199" s="441">
        <f>(AL199*AN199)/91809*IF($AB199="51T",11000,IF($B199="48T",27500,0))</f>
        <v>0</v>
      </c>
      <c r="AY199" s="442">
        <f>IF(AX199=0,0,IF(AND('유리 사이즈'!$AB199="51T",'유리 사이즈'!AX199&lt;33000),33000,IF(AND('유리 사이즈'!$B199="48T",'유리 사이즈'!AX199&lt;83400),83400,'유리 사이즈'!AX199)))</f>
        <v>0</v>
      </c>
      <c r="AZ199" s="82"/>
      <c r="BA199" s="469">
        <f>IF(입력!A201="","",입력!A201)</f>
        <v>25</v>
      </c>
      <c r="BB199" s="471" t="str">
        <f>IF(입력!B205="","",입력!B205)</f>
        <v/>
      </c>
      <c r="BC199" s="472"/>
      <c r="BD199" s="450">
        <f>IF(OR(입력!B201="145mm단열",입력!B201="145mm방화"),IF(입력!B203="ES",입력!D201-(입력!D201-입력!J201)-38-21+50.5-81-81-10,0),0)</f>
        <v>0</v>
      </c>
      <c r="BE199" s="477"/>
      <c r="BF199" s="444">
        <f>IF(OR(입력!B201="145mm단열",입력!B201="145mm방화"),IF(입력!B203="ES",입력!F201-37-38-81-81-10,0),0)</f>
        <v>0</v>
      </c>
      <c r="BG199" s="445"/>
      <c r="BH199" s="450">
        <f>IF(OR(입력!B201="145mm단열",입력!B201="145mm방화"),IF(입력!B203="ES",IF(입력!H201="W",IF(입력!H205="W",입력!D201-(입력!D201-입력!J205)-38-21+50.5-81-81-10,입력!D201-입력!J201-40-21-10),0),0),0)</f>
        <v>0</v>
      </c>
      <c r="BI199" s="477"/>
      <c r="BJ199" s="450">
        <f>IF(OR(입력!$B201="145mm단열",입력!$B201="145mm방화"),IF(입력!B203="ES",IF(입력!H201="W",IF(입력!H204="W",입력!F201-37-38-81-81-10,입력!F201-40-40-10),0),0),0)</f>
        <v>0</v>
      </c>
      <c r="BK199" s="477"/>
      <c r="BL199" s="444">
        <f>IF(OR(입력!B201="145mm단열",입력!B201="145mm방화"),IF(입력!B203="ES",IF(AND(입력!H201="W",입력!H205="W"),입력!D201-입력!J201-입력!J204-21-21-10,0),0),0)</f>
        <v>0</v>
      </c>
      <c r="BM199" s="445"/>
      <c r="BN199" s="450">
        <f>IF(OR(입력!B201="145mm단열",입력!B201="145mm방화"),IF(입력!B203="ES",IF(AND(입력!H201="W",입력!H205="W"),입력!F201-40-40-10,0),0),0)</f>
        <v>0</v>
      </c>
      <c r="BO199" s="477"/>
      <c r="BP199" s="460">
        <f>ROUNDUP((BU199+BW199+BY199),0)</f>
        <v>0</v>
      </c>
      <c r="BQ199" s="461"/>
      <c r="BR199" s="461"/>
      <c r="BS199" s="462"/>
      <c r="BT199" s="441">
        <f>IF(BB199="48T",0,IF(BB199="51T",0,IF(입력!B201="145mm단열",(BD199*BF199)/91809*IF($B199="39T",9800,6100),IF(입력!B201="145mm방화",(BD199*BF199)/91809*IF($B199="24T",23400,30000),IF(AND(입력!B203="ES",BB199="39T"),(BD199*BF199)/91809*9800,IF(AND(입력!B203="ES",BB199="24T"),(BD199*BF199)/91809*6100,0))))))</f>
        <v>0</v>
      </c>
      <c r="BU199" s="442">
        <f>IF(BT199=0,0,IF(AND(입력!$B201="145mm단열",$B199="39T",BT199&lt;29400),29400,IF(AND(입력!$B201="145mm단열",$B199="24T",BT199&lt;18300),18300,IF(AND(입력!$B201="60mm방화",$B199="24T",BT199&lt;70200),70200,BT199))))</f>
        <v>0</v>
      </c>
      <c r="BV199" s="441">
        <f>IF(BB199="48T",0,IF(BB199="51T",0,IF(입력!B201="145mm단열",(BH199*BJ199)/91809*IF($B199="39T",9800,6100),IF(입력!B201="145mm방화",(BH199*BJ199)/91809*IF($B199="24T",23400,30000),IF(AND(입력!B203="ES",BB199="39T"),(BH199*BJ199)/91809*9800,IF(AND(입력!B203="ES",BB199="24T"),(BH199*BJ199)/91809*6100,0))))))</f>
        <v>0</v>
      </c>
      <c r="BW199" s="442">
        <f>IF(BV199=0,0,IF(AND(입력!$B201="145mm단열",$B199="39T",BV199&lt;29400),29400,IF(AND(입력!$B201="145mm단열",$B199="24T",BV199&lt;18300),18300,IF(AND(입력!$B201="60mm방화",$B199="24T",BV199&lt;70200),70200,BV199))))</f>
        <v>0</v>
      </c>
      <c r="BX199" s="441">
        <f>IF(BB199="48T",0,IF(BB199="51T",0,IF(입력!B201="145mm단열",(BL199*BN199)/91809*IF($B199="39T",9800,6100),IF(입력!B201="145mm방화",(BL199*BN199)/91809*IF($B199="24T",23400,30000),IF(AND(입력!B203="ES",BB199="39T"),(BL199*BN199)/91809*9800,IF(AND(입력!B203="ES",BB199="24T"),(BL199*BN199)/91809*6100,0))))))</f>
        <v>0</v>
      </c>
      <c r="BY199" s="442">
        <f>IF(BX199=0,0,IF(AND(입력!$B201="145mm단열",$B199="39T",BX199&lt;29400),29400,IF(AND(입력!$B201="60mm단열",$B199="24T",BX199&lt;18300),18300,IF(AND(입력!$B201="145mm방화",$B199="24T",BX199&lt;70200),70200,BX199))))</f>
        <v>0</v>
      </c>
    </row>
    <row r="200" spans="1:77" ht="16.5" customHeight="1" x14ac:dyDescent="0.3">
      <c r="A200" s="470"/>
      <c r="B200" s="473"/>
      <c r="C200" s="474"/>
      <c r="D200" s="451"/>
      <c r="E200" s="478"/>
      <c r="F200" s="446"/>
      <c r="G200" s="447"/>
      <c r="H200" s="451"/>
      <c r="I200" s="478"/>
      <c r="J200" s="451"/>
      <c r="K200" s="478"/>
      <c r="L200" s="446"/>
      <c r="M200" s="447"/>
      <c r="N200" s="451"/>
      <c r="O200" s="478"/>
      <c r="P200" s="463"/>
      <c r="Q200" s="464"/>
      <c r="R200" s="464"/>
      <c r="S200" s="465"/>
      <c r="T200" s="441"/>
      <c r="U200" s="442"/>
      <c r="V200" s="441"/>
      <c r="W200" s="442"/>
      <c r="X200" s="441"/>
      <c r="Y200" s="442"/>
      <c r="Z200" s="82"/>
      <c r="AA200" s="470"/>
      <c r="AB200" s="473"/>
      <c r="AC200" s="474"/>
      <c r="AD200" s="451"/>
      <c r="AE200" s="478"/>
      <c r="AF200" s="446"/>
      <c r="AG200" s="447"/>
      <c r="AH200" s="451"/>
      <c r="AI200" s="447"/>
      <c r="AJ200" s="451"/>
      <c r="AK200" s="447"/>
      <c r="AL200" s="455"/>
      <c r="AM200" s="456"/>
      <c r="AN200" s="455"/>
      <c r="AO200" s="456"/>
      <c r="AP200" s="463"/>
      <c r="AQ200" s="464"/>
      <c r="AR200" s="464"/>
      <c r="AS200" s="465"/>
      <c r="AT200" s="441"/>
      <c r="AU200" s="442"/>
      <c r="AV200" s="441"/>
      <c r="AW200" s="442"/>
      <c r="AX200" s="441"/>
      <c r="AY200" s="442"/>
      <c r="AZ200" s="82"/>
      <c r="BA200" s="470"/>
      <c r="BB200" s="473"/>
      <c r="BC200" s="474"/>
      <c r="BD200" s="451"/>
      <c r="BE200" s="478"/>
      <c r="BF200" s="446"/>
      <c r="BG200" s="447"/>
      <c r="BH200" s="451"/>
      <c r="BI200" s="478"/>
      <c r="BJ200" s="451"/>
      <c r="BK200" s="478"/>
      <c r="BL200" s="446"/>
      <c r="BM200" s="447"/>
      <c r="BN200" s="451"/>
      <c r="BO200" s="478"/>
      <c r="BP200" s="463"/>
      <c r="BQ200" s="464"/>
      <c r="BR200" s="464"/>
      <c r="BS200" s="465"/>
      <c r="BT200" s="441"/>
      <c r="BU200" s="442"/>
      <c r="BV200" s="441"/>
      <c r="BW200" s="442"/>
      <c r="BX200" s="441"/>
      <c r="BY200" s="442"/>
    </row>
    <row r="201" spans="1:77" ht="16.5" customHeight="1" x14ac:dyDescent="0.3">
      <c r="A201" s="470"/>
      <c r="B201" s="473"/>
      <c r="C201" s="474"/>
      <c r="D201" s="451"/>
      <c r="E201" s="478"/>
      <c r="F201" s="446"/>
      <c r="G201" s="447"/>
      <c r="H201" s="451"/>
      <c r="I201" s="478"/>
      <c r="J201" s="451"/>
      <c r="K201" s="478"/>
      <c r="L201" s="446"/>
      <c r="M201" s="447"/>
      <c r="N201" s="451"/>
      <c r="O201" s="478"/>
      <c r="P201" s="463"/>
      <c r="Q201" s="464"/>
      <c r="R201" s="464"/>
      <c r="S201" s="465"/>
      <c r="T201" s="441"/>
      <c r="U201" s="442"/>
      <c r="V201" s="441"/>
      <c r="W201" s="442"/>
      <c r="X201" s="441"/>
      <c r="Y201" s="442"/>
      <c r="Z201" s="82"/>
      <c r="AA201" s="470"/>
      <c r="AB201" s="473"/>
      <c r="AC201" s="474"/>
      <c r="AD201" s="451"/>
      <c r="AE201" s="478"/>
      <c r="AF201" s="446"/>
      <c r="AG201" s="447"/>
      <c r="AH201" s="451"/>
      <c r="AI201" s="447"/>
      <c r="AJ201" s="451"/>
      <c r="AK201" s="447"/>
      <c r="AL201" s="455"/>
      <c r="AM201" s="456"/>
      <c r="AN201" s="455"/>
      <c r="AO201" s="456"/>
      <c r="AP201" s="463"/>
      <c r="AQ201" s="464"/>
      <c r="AR201" s="464"/>
      <c r="AS201" s="465"/>
      <c r="AT201" s="441"/>
      <c r="AU201" s="442"/>
      <c r="AV201" s="441"/>
      <c r="AW201" s="442"/>
      <c r="AX201" s="441"/>
      <c r="AY201" s="442"/>
      <c r="AZ201" s="82"/>
      <c r="BA201" s="470"/>
      <c r="BB201" s="473"/>
      <c r="BC201" s="474"/>
      <c r="BD201" s="451"/>
      <c r="BE201" s="478"/>
      <c r="BF201" s="446"/>
      <c r="BG201" s="447"/>
      <c r="BH201" s="451"/>
      <c r="BI201" s="478"/>
      <c r="BJ201" s="451"/>
      <c r="BK201" s="478"/>
      <c r="BL201" s="446"/>
      <c r="BM201" s="447"/>
      <c r="BN201" s="451"/>
      <c r="BO201" s="478"/>
      <c r="BP201" s="463"/>
      <c r="BQ201" s="464"/>
      <c r="BR201" s="464"/>
      <c r="BS201" s="465"/>
      <c r="BT201" s="441"/>
      <c r="BU201" s="442"/>
      <c r="BV201" s="441"/>
      <c r="BW201" s="442"/>
      <c r="BX201" s="441"/>
      <c r="BY201" s="442"/>
    </row>
    <row r="202" spans="1:77" ht="16.5" customHeight="1" x14ac:dyDescent="0.3">
      <c r="A202" s="470"/>
      <c r="B202" s="473"/>
      <c r="C202" s="474"/>
      <c r="D202" s="451"/>
      <c r="E202" s="478"/>
      <c r="F202" s="446"/>
      <c r="G202" s="447"/>
      <c r="H202" s="451"/>
      <c r="I202" s="478"/>
      <c r="J202" s="451"/>
      <c r="K202" s="478"/>
      <c r="L202" s="446"/>
      <c r="M202" s="447"/>
      <c r="N202" s="451"/>
      <c r="O202" s="478"/>
      <c r="P202" s="463"/>
      <c r="Q202" s="464"/>
      <c r="R202" s="464"/>
      <c r="S202" s="465"/>
      <c r="T202" s="441"/>
      <c r="U202" s="442"/>
      <c r="V202" s="441"/>
      <c r="W202" s="442"/>
      <c r="X202" s="441"/>
      <c r="Y202" s="442"/>
      <c r="Z202" s="82"/>
      <c r="AA202" s="470"/>
      <c r="AB202" s="473"/>
      <c r="AC202" s="474"/>
      <c r="AD202" s="451"/>
      <c r="AE202" s="478"/>
      <c r="AF202" s="446"/>
      <c r="AG202" s="447"/>
      <c r="AH202" s="451"/>
      <c r="AI202" s="447"/>
      <c r="AJ202" s="451"/>
      <c r="AK202" s="447"/>
      <c r="AL202" s="455"/>
      <c r="AM202" s="456"/>
      <c r="AN202" s="455"/>
      <c r="AO202" s="456"/>
      <c r="AP202" s="463"/>
      <c r="AQ202" s="464"/>
      <c r="AR202" s="464"/>
      <c r="AS202" s="465"/>
      <c r="AT202" s="441"/>
      <c r="AU202" s="442"/>
      <c r="AV202" s="441"/>
      <c r="AW202" s="442"/>
      <c r="AX202" s="441"/>
      <c r="AY202" s="442"/>
      <c r="AZ202" s="82"/>
      <c r="BA202" s="470"/>
      <c r="BB202" s="473"/>
      <c r="BC202" s="474"/>
      <c r="BD202" s="451"/>
      <c r="BE202" s="478"/>
      <c r="BF202" s="446"/>
      <c r="BG202" s="447"/>
      <c r="BH202" s="451"/>
      <c r="BI202" s="478"/>
      <c r="BJ202" s="451"/>
      <c r="BK202" s="478"/>
      <c r="BL202" s="446"/>
      <c r="BM202" s="447"/>
      <c r="BN202" s="451"/>
      <c r="BO202" s="478"/>
      <c r="BP202" s="463"/>
      <c r="BQ202" s="464"/>
      <c r="BR202" s="464"/>
      <c r="BS202" s="465"/>
      <c r="BT202" s="441"/>
      <c r="BU202" s="442"/>
      <c r="BV202" s="441"/>
      <c r="BW202" s="442"/>
      <c r="BX202" s="441"/>
      <c r="BY202" s="442"/>
    </row>
    <row r="203" spans="1:77" ht="16.5" customHeight="1" x14ac:dyDescent="0.3">
      <c r="A203" s="470"/>
      <c r="B203" s="473"/>
      <c r="C203" s="474"/>
      <c r="D203" s="451"/>
      <c r="E203" s="478"/>
      <c r="F203" s="446"/>
      <c r="G203" s="447"/>
      <c r="H203" s="451"/>
      <c r="I203" s="478"/>
      <c r="J203" s="451"/>
      <c r="K203" s="478"/>
      <c r="L203" s="446"/>
      <c r="M203" s="447"/>
      <c r="N203" s="451"/>
      <c r="O203" s="478"/>
      <c r="P203" s="463"/>
      <c r="Q203" s="464"/>
      <c r="R203" s="464"/>
      <c r="S203" s="465"/>
      <c r="T203" s="441"/>
      <c r="U203" s="442"/>
      <c r="V203" s="441"/>
      <c r="W203" s="442"/>
      <c r="X203" s="441"/>
      <c r="Y203" s="442"/>
      <c r="Z203" s="82"/>
      <c r="AA203" s="470"/>
      <c r="AB203" s="473"/>
      <c r="AC203" s="474"/>
      <c r="AD203" s="451"/>
      <c r="AE203" s="478"/>
      <c r="AF203" s="446"/>
      <c r="AG203" s="447"/>
      <c r="AH203" s="451"/>
      <c r="AI203" s="447"/>
      <c r="AJ203" s="451"/>
      <c r="AK203" s="447"/>
      <c r="AL203" s="455"/>
      <c r="AM203" s="456"/>
      <c r="AN203" s="455"/>
      <c r="AO203" s="456"/>
      <c r="AP203" s="463"/>
      <c r="AQ203" s="464"/>
      <c r="AR203" s="464"/>
      <c r="AS203" s="465"/>
      <c r="AT203" s="441"/>
      <c r="AU203" s="442"/>
      <c r="AV203" s="441"/>
      <c r="AW203" s="442"/>
      <c r="AX203" s="441"/>
      <c r="AY203" s="442"/>
      <c r="AZ203" s="82"/>
      <c r="BA203" s="470"/>
      <c r="BB203" s="473"/>
      <c r="BC203" s="474"/>
      <c r="BD203" s="451"/>
      <c r="BE203" s="478"/>
      <c r="BF203" s="446"/>
      <c r="BG203" s="447"/>
      <c r="BH203" s="451"/>
      <c r="BI203" s="478"/>
      <c r="BJ203" s="451"/>
      <c r="BK203" s="478"/>
      <c r="BL203" s="446"/>
      <c r="BM203" s="447"/>
      <c r="BN203" s="451"/>
      <c r="BO203" s="478"/>
      <c r="BP203" s="463"/>
      <c r="BQ203" s="464"/>
      <c r="BR203" s="464"/>
      <c r="BS203" s="465"/>
      <c r="BT203" s="441"/>
      <c r="BU203" s="442"/>
      <c r="BV203" s="441"/>
      <c r="BW203" s="442"/>
      <c r="BX203" s="441"/>
      <c r="BY203" s="442"/>
    </row>
    <row r="204" spans="1:77" ht="16.5" customHeight="1" x14ac:dyDescent="0.3">
      <c r="A204" s="470"/>
      <c r="B204" s="473"/>
      <c r="C204" s="474"/>
      <c r="D204" s="451"/>
      <c r="E204" s="478"/>
      <c r="F204" s="446"/>
      <c r="G204" s="447"/>
      <c r="H204" s="451"/>
      <c r="I204" s="478"/>
      <c r="J204" s="451"/>
      <c r="K204" s="478"/>
      <c r="L204" s="446"/>
      <c r="M204" s="447"/>
      <c r="N204" s="451"/>
      <c r="O204" s="478"/>
      <c r="P204" s="463"/>
      <c r="Q204" s="464"/>
      <c r="R204" s="464"/>
      <c r="S204" s="465"/>
      <c r="T204" s="441"/>
      <c r="U204" s="442"/>
      <c r="V204" s="441"/>
      <c r="W204" s="442"/>
      <c r="X204" s="441"/>
      <c r="Y204" s="442"/>
      <c r="Z204" s="82"/>
      <c r="AA204" s="470"/>
      <c r="AB204" s="473"/>
      <c r="AC204" s="474"/>
      <c r="AD204" s="451"/>
      <c r="AE204" s="478"/>
      <c r="AF204" s="446"/>
      <c r="AG204" s="447"/>
      <c r="AH204" s="451"/>
      <c r="AI204" s="447"/>
      <c r="AJ204" s="451"/>
      <c r="AK204" s="447"/>
      <c r="AL204" s="455"/>
      <c r="AM204" s="456"/>
      <c r="AN204" s="455"/>
      <c r="AO204" s="456"/>
      <c r="AP204" s="463"/>
      <c r="AQ204" s="464"/>
      <c r="AR204" s="464"/>
      <c r="AS204" s="465"/>
      <c r="AT204" s="441"/>
      <c r="AU204" s="442"/>
      <c r="AV204" s="441"/>
      <c r="AW204" s="442"/>
      <c r="AX204" s="441"/>
      <c r="AY204" s="442"/>
      <c r="AZ204" s="82"/>
      <c r="BA204" s="470"/>
      <c r="BB204" s="473"/>
      <c r="BC204" s="474"/>
      <c r="BD204" s="451"/>
      <c r="BE204" s="478"/>
      <c r="BF204" s="446"/>
      <c r="BG204" s="447"/>
      <c r="BH204" s="451"/>
      <c r="BI204" s="478"/>
      <c r="BJ204" s="451"/>
      <c r="BK204" s="478"/>
      <c r="BL204" s="446"/>
      <c r="BM204" s="447"/>
      <c r="BN204" s="451"/>
      <c r="BO204" s="478"/>
      <c r="BP204" s="463"/>
      <c r="BQ204" s="464"/>
      <c r="BR204" s="464"/>
      <c r="BS204" s="465"/>
      <c r="BT204" s="441"/>
      <c r="BU204" s="442"/>
      <c r="BV204" s="441"/>
      <c r="BW204" s="442"/>
      <c r="BX204" s="441"/>
      <c r="BY204" s="442"/>
    </row>
    <row r="205" spans="1:77" ht="16.5" customHeight="1" x14ac:dyDescent="0.3">
      <c r="A205" s="470"/>
      <c r="B205" s="473"/>
      <c r="C205" s="474"/>
      <c r="D205" s="451"/>
      <c r="E205" s="478"/>
      <c r="F205" s="446"/>
      <c r="G205" s="447"/>
      <c r="H205" s="451"/>
      <c r="I205" s="478"/>
      <c r="J205" s="451"/>
      <c r="K205" s="478"/>
      <c r="L205" s="446"/>
      <c r="M205" s="447"/>
      <c r="N205" s="451"/>
      <c r="O205" s="478"/>
      <c r="P205" s="463"/>
      <c r="Q205" s="464"/>
      <c r="R205" s="464"/>
      <c r="S205" s="465"/>
      <c r="T205" s="441"/>
      <c r="U205" s="442"/>
      <c r="V205" s="441"/>
      <c r="W205" s="442"/>
      <c r="X205" s="441"/>
      <c r="Y205" s="442"/>
      <c r="Z205" s="82"/>
      <c r="AA205" s="470"/>
      <c r="AB205" s="473"/>
      <c r="AC205" s="474"/>
      <c r="AD205" s="451"/>
      <c r="AE205" s="478"/>
      <c r="AF205" s="446"/>
      <c r="AG205" s="447"/>
      <c r="AH205" s="451"/>
      <c r="AI205" s="447"/>
      <c r="AJ205" s="451"/>
      <c r="AK205" s="447"/>
      <c r="AL205" s="455"/>
      <c r="AM205" s="456"/>
      <c r="AN205" s="455"/>
      <c r="AO205" s="456"/>
      <c r="AP205" s="463"/>
      <c r="AQ205" s="464"/>
      <c r="AR205" s="464"/>
      <c r="AS205" s="465"/>
      <c r="AT205" s="441"/>
      <c r="AU205" s="442"/>
      <c r="AV205" s="441"/>
      <c r="AW205" s="442"/>
      <c r="AX205" s="441"/>
      <c r="AY205" s="442"/>
      <c r="AZ205" s="82"/>
      <c r="BA205" s="470"/>
      <c r="BB205" s="473"/>
      <c r="BC205" s="474"/>
      <c r="BD205" s="451"/>
      <c r="BE205" s="478"/>
      <c r="BF205" s="446"/>
      <c r="BG205" s="447"/>
      <c r="BH205" s="451"/>
      <c r="BI205" s="478"/>
      <c r="BJ205" s="451"/>
      <c r="BK205" s="478"/>
      <c r="BL205" s="446"/>
      <c r="BM205" s="447"/>
      <c r="BN205" s="451"/>
      <c r="BO205" s="478"/>
      <c r="BP205" s="463"/>
      <c r="BQ205" s="464"/>
      <c r="BR205" s="464"/>
      <c r="BS205" s="465"/>
      <c r="BT205" s="441"/>
      <c r="BU205" s="442"/>
      <c r="BV205" s="441"/>
      <c r="BW205" s="442"/>
      <c r="BX205" s="441"/>
      <c r="BY205" s="442"/>
    </row>
    <row r="206" spans="1:77" ht="16.5" customHeight="1" thickBot="1" x14ac:dyDescent="0.35">
      <c r="A206" s="470"/>
      <c r="B206" s="475"/>
      <c r="C206" s="476"/>
      <c r="D206" s="452"/>
      <c r="E206" s="479"/>
      <c r="F206" s="448"/>
      <c r="G206" s="449"/>
      <c r="H206" s="452"/>
      <c r="I206" s="479"/>
      <c r="J206" s="452"/>
      <c r="K206" s="479"/>
      <c r="L206" s="448"/>
      <c r="M206" s="449"/>
      <c r="N206" s="452"/>
      <c r="O206" s="479"/>
      <c r="P206" s="466"/>
      <c r="Q206" s="467"/>
      <c r="R206" s="467"/>
      <c r="S206" s="468"/>
      <c r="T206" s="441"/>
      <c r="U206" s="442"/>
      <c r="V206" s="441"/>
      <c r="W206" s="442"/>
      <c r="X206" s="441"/>
      <c r="Y206" s="442"/>
      <c r="Z206" s="82"/>
      <c r="AA206" s="470"/>
      <c r="AB206" s="475"/>
      <c r="AC206" s="476"/>
      <c r="AD206" s="452"/>
      <c r="AE206" s="479"/>
      <c r="AF206" s="448"/>
      <c r="AG206" s="449"/>
      <c r="AH206" s="452"/>
      <c r="AI206" s="449"/>
      <c r="AJ206" s="452"/>
      <c r="AK206" s="449"/>
      <c r="AL206" s="457"/>
      <c r="AM206" s="458"/>
      <c r="AN206" s="457"/>
      <c r="AO206" s="458"/>
      <c r="AP206" s="466"/>
      <c r="AQ206" s="467"/>
      <c r="AR206" s="467"/>
      <c r="AS206" s="468"/>
      <c r="AT206" s="441"/>
      <c r="AU206" s="442"/>
      <c r="AV206" s="441"/>
      <c r="AW206" s="442"/>
      <c r="AX206" s="441"/>
      <c r="AY206" s="442"/>
      <c r="AZ206" s="82"/>
      <c r="BA206" s="470"/>
      <c r="BB206" s="475"/>
      <c r="BC206" s="476"/>
      <c r="BD206" s="452"/>
      <c r="BE206" s="479"/>
      <c r="BF206" s="448"/>
      <c r="BG206" s="449"/>
      <c r="BH206" s="452"/>
      <c r="BI206" s="479"/>
      <c r="BJ206" s="452"/>
      <c r="BK206" s="479"/>
      <c r="BL206" s="448"/>
      <c r="BM206" s="449"/>
      <c r="BN206" s="452"/>
      <c r="BO206" s="479"/>
      <c r="BP206" s="466"/>
      <c r="BQ206" s="467"/>
      <c r="BR206" s="467"/>
      <c r="BS206" s="468"/>
      <c r="BT206" s="441"/>
      <c r="BU206" s="442"/>
      <c r="BV206" s="441"/>
      <c r="BW206" s="442"/>
      <c r="BX206" s="441"/>
      <c r="BY206" s="442"/>
    </row>
    <row r="207" spans="1:77" ht="16.5" customHeight="1" x14ac:dyDescent="0.3">
      <c r="A207" s="469">
        <f>IF(입력!A209="","",입력!A209)</f>
        <v>26</v>
      </c>
      <c r="B207" s="471" t="str">
        <f>IF(입력!B213="","",입력!B213)</f>
        <v/>
      </c>
      <c r="C207" s="472"/>
      <c r="D207" s="450">
        <f>IF(OR(입력!B209="60mm단열",입력!B209="60mm방화"),IF(입력!B211="FIX",IF(입력!H209="W",(입력!D209-(입력!D209-입력!J209)-34-19-15),입력!D209-34-34-15),IF(OR(입력!B211="T/T",입력!B211="T/O",입력!B211="T/S"),IF(입력!H209="W",입력!D209-(입력!D209-입력!J209)-34-19+12-53-53-15,입력!D209-34-34+12-53-53-15),IF(입력!B211="OD",IF(입력!H209="W",입력!D209-(입력!D209-입력!J209)-34-34+12-53-53-15,입력!D209-34-34+12-53-53-15),IF(입력!B211="PJ",IF(입력!H209="W",입력!D209-(입력!D209-입력!J209)-34-34+12-53-53-15,입력!D209-34-34+12-53-53-10),0)))),0)</f>
        <v>0</v>
      </c>
      <c r="E207" s="477"/>
      <c r="F207" s="444">
        <f>IF(OR(입력!B209="60mm단열",입력!B209="60mm방화"),IF(입력!B211="FIX",IF(입력!H209="H",입력!F209-(입력!F209-입력!J209)-34-19-15,입력!F209-34-34-15),IF(OR(입력!B211="T/T",입력!B211="T/O",입력!B211="T/S"),IF(입력!H209="H",입력!F209-(입력!F209-입력!J209)-34-19+12-53-53-15,입력!F209-34-34+12-53-53-15),IF(입력!B211="OD",IF(입력!H209="H",입력!F209-(입력!F209-입력!J209)-34-34+12-53-53-15,입력!F209-34-34+12-53-53-15),IF(입력!B211="ES",입력!F209-37-38-81-81-10,IF(입력!B211="PJ",IF(입력!H209="H",입력!F209-(입력!F209-입력!J209)-34-34+12-53-53-15,입력!F209-34-34+12-53-53-15),0))))),0)</f>
        <v>0</v>
      </c>
      <c r="G207" s="445"/>
      <c r="H207" s="450">
        <f>IF(OR(입력!B209="60mm단열",입력!B209="60mm방화"),IF(입력!B211="FIX",IF(입력!H209="W",IF(입력!H213="W",입력!D209-(입력!D209-입력!J213)-34-19-15,입력!D209-입력!J209-34-19-15),IF(입력!H209="H",입력!D209-34-34-15,0)),IF(OR(입력!B211="T/T",입력!B211="T/O",입력!B211="T/S"),IF(입력!H209="W",IF(입력!H213="W",입력!D209-(입력!D209-입력!J213)-34-19+12-53-53-15,입력!D209-입력!J209-34-19-15),IF(입력!H209="H",IF(입력!H213="H",입력!D209-34-34+12-53-53-15,입력!D209-34-34-15),0)),IF(입력!B211="OD",IF(입력!H209="W",IF(입력!H213="W",입력!D209-(입력!D209-입력!J213)-34-34+12-53-53-15,입력!D209-입력!J209-34-34-15),IF(입력!H209="H",IF(입력!H213="H",입력!D209-34-34+12-53-53-15,입력!D209-34-34-15),0)),IF(입력!B211="ES",IF(입력!H209="W",IF(입력!H213="W",입력!D209-(입력!D209-입력!J213)-38-21+50.5-81-81-10,입력!D209-입력!J209-40-21-10),0),IF(입력!B211="PJ",IF(입력!H209="W",IF(입력!H212="W",입력!D209-(입력!D209-입력!J213)-34-34+12-53-53-15,입력!D209-입력!J209-34-34-15),IF(입력!H209="H",IF(입력!H213="H",입력!D209-34-34+12-53-53-15,입력!D209-34-34-15),0)),0))))),0)</f>
        <v>0</v>
      </c>
      <c r="I207" s="477"/>
      <c r="J207" s="450">
        <f>IF(OR(입력!$B209="60mm단열",입력!$B209="60mm방화"),IF(입력!B211="FIX",IF(입력!H209="H",IF(입력!H213="H",입력!F209-(입력!F209-입력!J213)-34-19-15,입력!F209-입력!J209-34-19-15),IF(입력!H209="W",입력!F209-34-34-15,0)),IF(OR(입력!B211="T/T",입력!B211="T/O",입력!B211="T/S"),IF(입력!H209="H",IF(입력!H213="H",입력!F209-(입력!F209-입력!J213)-34-19+12-53-53-15,입력!F209-입력!J209-34-19-15),IF(입력!H209="W",IF(입력!H213="W",입력!F209-34-34+12-53-53-15,입력!F209-34-34-15),0)),IF(입력!B211="OD",IF(입력!H209="H",IF(입력!H213="H",입력!F209-(입력!F209-입력!J213)-34-34+12-53-53-15,입력!F209-입력!J209-34-34-15),IF(입력!H209="W",IF(입력!H213="W",입력!F209-34-34+12-53-53-15,입력!F209-34-34-15),0)),IF(입력!B211="ES",IF(입력!H209="W",IF(입력!H213="W",입력!F209-37-38-81-81-10,입력!F209-40-40-10),0),IF(입력!B211="PJ",IF(입력!H209="H",IF(입력!H213="H",입력!F209-(입력!F209-입력!J213)-34-34+12-53-53-15,입력!F209-입력!J209-34-34-15),IF(입력!H209="W",IF(입력!H213="W",입력!F209-34-34+12-53-53-15,입력!F209-34-34-15),0)),0))))),0)</f>
        <v>0</v>
      </c>
      <c r="K207" s="477"/>
      <c r="L207" s="444">
        <f>IF(OR(입력!B209="60mm단열",입력!B209="60mm방화"),IF(OR(입력!B211="FIX",입력!B211="T/T",입력!B211="T/O",입력!B211="T/S"),IF(AND(입력!H209="W",입력!H213="W"),입력!D209-입력!J209-입력!J213-19-19-15,IF(AND(입력!H209="H",입력!H213="H"),입력!D209-34-34-15,0)),IF(입력!B211="OD",IF(AND(입력!H209="W",입력!H213="W"),입력!D209-입력!J209-입력!J212-34-34-15,IF(AND(입력!H209="H",입력!H213="H"),입력!D209-34-34-15,0)),IF(입력!B211="ES",IF(AND(입력!H209="W",입력!H213="W"),입력!D209-입력!J209-입력!J212-21-21-10,0),IF(입력!B211="PJ",IF(AND(입력!H209="W",입력!H213="W"),입력!D209-입력!J209-입력!J212-34-34-15,IF(AND(입력!H209="H",입력!H213="H"),입력!D209-34-34-15,0)),0)))),0)</f>
        <v>0</v>
      </c>
      <c r="M207" s="445"/>
      <c r="N207" s="450">
        <f>IF(OR(입력!B209="60mm단열",입력!B209="60mm방화"),IF(입력!B211="FIX",IF(AND(입력!H209="W",입력!H213="W"),입력!F209-34-34-15,IF(AND(입력!H209="H",입력!H213="H"),입력!F209-입력!J209-입력!J212-19-19-15,0)),IF(OR(입력!B211="T/T",입력!B211="T/O",입력!B211="T/S"),IF(AND(입력!H209="W",입력!H213="W"),입력!F209-34-34-15,IF(AND(입력!H209="H",입력!H213="H"),입력!F209-입력!J209-입력!J212-19-19-15,0)),IF(입력!B211="OD",IF(AND(입력!H209="W",입력!H213="W"),입력!F209-34-34-15,IF(AND(입력!H209="H",입력!H213="H"),입력!F209-입력!J209-입력!J213-34-34-15,0)),IF(입력!B211="ES",IF(AND(입력!H209="W",입력!H213="W"),입력!F209-34-34-15,0),IF(입력!B211="PJ",IF(AND(입력!H209="W",입력!H213="W"),입력!F209-34-34-15,IF(AND(입력!H209="H",입력!H213="H"),입력!F209-입력!J209-입력!J213-34-34-15,0)),0))))),0)</f>
        <v>0</v>
      </c>
      <c r="O207" s="477"/>
      <c r="P207" s="460">
        <f>ROUNDUP((U207+W207+Y207),0)</f>
        <v>0</v>
      </c>
      <c r="Q207" s="461"/>
      <c r="R207" s="461"/>
      <c r="S207" s="462"/>
      <c r="T207" s="441">
        <f>IF(B207="48T",0,IF(B207="51T",0,IF(입력!B209="60mm단열",(D207*F207)/91809*IF($B207="39T",9800,6100),IF(입력!B209="60mm방화",(D207*F207)/91809*IF($B207="24T",23400,30000),IF(AND(입력!B211="ES",B207="39T"),(D207*F207)/91809*9800,IF(AND(입력!B211="ES",B207="24T"),(D207*F207)/91809*6100,0))))))</f>
        <v>0</v>
      </c>
      <c r="U207" s="442">
        <f>IF(T207=0,0,IF(AND(입력!$B209="60mm단열",$B207="39T",T207&lt;29400),29400,IF(AND(입력!$B209="60mm단열",$B207="24T",T207&lt;18300),18300,IF(AND(입력!$B209="60mm방화",$B207="24T",T207&lt;70200),70200,T207))))</f>
        <v>0</v>
      </c>
      <c r="V207" s="441">
        <f>IF(B207="48T",0,IF(B207="51T",0,IF(입력!B209="60mm단열",(H207*J207)/91809*IF($B207="39T",9800,6100),IF(입력!B209="60mm방화",(H207*J207)/91809*IF($B207="24T",23400,30000),IF(AND(입력!B211="ES",B207="39T"),(H207*J207)/91809*9800,IF(AND(입력!B211="ES",B207="24T"),(H207*J207)/91809*6100,0))))))</f>
        <v>0</v>
      </c>
      <c r="W207" s="442">
        <f>IF(V207=0,0,IF(AND(입력!$B209="60mm단열",$B207="39T",V207&lt;29400),29400,IF(AND(입력!$B209="60mm단열",$B207="24T",V207&lt;18300),18300,IF(AND(입력!$B209="60mm방화",$B207="24T",V207&lt;70200),70200,V207))))</f>
        <v>0</v>
      </c>
      <c r="X207" s="441">
        <f>IF(B207="48T",0,IF(B207="51T",0,IF(입력!B209="60mm단열",(L207*N207)/91809*IF($B207="39T",9800,6100),IF(입력!B209="60mm방화",(L207*N207)/91809*IF($B207="24T",23400,30000),IF(AND(입력!B211="ES",B207="39T"),(L207*N207)/91809*9800,IF(AND(입력!B211="ES",B207="24T"),(L207*N207)/91809*6100,0))))))</f>
        <v>0</v>
      </c>
      <c r="Y207" s="442">
        <f>IF(X207=0,0,IF(AND(입력!$B209="60mm단열",$B207="39T",X207&lt;29400),29400,IF(AND(입력!$B209="60mm단열",$B207="24T",X207&lt;18300),18300,IF(AND(입력!$B209="60mm방화",$B207="24T",X207&lt;70200),70200,X207))))</f>
        <v>0</v>
      </c>
      <c r="Z207" s="82"/>
      <c r="AA207" s="469">
        <f>IF(입력!A209="","",입력!A209)</f>
        <v>26</v>
      </c>
      <c r="AB207" s="471" t="str">
        <f>IF(입력!B213="","",입력!B213)</f>
        <v/>
      </c>
      <c r="AC207" s="472"/>
      <c r="AD207" s="450">
        <f>IF(OR(입력!B209="85mm단열",입력!B209="85mm방화"),IF(입력!B211="FIX",IF(입력!H209="W",(입력!D209-(입력!D209-입력!J209)-38-19-15),입력!D209-38-38-15),IF(OR(입력!B211="T/T",입력!B211="T/O",입력!B211="T/S"),IF(입력!H209="W",입력!D209-(입력!D209-입력!J209)-38-19+12-56-56-15,입력!D209-38-38+12-56-56-15),IF(입력!B211="OD",IF(입력!H209="W",입력!D209-(입력!D209-입력!J209)-38-38+12-56-56-15,입력!D209-38-38+12-56-56-15),0))),0)</f>
        <v>0</v>
      </c>
      <c r="AE207" s="477"/>
      <c r="AF207" s="444">
        <f>IF(OR(입력!B209="85mm단열",입력!B209="85mm방화"),IF(입력!B211="FIX",IF(입력!H209="H",입력!F209-(입력!F209-입력!J209)-38-19-15,입력!F209-38-38-15),IF(OR(입력!B211="T/T",입력!B211="T/O",입력!B209="T/S"),IF(입력!H209="H",입력!F209-(입력!F209-입력!J209)-38-19+12-56-56-15,입력!F209-38-38+12-56-56-15),IF(입력!B211="OD",IF(입력!H209="H",입력!F209-(입력!F209-입력!J209)-38-38+12-56-56-15,입력!F209-38-38+12-56-56-15),IF(입력!B211="ES",입력!F209-37-38-81-81-10,IF(입력!B211="PJ",IF(입력!H209="H",입력!F209-(입력!F209-입력!J209)-50-50+16-58-58-10,입력!F209-50-50+16-58-58-10),0))))),0)</f>
        <v>0</v>
      </c>
      <c r="AG207" s="445"/>
      <c r="AH207" s="450">
        <f>IF(OR(입력!B209="85mm단열",입력!B209="85mm방화"),IF(입력!B211="FIX",IF(입력!H209="W",IF(입력!H214="W",입력!D209-(입력!D209-입력!J214)-37-19-15,입력!D209-입력!J209-38-19-15),IF(입력!H209="H",입력!D209-38-38-15,0)),IF(OR(입력!B211="T/T",입력!B211="T/O",입력!B211="T/S"),IF(입력!H209="W",IF(입력!H213="W",입력!D209-(입력!D209-입력!J213)-38-19+12-56-56-15,입력!D209-입력!J209-38-19-15),IF(입력!H209="H",IF(입력!H214="H",입력!D209-38-38+12-56-56-15,입력!D209-38-38-15),0)),IF(입력!B211="OD",IF(입력!H209="W",IF(입력!H213="W",입력!D209-(입력!D209-입력!J213)-38-38+12-56-56-15,입력!D209-입력!J209-38-38-15),IF(입력!H209="H",IF(입력!H213="H",입력!D209-38-38+12-56-56-15,입력!D209-38-38-15),0)),IF(입력!B211="ES",IF(입력!H209="W",IF(입력!H214="W",입력!D209-(입력!D209-입력!J214)-38-21+50.5-81-81-10,입력!D209-입력!J209-40-21-10),0),IF(입력!B211="PJ",IF(입력!H209="W",IF(입력!H214="W",입력!D209-(입력!D209-입력!J214)-50-50+16-58-58-10,입력!D209-입력!J209-50-50-10),IF(입력!H209="H",IF(입력!H214="H",입력!D209-50-50+16-58-58-10,입력!D209-50-50-10),0)),0))))),0)</f>
        <v>0</v>
      </c>
      <c r="AI207" s="445"/>
      <c r="AJ207" s="450">
        <f>IF(OR(입력!B209="85mm단열",입력!B209="85mm방화"),IF(입력!B211="FIX",IF(입력!H209="H",IF(입력!H213="H",입력!F209-(입력!F209-입력!J213)-38-19-15,입력!F209-입력!J209-38-19-15),IF(입력!H209="W",입력!F209-38-38-15,0)),IF(OR(입력!B211="T/T",입력!B211="T/O",입력!B211="T/S"),IF(입력!H209="H",IF(입력!H213="H",입력!F209-(입력!F209-입력!J213)-38-19+12-56-56-15,입력!F209-입력!J209-38-19-15),IF(입력!H209="W",IF(입력!H213="W",입력!F209-38-38+12-56-56-15,입력!F209-38-38-15),0)),IF(입력!B211="ID",IF(입력!H209="H",IF(입력!H213="H",입력!F209-(입력!F209-입력!J213)-38-19+12-56-56-15,입력!F209-입력!J209-38-19-15),IF(입력!H209="W",IF(입력!H213="W",입력!F209-38-38+12-56-56-15,입력!F209-38-38-15),0)),IF(입력!B211="OD",IF(입력!H209="H",IF(입력!H213="H",입력!F209-(입력!F209-입력!J213)-38-38+12-56-56-15,입력!F209-입력!J209-38-38-15),IF(입력!H209="W",IF(입력!H213="W",입력!F209-38-38+12-56-56-15,입력!F209-38-38-15),0)),IF(입력!B211="ES",IF(입력!H209="W",IF(입력!H214="W",입력!F209-37-38-81-81-10,입력!F209-40-40-10),0),IF(입력!B211="PJ",IF(입력!H209="H",IF(입력!H214="H",입력!F209-(입력!F209-입력!J214)-50-50+16-58-58-10,입력!F209-입력!J209-50-50-10),IF(입력!H209="W",IF(입력!H214="W",입력!F209-50-50+16-58-58-10,입력!F209-50-50-10),0)),0)))))),0)</f>
        <v>0</v>
      </c>
      <c r="AK207" s="445"/>
      <c r="AL207" s="453">
        <f>IF(OR(입력!B209="85mm단열",입력!B209="85mm방화"),IF(OR(입력!B211="FIX",입력!B211="T/T",입력!B211="T/O",입력!B211="T/S",입력!B211="ID"),IF(AND(입력!H209="W",입력!H213="W"),입력!D209-입력!J209-입력!J213-19-19-15,IF(AND(입력!H209="H",입력!H213="H"),입력!D209-38-38-15,0)),IF(입력!B211="OD",IF(AND(입력!H209="W",입력!H213="W"),입력!D209-입력!J209-입력!J214-38-38-15,IF(AND(입력!H209="H",입력!H213="H"),입력!D209-38-38-15,0)),IF(입력!B209="ES",IF(AND(입력!H209="W",입력!H213="W"),입력!D209-입력!J209-입력!J214-21-21-10,0),IF(입력!B209="PJ",IF(AND(입력!H209="W",입력!H213="W"),입력!D209-입력!J209-입력!J214-50-50-10-12,IF(AND(입력!H209="H",입력!H213="H"),입력!D209-50-50-10-12,0)),0)))),0)</f>
        <v>0</v>
      </c>
      <c r="AM207" s="454"/>
      <c r="AN207" s="459">
        <f>IF(OR(입력!B209="85mm단열",입력!B209="85mm방화"),IF(입력!B211="FIX",IF(AND(입력!H209="W",입력!H213="W"),입력!F209-38-38-15,IF(AND(입력!H209="H",입력!H213="H"),입력!F209-입력!J209-입력!J213-19-19-15,0)),IF(OR(입력!B211="T/T",입력!B211="T/O",입력!B211="T/S"),IF(AND(입력!H209="W",입력!H213="W"),입력!F209-38-38-15,IF(AND(입력!H209="H",입력!H213="H"),입력!F209-입력!J209-입력!J213-19-19-15,0)),IF(입력!B211="ID",IF(AND(입력!H209="W",입력!H213="W"),입력!F209-38-38-15,IF(AND(입력!H209="H",입력!H213="H"),입력!F209-입력!J209-입력!J213-19-19-15,0)),IF(입력!B211="OD",IF(AND(입력!H209="W",입력!H213="W"),입력!F209-38-38-15,IF(AND(입력!H209="H",입력!H213="H"),입력!F209-입력!J209-입력!J213-38-38-15,0)),IF(입력!B209="ES",IF(AND(입력!H209="W",입력!H214="W"),입력!F209-40-40-10,0),IF(입력!B209="PJ",IF(AND(입력!H209="W",입력!H214="W"),입력!F209-50-50-10,IF(AND(입력!H209="H",입력!H214="H"),입력!F209-입력!J209-입력!J214-50-50-10,0)),0)))))),0)</f>
        <v>0</v>
      </c>
      <c r="AO207" s="454"/>
      <c r="AP207" s="460">
        <f>ROUNDUP((AU207+AW207+AY207),0)</f>
        <v>0</v>
      </c>
      <c r="AQ207" s="461"/>
      <c r="AR207" s="461"/>
      <c r="AS207" s="462"/>
      <c r="AT207" s="441">
        <f>(AD207*AF207)/91809*IF($AB207="51T",11000,IF($B207="48T",27500,0))</f>
        <v>0</v>
      </c>
      <c r="AU207" s="442">
        <f>IF(AT207=0,0,IF(AND('유리 사이즈'!$AB207="51T",'유리 사이즈'!AT207&lt;33000),33000,IF(AND('유리 사이즈'!$B207="48T",'유리 사이즈'!AT207&lt;83400),83400,'유리 사이즈'!AT207)))</f>
        <v>0</v>
      </c>
      <c r="AV207" s="441">
        <f>(AH207*AJ207)/91809*IF($AB207="51T",11000,IF($B207="48T",27500,0))</f>
        <v>0</v>
      </c>
      <c r="AW207" s="442">
        <f>IF(AV207=0,0,IF(AND('유리 사이즈'!$AB207="51T",'유리 사이즈'!AV207&lt;33000),33000,IF(AND('유리 사이즈'!$B207="48T",'유리 사이즈'!AV207&lt;83400),83400,'유리 사이즈'!AV207)))</f>
        <v>0</v>
      </c>
      <c r="AX207" s="441">
        <f>(AL207*AN207)/91809*IF($AB207="51T",11000,IF($B207="48T",27500,0))</f>
        <v>0</v>
      </c>
      <c r="AY207" s="442">
        <f>IF(AX207=0,0,IF(AND('유리 사이즈'!$AB207="51T",'유리 사이즈'!AX207&lt;33000),33000,IF(AND('유리 사이즈'!$B207="48T",'유리 사이즈'!AX207&lt;83400),83400,'유리 사이즈'!AX207)))</f>
        <v>0</v>
      </c>
      <c r="AZ207" s="82"/>
      <c r="BA207" s="469">
        <f>IF(입력!A209="","",입력!A209)</f>
        <v>26</v>
      </c>
      <c r="BB207" s="471" t="str">
        <f>IF(입력!B213="","",입력!B213)</f>
        <v/>
      </c>
      <c r="BC207" s="472"/>
      <c r="BD207" s="450">
        <f>IF(OR(입력!B209="145mm단열",입력!B209="145mm방화"),IF(입력!B211="ES",입력!D209-(입력!D209-입력!J209)-38-21+50.5-81-81-10,0),0)</f>
        <v>0</v>
      </c>
      <c r="BE207" s="477"/>
      <c r="BF207" s="444">
        <f>IF(OR(입력!B209="145mm단열",입력!B209="145mm방화"),IF(입력!B211="ES",입력!F209-37-38-81-81-10,0),0)</f>
        <v>0</v>
      </c>
      <c r="BG207" s="445"/>
      <c r="BH207" s="450">
        <f>IF(OR(입력!B209="145mm단열",입력!B209="145mm방화"),IF(입력!B211="ES",IF(입력!H209="W",IF(입력!H213="W",입력!D209-(입력!D209-입력!J213)-38-21+50.5-81-81-10,입력!D209-입력!J209-40-21-10),0),0),0)</f>
        <v>0</v>
      </c>
      <c r="BI207" s="477"/>
      <c r="BJ207" s="450">
        <f>IF(OR(입력!$B209="145mm단열",입력!$B209="145mm방화"),IF(입력!B211="ES",IF(입력!H209="W",IF(입력!H212="W",입력!F209-37-38-81-81-10,입력!F209-40-40-10),0),0),0)</f>
        <v>0</v>
      </c>
      <c r="BK207" s="477"/>
      <c r="BL207" s="444">
        <f>IF(OR(입력!B209="145mm단열",입력!B209="145mm방화"),IF(입력!B211="ES",IF(AND(입력!H209="W",입력!H213="W"),입력!D209-입력!J209-입력!J212-21-21-10,0),0),0)</f>
        <v>0</v>
      </c>
      <c r="BM207" s="445"/>
      <c r="BN207" s="450">
        <f>IF(OR(입력!B209="145mm단열",입력!B209="145mm방화"),IF(입력!B211="ES",IF(AND(입력!H209="W",입력!H213="W"),입력!F209-40-40-10,0),0),0)</f>
        <v>0</v>
      </c>
      <c r="BO207" s="477"/>
      <c r="BP207" s="460">
        <f>ROUNDUP((BU207+BW207+BY207),0)</f>
        <v>0</v>
      </c>
      <c r="BQ207" s="461"/>
      <c r="BR207" s="461"/>
      <c r="BS207" s="462"/>
      <c r="BT207" s="441">
        <f>IF(BB207="48T",0,IF(BB207="51T",0,IF(입력!B209="145mm단열",(BD207*BF207)/91809*IF($B207="39T",9800,6100),IF(입력!B209="145mm방화",(BD207*BF207)/91809*IF($B207="24T",23400,30000),IF(AND(입력!B211="ES",BB207="39T"),(BD207*BF207)/91809*9800,IF(AND(입력!B211="ES",BB207="24T"),(BD207*BF207)/91809*6100,0))))))</f>
        <v>0</v>
      </c>
      <c r="BU207" s="442">
        <f>IF(BT207=0,0,IF(AND(입력!$B209="145mm단열",$B207="39T",BT207&lt;29400),29400,IF(AND(입력!$B209="145mm단열",$B207="24T",BT207&lt;18300),18300,IF(AND(입력!$B209="60mm방화",$B207="24T",BT207&lt;70200),70200,BT207))))</f>
        <v>0</v>
      </c>
      <c r="BV207" s="441">
        <f>IF(BB207="48T",0,IF(BB207="51T",0,IF(입력!B209="145mm단열",(BH207*BJ207)/91809*IF($B207="39T",9800,6100),IF(입력!B209="145mm방화",(BH207*BJ207)/91809*IF($B207="24T",23400,30000),IF(AND(입력!B211="ES",BB207="39T"),(BH207*BJ207)/91809*9800,IF(AND(입력!B211="ES",BB207="24T"),(BH207*BJ207)/91809*6100,0))))))</f>
        <v>0</v>
      </c>
      <c r="BW207" s="442">
        <f>IF(BV207=0,0,IF(AND(입력!$B209="145mm단열",$B207="39T",BV207&lt;29400),29400,IF(AND(입력!$B209="145mm단열",$B207="24T",BV207&lt;18300),18300,IF(AND(입력!$B209="60mm방화",$B207="24T",BV207&lt;70200),70200,BV207))))</f>
        <v>0</v>
      </c>
      <c r="BX207" s="441">
        <f>IF(BB207="48T",0,IF(BB207="51T",0,IF(입력!B209="145mm단열",(BL207*BN207)/91809*IF($B207="39T",9800,6100),IF(입력!B209="145mm방화",(BL207*BN207)/91809*IF($B207="24T",23400,30000),IF(AND(입력!B211="ES",BB207="39T"),(BL207*BN207)/91809*9800,IF(AND(입력!B211="ES",BB207="24T"),(BL207*BN207)/91809*6100,0))))))</f>
        <v>0</v>
      </c>
      <c r="BY207" s="442">
        <f>IF(BX207=0,0,IF(AND(입력!$B209="145mm단열",$B207="39T",BX207&lt;29400),29400,IF(AND(입력!$B209="60mm단열",$B207="24T",BX207&lt;18300),18300,IF(AND(입력!$B209="145mm방화",$B207="24T",BX207&lt;70200),70200,BX207))))</f>
        <v>0</v>
      </c>
    </row>
    <row r="208" spans="1:77" ht="16.5" customHeight="1" x14ac:dyDescent="0.3">
      <c r="A208" s="470"/>
      <c r="B208" s="473"/>
      <c r="C208" s="474"/>
      <c r="D208" s="451"/>
      <c r="E208" s="478"/>
      <c r="F208" s="446"/>
      <c r="G208" s="447"/>
      <c r="H208" s="451"/>
      <c r="I208" s="478"/>
      <c r="J208" s="451"/>
      <c r="K208" s="478"/>
      <c r="L208" s="446"/>
      <c r="M208" s="447"/>
      <c r="N208" s="451"/>
      <c r="O208" s="478"/>
      <c r="P208" s="463"/>
      <c r="Q208" s="464"/>
      <c r="R208" s="464"/>
      <c r="S208" s="465"/>
      <c r="T208" s="441"/>
      <c r="U208" s="442"/>
      <c r="V208" s="441"/>
      <c r="W208" s="442"/>
      <c r="X208" s="441"/>
      <c r="Y208" s="442"/>
      <c r="Z208" s="82"/>
      <c r="AA208" s="470"/>
      <c r="AB208" s="473"/>
      <c r="AC208" s="474"/>
      <c r="AD208" s="451"/>
      <c r="AE208" s="478"/>
      <c r="AF208" s="446"/>
      <c r="AG208" s="447"/>
      <c r="AH208" s="451"/>
      <c r="AI208" s="447"/>
      <c r="AJ208" s="451"/>
      <c r="AK208" s="447"/>
      <c r="AL208" s="455"/>
      <c r="AM208" s="456"/>
      <c r="AN208" s="455"/>
      <c r="AO208" s="456"/>
      <c r="AP208" s="463"/>
      <c r="AQ208" s="464"/>
      <c r="AR208" s="464"/>
      <c r="AS208" s="465"/>
      <c r="AT208" s="441"/>
      <c r="AU208" s="442"/>
      <c r="AV208" s="441"/>
      <c r="AW208" s="442"/>
      <c r="AX208" s="441"/>
      <c r="AY208" s="442"/>
      <c r="AZ208" s="82"/>
      <c r="BA208" s="470"/>
      <c r="BB208" s="473"/>
      <c r="BC208" s="474"/>
      <c r="BD208" s="451"/>
      <c r="BE208" s="478"/>
      <c r="BF208" s="446"/>
      <c r="BG208" s="447"/>
      <c r="BH208" s="451"/>
      <c r="BI208" s="478"/>
      <c r="BJ208" s="451"/>
      <c r="BK208" s="478"/>
      <c r="BL208" s="446"/>
      <c r="BM208" s="447"/>
      <c r="BN208" s="451"/>
      <c r="BO208" s="478"/>
      <c r="BP208" s="463"/>
      <c r="BQ208" s="464"/>
      <c r="BR208" s="464"/>
      <c r="BS208" s="465"/>
      <c r="BT208" s="441"/>
      <c r="BU208" s="442"/>
      <c r="BV208" s="441"/>
      <c r="BW208" s="442"/>
      <c r="BX208" s="441"/>
      <c r="BY208" s="442"/>
    </row>
    <row r="209" spans="1:77" ht="16.5" customHeight="1" x14ac:dyDescent="0.3">
      <c r="A209" s="470"/>
      <c r="B209" s="473"/>
      <c r="C209" s="474"/>
      <c r="D209" s="451"/>
      <c r="E209" s="478"/>
      <c r="F209" s="446"/>
      <c r="G209" s="447"/>
      <c r="H209" s="451"/>
      <c r="I209" s="478"/>
      <c r="J209" s="451"/>
      <c r="K209" s="478"/>
      <c r="L209" s="446"/>
      <c r="M209" s="447"/>
      <c r="N209" s="451"/>
      <c r="O209" s="478"/>
      <c r="P209" s="463"/>
      <c r="Q209" s="464"/>
      <c r="R209" s="464"/>
      <c r="S209" s="465"/>
      <c r="T209" s="441"/>
      <c r="U209" s="442"/>
      <c r="V209" s="441"/>
      <c r="W209" s="442"/>
      <c r="X209" s="441"/>
      <c r="Y209" s="442"/>
      <c r="Z209" s="82"/>
      <c r="AA209" s="470"/>
      <c r="AB209" s="473"/>
      <c r="AC209" s="474"/>
      <c r="AD209" s="451"/>
      <c r="AE209" s="478"/>
      <c r="AF209" s="446"/>
      <c r="AG209" s="447"/>
      <c r="AH209" s="451"/>
      <c r="AI209" s="447"/>
      <c r="AJ209" s="451"/>
      <c r="AK209" s="447"/>
      <c r="AL209" s="455"/>
      <c r="AM209" s="456"/>
      <c r="AN209" s="455"/>
      <c r="AO209" s="456"/>
      <c r="AP209" s="463"/>
      <c r="AQ209" s="464"/>
      <c r="AR209" s="464"/>
      <c r="AS209" s="465"/>
      <c r="AT209" s="441"/>
      <c r="AU209" s="442"/>
      <c r="AV209" s="441"/>
      <c r="AW209" s="442"/>
      <c r="AX209" s="441"/>
      <c r="AY209" s="442"/>
      <c r="AZ209" s="82"/>
      <c r="BA209" s="470"/>
      <c r="BB209" s="473"/>
      <c r="BC209" s="474"/>
      <c r="BD209" s="451"/>
      <c r="BE209" s="478"/>
      <c r="BF209" s="446"/>
      <c r="BG209" s="447"/>
      <c r="BH209" s="451"/>
      <c r="BI209" s="478"/>
      <c r="BJ209" s="451"/>
      <c r="BK209" s="478"/>
      <c r="BL209" s="446"/>
      <c r="BM209" s="447"/>
      <c r="BN209" s="451"/>
      <c r="BO209" s="478"/>
      <c r="BP209" s="463"/>
      <c r="BQ209" s="464"/>
      <c r="BR209" s="464"/>
      <c r="BS209" s="465"/>
      <c r="BT209" s="441"/>
      <c r="BU209" s="442"/>
      <c r="BV209" s="441"/>
      <c r="BW209" s="442"/>
      <c r="BX209" s="441"/>
      <c r="BY209" s="442"/>
    </row>
    <row r="210" spans="1:77" ht="16.5" customHeight="1" x14ac:dyDescent="0.3">
      <c r="A210" s="470"/>
      <c r="B210" s="473"/>
      <c r="C210" s="474"/>
      <c r="D210" s="451"/>
      <c r="E210" s="478"/>
      <c r="F210" s="446"/>
      <c r="G210" s="447"/>
      <c r="H210" s="451"/>
      <c r="I210" s="478"/>
      <c r="J210" s="451"/>
      <c r="K210" s="478"/>
      <c r="L210" s="446"/>
      <c r="M210" s="447"/>
      <c r="N210" s="451"/>
      <c r="O210" s="478"/>
      <c r="P210" s="463"/>
      <c r="Q210" s="464"/>
      <c r="R210" s="464"/>
      <c r="S210" s="465"/>
      <c r="T210" s="441"/>
      <c r="U210" s="442"/>
      <c r="V210" s="441"/>
      <c r="W210" s="442"/>
      <c r="X210" s="441"/>
      <c r="Y210" s="442"/>
      <c r="Z210" s="82"/>
      <c r="AA210" s="470"/>
      <c r="AB210" s="473"/>
      <c r="AC210" s="474"/>
      <c r="AD210" s="451"/>
      <c r="AE210" s="478"/>
      <c r="AF210" s="446"/>
      <c r="AG210" s="447"/>
      <c r="AH210" s="451"/>
      <c r="AI210" s="447"/>
      <c r="AJ210" s="451"/>
      <c r="AK210" s="447"/>
      <c r="AL210" s="455"/>
      <c r="AM210" s="456"/>
      <c r="AN210" s="455"/>
      <c r="AO210" s="456"/>
      <c r="AP210" s="463"/>
      <c r="AQ210" s="464"/>
      <c r="AR210" s="464"/>
      <c r="AS210" s="465"/>
      <c r="AT210" s="441"/>
      <c r="AU210" s="442"/>
      <c r="AV210" s="441"/>
      <c r="AW210" s="442"/>
      <c r="AX210" s="441"/>
      <c r="AY210" s="442"/>
      <c r="AZ210" s="82"/>
      <c r="BA210" s="470"/>
      <c r="BB210" s="473"/>
      <c r="BC210" s="474"/>
      <c r="BD210" s="451"/>
      <c r="BE210" s="478"/>
      <c r="BF210" s="446"/>
      <c r="BG210" s="447"/>
      <c r="BH210" s="451"/>
      <c r="BI210" s="478"/>
      <c r="BJ210" s="451"/>
      <c r="BK210" s="478"/>
      <c r="BL210" s="446"/>
      <c r="BM210" s="447"/>
      <c r="BN210" s="451"/>
      <c r="BO210" s="478"/>
      <c r="BP210" s="463"/>
      <c r="BQ210" s="464"/>
      <c r="BR210" s="464"/>
      <c r="BS210" s="465"/>
      <c r="BT210" s="441"/>
      <c r="BU210" s="442"/>
      <c r="BV210" s="441"/>
      <c r="BW210" s="442"/>
      <c r="BX210" s="441"/>
      <c r="BY210" s="442"/>
    </row>
    <row r="211" spans="1:77" ht="16.5" customHeight="1" x14ac:dyDescent="0.3">
      <c r="A211" s="470"/>
      <c r="B211" s="473"/>
      <c r="C211" s="474"/>
      <c r="D211" s="451"/>
      <c r="E211" s="478"/>
      <c r="F211" s="446"/>
      <c r="G211" s="447"/>
      <c r="H211" s="451"/>
      <c r="I211" s="478"/>
      <c r="J211" s="451"/>
      <c r="K211" s="478"/>
      <c r="L211" s="446"/>
      <c r="M211" s="447"/>
      <c r="N211" s="451"/>
      <c r="O211" s="478"/>
      <c r="P211" s="463"/>
      <c r="Q211" s="464"/>
      <c r="R211" s="464"/>
      <c r="S211" s="465"/>
      <c r="T211" s="441"/>
      <c r="U211" s="442"/>
      <c r="V211" s="441"/>
      <c r="W211" s="442"/>
      <c r="X211" s="441"/>
      <c r="Y211" s="442"/>
      <c r="Z211" s="82"/>
      <c r="AA211" s="470"/>
      <c r="AB211" s="473"/>
      <c r="AC211" s="474"/>
      <c r="AD211" s="451"/>
      <c r="AE211" s="478"/>
      <c r="AF211" s="446"/>
      <c r="AG211" s="447"/>
      <c r="AH211" s="451"/>
      <c r="AI211" s="447"/>
      <c r="AJ211" s="451"/>
      <c r="AK211" s="447"/>
      <c r="AL211" s="455"/>
      <c r="AM211" s="456"/>
      <c r="AN211" s="455"/>
      <c r="AO211" s="456"/>
      <c r="AP211" s="463"/>
      <c r="AQ211" s="464"/>
      <c r="AR211" s="464"/>
      <c r="AS211" s="465"/>
      <c r="AT211" s="441"/>
      <c r="AU211" s="442"/>
      <c r="AV211" s="441"/>
      <c r="AW211" s="442"/>
      <c r="AX211" s="441"/>
      <c r="AY211" s="442"/>
      <c r="AZ211" s="82"/>
      <c r="BA211" s="470"/>
      <c r="BB211" s="473"/>
      <c r="BC211" s="474"/>
      <c r="BD211" s="451"/>
      <c r="BE211" s="478"/>
      <c r="BF211" s="446"/>
      <c r="BG211" s="447"/>
      <c r="BH211" s="451"/>
      <c r="BI211" s="478"/>
      <c r="BJ211" s="451"/>
      <c r="BK211" s="478"/>
      <c r="BL211" s="446"/>
      <c r="BM211" s="447"/>
      <c r="BN211" s="451"/>
      <c r="BO211" s="478"/>
      <c r="BP211" s="463"/>
      <c r="BQ211" s="464"/>
      <c r="BR211" s="464"/>
      <c r="BS211" s="465"/>
      <c r="BT211" s="441"/>
      <c r="BU211" s="442"/>
      <c r="BV211" s="441"/>
      <c r="BW211" s="442"/>
      <c r="BX211" s="441"/>
      <c r="BY211" s="442"/>
    </row>
    <row r="212" spans="1:77" ht="16.5" customHeight="1" x14ac:dyDescent="0.3">
      <c r="A212" s="470"/>
      <c r="B212" s="473"/>
      <c r="C212" s="474"/>
      <c r="D212" s="451"/>
      <c r="E212" s="478"/>
      <c r="F212" s="446"/>
      <c r="G212" s="447"/>
      <c r="H212" s="451"/>
      <c r="I212" s="478"/>
      <c r="J212" s="451"/>
      <c r="K212" s="478"/>
      <c r="L212" s="446"/>
      <c r="M212" s="447"/>
      <c r="N212" s="451"/>
      <c r="O212" s="478"/>
      <c r="P212" s="463"/>
      <c r="Q212" s="464"/>
      <c r="R212" s="464"/>
      <c r="S212" s="465"/>
      <c r="T212" s="441"/>
      <c r="U212" s="442"/>
      <c r="V212" s="441"/>
      <c r="W212" s="442"/>
      <c r="X212" s="441"/>
      <c r="Y212" s="442"/>
      <c r="Z212" s="82"/>
      <c r="AA212" s="470"/>
      <c r="AB212" s="473"/>
      <c r="AC212" s="474"/>
      <c r="AD212" s="451"/>
      <c r="AE212" s="478"/>
      <c r="AF212" s="446"/>
      <c r="AG212" s="447"/>
      <c r="AH212" s="451"/>
      <c r="AI212" s="447"/>
      <c r="AJ212" s="451"/>
      <c r="AK212" s="447"/>
      <c r="AL212" s="455"/>
      <c r="AM212" s="456"/>
      <c r="AN212" s="455"/>
      <c r="AO212" s="456"/>
      <c r="AP212" s="463"/>
      <c r="AQ212" s="464"/>
      <c r="AR212" s="464"/>
      <c r="AS212" s="465"/>
      <c r="AT212" s="441"/>
      <c r="AU212" s="442"/>
      <c r="AV212" s="441"/>
      <c r="AW212" s="442"/>
      <c r="AX212" s="441"/>
      <c r="AY212" s="442"/>
      <c r="AZ212" s="82"/>
      <c r="BA212" s="470"/>
      <c r="BB212" s="473"/>
      <c r="BC212" s="474"/>
      <c r="BD212" s="451"/>
      <c r="BE212" s="478"/>
      <c r="BF212" s="446"/>
      <c r="BG212" s="447"/>
      <c r="BH212" s="451"/>
      <c r="BI212" s="478"/>
      <c r="BJ212" s="451"/>
      <c r="BK212" s="478"/>
      <c r="BL212" s="446"/>
      <c r="BM212" s="447"/>
      <c r="BN212" s="451"/>
      <c r="BO212" s="478"/>
      <c r="BP212" s="463"/>
      <c r="BQ212" s="464"/>
      <c r="BR212" s="464"/>
      <c r="BS212" s="465"/>
      <c r="BT212" s="441"/>
      <c r="BU212" s="442"/>
      <c r="BV212" s="441"/>
      <c r="BW212" s="442"/>
      <c r="BX212" s="441"/>
      <c r="BY212" s="442"/>
    </row>
    <row r="213" spans="1:77" ht="16.5" customHeight="1" x14ac:dyDescent="0.3">
      <c r="A213" s="470"/>
      <c r="B213" s="473"/>
      <c r="C213" s="474"/>
      <c r="D213" s="451"/>
      <c r="E213" s="478"/>
      <c r="F213" s="446"/>
      <c r="G213" s="447"/>
      <c r="H213" s="451"/>
      <c r="I213" s="478"/>
      <c r="J213" s="451"/>
      <c r="K213" s="478"/>
      <c r="L213" s="446"/>
      <c r="M213" s="447"/>
      <c r="N213" s="451"/>
      <c r="O213" s="478"/>
      <c r="P213" s="463"/>
      <c r="Q213" s="464"/>
      <c r="R213" s="464"/>
      <c r="S213" s="465"/>
      <c r="T213" s="441"/>
      <c r="U213" s="442"/>
      <c r="V213" s="441"/>
      <c r="W213" s="442"/>
      <c r="X213" s="441"/>
      <c r="Y213" s="442"/>
      <c r="Z213" s="82"/>
      <c r="AA213" s="470"/>
      <c r="AB213" s="473"/>
      <c r="AC213" s="474"/>
      <c r="AD213" s="451"/>
      <c r="AE213" s="478"/>
      <c r="AF213" s="446"/>
      <c r="AG213" s="447"/>
      <c r="AH213" s="451"/>
      <c r="AI213" s="447"/>
      <c r="AJ213" s="451"/>
      <c r="AK213" s="447"/>
      <c r="AL213" s="455"/>
      <c r="AM213" s="456"/>
      <c r="AN213" s="455"/>
      <c r="AO213" s="456"/>
      <c r="AP213" s="463"/>
      <c r="AQ213" s="464"/>
      <c r="AR213" s="464"/>
      <c r="AS213" s="465"/>
      <c r="AT213" s="441"/>
      <c r="AU213" s="442"/>
      <c r="AV213" s="441"/>
      <c r="AW213" s="442"/>
      <c r="AX213" s="441"/>
      <c r="AY213" s="442"/>
      <c r="AZ213" s="82"/>
      <c r="BA213" s="470"/>
      <c r="BB213" s="473"/>
      <c r="BC213" s="474"/>
      <c r="BD213" s="451"/>
      <c r="BE213" s="478"/>
      <c r="BF213" s="446"/>
      <c r="BG213" s="447"/>
      <c r="BH213" s="451"/>
      <c r="BI213" s="478"/>
      <c r="BJ213" s="451"/>
      <c r="BK213" s="478"/>
      <c r="BL213" s="446"/>
      <c r="BM213" s="447"/>
      <c r="BN213" s="451"/>
      <c r="BO213" s="478"/>
      <c r="BP213" s="463"/>
      <c r="BQ213" s="464"/>
      <c r="BR213" s="464"/>
      <c r="BS213" s="465"/>
      <c r="BT213" s="441"/>
      <c r="BU213" s="442"/>
      <c r="BV213" s="441"/>
      <c r="BW213" s="442"/>
      <c r="BX213" s="441"/>
      <c r="BY213" s="442"/>
    </row>
    <row r="214" spans="1:77" ht="16.5" customHeight="1" thickBot="1" x14ac:dyDescent="0.35">
      <c r="A214" s="470"/>
      <c r="B214" s="475"/>
      <c r="C214" s="476"/>
      <c r="D214" s="452"/>
      <c r="E214" s="479"/>
      <c r="F214" s="448"/>
      <c r="G214" s="449"/>
      <c r="H214" s="452"/>
      <c r="I214" s="479"/>
      <c r="J214" s="452"/>
      <c r="K214" s="479"/>
      <c r="L214" s="448"/>
      <c r="M214" s="449"/>
      <c r="N214" s="452"/>
      <c r="O214" s="479"/>
      <c r="P214" s="466"/>
      <c r="Q214" s="467"/>
      <c r="R214" s="467"/>
      <c r="S214" s="468"/>
      <c r="T214" s="441"/>
      <c r="U214" s="442"/>
      <c r="V214" s="441"/>
      <c r="W214" s="442"/>
      <c r="X214" s="441"/>
      <c r="Y214" s="442"/>
      <c r="Z214" s="82"/>
      <c r="AA214" s="470"/>
      <c r="AB214" s="475"/>
      <c r="AC214" s="476"/>
      <c r="AD214" s="452"/>
      <c r="AE214" s="479"/>
      <c r="AF214" s="448"/>
      <c r="AG214" s="449"/>
      <c r="AH214" s="452"/>
      <c r="AI214" s="449"/>
      <c r="AJ214" s="452"/>
      <c r="AK214" s="449"/>
      <c r="AL214" s="457"/>
      <c r="AM214" s="458"/>
      <c r="AN214" s="457"/>
      <c r="AO214" s="458"/>
      <c r="AP214" s="466"/>
      <c r="AQ214" s="467"/>
      <c r="AR214" s="467"/>
      <c r="AS214" s="468"/>
      <c r="AT214" s="441"/>
      <c r="AU214" s="442"/>
      <c r="AV214" s="441"/>
      <c r="AW214" s="442"/>
      <c r="AX214" s="441"/>
      <c r="AY214" s="442"/>
      <c r="AZ214" s="82"/>
      <c r="BA214" s="470"/>
      <c r="BB214" s="475"/>
      <c r="BC214" s="476"/>
      <c r="BD214" s="452"/>
      <c r="BE214" s="479"/>
      <c r="BF214" s="448"/>
      <c r="BG214" s="449"/>
      <c r="BH214" s="452"/>
      <c r="BI214" s="479"/>
      <c r="BJ214" s="452"/>
      <c r="BK214" s="479"/>
      <c r="BL214" s="448"/>
      <c r="BM214" s="449"/>
      <c r="BN214" s="452"/>
      <c r="BO214" s="479"/>
      <c r="BP214" s="466"/>
      <c r="BQ214" s="467"/>
      <c r="BR214" s="467"/>
      <c r="BS214" s="468"/>
      <c r="BT214" s="441"/>
      <c r="BU214" s="442"/>
      <c r="BV214" s="441"/>
      <c r="BW214" s="442"/>
      <c r="BX214" s="441"/>
      <c r="BY214" s="442"/>
    </row>
    <row r="215" spans="1:77" ht="16.5" customHeight="1" x14ac:dyDescent="0.3">
      <c r="A215" s="469">
        <f>IF(입력!A217="","",입력!A217)</f>
        <v>27</v>
      </c>
      <c r="B215" s="471" t="str">
        <f>IF(입력!B221="","",입력!B221)</f>
        <v/>
      </c>
      <c r="C215" s="472"/>
      <c r="D215" s="450">
        <f>IF(OR(입력!B217="60mm단열",입력!B217="60mm방화"),IF(입력!B219="FIX",IF(입력!H217="W",(입력!D217-(입력!D217-입력!J217)-34-19-15),입력!D217-34-34-15),IF(OR(입력!B219="T/T",입력!B219="T/O",입력!B219="T/S"),IF(입력!H217="W",입력!D217-(입력!D217-입력!J217)-34-19+12-53-53-15,입력!D217-34-34+12-53-53-15),IF(입력!B219="OD",IF(입력!H217="W",입력!D217-(입력!D217-입력!J217)-34-34+12-53-53-15,입력!D217-34-34+12-53-53-15),IF(입력!B219="PJ",IF(입력!H217="W",입력!D217-(입력!D217-입력!J217)-34-34+12-53-53-15,입력!D217-34-34+12-53-53-10),0)))),0)</f>
        <v>0</v>
      </c>
      <c r="E215" s="477"/>
      <c r="F215" s="444">
        <f>IF(OR(입력!B217="60mm단열",입력!B217="60mm방화"),IF(입력!B219="FIX",IF(입력!H217="H",입력!F217-(입력!F217-입력!J217)-34-19-15,입력!F217-34-34-15),IF(OR(입력!B219="T/T",입력!B219="T/O",입력!B219="T/S"),IF(입력!H217="H",입력!F217-(입력!F217-입력!J217)-34-19+12-53-53-15,입력!F217-34-34+12-53-53-15),IF(입력!B219="OD",IF(입력!H217="H",입력!F217-(입력!F217-입력!J217)-34-34+12-53-53-15,입력!F217-34-34+12-53-53-15),IF(입력!B219="ES",입력!F217-37-38-81-81-10,IF(입력!B219="PJ",IF(입력!H217="H",입력!F217-(입력!F217-입력!J217)-34-34+12-53-53-15,입력!F217-34-34+12-53-53-15),0))))),0)</f>
        <v>0</v>
      </c>
      <c r="G215" s="445"/>
      <c r="H215" s="450">
        <f>IF(OR(입력!B217="60mm단열",입력!B217="60mm방화"),IF(입력!B219="FIX",IF(입력!H217="W",IF(입력!H221="W",입력!D217-(입력!D217-입력!J221)-34-19-15,입력!D217-입력!J217-34-19-15),IF(입력!H217="H",입력!D217-34-34-15,0)),IF(OR(입력!B219="T/T",입력!B219="T/O",입력!B219="T/S"),IF(입력!H217="W",IF(입력!H221="W",입력!D217-(입력!D217-입력!J221)-34-19+12-53-53-15,입력!D217-입력!J217-34-19-15),IF(입력!H217="H",IF(입력!H221="H",입력!D217-34-34+12-53-53-15,입력!D217-34-34-15),0)),IF(입력!B219="OD",IF(입력!H217="W",IF(입력!H221="W",입력!D217-(입력!D217-입력!J221)-34-34+12-53-53-15,입력!D217-입력!J217-34-34-15),IF(입력!H217="H",IF(입력!H221="H",입력!D217-34-34+12-53-53-15,입력!D217-34-34-15),0)),IF(입력!B219="ES",IF(입력!H217="W",IF(입력!H221="W",입력!D217-(입력!D217-입력!J221)-38-21+50.5-81-81-10,입력!D217-입력!J217-40-21-10),0),IF(입력!B219="PJ",IF(입력!H217="W",IF(입력!H220="W",입력!D217-(입력!D217-입력!J221)-34-34+12-53-53-15,입력!D217-입력!J217-34-34-15),IF(입력!H217="H",IF(입력!H221="H",입력!D217-34-34+12-53-53-15,입력!D217-34-34-15),0)),0))))),0)</f>
        <v>0</v>
      </c>
      <c r="I215" s="477"/>
      <c r="J215" s="450">
        <f>IF(OR(입력!$B217="60mm단열",입력!$B217="60mm방화"),IF(입력!B219="FIX",IF(입력!H217="H",IF(입력!H221="H",입력!F217-(입력!F217-입력!J221)-34-19-15,입력!F217-입력!J217-34-19-15),IF(입력!H217="W",입력!F217-34-34-15,0)),IF(OR(입력!B219="T/T",입력!B219="T/O",입력!B219="T/S"),IF(입력!H217="H",IF(입력!H221="H",입력!F217-(입력!F217-입력!J221)-34-19+12-53-53-15,입력!F217-입력!J217-34-19-15),IF(입력!H217="W",IF(입력!H221="W",입력!F217-34-34+12-53-53-15,입력!F217-34-34-15),0)),IF(입력!B219="OD",IF(입력!H217="H",IF(입력!H221="H",입력!F217-(입력!F217-입력!J221)-34-34+12-53-53-15,입력!F217-입력!J217-34-34-15),IF(입력!H217="W",IF(입력!H221="W",입력!F217-34-34+12-53-53-15,입력!F217-34-34-15),0)),IF(입력!B219="ES",IF(입력!H217="W",IF(입력!H221="W",입력!F217-37-38-81-81-10,입력!F217-40-40-10),0),IF(입력!B219="PJ",IF(입력!H217="H",IF(입력!H221="H",입력!F217-(입력!F217-입력!J221)-34-34+12-53-53-15,입력!F217-입력!J217-34-34-15),IF(입력!H217="W",IF(입력!H221="W",입력!F217-34-34+12-53-53-15,입력!F217-34-34-15),0)),0))))),0)</f>
        <v>0</v>
      </c>
      <c r="K215" s="477"/>
      <c r="L215" s="444">
        <f>IF(OR(입력!B217="60mm단열",입력!B217="60mm방화"),IF(OR(입력!B219="FIX",입력!B219="T/T",입력!B219="T/O",입력!B219="T/S"),IF(AND(입력!H217="W",입력!H221="W"),입력!D217-입력!J217-입력!J221-19-19-15,IF(AND(입력!H217="H",입력!H221="H"),입력!D217-34-34-15,0)),IF(입력!B219="OD",IF(AND(입력!H217="W",입력!H221="W"),입력!D217-입력!J217-입력!J220-34-34-15,IF(AND(입력!H217="H",입력!H221="H"),입력!D217-34-34-15,0)),IF(입력!B219="ES",IF(AND(입력!H217="W",입력!H221="W"),입력!D217-입력!J217-입력!J220-21-21-10,0),IF(입력!B219="PJ",IF(AND(입력!H217="W",입력!H221="W"),입력!D217-입력!J217-입력!J220-34-34-15,IF(AND(입력!H217="H",입력!H221="H"),입력!D217-34-34-15,0)),0)))),0)</f>
        <v>0</v>
      </c>
      <c r="M215" s="445"/>
      <c r="N215" s="450">
        <f>IF(OR(입력!B217="60mm단열",입력!B217="60mm방화"),IF(입력!B219="FIX",IF(AND(입력!H217="W",입력!H221="W"),입력!F217-34-34-15,IF(AND(입력!H217="H",입력!H221="H"),입력!F217-입력!J217-입력!J220-19-19-15,0)),IF(OR(입력!B219="T/T",입력!B219="T/O",입력!B219="T/S"),IF(AND(입력!H217="W",입력!H221="W"),입력!F217-34-34-15,IF(AND(입력!H217="H",입력!H221="H"),입력!F217-입력!J217-입력!J220-19-19-15,0)),IF(입력!B219="OD",IF(AND(입력!H217="W",입력!H221="W"),입력!F217-34-34-15,IF(AND(입력!H217="H",입력!H221="H"),입력!F217-입력!J217-입력!J221-34-34-15,0)),IF(입력!B219="ES",IF(AND(입력!H217="W",입력!H221="W"),입력!F217-34-34-15,0),IF(입력!B219="PJ",IF(AND(입력!H217="W",입력!H221="W"),입력!F217-34-34-15,IF(AND(입력!H217="H",입력!H221="H"),입력!F217-입력!J217-입력!J221-34-34-15,0)),0))))),0)</f>
        <v>0</v>
      </c>
      <c r="O215" s="477"/>
      <c r="P215" s="460">
        <f>ROUNDUP((U215+W215+Y215),0)</f>
        <v>0</v>
      </c>
      <c r="Q215" s="461"/>
      <c r="R215" s="461"/>
      <c r="S215" s="462"/>
      <c r="T215" s="441">
        <f>IF(B215="48T",0,IF(B215="51T",0,IF(입력!B217="60mm단열",(D215*F215)/91809*IF($B215="39T",9800,6100),IF(입력!B217="60mm방화",(D215*F215)/91809*IF($B215="24T",23400,30000),IF(AND(입력!B219="ES",B215="39T"),(D215*F215)/91809*9800,IF(AND(입력!B219="ES",B215="24T"),(D215*F215)/91809*6100,0))))))</f>
        <v>0</v>
      </c>
      <c r="U215" s="442">
        <f>IF(T215=0,0,IF(AND(입력!$B217="60mm단열",$B215="39T",T215&lt;29400),29400,IF(AND(입력!$B217="60mm단열",$B215="24T",T215&lt;18300),18300,IF(AND(입력!$B217="60mm방화",$B215="24T",T215&lt;70200),70200,T215))))</f>
        <v>0</v>
      </c>
      <c r="V215" s="441">
        <f>IF(B215="48T",0,IF(B215="51T",0,IF(입력!B217="60mm단열",(H215*J215)/91809*IF($B215="39T",9800,6100),IF(입력!B217="60mm방화",(H215*J215)/91809*IF($B215="24T",23400,30000),IF(AND(입력!B219="ES",B215="39T"),(H215*J215)/91809*9800,IF(AND(입력!B219="ES",B215="24T"),(H215*J215)/91809*6100,0))))))</f>
        <v>0</v>
      </c>
      <c r="W215" s="442">
        <f>IF(V215=0,0,IF(AND(입력!$B217="60mm단열",$B215="39T",V215&lt;29400),29400,IF(AND(입력!$B217="60mm단열",$B215="24T",V215&lt;18300),18300,IF(AND(입력!$B217="60mm방화",$B215="24T",V215&lt;70200),70200,V215))))</f>
        <v>0</v>
      </c>
      <c r="X215" s="441">
        <f>IF(B215="48T",0,IF(B215="51T",0,IF(입력!B217="60mm단열",(L215*N215)/91809*IF($B215="39T",9800,6100),IF(입력!B217="60mm방화",(L215*N215)/91809*IF($B215="24T",23400,30000),IF(AND(입력!B219="ES",B215="39T"),(L215*N215)/91809*9800,IF(AND(입력!B219="ES",B215="24T"),(L215*N215)/91809*6100,0))))))</f>
        <v>0</v>
      </c>
      <c r="Y215" s="442">
        <f>IF(X215=0,0,IF(AND(입력!$B217="60mm단열",$B215="39T",X215&lt;29400),29400,IF(AND(입력!$B217="60mm단열",$B215="24T",X215&lt;18300),18300,IF(AND(입력!$B217="60mm방화",$B215="24T",X215&lt;70200),70200,X215))))</f>
        <v>0</v>
      </c>
      <c r="Z215" s="82"/>
      <c r="AA215" s="469">
        <f>IF(입력!A217="","",입력!A217)</f>
        <v>27</v>
      </c>
      <c r="AB215" s="471" t="str">
        <f>IF(입력!B221="","",입력!B221)</f>
        <v/>
      </c>
      <c r="AC215" s="472"/>
      <c r="AD215" s="450">
        <f>IF(OR(입력!B217="85mm단열",입력!B217="85mm방화"),IF(입력!B219="FIX",IF(입력!H217="W",(입력!D217-(입력!D217-입력!J217)-38-19-15),입력!D217-38-38-15),IF(OR(입력!B219="T/T",입력!B219="T/O",입력!B219="T/S"),IF(입력!H217="W",입력!D217-(입력!D217-입력!J217)-38-19+12-56-56-15,입력!D217-38-38+12-56-56-15),IF(입력!B219="OD",IF(입력!H217="W",입력!D217-(입력!D217-입력!J217)-38-38+12-56-56-15,입력!D217-38-38+12-56-56-15),0))),0)</f>
        <v>0</v>
      </c>
      <c r="AE215" s="477"/>
      <c r="AF215" s="444">
        <f>IF(OR(입력!B217="85mm단열",입력!B217="85mm방화"),IF(입력!B219="FIX",IF(입력!H217="H",입력!F217-(입력!F217-입력!J217)-38-19-15,입력!F217-38-38-15),IF(OR(입력!B219="T/T",입력!B219="T/O",입력!B217="T/S"),IF(입력!H217="H",입력!F217-(입력!F217-입력!J217)-38-19+12-56-56-15,입력!F217-38-38+12-56-56-15),IF(입력!B219="OD",IF(입력!H217="H",입력!F217-(입력!F217-입력!J217)-38-38+12-56-56-15,입력!F217-38-38+12-56-56-15),IF(입력!B219="ES",입력!F217-37-38-81-81-10,IF(입력!B219="PJ",IF(입력!H217="H",입력!F217-(입력!F217-입력!J217)-50-50+16-58-58-10,입력!F217-50-50+16-58-58-10),0))))),0)</f>
        <v>0</v>
      </c>
      <c r="AG215" s="445"/>
      <c r="AH215" s="450">
        <f>IF(OR(입력!B217="85mm단열",입력!B217="85mm방화"),IF(입력!B219="FIX",IF(입력!H217="W",IF(입력!H222="W",입력!D217-(입력!D217-입력!J222)-37-19-15,입력!D217-입력!J217-38-19-15),IF(입력!H217="H",입력!D217-38-38-15,0)),IF(OR(입력!B219="T/T",입력!B219="T/O",입력!B219="T/S"),IF(입력!H217="W",IF(입력!H221="W",입력!D217-(입력!D217-입력!J221)-38-19+12-56-56-15,입력!D217-입력!J217-38-19-15),IF(입력!H217="H",IF(입력!H222="H",입력!D217-38-38+12-56-56-15,입력!D217-38-38-15),0)),IF(입력!B219="OD",IF(입력!H217="W",IF(입력!H221="W",입력!D217-(입력!D217-입력!J221)-38-38+12-56-56-15,입력!D217-입력!J217-38-38-15),IF(입력!H217="H",IF(입력!H221="H",입력!D217-38-38+12-56-56-15,입력!D217-38-38-15),0)),IF(입력!B219="ES",IF(입력!H217="W",IF(입력!H222="W",입력!D217-(입력!D217-입력!J222)-38-21+50.5-81-81-10,입력!D217-입력!J217-40-21-10),0),IF(입력!B219="PJ",IF(입력!H217="W",IF(입력!H222="W",입력!D217-(입력!D217-입력!J222)-50-50+16-58-58-10,입력!D217-입력!J217-50-50-10),IF(입력!H217="H",IF(입력!H222="H",입력!D217-50-50+16-58-58-10,입력!D217-50-50-10),0)),0))))),0)</f>
        <v>0</v>
      </c>
      <c r="AI215" s="445"/>
      <c r="AJ215" s="450">
        <f>IF(OR(입력!B217="85mm단열",입력!B217="85mm방화"),IF(입력!B219="FIX",IF(입력!H217="H",IF(입력!H221="H",입력!F217-(입력!F217-입력!J221)-38-19-15,입력!F217-입력!J217-38-19-15),IF(입력!H217="W",입력!F217-38-38-15,0)),IF(OR(입력!B219="T/T",입력!B219="T/O",입력!B219="T/S"),IF(입력!H217="H",IF(입력!H221="H",입력!F217-(입력!F217-입력!J221)-38-19+12-56-56-15,입력!F217-입력!J217-38-19-15),IF(입력!H217="W",IF(입력!H221="W",입력!F217-38-38+12-56-56-15,입력!F217-38-38-15),0)),IF(입력!B219="ID",IF(입력!H217="H",IF(입력!H221="H",입력!F217-(입력!F217-입력!J221)-38-19+12-56-56-15,입력!F217-입력!J217-38-19-15),IF(입력!H217="W",IF(입력!H221="W",입력!F217-38-38+12-56-56-15,입력!F217-38-38-15),0)),IF(입력!B219="OD",IF(입력!H217="H",IF(입력!H221="H",입력!F217-(입력!F217-입력!J221)-38-38+12-56-56-15,입력!F217-입력!J217-38-38-15),IF(입력!H217="W",IF(입력!H221="W",입력!F217-38-38+12-56-56-15,입력!F217-38-38-15),0)),IF(입력!B219="ES",IF(입력!H217="W",IF(입력!H222="W",입력!F217-37-38-81-81-10,입력!F217-40-40-10),0),IF(입력!B219="PJ",IF(입력!H217="H",IF(입력!H222="H",입력!F217-(입력!F217-입력!J222)-50-50+16-58-58-10,입력!F217-입력!J217-50-50-10),IF(입력!H217="W",IF(입력!H222="W",입력!F217-50-50+16-58-58-10,입력!F217-50-50-10),0)),0)))))),0)</f>
        <v>0</v>
      </c>
      <c r="AK215" s="445"/>
      <c r="AL215" s="453">
        <f>IF(OR(입력!B217="85mm단열",입력!B217="85mm방화"),IF(OR(입력!B219="FIX",입력!B219="T/T",입력!B219="T/O",입력!B219="T/S",입력!B219="ID"),IF(AND(입력!H217="W",입력!H221="W"),입력!D217-입력!J217-입력!J221-19-19-15,IF(AND(입력!H217="H",입력!H221="H"),입력!D217-38-38-15,0)),IF(입력!B219="OD",IF(AND(입력!H217="W",입력!H221="W"),입력!D217-입력!J217-입력!J222-38-38-15,IF(AND(입력!H217="H",입력!H221="H"),입력!D217-38-38-15,0)),IF(입력!B217="ES",IF(AND(입력!H217="W",입력!H221="W"),입력!D217-입력!J217-입력!J222-21-21-10,0),IF(입력!B217="PJ",IF(AND(입력!H217="W",입력!H221="W"),입력!D217-입력!J217-입력!J222-50-50-10-12,IF(AND(입력!H217="H",입력!H221="H"),입력!D217-50-50-10-12,0)),0)))),0)</f>
        <v>0</v>
      </c>
      <c r="AM215" s="454"/>
      <c r="AN215" s="459">
        <f>IF(OR(입력!B217="85mm단열",입력!B217="85mm방화"),IF(입력!B219="FIX",IF(AND(입력!H217="W",입력!H221="W"),입력!F217-38-38-15,IF(AND(입력!H217="H",입력!H221="H"),입력!F217-입력!J217-입력!J221-19-19-15,0)),IF(OR(입력!B219="T/T",입력!B219="T/O",입력!B219="T/S"),IF(AND(입력!H217="W",입력!H221="W"),입력!F217-38-38-15,IF(AND(입력!H217="H",입력!H221="H"),입력!F217-입력!J217-입력!J221-19-19-15,0)),IF(입력!B219="ID",IF(AND(입력!H217="W",입력!H221="W"),입력!F217-38-38-15,IF(AND(입력!H217="H",입력!H221="H"),입력!F217-입력!J217-입력!J221-19-19-15,0)),IF(입력!B219="OD",IF(AND(입력!H217="W",입력!H221="W"),입력!F217-38-38-15,IF(AND(입력!H217="H",입력!H221="H"),입력!F217-입력!J217-입력!J221-38-38-15,0)),IF(입력!B217="ES",IF(AND(입력!H217="W",입력!H222="W"),입력!F217-40-40-10,0),IF(입력!B217="PJ",IF(AND(입력!H217="W",입력!H222="W"),입력!F217-50-50-10,IF(AND(입력!H217="H",입력!H222="H"),입력!F217-입력!J217-입력!J222-50-50-10,0)),0)))))),0)</f>
        <v>0</v>
      </c>
      <c r="AO215" s="454"/>
      <c r="AP215" s="460">
        <f>ROUNDUP((AU215+AW215+AY215),0)</f>
        <v>0</v>
      </c>
      <c r="AQ215" s="461"/>
      <c r="AR215" s="461"/>
      <c r="AS215" s="462"/>
      <c r="AT215" s="441">
        <f>(AD215*AF215)/91809*IF($AB215="51T",11000,IF($B215="48T",27500,0))</f>
        <v>0</v>
      </c>
      <c r="AU215" s="442">
        <f>IF(AT215=0,0,IF(AND('유리 사이즈'!$AB215="51T",'유리 사이즈'!AT215&lt;33000),33000,IF(AND('유리 사이즈'!$B215="48T",'유리 사이즈'!AT215&lt;83400),83400,'유리 사이즈'!AT215)))</f>
        <v>0</v>
      </c>
      <c r="AV215" s="441">
        <f>(AH215*AJ215)/91809*IF($AB215="51T",11000,IF($B215="48T",27500,0))</f>
        <v>0</v>
      </c>
      <c r="AW215" s="442">
        <f>IF(AV215=0,0,IF(AND('유리 사이즈'!$AB215="51T",'유리 사이즈'!AV215&lt;33000),33000,IF(AND('유리 사이즈'!$B215="48T",'유리 사이즈'!AV215&lt;83400),83400,'유리 사이즈'!AV215)))</f>
        <v>0</v>
      </c>
      <c r="AX215" s="441">
        <f>(AL215*AN215)/91809*IF($AB215="51T",11000,IF($B215="48T",27500,0))</f>
        <v>0</v>
      </c>
      <c r="AY215" s="442">
        <f>IF(AX215=0,0,IF(AND('유리 사이즈'!$AB215="51T",'유리 사이즈'!AX215&lt;33000),33000,IF(AND('유리 사이즈'!$B215="48T",'유리 사이즈'!AX215&lt;83400),83400,'유리 사이즈'!AX215)))</f>
        <v>0</v>
      </c>
      <c r="AZ215" s="82"/>
      <c r="BA215" s="469">
        <f>IF(입력!A217="","",입력!A217)</f>
        <v>27</v>
      </c>
      <c r="BB215" s="471" t="str">
        <f>IF(입력!B221="","",입력!B221)</f>
        <v/>
      </c>
      <c r="BC215" s="472"/>
      <c r="BD215" s="450">
        <f>IF(OR(입력!B217="145mm단열",입력!B217="145mm방화"),IF(입력!B219="ES",입력!D217-(입력!D217-입력!J217)-38-21+50.5-81-81-10,0),0)</f>
        <v>0</v>
      </c>
      <c r="BE215" s="477"/>
      <c r="BF215" s="444">
        <f>IF(OR(입력!B217="145mm단열",입력!B217="145mm방화"),IF(입력!B219="ES",입력!F217-37-38-81-81-10,0),0)</f>
        <v>0</v>
      </c>
      <c r="BG215" s="445"/>
      <c r="BH215" s="450">
        <f>IF(OR(입력!B217="145mm단열",입력!B217="145mm방화"),IF(입력!B219="ES",IF(입력!H217="W",IF(입력!H221="W",입력!D217-(입력!D217-입력!J221)-38-21+50.5-81-81-10,입력!D217-입력!J217-40-21-10),0),0),0)</f>
        <v>0</v>
      </c>
      <c r="BI215" s="477"/>
      <c r="BJ215" s="450">
        <f>IF(OR(입력!$B217="145mm단열",입력!$B217="145mm방화"),IF(입력!B219="ES",IF(입력!H217="W",IF(입력!H220="W",입력!F217-37-38-81-81-10,입력!F217-40-40-10),0),0),0)</f>
        <v>0</v>
      </c>
      <c r="BK215" s="477"/>
      <c r="BL215" s="444">
        <f>IF(OR(입력!B217="145mm단열",입력!B217="145mm방화"),IF(입력!B219="ES",IF(AND(입력!H217="W",입력!H221="W"),입력!D217-입력!J217-입력!J220-21-21-10,0),0),0)</f>
        <v>0</v>
      </c>
      <c r="BM215" s="445"/>
      <c r="BN215" s="450">
        <f>IF(OR(입력!B217="145mm단열",입력!B217="145mm방화"),IF(입력!B219="ES",IF(AND(입력!H217="W",입력!H221="W"),입력!F217-40-40-10,0),0),0)</f>
        <v>0</v>
      </c>
      <c r="BO215" s="477"/>
      <c r="BP215" s="460">
        <f>ROUNDUP((BU215+BW215+BY215),0)</f>
        <v>0</v>
      </c>
      <c r="BQ215" s="461"/>
      <c r="BR215" s="461"/>
      <c r="BS215" s="462"/>
      <c r="BT215" s="441">
        <f>IF(BB215="48T",0,IF(BB215="51T",0,IF(입력!B217="145mm단열",(BD215*BF215)/91809*IF($B215="39T",9800,6100),IF(입력!B217="145mm방화",(BD215*BF215)/91809*IF($B215="24T",23400,30000),IF(AND(입력!B219="ES",BB215="39T"),(BD215*BF215)/91809*9800,IF(AND(입력!B219="ES",BB215="24T"),(BD215*BF215)/91809*6100,0))))))</f>
        <v>0</v>
      </c>
      <c r="BU215" s="442">
        <f>IF(BT215=0,0,IF(AND(입력!$B217="145mm단열",$B215="39T",BT215&lt;29400),29400,IF(AND(입력!$B217="145mm단열",$B215="24T",BT215&lt;18300),18300,IF(AND(입력!$B217="60mm방화",$B215="24T",BT215&lt;70200),70200,BT215))))</f>
        <v>0</v>
      </c>
      <c r="BV215" s="441">
        <f>IF(BB215="48T",0,IF(BB215="51T",0,IF(입력!B217="145mm단열",(BH215*BJ215)/91809*IF($B215="39T",9800,6100),IF(입력!B217="145mm방화",(BH215*BJ215)/91809*IF($B215="24T",23400,30000),IF(AND(입력!B219="ES",BB215="39T"),(BH215*BJ215)/91809*9800,IF(AND(입력!B219="ES",BB215="24T"),(BH215*BJ215)/91809*6100,0))))))</f>
        <v>0</v>
      </c>
      <c r="BW215" s="442">
        <f>IF(BV215=0,0,IF(AND(입력!$B217="145mm단열",$B215="39T",BV215&lt;29400),29400,IF(AND(입력!$B217="145mm단열",$B215="24T",BV215&lt;18300),18300,IF(AND(입력!$B217="60mm방화",$B215="24T",BV215&lt;70200),70200,BV215))))</f>
        <v>0</v>
      </c>
      <c r="BX215" s="441">
        <f>IF(BB215="48T",0,IF(BB215="51T",0,IF(입력!B217="145mm단열",(BL215*BN215)/91809*IF($B215="39T",9800,6100),IF(입력!B217="145mm방화",(BL215*BN215)/91809*IF($B215="24T",23400,30000),IF(AND(입력!B219="ES",BB215="39T"),(BL215*BN215)/91809*9800,IF(AND(입력!B219="ES",BB215="24T"),(BL215*BN215)/91809*6100,0))))))</f>
        <v>0</v>
      </c>
      <c r="BY215" s="442">
        <f>IF(BX215=0,0,IF(AND(입력!$B217="145mm단열",$B215="39T",BX215&lt;29400),29400,IF(AND(입력!$B217="60mm단열",$B215="24T",BX215&lt;18300),18300,IF(AND(입력!$B217="145mm방화",$B215="24T",BX215&lt;70200),70200,BX215))))</f>
        <v>0</v>
      </c>
    </row>
    <row r="216" spans="1:77" ht="16.5" customHeight="1" x14ac:dyDescent="0.3">
      <c r="A216" s="470"/>
      <c r="B216" s="473"/>
      <c r="C216" s="474"/>
      <c r="D216" s="451"/>
      <c r="E216" s="478"/>
      <c r="F216" s="446"/>
      <c r="G216" s="447"/>
      <c r="H216" s="451"/>
      <c r="I216" s="478"/>
      <c r="J216" s="451"/>
      <c r="K216" s="478"/>
      <c r="L216" s="446"/>
      <c r="M216" s="447"/>
      <c r="N216" s="451"/>
      <c r="O216" s="478"/>
      <c r="P216" s="463"/>
      <c r="Q216" s="464"/>
      <c r="R216" s="464"/>
      <c r="S216" s="465"/>
      <c r="T216" s="441"/>
      <c r="U216" s="442"/>
      <c r="V216" s="441"/>
      <c r="W216" s="442"/>
      <c r="X216" s="441"/>
      <c r="Y216" s="442"/>
      <c r="Z216" s="82"/>
      <c r="AA216" s="470"/>
      <c r="AB216" s="473"/>
      <c r="AC216" s="474"/>
      <c r="AD216" s="451"/>
      <c r="AE216" s="478"/>
      <c r="AF216" s="446"/>
      <c r="AG216" s="447"/>
      <c r="AH216" s="451"/>
      <c r="AI216" s="447"/>
      <c r="AJ216" s="451"/>
      <c r="AK216" s="447"/>
      <c r="AL216" s="455"/>
      <c r="AM216" s="456"/>
      <c r="AN216" s="455"/>
      <c r="AO216" s="456"/>
      <c r="AP216" s="463"/>
      <c r="AQ216" s="464"/>
      <c r="AR216" s="464"/>
      <c r="AS216" s="465"/>
      <c r="AT216" s="441"/>
      <c r="AU216" s="442"/>
      <c r="AV216" s="441"/>
      <c r="AW216" s="442"/>
      <c r="AX216" s="441"/>
      <c r="AY216" s="442"/>
      <c r="AZ216" s="82"/>
      <c r="BA216" s="470"/>
      <c r="BB216" s="473"/>
      <c r="BC216" s="474"/>
      <c r="BD216" s="451"/>
      <c r="BE216" s="478"/>
      <c r="BF216" s="446"/>
      <c r="BG216" s="447"/>
      <c r="BH216" s="451"/>
      <c r="BI216" s="478"/>
      <c r="BJ216" s="451"/>
      <c r="BK216" s="478"/>
      <c r="BL216" s="446"/>
      <c r="BM216" s="447"/>
      <c r="BN216" s="451"/>
      <c r="BO216" s="478"/>
      <c r="BP216" s="463"/>
      <c r="BQ216" s="464"/>
      <c r="BR216" s="464"/>
      <c r="BS216" s="465"/>
      <c r="BT216" s="441"/>
      <c r="BU216" s="442"/>
      <c r="BV216" s="441"/>
      <c r="BW216" s="442"/>
      <c r="BX216" s="441"/>
      <c r="BY216" s="442"/>
    </row>
    <row r="217" spans="1:77" ht="16.5" customHeight="1" x14ac:dyDescent="0.3">
      <c r="A217" s="470"/>
      <c r="B217" s="473"/>
      <c r="C217" s="474"/>
      <c r="D217" s="451"/>
      <c r="E217" s="478"/>
      <c r="F217" s="446"/>
      <c r="G217" s="447"/>
      <c r="H217" s="451"/>
      <c r="I217" s="478"/>
      <c r="J217" s="451"/>
      <c r="K217" s="478"/>
      <c r="L217" s="446"/>
      <c r="M217" s="447"/>
      <c r="N217" s="451"/>
      <c r="O217" s="478"/>
      <c r="P217" s="463"/>
      <c r="Q217" s="464"/>
      <c r="R217" s="464"/>
      <c r="S217" s="465"/>
      <c r="T217" s="441"/>
      <c r="U217" s="442"/>
      <c r="V217" s="441"/>
      <c r="W217" s="442"/>
      <c r="X217" s="441"/>
      <c r="Y217" s="442"/>
      <c r="Z217" s="82"/>
      <c r="AA217" s="470"/>
      <c r="AB217" s="473"/>
      <c r="AC217" s="474"/>
      <c r="AD217" s="451"/>
      <c r="AE217" s="478"/>
      <c r="AF217" s="446"/>
      <c r="AG217" s="447"/>
      <c r="AH217" s="451"/>
      <c r="AI217" s="447"/>
      <c r="AJ217" s="451"/>
      <c r="AK217" s="447"/>
      <c r="AL217" s="455"/>
      <c r="AM217" s="456"/>
      <c r="AN217" s="455"/>
      <c r="AO217" s="456"/>
      <c r="AP217" s="463"/>
      <c r="AQ217" s="464"/>
      <c r="AR217" s="464"/>
      <c r="AS217" s="465"/>
      <c r="AT217" s="441"/>
      <c r="AU217" s="442"/>
      <c r="AV217" s="441"/>
      <c r="AW217" s="442"/>
      <c r="AX217" s="441"/>
      <c r="AY217" s="442"/>
      <c r="AZ217" s="82"/>
      <c r="BA217" s="470"/>
      <c r="BB217" s="473"/>
      <c r="BC217" s="474"/>
      <c r="BD217" s="451"/>
      <c r="BE217" s="478"/>
      <c r="BF217" s="446"/>
      <c r="BG217" s="447"/>
      <c r="BH217" s="451"/>
      <c r="BI217" s="478"/>
      <c r="BJ217" s="451"/>
      <c r="BK217" s="478"/>
      <c r="BL217" s="446"/>
      <c r="BM217" s="447"/>
      <c r="BN217" s="451"/>
      <c r="BO217" s="478"/>
      <c r="BP217" s="463"/>
      <c r="BQ217" s="464"/>
      <c r="BR217" s="464"/>
      <c r="BS217" s="465"/>
      <c r="BT217" s="441"/>
      <c r="BU217" s="442"/>
      <c r="BV217" s="441"/>
      <c r="BW217" s="442"/>
      <c r="BX217" s="441"/>
      <c r="BY217" s="442"/>
    </row>
    <row r="218" spans="1:77" ht="16.5" customHeight="1" x14ac:dyDescent="0.3">
      <c r="A218" s="470"/>
      <c r="B218" s="473"/>
      <c r="C218" s="474"/>
      <c r="D218" s="451"/>
      <c r="E218" s="478"/>
      <c r="F218" s="446"/>
      <c r="G218" s="447"/>
      <c r="H218" s="451"/>
      <c r="I218" s="478"/>
      <c r="J218" s="451"/>
      <c r="K218" s="478"/>
      <c r="L218" s="446"/>
      <c r="M218" s="447"/>
      <c r="N218" s="451"/>
      <c r="O218" s="478"/>
      <c r="P218" s="463"/>
      <c r="Q218" s="464"/>
      <c r="R218" s="464"/>
      <c r="S218" s="465"/>
      <c r="T218" s="441"/>
      <c r="U218" s="442"/>
      <c r="V218" s="441"/>
      <c r="W218" s="442"/>
      <c r="X218" s="441"/>
      <c r="Y218" s="442"/>
      <c r="Z218" s="82"/>
      <c r="AA218" s="470"/>
      <c r="AB218" s="473"/>
      <c r="AC218" s="474"/>
      <c r="AD218" s="451"/>
      <c r="AE218" s="478"/>
      <c r="AF218" s="446"/>
      <c r="AG218" s="447"/>
      <c r="AH218" s="451"/>
      <c r="AI218" s="447"/>
      <c r="AJ218" s="451"/>
      <c r="AK218" s="447"/>
      <c r="AL218" s="455"/>
      <c r="AM218" s="456"/>
      <c r="AN218" s="455"/>
      <c r="AO218" s="456"/>
      <c r="AP218" s="463"/>
      <c r="AQ218" s="464"/>
      <c r="AR218" s="464"/>
      <c r="AS218" s="465"/>
      <c r="AT218" s="441"/>
      <c r="AU218" s="442"/>
      <c r="AV218" s="441"/>
      <c r="AW218" s="442"/>
      <c r="AX218" s="441"/>
      <c r="AY218" s="442"/>
      <c r="AZ218" s="82"/>
      <c r="BA218" s="470"/>
      <c r="BB218" s="473"/>
      <c r="BC218" s="474"/>
      <c r="BD218" s="451"/>
      <c r="BE218" s="478"/>
      <c r="BF218" s="446"/>
      <c r="BG218" s="447"/>
      <c r="BH218" s="451"/>
      <c r="BI218" s="478"/>
      <c r="BJ218" s="451"/>
      <c r="BK218" s="478"/>
      <c r="BL218" s="446"/>
      <c r="BM218" s="447"/>
      <c r="BN218" s="451"/>
      <c r="BO218" s="478"/>
      <c r="BP218" s="463"/>
      <c r="BQ218" s="464"/>
      <c r="BR218" s="464"/>
      <c r="BS218" s="465"/>
      <c r="BT218" s="441"/>
      <c r="BU218" s="442"/>
      <c r="BV218" s="441"/>
      <c r="BW218" s="442"/>
      <c r="BX218" s="441"/>
      <c r="BY218" s="442"/>
    </row>
    <row r="219" spans="1:77" ht="16.5" customHeight="1" x14ac:dyDescent="0.3">
      <c r="A219" s="470"/>
      <c r="B219" s="473"/>
      <c r="C219" s="474"/>
      <c r="D219" s="451"/>
      <c r="E219" s="478"/>
      <c r="F219" s="446"/>
      <c r="G219" s="447"/>
      <c r="H219" s="451"/>
      <c r="I219" s="478"/>
      <c r="J219" s="451"/>
      <c r="K219" s="478"/>
      <c r="L219" s="446"/>
      <c r="M219" s="447"/>
      <c r="N219" s="451"/>
      <c r="O219" s="478"/>
      <c r="P219" s="463"/>
      <c r="Q219" s="464"/>
      <c r="R219" s="464"/>
      <c r="S219" s="465"/>
      <c r="T219" s="441"/>
      <c r="U219" s="442"/>
      <c r="V219" s="441"/>
      <c r="W219" s="442"/>
      <c r="X219" s="441"/>
      <c r="Y219" s="442"/>
      <c r="Z219" s="82"/>
      <c r="AA219" s="470"/>
      <c r="AB219" s="473"/>
      <c r="AC219" s="474"/>
      <c r="AD219" s="451"/>
      <c r="AE219" s="478"/>
      <c r="AF219" s="446"/>
      <c r="AG219" s="447"/>
      <c r="AH219" s="451"/>
      <c r="AI219" s="447"/>
      <c r="AJ219" s="451"/>
      <c r="AK219" s="447"/>
      <c r="AL219" s="455"/>
      <c r="AM219" s="456"/>
      <c r="AN219" s="455"/>
      <c r="AO219" s="456"/>
      <c r="AP219" s="463"/>
      <c r="AQ219" s="464"/>
      <c r="AR219" s="464"/>
      <c r="AS219" s="465"/>
      <c r="AT219" s="441"/>
      <c r="AU219" s="442"/>
      <c r="AV219" s="441"/>
      <c r="AW219" s="442"/>
      <c r="AX219" s="441"/>
      <c r="AY219" s="442"/>
      <c r="AZ219" s="82"/>
      <c r="BA219" s="470"/>
      <c r="BB219" s="473"/>
      <c r="BC219" s="474"/>
      <c r="BD219" s="451"/>
      <c r="BE219" s="478"/>
      <c r="BF219" s="446"/>
      <c r="BG219" s="447"/>
      <c r="BH219" s="451"/>
      <c r="BI219" s="478"/>
      <c r="BJ219" s="451"/>
      <c r="BK219" s="478"/>
      <c r="BL219" s="446"/>
      <c r="BM219" s="447"/>
      <c r="BN219" s="451"/>
      <c r="BO219" s="478"/>
      <c r="BP219" s="463"/>
      <c r="BQ219" s="464"/>
      <c r="BR219" s="464"/>
      <c r="BS219" s="465"/>
      <c r="BT219" s="441"/>
      <c r="BU219" s="442"/>
      <c r="BV219" s="441"/>
      <c r="BW219" s="442"/>
      <c r="BX219" s="441"/>
      <c r="BY219" s="442"/>
    </row>
    <row r="220" spans="1:77" ht="16.5" customHeight="1" x14ac:dyDescent="0.3">
      <c r="A220" s="470"/>
      <c r="B220" s="473"/>
      <c r="C220" s="474"/>
      <c r="D220" s="451"/>
      <c r="E220" s="478"/>
      <c r="F220" s="446"/>
      <c r="G220" s="447"/>
      <c r="H220" s="451"/>
      <c r="I220" s="478"/>
      <c r="J220" s="451"/>
      <c r="K220" s="478"/>
      <c r="L220" s="446"/>
      <c r="M220" s="447"/>
      <c r="N220" s="451"/>
      <c r="O220" s="478"/>
      <c r="P220" s="463"/>
      <c r="Q220" s="464"/>
      <c r="R220" s="464"/>
      <c r="S220" s="465"/>
      <c r="T220" s="441"/>
      <c r="U220" s="442"/>
      <c r="V220" s="441"/>
      <c r="W220" s="442"/>
      <c r="X220" s="441"/>
      <c r="Y220" s="442"/>
      <c r="Z220" s="82"/>
      <c r="AA220" s="470"/>
      <c r="AB220" s="473"/>
      <c r="AC220" s="474"/>
      <c r="AD220" s="451"/>
      <c r="AE220" s="478"/>
      <c r="AF220" s="446"/>
      <c r="AG220" s="447"/>
      <c r="AH220" s="451"/>
      <c r="AI220" s="447"/>
      <c r="AJ220" s="451"/>
      <c r="AK220" s="447"/>
      <c r="AL220" s="455"/>
      <c r="AM220" s="456"/>
      <c r="AN220" s="455"/>
      <c r="AO220" s="456"/>
      <c r="AP220" s="463"/>
      <c r="AQ220" s="464"/>
      <c r="AR220" s="464"/>
      <c r="AS220" s="465"/>
      <c r="AT220" s="441"/>
      <c r="AU220" s="442"/>
      <c r="AV220" s="441"/>
      <c r="AW220" s="442"/>
      <c r="AX220" s="441"/>
      <c r="AY220" s="442"/>
      <c r="AZ220" s="82"/>
      <c r="BA220" s="470"/>
      <c r="BB220" s="473"/>
      <c r="BC220" s="474"/>
      <c r="BD220" s="451"/>
      <c r="BE220" s="478"/>
      <c r="BF220" s="446"/>
      <c r="BG220" s="447"/>
      <c r="BH220" s="451"/>
      <c r="BI220" s="478"/>
      <c r="BJ220" s="451"/>
      <c r="BK220" s="478"/>
      <c r="BL220" s="446"/>
      <c r="BM220" s="447"/>
      <c r="BN220" s="451"/>
      <c r="BO220" s="478"/>
      <c r="BP220" s="463"/>
      <c r="BQ220" s="464"/>
      <c r="BR220" s="464"/>
      <c r="BS220" s="465"/>
      <c r="BT220" s="441"/>
      <c r="BU220" s="442"/>
      <c r="BV220" s="441"/>
      <c r="BW220" s="442"/>
      <c r="BX220" s="441"/>
      <c r="BY220" s="442"/>
    </row>
    <row r="221" spans="1:77" ht="16.5" customHeight="1" x14ac:dyDescent="0.3">
      <c r="A221" s="470"/>
      <c r="B221" s="473"/>
      <c r="C221" s="474"/>
      <c r="D221" s="451"/>
      <c r="E221" s="478"/>
      <c r="F221" s="446"/>
      <c r="G221" s="447"/>
      <c r="H221" s="451"/>
      <c r="I221" s="478"/>
      <c r="J221" s="451"/>
      <c r="K221" s="478"/>
      <c r="L221" s="446"/>
      <c r="M221" s="447"/>
      <c r="N221" s="451"/>
      <c r="O221" s="478"/>
      <c r="P221" s="463"/>
      <c r="Q221" s="464"/>
      <c r="R221" s="464"/>
      <c r="S221" s="465"/>
      <c r="T221" s="441"/>
      <c r="U221" s="442"/>
      <c r="V221" s="441"/>
      <c r="W221" s="442"/>
      <c r="X221" s="441"/>
      <c r="Y221" s="442"/>
      <c r="Z221" s="82"/>
      <c r="AA221" s="470"/>
      <c r="AB221" s="473"/>
      <c r="AC221" s="474"/>
      <c r="AD221" s="451"/>
      <c r="AE221" s="478"/>
      <c r="AF221" s="446"/>
      <c r="AG221" s="447"/>
      <c r="AH221" s="451"/>
      <c r="AI221" s="447"/>
      <c r="AJ221" s="451"/>
      <c r="AK221" s="447"/>
      <c r="AL221" s="455"/>
      <c r="AM221" s="456"/>
      <c r="AN221" s="455"/>
      <c r="AO221" s="456"/>
      <c r="AP221" s="463"/>
      <c r="AQ221" s="464"/>
      <c r="AR221" s="464"/>
      <c r="AS221" s="465"/>
      <c r="AT221" s="441"/>
      <c r="AU221" s="442"/>
      <c r="AV221" s="441"/>
      <c r="AW221" s="442"/>
      <c r="AX221" s="441"/>
      <c r="AY221" s="442"/>
      <c r="AZ221" s="82"/>
      <c r="BA221" s="470"/>
      <c r="BB221" s="473"/>
      <c r="BC221" s="474"/>
      <c r="BD221" s="451"/>
      <c r="BE221" s="478"/>
      <c r="BF221" s="446"/>
      <c r="BG221" s="447"/>
      <c r="BH221" s="451"/>
      <c r="BI221" s="478"/>
      <c r="BJ221" s="451"/>
      <c r="BK221" s="478"/>
      <c r="BL221" s="446"/>
      <c r="BM221" s="447"/>
      <c r="BN221" s="451"/>
      <c r="BO221" s="478"/>
      <c r="BP221" s="463"/>
      <c r="BQ221" s="464"/>
      <c r="BR221" s="464"/>
      <c r="BS221" s="465"/>
      <c r="BT221" s="441"/>
      <c r="BU221" s="442"/>
      <c r="BV221" s="441"/>
      <c r="BW221" s="442"/>
      <c r="BX221" s="441"/>
      <c r="BY221" s="442"/>
    </row>
    <row r="222" spans="1:77" ht="16.5" customHeight="1" thickBot="1" x14ac:dyDescent="0.35">
      <c r="A222" s="470"/>
      <c r="B222" s="475"/>
      <c r="C222" s="476"/>
      <c r="D222" s="452"/>
      <c r="E222" s="479"/>
      <c r="F222" s="448"/>
      <c r="G222" s="449"/>
      <c r="H222" s="452"/>
      <c r="I222" s="479"/>
      <c r="J222" s="452"/>
      <c r="K222" s="479"/>
      <c r="L222" s="448"/>
      <c r="M222" s="449"/>
      <c r="N222" s="452"/>
      <c r="O222" s="479"/>
      <c r="P222" s="466"/>
      <c r="Q222" s="467"/>
      <c r="R222" s="467"/>
      <c r="S222" s="468"/>
      <c r="T222" s="441"/>
      <c r="U222" s="442"/>
      <c r="V222" s="441"/>
      <c r="W222" s="442"/>
      <c r="X222" s="441"/>
      <c r="Y222" s="442"/>
      <c r="Z222" s="82"/>
      <c r="AA222" s="470"/>
      <c r="AB222" s="475"/>
      <c r="AC222" s="476"/>
      <c r="AD222" s="452"/>
      <c r="AE222" s="479"/>
      <c r="AF222" s="448"/>
      <c r="AG222" s="449"/>
      <c r="AH222" s="452"/>
      <c r="AI222" s="449"/>
      <c r="AJ222" s="452"/>
      <c r="AK222" s="449"/>
      <c r="AL222" s="457"/>
      <c r="AM222" s="458"/>
      <c r="AN222" s="457"/>
      <c r="AO222" s="458"/>
      <c r="AP222" s="466"/>
      <c r="AQ222" s="467"/>
      <c r="AR222" s="467"/>
      <c r="AS222" s="468"/>
      <c r="AT222" s="441"/>
      <c r="AU222" s="442"/>
      <c r="AV222" s="441"/>
      <c r="AW222" s="442"/>
      <c r="AX222" s="441"/>
      <c r="AY222" s="442"/>
      <c r="AZ222" s="82"/>
      <c r="BA222" s="470"/>
      <c r="BB222" s="475"/>
      <c r="BC222" s="476"/>
      <c r="BD222" s="452"/>
      <c r="BE222" s="479"/>
      <c r="BF222" s="448"/>
      <c r="BG222" s="449"/>
      <c r="BH222" s="452"/>
      <c r="BI222" s="479"/>
      <c r="BJ222" s="452"/>
      <c r="BK222" s="479"/>
      <c r="BL222" s="448"/>
      <c r="BM222" s="449"/>
      <c r="BN222" s="452"/>
      <c r="BO222" s="479"/>
      <c r="BP222" s="466"/>
      <c r="BQ222" s="467"/>
      <c r="BR222" s="467"/>
      <c r="BS222" s="468"/>
      <c r="BT222" s="441"/>
      <c r="BU222" s="442"/>
      <c r="BV222" s="441"/>
      <c r="BW222" s="442"/>
      <c r="BX222" s="441"/>
      <c r="BY222" s="442"/>
    </row>
    <row r="223" spans="1:77" ht="16.5" customHeight="1" x14ac:dyDescent="0.3">
      <c r="A223" s="469">
        <f>IF(입력!A225="","",입력!A225)</f>
        <v>28</v>
      </c>
      <c r="B223" s="471" t="str">
        <f>IF(입력!B229="","",입력!B229)</f>
        <v/>
      </c>
      <c r="C223" s="472"/>
      <c r="D223" s="450">
        <f>IF(OR(입력!B225="60mm단열",입력!B225="60mm방화"),IF(입력!B227="FIX",IF(입력!H225="W",(입력!D225-(입력!D225-입력!J225)-34-19-15),입력!D225-34-34-15),IF(OR(입력!B227="T/T",입력!B227="T/O",입력!B227="T/S"),IF(입력!H225="W",입력!D225-(입력!D225-입력!J225)-34-19+12-53-53-15,입력!D225-34-34+12-53-53-15),IF(입력!B227="OD",IF(입력!H225="W",입력!D225-(입력!D225-입력!J225)-34-34+12-53-53-15,입력!D225-34-34+12-53-53-15),IF(입력!B227="PJ",IF(입력!H225="W",입력!D225-(입력!D225-입력!J225)-34-34+12-53-53-15,입력!D225-34-34+12-53-53-10),0)))),0)</f>
        <v>0</v>
      </c>
      <c r="E223" s="477"/>
      <c r="F223" s="444">
        <f>IF(OR(입력!B225="60mm단열",입력!B225="60mm방화"),IF(입력!B227="FIX",IF(입력!H225="H",입력!F225-(입력!F225-입력!J225)-34-19-15,입력!F225-34-34-15),IF(OR(입력!B227="T/T",입력!B227="T/O",입력!B227="T/S"),IF(입력!H225="H",입력!F225-(입력!F225-입력!J225)-34-19+12-53-53-15,입력!F225-34-34+12-53-53-15),IF(입력!B227="OD",IF(입력!H225="H",입력!F225-(입력!F225-입력!J225)-34-34+12-53-53-15,입력!F225-34-34+12-53-53-15),IF(입력!B227="ES",입력!F225-37-38-81-81-10,IF(입력!B227="PJ",IF(입력!H225="H",입력!F225-(입력!F225-입력!J225)-34-34+12-53-53-15,입력!F225-34-34+12-53-53-15),0))))),0)</f>
        <v>0</v>
      </c>
      <c r="G223" s="445"/>
      <c r="H223" s="450">
        <f>IF(OR(입력!B225="60mm단열",입력!B225="60mm방화"),IF(입력!B227="FIX",IF(입력!H225="W",IF(입력!H229="W",입력!D225-(입력!D225-입력!J229)-34-19-15,입력!D225-입력!J225-34-19-15),IF(입력!H225="H",입력!D225-34-34-15,0)),IF(OR(입력!B227="T/T",입력!B227="T/O",입력!B227="T/S"),IF(입력!H225="W",IF(입력!H229="W",입력!D225-(입력!D225-입력!J229)-34-19+12-53-53-15,입력!D225-입력!J225-34-19-15),IF(입력!H225="H",IF(입력!H229="H",입력!D225-34-34+12-53-53-15,입력!D225-34-34-15),0)),IF(입력!B227="OD",IF(입력!H225="W",IF(입력!H229="W",입력!D225-(입력!D225-입력!J229)-34-34+12-53-53-15,입력!D225-입력!J225-34-34-15),IF(입력!H225="H",IF(입력!H229="H",입력!D225-34-34+12-53-53-15,입력!D225-34-34-15),0)),IF(입력!B227="ES",IF(입력!H225="W",IF(입력!H229="W",입력!D225-(입력!D225-입력!J229)-38-21+50.5-81-81-10,입력!D225-입력!J225-40-21-10),0),IF(입력!B227="PJ",IF(입력!H225="W",IF(입력!H228="W",입력!D225-(입력!D225-입력!J229)-34-34+12-53-53-15,입력!D225-입력!J225-34-34-15),IF(입력!H225="H",IF(입력!H229="H",입력!D225-34-34+12-53-53-15,입력!D225-34-34-15),0)),0))))),0)</f>
        <v>0</v>
      </c>
      <c r="I223" s="477"/>
      <c r="J223" s="450">
        <f>IF(OR(입력!$B225="60mm단열",입력!$B225="60mm방화"),IF(입력!B227="FIX",IF(입력!H225="H",IF(입력!H229="H",입력!F225-(입력!F225-입력!J229)-34-19-15,입력!F225-입력!J225-34-19-15),IF(입력!H225="W",입력!F225-34-34-15,0)),IF(OR(입력!B227="T/T",입력!B227="T/O",입력!B227="T/S"),IF(입력!H225="H",IF(입력!H229="H",입력!F225-(입력!F225-입력!J229)-34-19+12-53-53-15,입력!F225-입력!J225-34-19-15),IF(입력!H225="W",IF(입력!H229="W",입력!F225-34-34+12-53-53-15,입력!F225-34-34-15),0)),IF(입력!B227="OD",IF(입력!H225="H",IF(입력!H229="H",입력!F225-(입력!F225-입력!J229)-34-34+12-53-53-15,입력!F225-입력!J225-34-34-15),IF(입력!H225="W",IF(입력!H229="W",입력!F225-34-34+12-53-53-15,입력!F225-34-34-15),0)),IF(입력!B227="ES",IF(입력!H225="W",IF(입력!H229="W",입력!F225-37-38-81-81-10,입력!F225-40-40-10),0),IF(입력!B227="PJ",IF(입력!H225="H",IF(입력!H229="H",입력!F225-(입력!F225-입력!J229)-34-34+12-53-53-15,입력!F225-입력!J225-34-34-15),IF(입력!H225="W",IF(입력!H229="W",입력!F225-34-34+12-53-53-15,입력!F225-34-34-15),0)),0))))),0)</f>
        <v>0</v>
      </c>
      <c r="K223" s="477"/>
      <c r="L223" s="444">
        <f>IF(OR(입력!B225="60mm단열",입력!B225="60mm방화"),IF(OR(입력!B227="FIX",입력!B227="T/T",입력!B227="T/O",입력!B227="T/S"),IF(AND(입력!H225="W",입력!H229="W"),입력!D225-입력!J225-입력!J229-19-19-15,IF(AND(입력!H225="H",입력!H229="H"),입력!D225-34-34-15,0)),IF(입력!B227="OD",IF(AND(입력!H225="W",입력!H229="W"),입력!D225-입력!J225-입력!J228-34-34-15,IF(AND(입력!H225="H",입력!H229="H"),입력!D225-34-34-15,0)),IF(입력!B227="ES",IF(AND(입력!H225="W",입력!H229="W"),입력!D225-입력!J225-입력!J228-21-21-10,0),IF(입력!B227="PJ",IF(AND(입력!H225="W",입력!H229="W"),입력!D225-입력!J225-입력!J228-34-34-15,IF(AND(입력!H225="H",입력!H229="H"),입력!D225-34-34-15,0)),0)))),0)</f>
        <v>0</v>
      </c>
      <c r="M223" s="445"/>
      <c r="N223" s="450">
        <f>IF(OR(입력!B225="60mm단열",입력!B225="60mm방화"),IF(입력!B227="FIX",IF(AND(입력!H225="W",입력!H229="W"),입력!F225-34-34-15,IF(AND(입력!H225="H",입력!H229="H"),입력!F225-입력!J225-입력!J228-19-19-15,0)),IF(OR(입력!B227="T/T",입력!B227="T/O",입력!B227="T/S"),IF(AND(입력!H225="W",입력!H229="W"),입력!F225-34-34-15,IF(AND(입력!H225="H",입력!H229="H"),입력!F225-입력!J225-입력!J228-19-19-15,0)),IF(입력!B227="OD",IF(AND(입력!H225="W",입력!H229="W"),입력!F225-34-34-15,IF(AND(입력!H225="H",입력!H229="H"),입력!F225-입력!J225-입력!J229-34-34-15,0)),IF(입력!B227="ES",IF(AND(입력!H225="W",입력!H229="W"),입력!F225-34-34-15,0),IF(입력!B227="PJ",IF(AND(입력!H225="W",입력!H229="W"),입력!F225-34-34-15,IF(AND(입력!H225="H",입력!H229="H"),입력!F225-입력!J225-입력!J229-34-34-15,0)),0))))),0)</f>
        <v>0</v>
      </c>
      <c r="O223" s="477"/>
      <c r="P223" s="460">
        <f>ROUNDUP((U223+W223+Y223),0)</f>
        <v>0</v>
      </c>
      <c r="Q223" s="461"/>
      <c r="R223" s="461"/>
      <c r="S223" s="462"/>
      <c r="T223" s="441">
        <f>IF(B223="48T",0,IF(B223="51T",0,IF(입력!B225="60mm단열",(D223*F223)/91809*IF($B223="39T",9800,6100),IF(입력!B225="60mm방화",(D223*F223)/91809*IF($B223="24T",23400,30000),IF(AND(입력!B227="ES",B223="39T"),(D223*F223)/91809*9800,IF(AND(입력!B227="ES",B223="24T"),(D223*F223)/91809*6100,0))))))</f>
        <v>0</v>
      </c>
      <c r="U223" s="442">
        <f>IF(T223=0,0,IF(AND(입력!$B225="60mm단열",$B223="39T",T223&lt;29400),29400,IF(AND(입력!$B225="60mm단열",$B223="24T",T223&lt;18300),18300,IF(AND(입력!$B225="60mm방화",$B223="24T",T223&lt;70200),70200,T223))))</f>
        <v>0</v>
      </c>
      <c r="V223" s="441">
        <f>IF(B223="48T",0,IF(B223="51T",0,IF(입력!B225="60mm단열",(H223*J223)/91809*IF($B223="39T",9800,6100),IF(입력!B225="60mm방화",(H223*J223)/91809*IF($B223="24T",23400,30000),IF(AND(입력!B227="ES",B223="39T"),(H223*J223)/91809*9800,IF(AND(입력!B227="ES",B223="24T"),(H223*J223)/91809*6100,0))))))</f>
        <v>0</v>
      </c>
      <c r="W223" s="442">
        <f>IF(V223=0,0,IF(AND(입력!$B225="60mm단열",$B223="39T",V223&lt;29400),29400,IF(AND(입력!$B225="60mm단열",$B223="24T",V223&lt;18300),18300,IF(AND(입력!$B225="60mm방화",$B223="24T",V223&lt;70200),70200,V223))))</f>
        <v>0</v>
      </c>
      <c r="X223" s="441">
        <f>IF(B223="48T",0,IF(B223="51T",0,IF(입력!B225="60mm단열",(L223*N223)/91809*IF($B223="39T",9800,6100),IF(입력!B225="60mm방화",(L223*N223)/91809*IF($B223="24T",23400,30000),IF(AND(입력!B227="ES",B223="39T"),(L223*N223)/91809*9800,IF(AND(입력!B227="ES",B223="24T"),(L223*N223)/91809*6100,0))))))</f>
        <v>0</v>
      </c>
      <c r="Y223" s="442">
        <f>IF(X223=0,0,IF(AND(입력!$B225="60mm단열",$B223="39T",X223&lt;29400),29400,IF(AND(입력!$B225="60mm단열",$B223="24T",X223&lt;18300),18300,IF(AND(입력!$B225="60mm방화",$B223="24T",X223&lt;70200),70200,X223))))</f>
        <v>0</v>
      </c>
      <c r="Z223" s="82"/>
      <c r="AA223" s="469">
        <f>IF(입력!A225="","",입력!A225)</f>
        <v>28</v>
      </c>
      <c r="AB223" s="471" t="str">
        <f>IF(입력!B229="","",입력!B229)</f>
        <v/>
      </c>
      <c r="AC223" s="472"/>
      <c r="AD223" s="450">
        <f>IF(OR(입력!B225="85mm단열",입력!B225="85mm방화"),IF(입력!B227="FIX",IF(입력!H225="W",(입력!D225-(입력!D225-입력!J225)-38-19-15),입력!D225-38-38-15),IF(OR(입력!B227="T/T",입력!B227="T/O",입력!B227="T/S"),IF(입력!H225="W",입력!D225-(입력!D225-입력!J225)-38-19+12-56-56-15,입력!D225-38-38+12-56-56-15),IF(입력!B227="OD",IF(입력!H225="W",입력!D225-(입력!D225-입력!J225)-38-38+12-56-56-15,입력!D225-38-38+12-56-56-15),0))),0)</f>
        <v>0</v>
      </c>
      <c r="AE223" s="477"/>
      <c r="AF223" s="444">
        <f>IF(OR(입력!B225="85mm단열",입력!B225="85mm방화"),IF(입력!B227="FIX",IF(입력!H225="H",입력!F225-(입력!F225-입력!J225)-38-19-15,입력!F225-38-38-15),IF(OR(입력!B227="T/T",입력!B227="T/O",입력!B225="T/S"),IF(입력!H225="H",입력!F225-(입력!F225-입력!J225)-38-19+12-56-56-15,입력!F225-38-38+12-56-56-15),IF(입력!B227="OD",IF(입력!H225="H",입력!F225-(입력!F225-입력!J225)-38-38+12-56-56-15,입력!F225-38-38+12-56-56-15),IF(입력!B227="ES",입력!F225-37-38-81-81-10,IF(입력!B227="PJ",IF(입력!H225="H",입력!F225-(입력!F225-입력!J225)-50-50+16-58-58-10,입력!F225-50-50+16-58-58-10),0))))),0)</f>
        <v>0</v>
      </c>
      <c r="AG223" s="445"/>
      <c r="AH223" s="450">
        <f>IF(OR(입력!B225="85mm단열",입력!B225="85mm방화"),IF(입력!B227="FIX",IF(입력!H225="W",IF(입력!H230="W",입력!D225-(입력!D225-입력!J230)-37-19-15,입력!D225-입력!J225-38-19-15),IF(입력!H225="H",입력!D225-38-38-15,0)),IF(OR(입력!B227="T/T",입력!B227="T/O",입력!B227="T/S"),IF(입력!H225="W",IF(입력!H229="W",입력!D225-(입력!D225-입력!J229)-38-19+12-56-56-15,입력!D225-입력!J225-38-19-15),IF(입력!H225="H",IF(입력!H230="H",입력!D225-38-38+12-56-56-15,입력!D225-38-38-15),0)),IF(입력!B227="OD",IF(입력!H225="W",IF(입력!H229="W",입력!D225-(입력!D225-입력!J229)-38-38+12-56-56-15,입력!D225-입력!J225-38-38-15),IF(입력!H225="H",IF(입력!H229="H",입력!D225-38-38+12-56-56-15,입력!D225-38-38-15),0)),IF(입력!B227="ES",IF(입력!H225="W",IF(입력!H230="W",입력!D225-(입력!D225-입력!J230)-38-21+50.5-81-81-10,입력!D225-입력!J225-40-21-10),0),IF(입력!B227="PJ",IF(입력!H225="W",IF(입력!H230="W",입력!D225-(입력!D225-입력!J230)-50-50+16-58-58-10,입력!D225-입력!J225-50-50-10),IF(입력!H225="H",IF(입력!H230="H",입력!D225-50-50+16-58-58-10,입력!D225-50-50-10),0)),0))))),0)</f>
        <v>0</v>
      </c>
      <c r="AI223" s="445"/>
      <c r="AJ223" s="450">
        <f>IF(OR(입력!B225="85mm단열",입력!B225="85mm방화"),IF(입력!B227="FIX",IF(입력!H225="H",IF(입력!H229="H",입력!F225-(입력!F225-입력!J229)-38-19-15,입력!F225-입력!J225-38-19-15),IF(입력!H225="W",입력!F225-38-38-15,0)),IF(OR(입력!B227="T/T",입력!B227="T/O",입력!B227="T/S"),IF(입력!H225="H",IF(입력!H229="H",입력!F225-(입력!F225-입력!J229)-38-19+12-56-56-15,입력!F225-입력!J225-38-19-15),IF(입력!H225="W",IF(입력!H229="W",입력!F225-38-38+12-56-56-15,입력!F225-38-38-15),0)),IF(입력!B227="ID",IF(입력!H225="H",IF(입력!H229="H",입력!F225-(입력!F225-입력!J229)-38-19+12-56-56-15,입력!F225-입력!J225-38-19-15),IF(입력!H225="W",IF(입력!H229="W",입력!F225-38-38+12-56-56-15,입력!F225-38-38-15),0)),IF(입력!B227="OD",IF(입력!H225="H",IF(입력!H229="H",입력!F225-(입력!F225-입력!J229)-38-38+12-56-56-15,입력!F225-입력!J225-38-38-15),IF(입력!H225="W",IF(입력!H229="W",입력!F225-38-38+12-56-56-15,입력!F225-38-38-15),0)),IF(입력!B227="ES",IF(입력!H225="W",IF(입력!H230="W",입력!F225-37-38-81-81-10,입력!F225-40-40-10),0),IF(입력!B227="PJ",IF(입력!H225="H",IF(입력!H230="H",입력!F225-(입력!F225-입력!J230)-50-50+16-58-58-10,입력!F225-입력!J225-50-50-10),IF(입력!H225="W",IF(입력!H230="W",입력!F225-50-50+16-58-58-10,입력!F225-50-50-10),0)),0)))))),0)</f>
        <v>0</v>
      </c>
      <c r="AK223" s="445"/>
      <c r="AL223" s="453">
        <f>IF(OR(입력!B225="85mm단열",입력!B225="85mm방화"),IF(OR(입력!B227="FIX",입력!B227="T/T",입력!B227="T/O",입력!B227="T/S",입력!B227="ID"),IF(AND(입력!H225="W",입력!H229="W"),입력!D225-입력!J225-입력!J229-19-19-15,IF(AND(입력!H225="H",입력!H229="H"),입력!D225-38-38-15,0)),IF(입력!B227="OD",IF(AND(입력!H225="W",입력!H229="W"),입력!D225-입력!J225-입력!J230-38-38-15,IF(AND(입력!H225="H",입력!H229="H"),입력!D225-38-38-15,0)),IF(입력!B225="ES",IF(AND(입력!H225="W",입력!H229="W"),입력!D225-입력!J225-입력!J230-21-21-10,0),IF(입력!B225="PJ",IF(AND(입력!H225="W",입력!H229="W"),입력!D225-입력!J225-입력!J230-50-50-10-12,IF(AND(입력!H225="H",입력!H229="H"),입력!D225-50-50-10-12,0)),0)))),0)</f>
        <v>0</v>
      </c>
      <c r="AM223" s="454"/>
      <c r="AN223" s="459">
        <f>IF(OR(입력!B225="85mm단열",입력!B225="85mm방화"),IF(입력!B227="FIX",IF(AND(입력!H225="W",입력!H229="W"),입력!F225-38-38-15,IF(AND(입력!H225="H",입력!H229="H"),입력!F225-입력!J225-입력!J229-19-19-15,0)),IF(OR(입력!B227="T/T",입력!B227="T/O",입력!B227="T/S"),IF(AND(입력!H225="W",입력!H229="W"),입력!F225-38-38-15,IF(AND(입력!H225="H",입력!H229="H"),입력!F225-입력!J225-입력!J229-19-19-15,0)),IF(입력!B227="ID",IF(AND(입력!H225="W",입력!H229="W"),입력!F225-38-38-15,IF(AND(입력!H225="H",입력!H229="H"),입력!F225-입력!J225-입력!J229-19-19-15,0)),IF(입력!B227="OD",IF(AND(입력!H225="W",입력!H229="W"),입력!F225-38-38-15,IF(AND(입력!H225="H",입력!H229="H"),입력!F225-입력!J225-입력!J229-38-38-15,0)),IF(입력!B225="ES",IF(AND(입력!H225="W",입력!H230="W"),입력!F225-40-40-10,0),IF(입력!B225="PJ",IF(AND(입력!H225="W",입력!H230="W"),입력!F225-50-50-10,IF(AND(입력!H225="H",입력!H230="H"),입력!F225-입력!J225-입력!J230-50-50-10,0)),0)))))),0)</f>
        <v>0</v>
      </c>
      <c r="AO223" s="454"/>
      <c r="AP223" s="460">
        <f>ROUNDUP((AU223+AW223+AY223),0)</f>
        <v>0</v>
      </c>
      <c r="AQ223" s="461"/>
      <c r="AR223" s="461"/>
      <c r="AS223" s="462"/>
      <c r="AT223" s="441">
        <f>(AD223*AF223)/91809*IF($AB223="51T",11000,IF($B223="48T",27500,0))</f>
        <v>0</v>
      </c>
      <c r="AU223" s="442">
        <f>IF(AT223=0,0,IF(AND('유리 사이즈'!$AB223="51T",'유리 사이즈'!AT223&lt;33000),33000,IF(AND('유리 사이즈'!$B223="48T",'유리 사이즈'!AT223&lt;83400),83400,'유리 사이즈'!AT223)))</f>
        <v>0</v>
      </c>
      <c r="AV223" s="441">
        <f>(AH223*AJ223)/91809*IF($AB223="51T",11000,IF($B223="48T",27500,0))</f>
        <v>0</v>
      </c>
      <c r="AW223" s="442">
        <f>IF(AV223=0,0,IF(AND('유리 사이즈'!$AB223="51T",'유리 사이즈'!AV223&lt;33000),33000,IF(AND('유리 사이즈'!$B223="48T",'유리 사이즈'!AV223&lt;83400),83400,'유리 사이즈'!AV223)))</f>
        <v>0</v>
      </c>
      <c r="AX223" s="441">
        <f>(AL223*AN223)/91809*IF($AB223="51T",11000,IF($B223="48T",27500,0))</f>
        <v>0</v>
      </c>
      <c r="AY223" s="442">
        <f>IF(AX223=0,0,IF(AND('유리 사이즈'!$AB223="51T",'유리 사이즈'!AX223&lt;33000),33000,IF(AND('유리 사이즈'!$B223="48T",'유리 사이즈'!AX223&lt;83400),83400,'유리 사이즈'!AX223)))</f>
        <v>0</v>
      </c>
      <c r="AZ223" s="82"/>
      <c r="BA223" s="469">
        <f>IF(입력!A225="","",입력!A225)</f>
        <v>28</v>
      </c>
      <c r="BB223" s="471" t="str">
        <f>IF(입력!B229="","",입력!B229)</f>
        <v/>
      </c>
      <c r="BC223" s="472"/>
      <c r="BD223" s="450">
        <f>IF(OR(입력!B225="145mm단열",입력!B225="145mm방화"),IF(입력!B227="ES",입력!D225-(입력!D225-입력!J225)-38-21+50.5-81-81-10,0),0)</f>
        <v>0</v>
      </c>
      <c r="BE223" s="477"/>
      <c r="BF223" s="444">
        <f>IF(OR(입력!B225="145mm단열",입력!B225="145mm방화"),IF(입력!B227="ES",입력!F225-37-38-81-81-10,0),0)</f>
        <v>0</v>
      </c>
      <c r="BG223" s="445"/>
      <c r="BH223" s="450">
        <f>IF(OR(입력!B225="145mm단열",입력!B225="145mm방화"),IF(입력!B227="ES",IF(입력!H225="W",IF(입력!H229="W",입력!D225-(입력!D225-입력!J229)-38-21+50.5-81-81-10,입력!D225-입력!J225-40-21-10),0),0),0)</f>
        <v>0</v>
      </c>
      <c r="BI223" s="477"/>
      <c r="BJ223" s="450">
        <f>IF(OR(입력!$B225="145mm단열",입력!$B225="145mm방화"),IF(입력!B227="ES",IF(입력!H225="W",IF(입력!H228="W",입력!F225-37-38-81-81-10,입력!F225-40-40-10),0),0),0)</f>
        <v>0</v>
      </c>
      <c r="BK223" s="477"/>
      <c r="BL223" s="444">
        <f>IF(OR(입력!B225="145mm단열",입력!B225="145mm방화"),IF(입력!B227="ES",IF(AND(입력!H225="W",입력!H229="W"),입력!D225-입력!J225-입력!J228-21-21-10,0),0),0)</f>
        <v>0</v>
      </c>
      <c r="BM223" s="445"/>
      <c r="BN223" s="450">
        <f>IF(OR(입력!B225="145mm단열",입력!B225="145mm방화"),IF(입력!B227="ES",IF(AND(입력!H225="W",입력!H229="W"),입력!F225-40-40-10,0),0),0)</f>
        <v>0</v>
      </c>
      <c r="BO223" s="477"/>
      <c r="BP223" s="460">
        <f>ROUNDUP((BU223+BW223+BY223),0)</f>
        <v>0</v>
      </c>
      <c r="BQ223" s="461"/>
      <c r="BR223" s="461"/>
      <c r="BS223" s="462"/>
      <c r="BT223" s="441">
        <f>IF(BB223="48T",0,IF(BB223="51T",0,IF(입력!B225="145mm단열",(BD223*BF223)/91809*IF($B223="39T",9800,6100),IF(입력!B225="145mm방화",(BD223*BF223)/91809*IF($B223="24T",23400,30000),IF(AND(입력!B227="ES",BB223="39T"),(BD223*BF223)/91809*9800,IF(AND(입력!B227="ES",BB223="24T"),(BD223*BF223)/91809*6100,0))))))</f>
        <v>0</v>
      </c>
      <c r="BU223" s="442">
        <f>IF(BT223=0,0,IF(AND(입력!$B225="145mm단열",$B223="39T",BT223&lt;29400),29400,IF(AND(입력!$B225="145mm단열",$B223="24T",BT223&lt;18300),18300,IF(AND(입력!$B225="60mm방화",$B223="24T",BT223&lt;70200),70200,BT223))))</f>
        <v>0</v>
      </c>
      <c r="BV223" s="441">
        <f>IF(BB223="48T",0,IF(BB223="51T",0,IF(입력!B225="145mm단열",(BH223*BJ223)/91809*IF($B223="39T",9800,6100),IF(입력!B225="145mm방화",(BH223*BJ223)/91809*IF($B223="24T",23400,30000),IF(AND(입력!B227="ES",BB223="39T"),(BH223*BJ223)/91809*9800,IF(AND(입력!B227="ES",BB223="24T"),(BH223*BJ223)/91809*6100,0))))))</f>
        <v>0</v>
      </c>
      <c r="BW223" s="442">
        <f>IF(BV223=0,0,IF(AND(입력!$B225="145mm단열",$B223="39T",BV223&lt;29400),29400,IF(AND(입력!$B225="145mm단열",$B223="24T",BV223&lt;18300),18300,IF(AND(입력!$B225="60mm방화",$B223="24T",BV223&lt;70200),70200,BV223))))</f>
        <v>0</v>
      </c>
      <c r="BX223" s="441">
        <f>IF(BB223="48T",0,IF(BB223="51T",0,IF(입력!B225="145mm단열",(BL223*BN223)/91809*IF($B223="39T",9800,6100),IF(입력!B225="145mm방화",(BL223*BN223)/91809*IF($B223="24T",23400,30000),IF(AND(입력!B227="ES",BB223="39T"),(BL223*BN223)/91809*9800,IF(AND(입력!B227="ES",BB223="24T"),(BL223*BN223)/91809*6100,0))))))</f>
        <v>0</v>
      </c>
      <c r="BY223" s="442">
        <f>IF(BX223=0,0,IF(AND(입력!$B225="145mm단열",$B223="39T",BX223&lt;29400),29400,IF(AND(입력!$B225="60mm단열",$B223="24T",BX223&lt;18300),18300,IF(AND(입력!$B225="145mm방화",$B223="24T",BX223&lt;70200),70200,BX223))))</f>
        <v>0</v>
      </c>
    </row>
    <row r="224" spans="1:77" ht="16.5" customHeight="1" x14ac:dyDescent="0.3">
      <c r="A224" s="470"/>
      <c r="B224" s="473"/>
      <c r="C224" s="474"/>
      <c r="D224" s="451"/>
      <c r="E224" s="478"/>
      <c r="F224" s="446"/>
      <c r="G224" s="447"/>
      <c r="H224" s="451"/>
      <c r="I224" s="478"/>
      <c r="J224" s="451"/>
      <c r="K224" s="478"/>
      <c r="L224" s="446"/>
      <c r="M224" s="447"/>
      <c r="N224" s="451"/>
      <c r="O224" s="478"/>
      <c r="P224" s="463"/>
      <c r="Q224" s="464"/>
      <c r="R224" s="464"/>
      <c r="S224" s="465"/>
      <c r="T224" s="441"/>
      <c r="U224" s="442"/>
      <c r="V224" s="441"/>
      <c r="W224" s="442"/>
      <c r="X224" s="441"/>
      <c r="Y224" s="442"/>
      <c r="Z224" s="82"/>
      <c r="AA224" s="470"/>
      <c r="AB224" s="473"/>
      <c r="AC224" s="474"/>
      <c r="AD224" s="451"/>
      <c r="AE224" s="478"/>
      <c r="AF224" s="446"/>
      <c r="AG224" s="447"/>
      <c r="AH224" s="451"/>
      <c r="AI224" s="447"/>
      <c r="AJ224" s="451"/>
      <c r="AK224" s="447"/>
      <c r="AL224" s="455"/>
      <c r="AM224" s="456"/>
      <c r="AN224" s="455"/>
      <c r="AO224" s="456"/>
      <c r="AP224" s="463"/>
      <c r="AQ224" s="464"/>
      <c r="AR224" s="464"/>
      <c r="AS224" s="465"/>
      <c r="AT224" s="441"/>
      <c r="AU224" s="442"/>
      <c r="AV224" s="441"/>
      <c r="AW224" s="442"/>
      <c r="AX224" s="441"/>
      <c r="AY224" s="442"/>
      <c r="AZ224" s="82"/>
      <c r="BA224" s="470"/>
      <c r="BB224" s="473"/>
      <c r="BC224" s="474"/>
      <c r="BD224" s="451"/>
      <c r="BE224" s="478"/>
      <c r="BF224" s="446"/>
      <c r="BG224" s="447"/>
      <c r="BH224" s="451"/>
      <c r="BI224" s="478"/>
      <c r="BJ224" s="451"/>
      <c r="BK224" s="478"/>
      <c r="BL224" s="446"/>
      <c r="BM224" s="447"/>
      <c r="BN224" s="451"/>
      <c r="BO224" s="478"/>
      <c r="BP224" s="463"/>
      <c r="BQ224" s="464"/>
      <c r="BR224" s="464"/>
      <c r="BS224" s="465"/>
      <c r="BT224" s="441"/>
      <c r="BU224" s="442"/>
      <c r="BV224" s="441"/>
      <c r="BW224" s="442"/>
      <c r="BX224" s="441"/>
      <c r="BY224" s="442"/>
    </row>
    <row r="225" spans="1:77" ht="16.5" customHeight="1" x14ac:dyDescent="0.3">
      <c r="A225" s="470"/>
      <c r="B225" s="473"/>
      <c r="C225" s="474"/>
      <c r="D225" s="451"/>
      <c r="E225" s="478"/>
      <c r="F225" s="446"/>
      <c r="G225" s="447"/>
      <c r="H225" s="451"/>
      <c r="I225" s="478"/>
      <c r="J225" s="451"/>
      <c r="K225" s="478"/>
      <c r="L225" s="446"/>
      <c r="M225" s="447"/>
      <c r="N225" s="451"/>
      <c r="O225" s="478"/>
      <c r="P225" s="463"/>
      <c r="Q225" s="464"/>
      <c r="R225" s="464"/>
      <c r="S225" s="465"/>
      <c r="T225" s="441"/>
      <c r="U225" s="442"/>
      <c r="V225" s="441"/>
      <c r="W225" s="442"/>
      <c r="X225" s="441"/>
      <c r="Y225" s="442"/>
      <c r="Z225" s="82"/>
      <c r="AA225" s="470"/>
      <c r="AB225" s="473"/>
      <c r="AC225" s="474"/>
      <c r="AD225" s="451"/>
      <c r="AE225" s="478"/>
      <c r="AF225" s="446"/>
      <c r="AG225" s="447"/>
      <c r="AH225" s="451"/>
      <c r="AI225" s="447"/>
      <c r="AJ225" s="451"/>
      <c r="AK225" s="447"/>
      <c r="AL225" s="455"/>
      <c r="AM225" s="456"/>
      <c r="AN225" s="455"/>
      <c r="AO225" s="456"/>
      <c r="AP225" s="463"/>
      <c r="AQ225" s="464"/>
      <c r="AR225" s="464"/>
      <c r="AS225" s="465"/>
      <c r="AT225" s="441"/>
      <c r="AU225" s="442"/>
      <c r="AV225" s="441"/>
      <c r="AW225" s="442"/>
      <c r="AX225" s="441"/>
      <c r="AY225" s="442"/>
      <c r="AZ225" s="82"/>
      <c r="BA225" s="470"/>
      <c r="BB225" s="473"/>
      <c r="BC225" s="474"/>
      <c r="BD225" s="451"/>
      <c r="BE225" s="478"/>
      <c r="BF225" s="446"/>
      <c r="BG225" s="447"/>
      <c r="BH225" s="451"/>
      <c r="BI225" s="478"/>
      <c r="BJ225" s="451"/>
      <c r="BK225" s="478"/>
      <c r="BL225" s="446"/>
      <c r="BM225" s="447"/>
      <c r="BN225" s="451"/>
      <c r="BO225" s="478"/>
      <c r="BP225" s="463"/>
      <c r="BQ225" s="464"/>
      <c r="BR225" s="464"/>
      <c r="BS225" s="465"/>
      <c r="BT225" s="441"/>
      <c r="BU225" s="442"/>
      <c r="BV225" s="441"/>
      <c r="BW225" s="442"/>
      <c r="BX225" s="441"/>
      <c r="BY225" s="442"/>
    </row>
    <row r="226" spans="1:77" ht="16.5" customHeight="1" x14ac:dyDescent="0.3">
      <c r="A226" s="470"/>
      <c r="B226" s="473"/>
      <c r="C226" s="474"/>
      <c r="D226" s="451"/>
      <c r="E226" s="478"/>
      <c r="F226" s="446"/>
      <c r="G226" s="447"/>
      <c r="H226" s="451"/>
      <c r="I226" s="478"/>
      <c r="J226" s="451"/>
      <c r="K226" s="478"/>
      <c r="L226" s="446"/>
      <c r="M226" s="447"/>
      <c r="N226" s="451"/>
      <c r="O226" s="478"/>
      <c r="P226" s="463"/>
      <c r="Q226" s="464"/>
      <c r="R226" s="464"/>
      <c r="S226" s="465"/>
      <c r="T226" s="441"/>
      <c r="U226" s="442"/>
      <c r="V226" s="441"/>
      <c r="W226" s="442"/>
      <c r="X226" s="441"/>
      <c r="Y226" s="442"/>
      <c r="Z226" s="82"/>
      <c r="AA226" s="470"/>
      <c r="AB226" s="473"/>
      <c r="AC226" s="474"/>
      <c r="AD226" s="451"/>
      <c r="AE226" s="478"/>
      <c r="AF226" s="446"/>
      <c r="AG226" s="447"/>
      <c r="AH226" s="451"/>
      <c r="AI226" s="447"/>
      <c r="AJ226" s="451"/>
      <c r="AK226" s="447"/>
      <c r="AL226" s="455"/>
      <c r="AM226" s="456"/>
      <c r="AN226" s="455"/>
      <c r="AO226" s="456"/>
      <c r="AP226" s="463"/>
      <c r="AQ226" s="464"/>
      <c r="AR226" s="464"/>
      <c r="AS226" s="465"/>
      <c r="AT226" s="441"/>
      <c r="AU226" s="442"/>
      <c r="AV226" s="441"/>
      <c r="AW226" s="442"/>
      <c r="AX226" s="441"/>
      <c r="AY226" s="442"/>
      <c r="AZ226" s="82"/>
      <c r="BA226" s="470"/>
      <c r="BB226" s="473"/>
      <c r="BC226" s="474"/>
      <c r="BD226" s="451"/>
      <c r="BE226" s="478"/>
      <c r="BF226" s="446"/>
      <c r="BG226" s="447"/>
      <c r="BH226" s="451"/>
      <c r="BI226" s="478"/>
      <c r="BJ226" s="451"/>
      <c r="BK226" s="478"/>
      <c r="BL226" s="446"/>
      <c r="BM226" s="447"/>
      <c r="BN226" s="451"/>
      <c r="BO226" s="478"/>
      <c r="BP226" s="463"/>
      <c r="BQ226" s="464"/>
      <c r="BR226" s="464"/>
      <c r="BS226" s="465"/>
      <c r="BT226" s="441"/>
      <c r="BU226" s="442"/>
      <c r="BV226" s="441"/>
      <c r="BW226" s="442"/>
      <c r="BX226" s="441"/>
      <c r="BY226" s="442"/>
    </row>
    <row r="227" spans="1:77" ht="16.5" customHeight="1" x14ac:dyDescent="0.3">
      <c r="A227" s="470"/>
      <c r="B227" s="473"/>
      <c r="C227" s="474"/>
      <c r="D227" s="451"/>
      <c r="E227" s="478"/>
      <c r="F227" s="446"/>
      <c r="G227" s="447"/>
      <c r="H227" s="451"/>
      <c r="I227" s="478"/>
      <c r="J227" s="451"/>
      <c r="K227" s="478"/>
      <c r="L227" s="446"/>
      <c r="M227" s="447"/>
      <c r="N227" s="451"/>
      <c r="O227" s="478"/>
      <c r="P227" s="463"/>
      <c r="Q227" s="464"/>
      <c r="R227" s="464"/>
      <c r="S227" s="465"/>
      <c r="T227" s="441"/>
      <c r="U227" s="442"/>
      <c r="V227" s="441"/>
      <c r="W227" s="442"/>
      <c r="X227" s="441"/>
      <c r="Y227" s="442"/>
      <c r="Z227" s="82"/>
      <c r="AA227" s="470"/>
      <c r="AB227" s="473"/>
      <c r="AC227" s="474"/>
      <c r="AD227" s="451"/>
      <c r="AE227" s="478"/>
      <c r="AF227" s="446"/>
      <c r="AG227" s="447"/>
      <c r="AH227" s="451"/>
      <c r="AI227" s="447"/>
      <c r="AJ227" s="451"/>
      <c r="AK227" s="447"/>
      <c r="AL227" s="455"/>
      <c r="AM227" s="456"/>
      <c r="AN227" s="455"/>
      <c r="AO227" s="456"/>
      <c r="AP227" s="463"/>
      <c r="AQ227" s="464"/>
      <c r="AR227" s="464"/>
      <c r="AS227" s="465"/>
      <c r="AT227" s="441"/>
      <c r="AU227" s="442"/>
      <c r="AV227" s="441"/>
      <c r="AW227" s="442"/>
      <c r="AX227" s="441"/>
      <c r="AY227" s="442"/>
      <c r="AZ227" s="82"/>
      <c r="BA227" s="470"/>
      <c r="BB227" s="473"/>
      <c r="BC227" s="474"/>
      <c r="BD227" s="451"/>
      <c r="BE227" s="478"/>
      <c r="BF227" s="446"/>
      <c r="BG227" s="447"/>
      <c r="BH227" s="451"/>
      <c r="BI227" s="478"/>
      <c r="BJ227" s="451"/>
      <c r="BK227" s="478"/>
      <c r="BL227" s="446"/>
      <c r="BM227" s="447"/>
      <c r="BN227" s="451"/>
      <c r="BO227" s="478"/>
      <c r="BP227" s="463"/>
      <c r="BQ227" s="464"/>
      <c r="BR227" s="464"/>
      <c r="BS227" s="465"/>
      <c r="BT227" s="441"/>
      <c r="BU227" s="442"/>
      <c r="BV227" s="441"/>
      <c r="BW227" s="442"/>
      <c r="BX227" s="441"/>
      <c r="BY227" s="442"/>
    </row>
    <row r="228" spans="1:77" ht="16.5" customHeight="1" x14ac:dyDescent="0.3">
      <c r="A228" s="470"/>
      <c r="B228" s="473"/>
      <c r="C228" s="474"/>
      <c r="D228" s="451"/>
      <c r="E228" s="478"/>
      <c r="F228" s="446"/>
      <c r="G228" s="447"/>
      <c r="H228" s="451"/>
      <c r="I228" s="478"/>
      <c r="J228" s="451"/>
      <c r="K228" s="478"/>
      <c r="L228" s="446"/>
      <c r="M228" s="447"/>
      <c r="N228" s="451"/>
      <c r="O228" s="478"/>
      <c r="P228" s="463"/>
      <c r="Q228" s="464"/>
      <c r="R228" s="464"/>
      <c r="S228" s="465"/>
      <c r="T228" s="441"/>
      <c r="U228" s="442"/>
      <c r="V228" s="441"/>
      <c r="W228" s="442"/>
      <c r="X228" s="441"/>
      <c r="Y228" s="442"/>
      <c r="Z228" s="82"/>
      <c r="AA228" s="470"/>
      <c r="AB228" s="473"/>
      <c r="AC228" s="474"/>
      <c r="AD228" s="451"/>
      <c r="AE228" s="478"/>
      <c r="AF228" s="446"/>
      <c r="AG228" s="447"/>
      <c r="AH228" s="451"/>
      <c r="AI228" s="447"/>
      <c r="AJ228" s="451"/>
      <c r="AK228" s="447"/>
      <c r="AL228" s="455"/>
      <c r="AM228" s="456"/>
      <c r="AN228" s="455"/>
      <c r="AO228" s="456"/>
      <c r="AP228" s="463"/>
      <c r="AQ228" s="464"/>
      <c r="AR228" s="464"/>
      <c r="AS228" s="465"/>
      <c r="AT228" s="441"/>
      <c r="AU228" s="442"/>
      <c r="AV228" s="441"/>
      <c r="AW228" s="442"/>
      <c r="AX228" s="441"/>
      <c r="AY228" s="442"/>
      <c r="AZ228" s="82"/>
      <c r="BA228" s="470"/>
      <c r="BB228" s="473"/>
      <c r="BC228" s="474"/>
      <c r="BD228" s="451"/>
      <c r="BE228" s="478"/>
      <c r="BF228" s="446"/>
      <c r="BG228" s="447"/>
      <c r="BH228" s="451"/>
      <c r="BI228" s="478"/>
      <c r="BJ228" s="451"/>
      <c r="BK228" s="478"/>
      <c r="BL228" s="446"/>
      <c r="BM228" s="447"/>
      <c r="BN228" s="451"/>
      <c r="BO228" s="478"/>
      <c r="BP228" s="463"/>
      <c r="BQ228" s="464"/>
      <c r="BR228" s="464"/>
      <c r="BS228" s="465"/>
      <c r="BT228" s="441"/>
      <c r="BU228" s="442"/>
      <c r="BV228" s="441"/>
      <c r="BW228" s="442"/>
      <c r="BX228" s="441"/>
      <c r="BY228" s="442"/>
    </row>
    <row r="229" spans="1:77" ht="16.5" customHeight="1" x14ac:dyDescent="0.3">
      <c r="A229" s="470"/>
      <c r="B229" s="473"/>
      <c r="C229" s="474"/>
      <c r="D229" s="451"/>
      <c r="E229" s="478"/>
      <c r="F229" s="446"/>
      <c r="G229" s="447"/>
      <c r="H229" s="451"/>
      <c r="I229" s="478"/>
      <c r="J229" s="451"/>
      <c r="K229" s="478"/>
      <c r="L229" s="446"/>
      <c r="M229" s="447"/>
      <c r="N229" s="451"/>
      <c r="O229" s="478"/>
      <c r="P229" s="463"/>
      <c r="Q229" s="464"/>
      <c r="R229" s="464"/>
      <c r="S229" s="465"/>
      <c r="T229" s="441"/>
      <c r="U229" s="442"/>
      <c r="V229" s="441"/>
      <c r="W229" s="442"/>
      <c r="X229" s="441"/>
      <c r="Y229" s="442"/>
      <c r="Z229" s="82"/>
      <c r="AA229" s="470"/>
      <c r="AB229" s="473"/>
      <c r="AC229" s="474"/>
      <c r="AD229" s="451"/>
      <c r="AE229" s="478"/>
      <c r="AF229" s="446"/>
      <c r="AG229" s="447"/>
      <c r="AH229" s="451"/>
      <c r="AI229" s="447"/>
      <c r="AJ229" s="451"/>
      <c r="AK229" s="447"/>
      <c r="AL229" s="455"/>
      <c r="AM229" s="456"/>
      <c r="AN229" s="455"/>
      <c r="AO229" s="456"/>
      <c r="AP229" s="463"/>
      <c r="AQ229" s="464"/>
      <c r="AR229" s="464"/>
      <c r="AS229" s="465"/>
      <c r="AT229" s="441"/>
      <c r="AU229" s="442"/>
      <c r="AV229" s="441"/>
      <c r="AW229" s="442"/>
      <c r="AX229" s="441"/>
      <c r="AY229" s="442"/>
      <c r="AZ229" s="82"/>
      <c r="BA229" s="470"/>
      <c r="BB229" s="473"/>
      <c r="BC229" s="474"/>
      <c r="BD229" s="451"/>
      <c r="BE229" s="478"/>
      <c r="BF229" s="446"/>
      <c r="BG229" s="447"/>
      <c r="BH229" s="451"/>
      <c r="BI229" s="478"/>
      <c r="BJ229" s="451"/>
      <c r="BK229" s="478"/>
      <c r="BL229" s="446"/>
      <c r="BM229" s="447"/>
      <c r="BN229" s="451"/>
      <c r="BO229" s="478"/>
      <c r="BP229" s="463"/>
      <c r="BQ229" s="464"/>
      <c r="BR229" s="464"/>
      <c r="BS229" s="465"/>
      <c r="BT229" s="441"/>
      <c r="BU229" s="442"/>
      <c r="BV229" s="441"/>
      <c r="BW229" s="442"/>
      <c r="BX229" s="441"/>
      <c r="BY229" s="442"/>
    </row>
    <row r="230" spans="1:77" ht="16.5" customHeight="1" thickBot="1" x14ac:dyDescent="0.35">
      <c r="A230" s="470"/>
      <c r="B230" s="475"/>
      <c r="C230" s="476"/>
      <c r="D230" s="452"/>
      <c r="E230" s="479"/>
      <c r="F230" s="448"/>
      <c r="G230" s="449"/>
      <c r="H230" s="452"/>
      <c r="I230" s="479"/>
      <c r="J230" s="452"/>
      <c r="K230" s="479"/>
      <c r="L230" s="448"/>
      <c r="M230" s="449"/>
      <c r="N230" s="452"/>
      <c r="O230" s="479"/>
      <c r="P230" s="466"/>
      <c r="Q230" s="467"/>
      <c r="R230" s="467"/>
      <c r="S230" s="468"/>
      <c r="T230" s="441"/>
      <c r="U230" s="442"/>
      <c r="V230" s="441"/>
      <c r="W230" s="442"/>
      <c r="X230" s="441"/>
      <c r="Y230" s="442"/>
      <c r="Z230" s="82"/>
      <c r="AA230" s="470"/>
      <c r="AB230" s="475"/>
      <c r="AC230" s="476"/>
      <c r="AD230" s="452"/>
      <c r="AE230" s="479"/>
      <c r="AF230" s="448"/>
      <c r="AG230" s="449"/>
      <c r="AH230" s="452"/>
      <c r="AI230" s="449"/>
      <c r="AJ230" s="452"/>
      <c r="AK230" s="449"/>
      <c r="AL230" s="457"/>
      <c r="AM230" s="458"/>
      <c r="AN230" s="457"/>
      <c r="AO230" s="458"/>
      <c r="AP230" s="466"/>
      <c r="AQ230" s="467"/>
      <c r="AR230" s="467"/>
      <c r="AS230" s="468"/>
      <c r="AT230" s="441"/>
      <c r="AU230" s="442"/>
      <c r="AV230" s="441"/>
      <c r="AW230" s="442"/>
      <c r="AX230" s="441"/>
      <c r="AY230" s="442"/>
      <c r="AZ230" s="82"/>
      <c r="BA230" s="470"/>
      <c r="BB230" s="475"/>
      <c r="BC230" s="476"/>
      <c r="BD230" s="452"/>
      <c r="BE230" s="479"/>
      <c r="BF230" s="448"/>
      <c r="BG230" s="449"/>
      <c r="BH230" s="452"/>
      <c r="BI230" s="479"/>
      <c r="BJ230" s="452"/>
      <c r="BK230" s="479"/>
      <c r="BL230" s="448"/>
      <c r="BM230" s="449"/>
      <c r="BN230" s="452"/>
      <c r="BO230" s="479"/>
      <c r="BP230" s="466"/>
      <c r="BQ230" s="467"/>
      <c r="BR230" s="467"/>
      <c r="BS230" s="468"/>
      <c r="BT230" s="441"/>
      <c r="BU230" s="442"/>
      <c r="BV230" s="441"/>
      <c r="BW230" s="442"/>
      <c r="BX230" s="441"/>
      <c r="BY230" s="442"/>
    </row>
    <row r="231" spans="1:77" ht="16.5" customHeight="1" x14ac:dyDescent="0.3">
      <c r="A231" s="469">
        <f>IF(입력!A233="","",입력!A233)</f>
        <v>29</v>
      </c>
      <c r="B231" s="471" t="str">
        <f>IF(입력!B237="","",입력!B237)</f>
        <v/>
      </c>
      <c r="C231" s="472"/>
      <c r="D231" s="450">
        <f>IF(OR(입력!B233="60mm단열",입력!B233="60mm방화"),IF(입력!B235="FIX",IF(입력!H233="W",(입력!D233-(입력!D233-입력!J233)-34-19-15),입력!D233-34-34-15),IF(OR(입력!B235="T/T",입력!B235="T/O",입력!B235="T/S"),IF(입력!H233="W",입력!D233-(입력!D233-입력!J233)-34-19+12-53-53-15,입력!D233-34-34+12-53-53-15),IF(입력!B235="OD",IF(입력!H233="W",입력!D233-(입력!D233-입력!J233)-34-34+12-53-53-15,입력!D233-34-34+12-53-53-15),IF(입력!B235="PJ",IF(입력!H233="W",입력!D233-(입력!D233-입력!J233)-34-34+12-53-53-15,입력!D233-34-34+12-53-53-10),0)))),0)</f>
        <v>0</v>
      </c>
      <c r="E231" s="477"/>
      <c r="F231" s="444">
        <f>IF(OR(입력!B233="60mm단열",입력!B233="60mm방화"),IF(입력!B235="FIX",IF(입력!H233="H",입력!F233-(입력!F233-입력!J233)-34-19-15,입력!F233-34-34-15),IF(OR(입력!B235="T/T",입력!B235="T/O",입력!B235="T/S"),IF(입력!H233="H",입력!F233-(입력!F233-입력!J233)-34-19+12-53-53-15,입력!F233-34-34+12-53-53-15),IF(입력!B235="OD",IF(입력!H233="H",입력!F233-(입력!F233-입력!J233)-34-34+12-53-53-15,입력!F233-34-34+12-53-53-15),IF(입력!B235="ES",입력!F233-37-38-81-81-10,IF(입력!B235="PJ",IF(입력!H233="H",입력!F233-(입력!F233-입력!J233)-34-34+12-53-53-15,입력!F233-34-34+12-53-53-15),0))))),0)</f>
        <v>0</v>
      </c>
      <c r="G231" s="445"/>
      <c r="H231" s="450">
        <f>IF(OR(입력!B233="60mm단열",입력!B233="60mm방화"),IF(입력!B235="FIX",IF(입력!H233="W",IF(입력!H237="W",입력!D233-(입력!D233-입력!J237)-34-19-15,입력!D233-입력!J233-34-19-15),IF(입력!H233="H",입력!D233-34-34-15,0)),IF(OR(입력!B235="T/T",입력!B235="T/O",입력!B235="T/S"),IF(입력!H233="W",IF(입력!H237="W",입력!D233-(입력!D233-입력!J237)-34-19+12-53-53-15,입력!D233-입력!J233-34-19-15),IF(입력!H233="H",IF(입력!H237="H",입력!D233-34-34+12-53-53-15,입력!D233-34-34-15),0)),IF(입력!B235="OD",IF(입력!H233="W",IF(입력!H237="W",입력!D233-(입력!D233-입력!J237)-34-34+12-53-53-15,입력!D233-입력!J233-34-34-15),IF(입력!H233="H",IF(입력!H237="H",입력!D233-34-34+12-53-53-15,입력!D233-34-34-15),0)),IF(입력!B235="ES",IF(입력!H233="W",IF(입력!H237="W",입력!D233-(입력!D233-입력!J237)-38-21+50.5-81-81-10,입력!D233-입력!J233-40-21-10),0),IF(입력!B235="PJ",IF(입력!H233="W",IF(입력!H236="W",입력!D233-(입력!D233-입력!J237)-34-34+12-53-53-15,입력!D233-입력!J233-34-34-15),IF(입력!H233="H",IF(입력!H237="H",입력!D233-34-34+12-53-53-15,입력!D233-34-34-15),0)),0))))),0)</f>
        <v>0</v>
      </c>
      <c r="I231" s="477"/>
      <c r="J231" s="450">
        <f>IF(OR(입력!$B233="60mm단열",입력!$B233="60mm방화"),IF(입력!B235="FIX",IF(입력!H233="H",IF(입력!H237="H",입력!F233-(입력!F233-입력!J237)-34-19-15,입력!F233-입력!J233-34-19-15),IF(입력!H233="W",입력!F233-34-34-15,0)),IF(OR(입력!B235="T/T",입력!B235="T/O",입력!B235="T/S"),IF(입력!H233="H",IF(입력!H237="H",입력!F233-(입력!F233-입력!J237)-34-19+12-53-53-15,입력!F233-입력!J233-34-19-15),IF(입력!H233="W",IF(입력!H237="W",입력!F233-34-34+12-53-53-15,입력!F233-34-34-15),0)),IF(입력!B235="OD",IF(입력!H233="H",IF(입력!H237="H",입력!F233-(입력!F233-입력!J237)-34-34+12-53-53-15,입력!F233-입력!J233-34-34-15),IF(입력!H233="W",IF(입력!H237="W",입력!F233-34-34+12-53-53-15,입력!F233-34-34-15),0)),IF(입력!B235="ES",IF(입력!H233="W",IF(입력!H237="W",입력!F233-37-38-81-81-10,입력!F233-40-40-10),0),IF(입력!B235="PJ",IF(입력!H233="H",IF(입력!H237="H",입력!F233-(입력!F233-입력!J237)-34-34+12-53-53-15,입력!F233-입력!J233-34-34-15),IF(입력!H233="W",IF(입력!H237="W",입력!F233-34-34+12-53-53-15,입력!F233-34-34-15),0)),0))))),0)</f>
        <v>0</v>
      </c>
      <c r="K231" s="477"/>
      <c r="L231" s="444">
        <f>IF(OR(입력!B233="60mm단열",입력!B233="60mm방화"),IF(OR(입력!B235="FIX",입력!B235="T/T",입력!B235="T/O",입력!B235="T/S"),IF(AND(입력!H233="W",입력!H237="W"),입력!D233-입력!J233-입력!J237-19-19-15,IF(AND(입력!H233="H",입력!H237="H"),입력!D233-34-34-15,0)),IF(입력!B235="OD",IF(AND(입력!H233="W",입력!H237="W"),입력!D233-입력!J233-입력!J236-34-34-15,IF(AND(입력!H233="H",입력!H237="H"),입력!D233-34-34-15,0)),IF(입력!B235="ES",IF(AND(입력!H233="W",입력!H237="W"),입력!D233-입력!J233-입력!J236-21-21-10,0),IF(입력!B235="PJ",IF(AND(입력!H233="W",입력!H237="W"),입력!D233-입력!J233-입력!J236-34-34-15,IF(AND(입력!H233="H",입력!H237="H"),입력!D233-34-34-15,0)),0)))),0)</f>
        <v>0</v>
      </c>
      <c r="M231" s="445"/>
      <c r="N231" s="450">
        <f>IF(OR(입력!B233="60mm단열",입력!B233="60mm방화"),IF(입력!B235="FIX",IF(AND(입력!H233="W",입력!H237="W"),입력!F233-34-34-15,IF(AND(입력!H233="H",입력!H237="H"),입력!F233-입력!J233-입력!J236-19-19-15,0)),IF(OR(입력!B235="T/T",입력!B235="T/O",입력!B235="T/S"),IF(AND(입력!H233="W",입력!H237="W"),입력!F233-34-34-15,IF(AND(입력!H233="H",입력!H237="H"),입력!F233-입력!J233-입력!J236-19-19-15,0)),IF(입력!B235="OD",IF(AND(입력!H233="W",입력!H237="W"),입력!F233-34-34-15,IF(AND(입력!H233="H",입력!H237="H"),입력!F233-입력!J233-입력!J237-34-34-15,0)),IF(입력!B235="ES",IF(AND(입력!H233="W",입력!H237="W"),입력!F233-34-34-15,0),IF(입력!B235="PJ",IF(AND(입력!H233="W",입력!H237="W"),입력!F233-34-34-15,IF(AND(입력!H233="H",입력!H237="H"),입력!F233-입력!J233-입력!J237-34-34-15,0)),0))))),0)</f>
        <v>0</v>
      </c>
      <c r="O231" s="477"/>
      <c r="P231" s="460">
        <f>ROUNDUP((U231+W231+Y231),0)</f>
        <v>0</v>
      </c>
      <c r="Q231" s="461"/>
      <c r="R231" s="461"/>
      <c r="S231" s="462"/>
      <c r="T231" s="441">
        <f>IF(B231="48T",0,IF(B231="51T",0,IF(입력!B233="60mm단열",(D231*F231)/91809*IF($B231="39T",9800,6100),IF(입력!B233="60mm방화",(D231*F231)/91809*IF($B231="24T",23400,30000),IF(AND(입력!B235="ES",B231="39T"),(D231*F231)/91809*9800,IF(AND(입력!B235="ES",B231="24T"),(D231*F231)/91809*6100,0))))))</f>
        <v>0</v>
      </c>
      <c r="U231" s="442">
        <f>IF(T231=0,0,IF(AND(입력!$B233="60mm단열",$B231="39T",T231&lt;29400),29400,IF(AND(입력!$B233="60mm단열",$B231="24T",T231&lt;18300),18300,IF(AND(입력!$B233="60mm방화",$B231="24T",T231&lt;70200),70200,T231))))</f>
        <v>0</v>
      </c>
      <c r="V231" s="441">
        <f>IF(B231="48T",0,IF(B231="51T",0,IF(입력!B233="60mm단열",(H231*J231)/91809*IF($B231="39T",9800,6100),IF(입력!B233="60mm방화",(H231*J231)/91809*IF($B231="24T",23400,30000),IF(AND(입력!B235="ES",B231="39T"),(H231*J231)/91809*9800,IF(AND(입력!B235="ES",B231="24T"),(H231*J231)/91809*6100,0))))))</f>
        <v>0</v>
      </c>
      <c r="W231" s="442">
        <f>IF(V231=0,0,IF(AND(입력!$B233="60mm단열",$B231="39T",V231&lt;29400),29400,IF(AND(입력!$B233="60mm단열",$B231="24T",V231&lt;18300),18300,IF(AND(입력!$B233="60mm방화",$B231="24T",V231&lt;70200),70200,V231))))</f>
        <v>0</v>
      </c>
      <c r="X231" s="441">
        <f>IF(B231="48T",0,IF(B231="51T",0,IF(입력!B233="60mm단열",(L231*N231)/91809*IF($B231="39T",9800,6100),IF(입력!B233="60mm방화",(L231*N231)/91809*IF($B231="24T",23400,30000),IF(AND(입력!B235="ES",B231="39T"),(L231*N231)/91809*9800,IF(AND(입력!B235="ES",B231="24T"),(L231*N231)/91809*6100,0))))))</f>
        <v>0</v>
      </c>
      <c r="Y231" s="442">
        <f>IF(X231=0,0,IF(AND(입력!$B233="60mm단열",$B231="39T",X231&lt;29400),29400,IF(AND(입력!$B233="60mm단열",$B231="24T",X231&lt;18300),18300,IF(AND(입력!$B233="60mm방화",$B231="24T",X231&lt;70200),70200,X231))))</f>
        <v>0</v>
      </c>
      <c r="Z231" s="82"/>
      <c r="AA231" s="469">
        <f>IF(입력!A233="","",입력!A233)</f>
        <v>29</v>
      </c>
      <c r="AB231" s="471" t="str">
        <f>IF(입력!B237="","",입력!B237)</f>
        <v/>
      </c>
      <c r="AC231" s="472"/>
      <c r="AD231" s="450">
        <f>IF(OR(입력!B233="85mm단열",입력!B233="85mm방화"),IF(입력!B235="FIX",IF(입력!H233="W",(입력!D233-(입력!D233-입력!J233)-38-19-15),입력!D233-38-38-15),IF(OR(입력!B235="T/T",입력!B235="T/O",입력!B235="T/S"),IF(입력!H233="W",입력!D233-(입력!D233-입력!J233)-38-19+12-56-56-15,입력!D233-38-38+12-56-56-15),IF(입력!B235="OD",IF(입력!H233="W",입력!D233-(입력!D233-입력!J233)-38-38+12-56-56-15,입력!D233-38-38+12-56-56-15),0))),0)</f>
        <v>0</v>
      </c>
      <c r="AE231" s="477"/>
      <c r="AF231" s="444">
        <f>IF(OR(입력!B233="85mm단열",입력!B233="85mm방화"),IF(입력!B235="FIX",IF(입력!H233="H",입력!F233-(입력!F233-입력!J233)-38-19-15,입력!F233-38-38-15),IF(OR(입력!B235="T/T",입력!B235="T/O",입력!B233="T/S"),IF(입력!H233="H",입력!F233-(입력!F233-입력!J233)-38-19+12-56-56-15,입력!F233-38-38+12-56-56-15),IF(입력!B235="OD",IF(입력!H233="H",입력!F233-(입력!F233-입력!J233)-38-38+12-56-56-15,입력!F233-38-38+12-56-56-15),IF(입력!B235="ES",입력!F233-37-38-81-81-10,IF(입력!B235="PJ",IF(입력!H233="H",입력!F233-(입력!F233-입력!J233)-50-50+16-58-58-10,입력!F233-50-50+16-58-58-10),0))))),0)</f>
        <v>0</v>
      </c>
      <c r="AG231" s="445"/>
      <c r="AH231" s="450">
        <f>IF(OR(입력!B233="85mm단열",입력!B233="85mm방화"),IF(입력!B235="FIX",IF(입력!H233="W",IF(입력!H238="W",입력!D233-(입력!D233-입력!J238)-37-19-15,입력!D233-입력!J233-38-19-15),IF(입력!H233="H",입력!D233-38-38-15,0)),IF(OR(입력!B235="T/T",입력!B235="T/O",입력!B235="T/S"),IF(입력!H233="W",IF(입력!H237="W",입력!D233-(입력!D233-입력!J237)-38-19+12-56-56-15,입력!D233-입력!J233-38-19-15),IF(입력!H233="H",IF(입력!H238="H",입력!D233-38-38+12-56-56-15,입력!D233-38-38-15),0)),IF(입력!B235="OD",IF(입력!H233="W",IF(입력!H237="W",입력!D233-(입력!D233-입력!J237)-38-38+12-56-56-15,입력!D233-입력!J233-38-38-15),IF(입력!H233="H",IF(입력!H237="H",입력!D233-38-38+12-56-56-15,입력!D233-38-38-15),0)),IF(입력!B235="ES",IF(입력!H233="W",IF(입력!H238="W",입력!D233-(입력!D233-입력!J238)-38-21+50.5-81-81-10,입력!D233-입력!J233-40-21-10),0),IF(입력!B235="PJ",IF(입력!H233="W",IF(입력!H238="W",입력!D233-(입력!D233-입력!J238)-50-50+16-58-58-10,입력!D233-입력!J233-50-50-10),IF(입력!H233="H",IF(입력!H238="H",입력!D233-50-50+16-58-58-10,입력!D233-50-50-10),0)),0))))),0)</f>
        <v>0</v>
      </c>
      <c r="AI231" s="445"/>
      <c r="AJ231" s="450">
        <f>IF(OR(입력!B233="85mm단열",입력!B233="85mm방화"),IF(입력!B235="FIX",IF(입력!H233="H",IF(입력!H237="H",입력!F233-(입력!F233-입력!J237)-38-19-15,입력!F233-입력!J233-38-19-15),IF(입력!H233="W",입력!F233-38-38-15,0)),IF(OR(입력!B235="T/T",입력!B235="T/O",입력!B235="T/S"),IF(입력!H233="H",IF(입력!H237="H",입력!F233-(입력!F233-입력!J237)-38-19+12-56-56-15,입력!F233-입력!J233-38-19-15),IF(입력!H233="W",IF(입력!H237="W",입력!F233-38-38+12-56-56-15,입력!F233-38-38-15),0)),IF(입력!B235="ID",IF(입력!H233="H",IF(입력!H237="H",입력!F233-(입력!F233-입력!J237)-38-19+12-56-56-15,입력!F233-입력!J233-38-19-15),IF(입력!H233="W",IF(입력!H237="W",입력!F233-38-38+12-56-56-15,입력!F233-38-38-15),0)),IF(입력!B235="OD",IF(입력!H233="H",IF(입력!H237="H",입력!F233-(입력!F233-입력!J237)-38-38+12-56-56-15,입력!F233-입력!J233-38-38-15),IF(입력!H233="W",IF(입력!H237="W",입력!F233-38-38+12-56-56-15,입력!F233-38-38-15),0)),IF(입력!B235="ES",IF(입력!H233="W",IF(입력!H238="W",입력!F233-37-38-81-81-10,입력!F233-40-40-10),0),IF(입력!B235="PJ",IF(입력!H233="H",IF(입력!H238="H",입력!F233-(입력!F233-입력!J238)-50-50+16-58-58-10,입력!F233-입력!J233-50-50-10),IF(입력!H233="W",IF(입력!H238="W",입력!F233-50-50+16-58-58-10,입력!F233-50-50-10),0)),0)))))),0)</f>
        <v>0</v>
      </c>
      <c r="AK231" s="445"/>
      <c r="AL231" s="453">
        <f>IF(OR(입력!B233="85mm단열",입력!B233="85mm방화"),IF(OR(입력!B235="FIX",입력!B235="T/T",입력!B235="T/O",입력!B235="T/S",입력!B235="ID"),IF(AND(입력!H233="W",입력!H237="W"),입력!D233-입력!J233-입력!J237-19-19-15,IF(AND(입력!H233="H",입력!H237="H"),입력!D233-38-38-15,0)),IF(입력!B235="OD",IF(AND(입력!H233="W",입력!H237="W"),입력!D233-입력!J233-입력!J238-38-38-15,IF(AND(입력!H233="H",입력!H237="H"),입력!D233-38-38-15,0)),IF(입력!B233="ES",IF(AND(입력!H233="W",입력!H237="W"),입력!D233-입력!J233-입력!J238-21-21-10,0),IF(입력!B233="PJ",IF(AND(입력!H233="W",입력!H237="W"),입력!D233-입력!J233-입력!J238-50-50-10-12,IF(AND(입력!H233="H",입력!H237="H"),입력!D233-50-50-10-12,0)),0)))),0)</f>
        <v>0</v>
      </c>
      <c r="AM231" s="454"/>
      <c r="AN231" s="459">
        <f>IF(OR(입력!B233="85mm단열",입력!B233="85mm방화"),IF(입력!B235="FIX",IF(AND(입력!H233="W",입력!H237="W"),입력!F233-38-38-15,IF(AND(입력!H233="H",입력!H237="H"),입력!F233-입력!J233-입력!J237-19-19-15,0)),IF(OR(입력!B235="T/T",입력!B235="T/O",입력!B235="T/S"),IF(AND(입력!H233="W",입력!H237="W"),입력!F233-38-38-15,IF(AND(입력!H233="H",입력!H237="H"),입력!F233-입력!J233-입력!J237-19-19-15,0)),IF(입력!B235="ID",IF(AND(입력!H233="W",입력!H237="W"),입력!F233-38-38-15,IF(AND(입력!H233="H",입력!H237="H"),입력!F233-입력!J233-입력!J237-19-19-15,0)),IF(입력!B235="OD",IF(AND(입력!H233="W",입력!H237="W"),입력!F233-38-38-15,IF(AND(입력!H233="H",입력!H237="H"),입력!F233-입력!J233-입력!J237-38-38-15,0)),IF(입력!B233="ES",IF(AND(입력!H233="W",입력!H238="W"),입력!F233-40-40-10,0),IF(입력!B233="PJ",IF(AND(입력!H233="W",입력!H238="W"),입력!F233-50-50-10,IF(AND(입력!H233="H",입력!H238="H"),입력!F233-입력!J233-입력!J238-50-50-10,0)),0)))))),0)</f>
        <v>0</v>
      </c>
      <c r="AO231" s="454"/>
      <c r="AP231" s="460">
        <f>ROUNDUP((AU231+AW231+AY231),0)</f>
        <v>0</v>
      </c>
      <c r="AQ231" s="461"/>
      <c r="AR231" s="461"/>
      <c r="AS231" s="462"/>
      <c r="AT231" s="441">
        <f>(AD231*AF231)/91809*IF($AB231="51T",11000,IF($B231="48T",27500,0))</f>
        <v>0</v>
      </c>
      <c r="AU231" s="442">
        <f>IF(AT231=0,0,IF(AND('유리 사이즈'!$AB231="51T",'유리 사이즈'!AT231&lt;33000),33000,IF(AND('유리 사이즈'!$B231="48T",'유리 사이즈'!AT231&lt;83400),83400,'유리 사이즈'!AT231)))</f>
        <v>0</v>
      </c>
      <c r="AV231" s="441">
        <f>(AH231*AJ231)/91809*IF($AB231="51T",11000,IF($B231="48T",27500,0))</f>
        <v>0</v>
      </c>
      <c r="AW231" s="442">
        <f>IF(AV231=0,0,IF(AND('유리 사이즈'!$AB231="51T",'유리 사이즈'!AV231&lt;33000),33000,IF(AND('유리 사이즈'!$B231="48T",'유리 사이즈'!AV231&lt;83400),83400,'유리 사이즈'!AV231)))</f>
        <v>0</v>
      </c>
      <c r="AX231" s="441">
        <f>(AL231*AN231)/91809*IF($AB231="51T",11000,IF($B231="48T",27500,0))</f>
        <v>0</v>
      </c>
      <c r="AY231" s="442">
        <f>IF(AX231=0,0,IF(AND('유리 사이즈'!$AB231="51T",'유리 사이즈'!AX231&lt;33000),33000,IF(AND('유리 사이즈'!$B231="48T",'유리 사이즈'!AX231&lt;83400),83400,'유리 사이즈'!AX231)))</f>
        <v>0</v>
      </c>
      <c r="AZ231" s="82"/>
      <c r="BA231" s="469">
        <f>IF(입력!A233="","",입력!A233)</f>
        <v>29</v>
      </c>
      <c r="BB231" s="471" t="str">
        <f>IF(입력!B237="","",입력!B237)</f>
        <v/>
      </c>
      <c r="BC231" s="472"/>
      <c r="BD231" s="450">
        <f>IF(OR(입력!B233="145mm단열",입력!B233="145mm방화"),IF(입력!B235="ES",입력!D233-(입력!D233-입력!J233)-38-21+50.5-81-81-10,0),0)</f>
        <v>0</v>
      </c>
      <c r="BE231" s="477"/>
      <c r="BF231" s="444">
        <f>IF(OR(입력!B233="145mm단열",입력!B233="145mm방화"),IF(입력!B235="ES",입력!F233-37-38-81-81-10,0),0)</f>
        <v>0</v>
      </c>
      <c r="BG231" s="445"/>
      <c r="BH231" s="450">
        <f>IF(OR(입력!B233="145mm단열",입력!B233="145mm방화"),IF(입력!B235="ES",IF(입력!H233="W",IF(입력!H237="W",입력!D233-(입력!D233-입력!J237)-38-21+50.5-81-81-10,입력!D233-입력!J233-40-21-10),0),0),0)</f>
        <v>0</v>
      </c>
      <c r="BI231" s="477"/>
      <c r="BJ231" s="450">
        <f>IF(OR(입력!$B233="145mm단열",입력!$B233="145mm방화"),IF(입력!B235="ES",IF(입력!H233="W",IF(입력!H236="W",입력!F233-37-38-81-81-10,입력!F233-40-40-10),0),0),0)</f>
        <v>0</v>
      </c>
      <c r="BK231" s="477"/>
      <c r="BL231" s="444">
        <f>IF(OR(입력!B233="145mm단열",입력!B233="145mm방화"),IF(입력!B235="ES",IF(AND(입력!H233="W",입력!H237="W"),입력!D233-입력!J233-입력!J236-21-21-10,0),0),0)</f>
        <v>0</v>
      </c>
      <c r="BM231" s="445"/>
      <c r="BN231" s="450">
        <f>IF(OR(입력!B233="145mm단열",입력!B233="145mm방화"),IF(입력!B235="ES",IF(AND(입력!H233="W",입력!H237="W"),입력!F233-40-40-10,0),0),0)</f>
        <v>0</v>
      </c>
      <c r="BO231" s="477"/>
      <c r="BP231" s="460">
        <f>ROUNDUP((BU231+BW231+BY231),0)</f>
        <v>0</v>
      </c>
      <c r="BQ231" s="461"/>
      <c r="BR231" s="461"/>
      <c r="BS231" s="462"/>
      <c r="BT231" s="441">
        <f>IF(BB231="48T",0,IF(BB231="51T",0,IF(입력!B233="145mm단열",(BD231*BF231)/91809*IF($B231="39T",9800,6100),IF(입력!B233="145mm방화",(BD231*BF231)/91809*IF($B231="24T",23400,30000),IF(AND(입력!B235="ES",BB231="39T"),(BD231*BF231)/91809*9800,IF(AND(입력!B235="ES",BB231="24T"),(BD231*BF231)/91809*6100,0))))))</f>
        <v>0</v>
      </c>
      <c r="BU231" s="442">
        <f>IF(BT231=0,0,IF(AND(입력!$B233="145mm단열",$B231="39T",BT231&lt;29400),29400,IF(AND(입력!$B233="145mm단열",$B231="24T",BT231&lt;18300),18300,IF(AND(입력!$B233="60mm방화",$B231="24T",BT231&lt;70200),70200,BT231))))</f>
        <v>0</v>
      </c>
      <c r="BV231" s="441">
        <f>IF(BB231="48T",0,IF(BB231="51T",0,IF(입력!B233="145mm단열",(BH231*BJ231)/91809*IF($B231="39T",9800,6100),IF(입력!B233="145mm방화",(BH231*BJ231)/91809*IF($B231="24T",23400,30000),IF(AND(입력!B235="ES",BB231="39T"),(BH231*BJ231)/91809*9800,IF(AND(입력!B235="ES",BB231="24T"),(BH231*BJ231)/91809*6100,0))))))</f>
        <v>0</v>
      </c>
      <c r="BW231" s="442">
        <f>IF(BV231=0,0,IF(AND(입력!$B233="145mm단열",$B231="39T",BV231&lt;29400),29400,IF(AND(입력!$B233="145mm단열",$B231="24T",BV231&lt;18300),18300,IF(AND(입력!$B233="60mm방화",$B231="24T",BV231&lt;70200),70200,BV231))))</f>
        <v>0</v>
      </c>
      <c r="BX231" s="441">
        <f>IF(BB231="48T",0,IF(BB231="51T",0,IF(입력!B233="145mm단열",(BL231*BN231)/91809*IF($B231="39T",9800,6100),IF(입력!B233="145mm방화",(BL231*BN231)/91809*IF($B231="24T",23400,30000),IF(AND(입력!B235="ES",BB231="39T"),(BL231*BN231)/91809*9800,IF(AND(입력!B235="ES",BB231="24T"),(BL231*BN231)/91809*6100,0))))))</f>
        <v>0</v>
      </c>
      <c r="BY231" s="442">
        <f>IF(BX231=0,0,IF(AND(입력!$B233="145mm단열",$B231="39T",BX231&lt;29400),29400,IF(AND(입력!$B233="60mm단열",$B231="24T",BX231&lt;18300),18300,IF(AND(입력!$B233="145mm방화",$B231="24T",BX231&lt;70200),70200,BX231))))</f>
        <v>0</v>
      </c>
    </row>
    <row r="232" spans="1:77" ht="16.5" customHeight="1" x14ac:dyDescent="0.3">
      <c r="A232" s="470"/>
      <c r="B232" s="473"/>
      <c r="C232" s="474"/>
      <c r="D232" s="451"/>
      <c r="E232" s="478"/>
      <c r="F232" s="446"/>
      <c r="G232" s="447"/>
      <c r="H232" s="451"/>
      <c r="I232" s="478"/>
      <c r="J232" s="451"/>
      <c r="K232" s="478"/>
      <c r="L232" s="446"/>
      <c r="M232" s="447"/>
      <c r="N232" s="451"/>
      <c r="O232" s="478"/>
      <c r="P232" s="463"/>
      <c r="Q232" s="464"/>
      <c r="R232" s="464"/>
      <c r="S232" s="465"/>
      <c r="T232" s="441"/>
      <c r="U232" s="442"/>
      <c r="V232" s="441"/>
      <c r="W232" s="442"/>
      <c r="X232" s="441"/>
      <c r="Y232" s="442"/>
      <c r="Z232" s="82"/>
      <c r="AA232" s="470"/>
      <c r="AB232" s="473"/>
      <c r="AC232" s="474"/>
      <c r="AD232" s="451"/>
      <c r="AE232" s="478"/>
      <c r="AF232" s="446"/>
      <c r="AG232" s="447"/>
      <c r="AH232" s="451"/>
      <c r="AI232" s="447"/>
      <c r="AJ232" s="451"/>
      <c r="AK232" s="447"/>
      <c r="AL232" s="455"/>
      <c r="AM232" s="456"/>
      <c r="AN232" s="455"/>
      <c r="AO232" s="456"/>
      <c r="AP232" s="463"/>
      <c r="AQ232" s="464"/>
      <c r="AR232" s="464"/>
      <c r="AS232" s="465"/>
      <c r="AT232" s="441"/>
      <c r="AU232" s="442"/>
      <c r="AV232" s="441"/>
      <c r="AW232" s="442"/>
      <c r="AX232" s="441"/>
      <c r="AY232" s="442"/>
      <c r="AZ232" s="82"/>
      <c r="BA232" s="470"/>
      <c r="BB232" s="473"/>
      <c r="BC232" s="474"/>
      <c r="BD232" s="451"/>
      <c r="BE232" s="478"/>
      <c r="BF232" s="446"/>
      <c r="BG232" s="447"/>
      <c r="BH232" s="451"/>
      <c r="BI232" s="478"/>
      <c r="BJ232" s="451"/>
      <c r="BK232" s="478"/>
      <c r="BL232" s="446"/>
      <c r="BM232" s="447"/>
      <c r="BN232" s="451"/>
      <c r="BO232" s="478"/>
      <c r="BP232" s="463"/>
      <c r="BQ232" s="464"/>
      <c r="BR232" s="464"/>
      <c r="BS232" s="465"/>
      <c r="BT232" s="441"/>
      <c r="BU232" s="442"/>
      <c r="BV232" s="441"/>
      <c r="BW232" s="442"/>
      <c r="BX232" s="441"/>
      <c r="BY232" s="442"/>
    </row>
    <row r="233" spans="1:77" ht="16.5" customHeight="1" x14ac:dyDescent="0.3">
      <c r="A233" s="470"/>
      <c r="B233" s="473"/>
      <c r="C233" s="474"/>
      <c r="D233" s="451"/>
      <c r="E233" s="478"/>
      <c r="F233" s="446"/>
      <c r="G233" s="447"/>
      <c r="H233" s="451"/>
      <c r="I233" s="478"/>
      <c r="J233" s="451"/>
      <c r="K233" s="478"/>
      <c r="L233" s="446"/>
      <c r="M233" s="447"/>
      <c r="N233" s="451"/>
      <c r="O233" s="478"/>
      <c r="P233" s="463"/>
      <c r="Q233" s="464"/>
      <c r="R233" s="464"/>
      <c r="S233" s="465"/>
      <c r="T233" s="441"/>
      <c r="U233" s="442"/>
      <c r="V233" s="441"/>
      <c r="W233" s="442"/>
      <c r="X233" s="441"/>
      <c r="Y233" s="442"/>
      <c r="Z233" s="82"/>
      <c r="AA233" s="470"/>
      <c r="AB233" s="473"/>
      <c r="AC233" s="474"/>
      <c r="AD233" s="451"/>
      <c r="AE233" s="478"/>
      <c r="AF233" s="446"/>
      <c r="AG233" s="447"/>
      <c r="AH233" s="451"/>
      <c r="AI233" s="447"/>
      <c r="AJ233" s="451"/>
      <c r="AK233" s="447"/>
      <c r="AL233" s="455"/>
      <c r="AM233" s="456"/>
      <c r="AN233" s="455"/>
      <c r="AO233" s="456"/>
      <c r="AP233" s="463"/>
      <c r="AQ233" s="464"/>
      <c r="AR233" s="464"/>
      <c r="AS233" s="465"/>
      <c r="AT233" s="441"/>
      <c r="AU233" s="442"/>
      <c r="AV233" s="441"/>
      <c r="AW233" s="442"/>
      <c r="AX233" s="441"/>
      <c r="AY233" s="442"/>
      <c r="AZ233" s="82"/>
      <c r="BA233" s="470"/>
      <c r="BB233" s="473"/>
      <c r="BC233" s="474"/>
      <c r="BD233" s="451"/>
      <c r="BE233" s="478"/>
      <c r="BF233" s="446"/>
      <c r="BG233" s="447"/>
      <c r="BH233" s="451"/>
      <c r="BI233" s="478"/>
      <c r="BJ233" s="451"/>
      <c r="BK233" s="478"/>
      <c r="BL233" s="446"/>
      <c r="BM233" s="447"/>
      <c r="BN233" s="451"/>
      <c r="BO233" s="478"/>
      <c r="BP233" s="463"/>
      <c r="BQ233" s="464"/>
      <c r="BR233" s="464"/>
      <c r="BS233" s="465"/>
      <c r="BT233" s="441"/>
      <c r="BU233" s="442"/>
      <c r="BV233" s="441"/>
      <c r="BW233" s="442"/>
      <c r="BX233" s="441"/>
      <c r="BY233" s="442"/>
    </row>
    <row r="234" spans="1:77" ht="16.5" customHeight="1" x14ac:dyDescent="0.3">
      <c r="A234" s="470"/>
      <c r="B234" s="473"/>
      <c r="C234" s="474"/>
      <c r="D234" s="451"/>
      <c r="E234" s="478"/>
      <c r="F234" s="446"/>
      <c r="G234" s="447"/>
      <c r="H234" s="451"/>
      <c r="I234" s="478"/>
      <c r="J234" s="451"/>
      <c r="K234" s="478"/>
      <c r="L234" s="446"/>
      <c r="M234" s="447"/>
      <c r="N234" s="451"/>
      <c r="O234" s="478"/>
      <c r="P234" s="463"/>
      <c r="Q234" s="464"/>
      <c r="R234" s="464"/>
      <c r="S234" s="465"/>
      <c r="T234" s="441"/>
      <c r="U234" s="442"/>
      <c r="V234" s="441"/>
      <c r="W234" s="442"/>
      <c r="X234" s="441"/>
      <c r="Y234" s="442"/>
      <c r="Z234" s="82"/>
      <c r="AA234" s="470"/>
      <c r="AB234" s="473"/>
      <c r="AC234" s="474"/>
      <c r="AD234" s="451"/>
      <c r="AE234" s="478"/>
      <c r="AF234" s="446"/>
      <c r="AG234" s="447"/>
      <c r="AH234" s="451"/>
      <c r="AI234" s="447"/>
      <c r="AJ234" s="451"/>
      <c r="AK234" s="447"/>
      <c r="AL234" s="455"/>
      <c r="AM234" s="456"/>
      <c r="AN234" s="455"/>
      <c r="AO234" s="456"/>
      <c r="AP234" s="463"/>
      <c r="AQ234" s="464"/>
      <c r="AR234" s="464"/>
      <c r="AS234" s="465"/>
      <c r="AT234" s="441"/>
      <c r="AU234" s="442"/>
      <c r="AV234" s="441"/>
      <c r="AW234" s="442"/>
      <c r="AX234" s="441"/>
      <c r="AY234" s="442"/>
      <c r="AZ234" s="82"/>
      <c r="BA234" s="470"/>
      <c r="BB234" s="473"/>
      <c r="BC234" s="474"/>
      <c r="BD234" s="451"/>
      <c r="BE234" s="478"/>
      <c r="BF234" s="446"/>
      <c r="BG234" s="447"/>
      <c r="BH234" s="451"/>
      <c r="BI234" s="478"/>
      <c r="BJ234" s="451"/>
      <c r="BK234" s="478"/>
      <c r="BL234" s="446"/>
      <c r="BM234" s="447"/>
      <c r="BN234" s="451"/>
      <c r="BO234" s="478"/>
      <c r="BP234" s="463"/>
      <c r="BQ234" s="464"/>
      <c r="BR234" s="464"/>
      <c r="BS234" s="465"/>
      <c r="BT234" s="441"/>
      <c r="BU234" s="442"/>
      <c r="BV234" s="441"/>
      <c r="BW234" s="442"/>
      <c r="BX234" s="441"/>
      <c r="BY234" s="442"/>
    </row>
    <row r="235" spans="1:77" ht="16.5" customHeight="1" x14ac:dyDescent="0.3">
      <c r="A235" s="470"/>
      <c r="B235" s="473"/>
      <c r="C235" s="474"/>
      <c r="D235" s="451"/>
      <c r="E235" s="478"/>
      <c r="F235" s="446"/>
      <c r="G235" s="447"/>
      <c r="H235" s="451"/>
      <c r="I235" s="478"/>
      <c r="J235" s="451"/>
      <c r="K235" s="478"/>
      <c r="L235" s="446"/>
      <c r="M235" s="447"/>
      <c r="N235" s="451"/>
      <c r="O235" s="478"/>
      <c r="P235" s="463"/>
      <c r="Q235" s="464"/>
      <c r="R235" s="464"/>
      <c r="S235" s="465"/>
      <c r="T235" s="441"/>
      <c r="U235" s="442"/>
      <c r="V235" s="441"/>
      <c r="W235" s="442"/>
      <c r="X235" s="441"/>
      <c r="Y235" s="442"/>
      <c r="Z235" s="82"/>
      <c r="AA235" s="470"/>
      <c r="AB235" s="473"/>
      <c r="AC235" s="474"/>
      <c r="AD235" s="451"/>
      <c r="AE235" s="478"/>
      <c r="AF235" s="446"/>
      <c r="AG235" s="447"/>
      <c r="AH235" s="451"/>
      <c r="AI235" s="447"/>
      <c r="AJ235" s="451"/>
      <c r="AK235" s="447"/>
      <c r="AL235" s="455"/>
      <c r="AM235" s="456"/>
      <c r="AN235" s="455"/>
      <c r="AO235" s="456"/>
      <c r="AP235" s="463"/>
      <c r="AQ235" s="464"/>
      <c r="AR235" s="464"/>
      <c r="AS235" s="465"/>
      <c r="AT235" s="441"/>
      <c r="AU235" s="442"/>
      <c r="AV235" s="441"/>
      <c r="AW235" s="442"/>
      <c r="AX235" s="441"/>
      <c r="AY235" s="442"/>
      <c r="AZ235" s="82"/>
      <c r="BA235" s="470"/>
      <c r="BB235" s="473"/>
      <c r="BC235" s="474"/>
      <c r="BD235" s="451"/>
      <c r="BE235" s="478"/>
      <c r="BF235" s="446"/>
      <c r="BG235" s="447"/>
      <c r="BH235" s="451"/>
      <c r="BI235" s="478"/>
      <c r="BJ235" s="451"/>
      <c r="BK235" s="478"/>
      <c r="BL235" s="446"/>
      <c r="BM235" s="447"/>
      <c r="BN235" s="451"/>
      <c r="BO235" s="478"/>
      <c r="BP235" s="463"/>
      <c r="BQ235" s="464"/>
      <c r="BR235" s="464"/>
      <c r="BS235" s="465"/>
      <c r="BT235" s="441"/>
      <c r="BU235" s="442"/>
      <c r="BV235" s="441"/>
      <c r="BW235" s="442"/>
      <c r="BX235" s="441"/>
      <c r="BY235" s="442"/>
    </row>
    <row r="236" spans="1:77" ht="16.5" customHeight="1" x14ac:dyDescent="0.3">
      <c r="A236" s="470"/>
      <c r="B236" s="473"/>
      <c r="C236" s="474"/>
      <c r="D236" s="451"/>
      <c r="E236" s="478"/>
      <c r="F236" s="446"/>
      <c r="G236" s="447"/>
      <c r="H236" s="451"/>
      <c r="I236" s="478"/>
      <c r="J236" s="451"/>
      <c r="K236" s="478"/>
      <c r="L236" s="446"/>
      <c r="M236" s="447"/>
      <c r="N236" s="451"/>
      <c r="O236" s="478"/>
      <c r="P236" s="463"/>
      <c r="Q236" s="464"/>
      <c r="R236" s="464"/>
      <c r="S236" s="465"/>
      <c r="T236" s="441"/>
      <c r="U236" s="442"/>
      <c r="V236" s="441"/>
      <c r="W236" s="442"/>
      <c r="X236" s="441"/>
      <c r="Y236" s="442"/>
      <c r="Z236" s="82"/>
      <c r="AA236" s="470"/>
      <c r="AB236" s="473"/>
      <c r="AC236" s="474"/>
      <c r="AD236" s="451"/>
      <c r="AE236" s="478"/>
      <c r="AF236" s="446"/>
      <c r="AG236" s="447"/>
      <c r="AH236" s="451"/>
      <c r="AI236" s="447"/>
      <c r="AJ236" s="451"/>
      <c r="AK236" s="447"/>
      <c r="AL236" s="455"/>
      <c r="AM236" s="456"/>
      <c r="AN236" s="455"/>
      <c r="AO236" s="456"/>
      <c r="AP236" s="463"/>
      <c r="AQ236" s="464"/>
      <c r="AR236" s="464"/>
      <c r="AS236" s="465"/>
      <c r="AT236" s="441"/>
      <c r="AU236" s="442"/>
      <c r="AV236" s="441"/>
      <c r="AW236" s="442"/>
      <c r="AX236" s="441"/>
      <c r="AY236" s="442"/>
      <c r="AZ236" s="82"/>
      <c r="BA236" s="470"/>
      <c r="BB236" s="473"/>
      <c r="BC236" s="474"/>
      <c r="BD236" s="451"/>
      <c r="BE236" s="478"/>
      <c r="BF236" s="446"/>
      <c r="BG236" s="447"/>
      <c r="BH236" s="451"/>
      <c r="BI236" s="478"/>
      <c r="BJ236" s="451"/>
      <c r="BK236" s="478"/>
      <c r="BL236" s="446"/>
      <c r="BM236" s="447"/>
      <c r="BN236" s="451"/>
      <c r="BO236" s="478"/>
      <c r="BP236" s="463"/>
      <c r="BQ236" s="464"/>
      <c r="BR236" s="464"/>
      <c r="BS236" s="465"/>
      <c r="BT236" s="441"/>
      <c r="BU236" s="442"/>
      <c r="BV236" s="441"/>
      <c r="BW236" s="442"/>
      <c r="BX236" s="441"/>
      <c r="BY236" s="442"/>
    </row>
    <row r="237" spans="1:77" ht="16.5" customHeight="1" x14ac:dyDescent="0.3">
      <c r="A237" s="470"/>
      <c r="B237" s="473"/>
      <c r="C237" s="474"/>
      <c r="D237" s="451"/>
      <c r="E237" s="478"/>
      <c r="F237" s="446"/>
      <c r="G237" s="447"/>
      <c r="H237" s="451"/>
      <c r="I237" s="478"/>
      <c r="J237" s="451"/>
      <c r="K237" s="478"/>
      <c r="L237" s="446"/>
      <c r="M237" s="447"/>
      <c r="N237" s="451"/>
      <c r="O237" s="478"/>
      <c r="P237" s="463"/>
      <c r="Q237" s="464"/>
      <c r="R237" s="464"/>
      <c r="S237" s="465"/>
      <c r="T237" s="441"/>
      <c r="U237" s="442"/>
      <c r="V237" s="441"/>
      <c r="W237" s="442"/>
      <c r="X237" s="441"/>
      <c r="Y237" s="442"/>
      <c r="Z237" s="82"/>
      <c r="AA237" s="470"/>
      <c r="AB237" s="473"/>
      <c r="AC237" s="474"/>
      <c r="AD237" s="451"/>
      <c r="AE237" s="478"/>
      <c r="AF237" s="446"/>
      <c r="AG237" s="447"/>
      <c r="AH237" s="451"/>
      <c r="AI237" s="447"/>
      <c r="AJ237" s="451"/>
      <c r="AK237" s="447"/>
      <c r="AL237" s="455"/>
      <c r="AM237" s="456"/>
      <c r="AN237" s="455"/>
      <c r="AO237" s="456"/>
      <c r="AP237" s="463"/>
      <c r="AQ237" s="464"/>
      <c r="AR237" s="464"/>
      <c r="AS237" s="465"/>
      <c r="AT237" s="441"/>
      <c r="AU237" s="442"/>
      <c r="AV237" s="441"/>
      <c r="AW237" s="442"/>
      <c r="AX237" s="441"/>
      <c r="AY237" s="442"/>
      <c r="AZ237" s="82"/>
      <c r="BA237" s="470"/>
      <c r="BB237" s="473"/>
      <c r="BC237" s="474"/>
      <c r="BD237" s="451"/>
      <c r="BE237" s="478"/>
      <c r="BF237" s="446"/>
      <c r="BG237" s="447"/>
      <c r="BH237" s="451"/>
      <c r="BI237" s="478"/>
      <c r="BJ237" s="451"/>
      <c r="BK237" s="478"/>
      <c r="BL237" s="446"/>
      <c r="BM237" s="447"/>
      <c r="BN237" s="451"/>
      <c r="BO237" s="478"/>
      <c r="BP237" s="463"/>
      <c r="BQ237" s="464"/>
      <c r="BR237" s="464"/>
      <c r="BS237" s="465"/>
      <c r="BT237" s="441"/>
      <c r="BU237" s="442"/>
      <c r="BV237" s="441"/>
      <c r="BW237" s="442"/>
      <c r="BX237" s="441"/>
      <c r="BY237" s="442"/>
    </row>
    <row r="238" spans="1:77" ht="16.5" customHeight="1" thickBot="1" x14ac:dyDescent="0.35">
      <c r="A238" s="470"/>
      <c r="B238" s="475"/>
      <c r="C238" s="476"/>
      <c r="D238" s="452"/>
      <c r="E238" s="479"/>
      <c r="F238" s="448"/>
      <c r="G238" s="449"/>
      <c r="H238" s="452"/>
      <c r="I238" s="479"/>
      <c r="J238" s="452"/>
      <c r="K238" s="479"/>
      <c r="L238" s="448"/>
      <c r="M238" s="449"/>
      <c r="N238" s="452"/>
      <c r="O238" s="479"/>
      <c r="P238" s="466"/>
      <c r="Q238" s="467"/>
      <c r="R238" s="467"/>
      <c r="S238" s="468"/>
      <c r="T238" s="441"/>
      <c r="U238" s="442"/>
      <c r="V238" s="441"/>
      <c r="W238" s="442"/>
      <c r="X238" s="441"/>
      <c r="Y238" s="442"/>
      <c r="Z238" s="82"/>
      <c r="AA238" s="470"/>
      <c r="AB238" s="475"/>
      <c r="AC238" s="476"/>
      <c r="AD238" s="452"/>
      <c r="AE238" s="479"/>
      <c r="AF238" s="448"/>
      <c r="AG238" s="449"/>
      <c r="AH238" s="452"/>
      <c r="AI238" s="449"/>
      <c r="AJ238" s="452"/>
      <c r="AK238" s="449"/>
      <c r="AL238" s="457"/>
      <c r="AM238" s="458"/>
      <c r="AN238" s="457"/>
      <c r="AO238" s="458"/>
      <c r="AP238" s="466"/>
      <c r="AQ238" s="467"/>
      <c r="AR238" s="467"/>
      <c r="AS238" s="468"/>
      <c r="AT238" s="441"/>
      <c r="AU238" s="442"/>
      <c r="AV238" s="441"/>
      <c r="AW238" s="442"/>
      <c r="AX238" s="441"/>
      <c r="AY238" s="442"/>
      <c r="AZ238" s="82"/>
      <c r="BA238" s="470"/>
      <c r="BB238" s="475"/>
      <c r="BC238" s="476"/>
      <c r="BD238" s="452"/>
      <c r="BE238" s="479"/>
      <c r="BF238" s="448"/>
      <c r="BG238" s="449"/>
      <c r="BH238" s="452"/>
      <c r="BI238" s="479"/>
      <c r="BJ238" s="452"/>
      <c r="BK238" s="479"/>
      <c r="BL238" s="448"/>
      <c r="BM238" s="449"/>
      <c r="BN238" s="452"/>
      <c r="BO238" s="479"/>
      <c r="BP238" s="466"/>
      <c r="BQ238" s="467"/>
      <c r="BR238" s="467"/>
      <c r="BS238" s="468"/>
      <c r="BT238" s="441"/>
      <c r="BU238" s="442"/>
      <c r="BV238" s="441"/>
      <c r="BW238" s="442"/>
      <c r="BX238" s="441"/>
      <c r="BY238" s="442"/>
    </row>
    <row r="239" spans="1:77" ht="16.5" customHeight="1" x14ac:dyDescent="0.3">
      <c r="A239" s="469">
        <f>IF(입력!A241="","",입력!A241)</f>
        <v>30</v>
      </c>
      <c r="B239" s="471" t="str">
        <f>IF(입력!B245="","",입력!B245)</f>
        <v/>
      </c>
      <c r="C239" s="472"/>
      <c r="D239" s="450">
        <f>IF(OR(입력!B241="60mm단열",입력!B241="60mm방화"),IF(입력!B243="FIX",IF(입력!H241="W",(입력!D241-(입력!D241-입력!J241)-34-19-15),입력!D241-34-34-15),IF(OR(입력!B243="T/T",입력!B243="T/O",입력!B243="T/S"),IF(입력!H241="W",입력!D241-(입력!D241-입력!J241)-34-19+12-53-53-15,입력!D241-34-34+12-53-53-15),IF(입력!B243="OD",IF(입력!H241="W",입력!D241-(입력!D241-입력!J241)-34-34+12-53-53-15,입력!D241-34-34+12-53-53-15),IF(입력!B243="PJ",IF(입력!H241="W",입력!D241-(입력!D241-입력!J241)-34-34+12-53-53-15,입력!D241-34-34+12-53-53-10),0)))),0)</f>
        <v>0</v>
      </c>
      <c r="E239" s="477"/>
      <c r="F239" s="444">
        <f>IF(OR(입력!B241="60mm단열",입력!B241="60mm방화"),IF(입력!B243="FIX",IF(입력!H241="H",입력!F241-(입력!F241-입력!J241)-34-19-15,입력!F241-34-34-15),IF(OR(입력!B243="T/T",입력!B243="T/O",입력!B243="T/S"),IF(입력!H241="H",입력!F241-(입력!F241-입력!J241)-34-19+12-53-53-15,입력!F241-34-34+12-53-53-15),IF(입력!B243="OD",IF(입력!H241="H",입력!F241-(입력!F241-입력!J241)-34-34+12-53-53-15,입력!F241-34-34+12-53-53-15),IF(입력!B243="ES",입력!F241-37-38-81-81-10,IF(입력!B243="PJ",IF(입력!H241="H",입력!F241-(입력!F241-입력!J241)-34-34+12-53-53-15,입력!F241-34-34+12-53-53-15),0))))),0)</f>
        <v>0</v>
      </c>
      <c r="G239" s="445"/>
      <c r="H239" s="450">
        <f>IF(OR(입력!B241="60mm단열",입력!B241="60mm방화"),IF(입력!B243="FIX",IF(입력!H241="W",IF(입력!H245="W",입력!D241-(입력!D241-입력!J245)-34-19-15,입력!D241-입력!J241-34-19-15),IF(입력!H241="H",입력!D241-34-34-15,0)),IF(OR(입력!B243="T/T",입력!B243="T/O",입력!B243="T/S"),IF(입력!H241="W",IF(입력!H245="W",입력!D241-(입력!D241-입력!J245)-34-19+12-53-53-15,입력!D241-입력!J241-34-19-15),IF(입력!H241="H",IF(입력!H245="H",입력!D241-34-34+12-53-53-15,입력!D241-34-34-15),0)),IF(입력!B243="OD",IF(입력!H241="W",IF(입력!H245="W",입력!D241-(입력!D241-입력!J245)-34-34+12-53-53-15,입력!D241-입력!J241-34-34-15),IF(입력!H241="H",IF(입력!H245="H",입력!D241-34-34+12-53-53-15,입력!D241-34-34-15),0)),IF(입력!B243="ES",IF(입력!H241="W",IF(입력!H245="W",입력!D241-(입력!D241-입력!J245)-38-21+50.5-81-81-10,입력!D241-입력!J241-40-21-10),0),IF(입력!B243="PJ",IF(입력!H241="W",IF(입력!H244="W",입력!D241-(입력!D241-입력!J245)-34-34+12-53-53-15,입력!D241-입력!J241-34-34-15),IF(입력!H241="H",IF(입력!H245="H",입력!D241-34-34+12-53-53-15,입력!D241-34-34-15),0)),0))))),0)</f>
        <v>0</v>
      </c>
      <c r="I239" s="477"/>
      <c r="J239" s="450">
        <f>IF(OR(입력!$B241="60mm단열",입력!$B241="60mm방화"),IF(입력!B243="FIX",IF(입력!H241="H",IF(입력!H245="H",입력!F241-(입력!F241-입력!J245)-34-19-15,입력!F241-입력!J241-34-19-15),IF(입력!H241="W",입력!F241-34-34-15,0)),IF(OR(입력!B243="T/T",입력!B243="T/O",입력!B243="T/S"),IF(입력!H241="H",IF(입력!H245="H",입력!F241-(입력!F241-입력!J245)-34-19+12-53-53-15,입력!F241-입력!J241-34-19-15),IF(입력!H241="W",IF(입력!H245="W",입력!F241-34-34+12-53-53-15,입력!F241-34-34-15),0)),IF(입력!B243="OD",IF(입력!H241="H",IF(입력!H245="H",입력!F241-(입력!F241-입력!J245)-34-34+12-53-53-15,입력!F241-입력!J241-34-34-15),IF(입력!H241="W",IF(입력!H245="W",입력!F241-34-34+12-53-53-15,입력!F241-34-34-15),0)),IF(입력!B243="ES",IF(입력!H241="W",IF(입력!H245="W",입력!F241-37-38-81-81-10,입력!F241-40-40-10),0),IF(입력!B243="PJ",IF(입력!H241="H",IF(입력!H245="H",입력!F241-(입력!F241-입력!J245)-34-34+12-53-53-15,입력!F241-입력!J241-34-34-15),IF(입력!H241="W",IF(입력!H245="W",입력!F241-34-34+12-53-53-15,입력!F241-34-34-15),0)),0))))),0)</f>
        <v>0</v>
      </c>
      <c r="K239" s="477"/>
      <c r="L239" s="444">
        <f>IF(OR(입력!B241="60mm단열",입력!B241="60mm방화"),IF(OR(입력!B243="FIX",입력!B243="T/T",입력!B243="T/O",입력!B243="T/S"),IF(AND(입력!H241="W",입력!H245="W"),입력!D241-입력!J241-입력!J245-19-19-15,IF(AND(입력!H241="H",입력!H245="H"),입력!D241-34-34-15,0)),IF(입력!B243="OD",IF(AND(입력!H241="W",입력!H245="W"),입력!D241-입력!J241-입력!J244-34-34-15,IF(AND(입력!H241="H",입력!H245="H"),입력!D241-34-34-15,0)),IF(입력!B243="ES",IF(AND(입력!H241="W",입력!H245="W"),입력!D241-입력!J241-입력!J244-21-21-10,0),IF(입력!B243="PJ",IF(AND(입력!H241="W",입력!H245="W"),입력!D241-입력!J241-입력!J244-34-34-15,IF(AND(입력!H241="H",입력!H245="H"),입력!D241-34-34-15,0)),0)))),0)</f>
        <v>0</v>
      </c>
      <c r="M239" s="445"/>
      <c r="N239" s="450">
        <f>IF(OR(입력!B241="60mm단열",입력!B241="60mm방화"),IF(입력!B243="FIX",IF(AND(입력!H241="W",입력!H245="W"),입력!F241-34-34-15,IF(AND(입력!H241="H",입력!H245="H"),입력!F241-입력!J241-입력!J244-19-19-15,0)),IF(OR(입력!B243="T/T",입력!B243="T/O",입력!B243="T/S"),IF(AND(입력!H241="W",입력!H245="W"),입력!F241-34-34-15,IF(AND(입력!H241="H",입력!H245="H"),입력!F241-입력!J241-입력!J244-19-19-15,0)),IF(입력!B243="OD",IF(AND(입력!H241="W",입력!H245="W"),입력!F241-34-34-15,IF(AND(입력!H241="H",입력!H245="H"),입력!F241-입력!J241-입력!J245-34-34-15,0)),IF(입력!B243="ES",IF(AND(입력!H241="W",입력!H245="W"),입력!F241-34-34-15,0),IF(입력!B243="PJ",IF(AND(입력!H241="W",입력!H245="W"),입력!F241-34-34-15,IF(AND(입력!H241="H",입력!H245="H"),입력!F241-입력!J241-입력!J245-34-34-15,0)),0))))),0)</f>
        <v>0</v>
      </c>
      <c r="O239" s="477"/>
      <c r="P239" s="460">
        <f>ROUNDUP((U239+W239+Y239),0)</f>
        <v>0</v>
      </c>
      <c r="Q239" s="461"/>
      <c r="R239" s="461"/>
      <c r="S239" s="462"/>
      <c r="T239" s="441">
        <f>IF(B239="48T",0,IF(B239="51T",0,IF(입력!B241="60mm단열",(D239*F239)/91809*IF($B239="39T",9800,6100),IF(입력!B241="60mm방화",(D239*F239)/91809*IF($B239="24T",23400,30000),IF(AND(입력!B243="ES",B239="39T"),(D239*F239)/91809*9800,IF(AND(입력!B243="ES",B239="24T"),(D239*F239)/91809*6100,0))))))</f>
        <v>0</v>
      </c>
      <c r="U239" s="442">
        <f>IF(T239=0,0,IF(AND(입력!$B241="60mm단열",$B239="39T",T239&lt;29400),29400,IF(AND(입력!$B241="60mm단열",$B239="24T",T239&lt;18300),18300,IF(AND(입력!$B241="60mm방화",$B239="24T",T239&lt;70200),70200,T239))))</f>
        <v>0</v>
      </c>
      <c r="V239" s="441">
        <f>IF(B239="48T",0,IF(B239="51T",0,IF(입력!B241="60mm단열",(H239*J239)/91809*IF($B239="39T",9800,6100),IF(입력!B241="60mm방화",(H239*J239)/91809*IF($B239="24T",23400,30000),IF(AND(입력!B243="ES",B239="39T"),(H239*J239)/91809*9800,IF(AND(입력!B243="ES",B239="24T"),(H239*J239)/91809*6100,0))))))</f>
        <v>0</v>
      </c>
      <c r="W239" s="442">
        <f>IF(V239=0,0,IF(AND(입력!$B241="60mm단열",$B239="39T",V239&lt;29400),29400,IF(AND(입력!$B241="60mm단열",$B239="24T",V239&lt;18300),18300,IF(AND(입력!$B241="60mm방화",$B239="24T",V239&lt;70200),70200,V239))))</f>
        <v>0</v>
      </c>
      <c r="X239" s="441">
        <f>IF(B239="48T",0,IF(B239="51T",0,IF(입력!B241="60mm단열",(L239*N239)/91809*IF($B239="39T",9800,6100),IF(입력!B241="60mm방화",(L239*N239)/91809*IF($B239="24T",23400,30000),IF(AND(입력!B243="ES",B239="39T"),(L239*N239)/91809*9800,IF(AND(입력!B243="ES",B239="24T"),(L239*N239)/91809*6100,0))))))</f>
        <v>0</v>
      </c>
      <c r="Y239" s="442">
        <f>IF(X239=0,0,IF(AND(입력!$B241="60mm단열",$B239="39T",X239&lt;29400),29400,IF(AND(입력!$B241="60mm단열",$B239="24T",X239&lt;18300),18300,IF(AND(입력!$B241="60mm방화",$B239="24T",X239&lt;70200),70200,X239))))</f>
        <v>0</v>
      </c>
      <c r="Z239" s="82"/>
      <c r="AA239" s="469">
        <f>IF(입력!A241="","",입력!A241)</f>
        <v>30</v>
      </c>
      <c r="AB239" s="471" t="str">
        <f>IF(입력!B245="","",입력!B245)</f>
        <v/>
      </c>
      <c r="AC239" s="472"/>
      <c r="AD239" s="450">
        <f>IF(OR(입력!B241="85mm단열",입력!B241="85mm방화"),IF(입력!B243="FIX",IF(입력!H241="W",(입력!D241-(입력!D241-입력!J241)-38-19-15),입력!D241-38-38-15),IF(OR(입력!B243="T/T",입력!B243="T/O",입력!B243="T/S"),IF(입력!H241="W",입력!D241-(입력!D241-입력!J241)-38-19+12-56-56-15,입력!D241-38-38+12-56-56-15),IF(입력!B243="OD",IF(입력!H241="W",입력!D241-(입력!D241-입력!J241)-38-38+12-56-56-15,입력!D241-38-38+12-56-56-15),0))),0)</f>
        <v>0</v>
      </c>
      <c r="AE239" s="477"/>
      <c r="AF239" s="444">
        <f>IF(OR(입력!B241="85mm단열",입력!B241="85mm방화"),IF(입력!B243="FIX",IF(입력!H241="H",입력!F241-(입력!F241-입력!J241)-38-19-15,입력!F241-38-38-15),IF(OR(입력!B243="T/T",입력!B243="T/O",입력!B241="T/S"),IF(입력!H241="H",입력!F241-(입력!F241-입력!J241)-38-19+12-56-56-15,입력!F241-38-38+12-56-56-15),IF(입력!B243="OD",IF(입력!H241="H",입력!F241-(입력!F241-입력!J241)-38-38+12-56-56-15,입력!F241-38-38+12-56-56-15),IF(입력!B243="ES",입력!F241-37-38-81-81-10,IF(입력!B243="PJ",IF(입력!H241="H",입력!F241-(입력!F241-입력!J241)-50-50+16-58-58-10,입력!F241-50-50+16-58-58-10),0))))),0)</f>
        <v>0</v>
      </c>
      <c r="AG239" s="445"/>
      <c r="AH239" s="450">
        <f>IF(OR(입력!B241="85mm단열",입력!B241="85mm방화"),IF(입력!B243="FIX",IF(입력!H241="W",IF(입력!H246="W",입력!D241-(입력!D241-입력!J246)-37-19-15,입력!D241-입력!J241-38-19-15),IF(입력!H241="H",입력!D241-38-38-15,0)),IF(OR(입력!B243="T/T",입력!B243="T/O",입력!B243="T/S"),IF(입력!H241="W",IF(입력!H245="W",입력!D241-(입력!D241-입력!J245)-38-19+12-56-56-15,입력!D241-입력!J241-38-19-15),IF(입력!H241="H",IF(입력!H246="H",입력!D241-38-38+12-56-56-15,입력!D241-38-38-15),0)),IF(입력!B243="OD",IF(입력!H241="W",IF(입력!H245="W",입력!D241-(입력!D241-입력!J245)-38-38+12-56-56-15,입력!D241-입력!J241-38-38-15),IF(입력!H241="H",IF(입력!H245="H",입력!D241-38-38+12-56-56-15,입력!D241-38-38-15),0)),IF(입력!B243="ES",IF(입력!H241="W",IF(입력!H246="W",입력!D241-(입력!D241-입력!J246)-38-21+50.5-81-81-10,입력!D241-입력!J241-40-21-10),0),IF(입력!B243="PJ",IF(입력!H241="W",IF(입력!H246="W",입력!D241-(입력!D241-입력!J246)-50-50+16-58-58-10,입력!D241-입력!J241-50-50-10),IF(입력!H241="H",IF(입력!H246="H",입력!D241-50-50+16-58-58-10,입력!D241-50-50-10),0)),0))))),0)</f>
        <v>0</v>
      </c>
      <c r="AI239" s="445"/>
      <c r="AJ239" s="450">
        <f>IF(OR(입력!B241="85mm단열",입력!B241="85mm방화"),IF(입력!B243="FIX",IF(입력!H241="H",IF(입력!H245="H",입력!F241-(입력!F241-입력!J245)-38-19-15,입력!F241-입력!J241-38-19-15),IF(입력!H241="W",입력!F241-38-38-15,0)),IF(OR(입력!B243="T/T",입력!B243="T/O",입력!B243="T/S"),IF(입력!H241="H",IF(입력!H245="H",입력!F241-(입력!F241-입력!J245)-38-19+12-56-56-15,입력!F241-입력!J241-38-19-15),IF(입력!H241="W",IF(입력!H245="W",입력!F241-38-38+12-56-56-15,입력!F241-38-38-15),0)),IF(입력!B243="ID",IF(입력!H241="H",IF(입력!H245="H",입력!F241-(입력!F241-입력!J245)-38-19+12-56-56-15,입력!F241-입력!J241-38-19-15),IF(입력!H241="W",IF(입력!H245="W",입력!F241-38-38+12-56-56-15,입력!F241-38-38-15),0)),IF(입력!B243="OD",IF(입력!H241="H",IF(입력!H245="H",입력!F241-(입력!F241-입력!J245)-38-38+12-56-56-15,입력!F241-입력!J241-38-38-15),IF(입력!H241="W",IF(입력!H245="W",입력!F241-38-38+12-56-56-15,입력!F241-38-38-15),0)),IF(입력!B243="ES",IF(입력!H241="W",IF(입력!H246="W",입력!F241-37-38-81-81-10,입력!F241-40-40-10),0),IF(입력!B243="PJ",IF(입력!H241="H",IF(입력!H246="H",입력!F241-(입력!F241-입력!J246)-50-50+16-58-58-10,입력!F241-입력!J241-50-50-10),IF(입력!H241="W",IF(입력!H246="W",입력!F241-50-50+16-58-58-10,입력!F241-50-50-10),0)),0)))))),0)</f>
        <v>0</v>
      </c>
      <c r="AK239" s="445"/>
      <c r="AL239" s="453">
        <f>IF(OR(입력!B241="85mm단열",입력!B241="85mm방화"),IF(OR(입력!B243="FIX",입력!B243="T/T",입력!B243="T/O",입력!B243="T/S",입력!B243="ID"),IF(AND(입력!H241="W",입력!H245="W"),입력!D241-입력!J241-입력!J245-19-19-15,IF(AND(입력!H241="H",입력!H245="H"),입력!D241-38-38-15,0)),IF(입력!B243="OD",IF(AND(입력!H241="W",입력!H245="W"),입력!D241-입력!J241-입력!J246-38-38-15,IF(AND(입력!H241="H",입력!H245="H"),입력!D241-38-38-15,0)),IF(입력!B241="ES",IF(AND(입력!H241="W",입력!H245="W"),입력!D241-입력!J241-입력!J246-21-21-10,0),IF(입력!B241="PJ",IF(AND(입력!H241="W",입력!H245="W"),입력!D241-입력!J241-입력!J246-50-50-10-12,IF(AND(입력!H241="H",입력!H245="H"),입력!D241-50-50-10-12,0)),0)))),0)</f>
        <v>0</v>
      </c>
      <c r="AM239" s="454"/>
      <c r="AN239" s="459">
        <f>IF(OR(입력!B241="85mm단열",입력!B241="85mm방화"),IF(입력!B243="FIX",IF(AND(입력!H241="W",입력!H245="W"),입력!F241-38-38-15,IF(AND(입력!H241="H",입력!H245="H"),입력!F241-입력!J241-입력!J245-19-19-15,0)),IF(OR(입력!B243="T/T",입력!B243="T/O",입력!B243="T/S"),IF(AND(입력!H241="W",입력!H245="W"),입력!F241-38-38-15,IF(AND(입력!H241="H",입력!H245="H"),입력!F241-입력!J241-입력!J245-19-19-15,0)),IF(입력!B243="ID",IF(AND(입력!H241="W",입력!H245="W"),입력!F241-38-38-15,IF(AND(입력!H241="H",입력!H245="H"),입력!F241-입력!J241-입력!J245-19-19-15,0)),IF(입력!B243="OD",IF(AND(입력!H241="W",입력!H245="W"),입력!F241-38-38-15,IF(AND(입력!H241="H",입력!H245="H"),입력!F241-입력!J241-입력!J245-38-38-15,0)),IF(입력!B241="ES",IF(AND(입력!H241="W",입력!H246="W"),입력!F241-40-40-10,0),IF(입력!B241="PJ",IF(AND(입력!H241="W",입력!H246="W"),입력!F241-50-50-10,IF(AND(입력!H241="H",입력!H246="H"),입력!F241-입력!J241-입력!J246-50-50-10,0)),0)))))),0)</f>
        <v>0</v>
      </c>
      <c r="AO239" s="454"/>
      <c r="AP239" s="460">
        <f>ROUNDUP((AU239+AW239+AY239),0)</f>
        <v>0</v>
      </c>
      <c r="AQ239" s="461"/>
      <c r="AR239" s="461"/>
      <c r="AS239" s="462"/>
      <c r="AT239" s="441">
        <f>(AD239*AF239)/91809*IF($AB239="51T",11000,IF($B239="48T",27500,0))</f>
        <v>0</v>
      </c>
      <c r="AU239" s="442">
        <f>IF(AT239=0,0,IF(AND('유리 사이즈'!$AB239="51T",'유리 사이즈'!AT239&lt;33000),33000,IF(AND('유리 사이즈'!$B239="48T",'유리 사이즈'!AT239&lt;83400),83400,'유리 사이즈'!AT239)))</f>
        <v>0</v>
      </c>
      <c r="AV239" s="441">
        <f>(AH239*AJ239)/91809*IF($AB239="51T",11000,IF($B239="48T",27500,0))</f>
        <v>0</v>
      </c>
      <c r="AW239" s="442">
        <f>IF(AV239=0,0,IF(AND('유리 사이즈'!$AB239="51T",'유리 사이즈'!AV239&lt;33000),33000,IF(AND('유리 사이즈'!$B239="48T",'유리 사이즈'!AV239&lt;83400),83400,'유리 사이즈'!AV239)))</f>
        <v>0</v>
      </c>
      <c r="AX239" s="441">
        <f>(AL239*AN239)/91809*IF($AB239="51T",11000,IF($B239="48T",27500,0))</f>
        <v>0</v>
      </c>
      <c r="AY239" s="442">
        <f>IF(AX239=0,0,IF(AND('유리 사이즈'!$AB239="51T",'유리 사이즈'!AX239&lt;33000),33000,IF(AND('유리 사이즈'!$B239="48T",'유리 사이즈'!AX239&lt;83400),83400,'유리 사이즈'!AX239)))</f>
        <v>0</v>
      </c>
      <c r="AZ239" s="82"/>
      <c r="BA239" s="469">
        <f>IF(입력!A241="","",입력!A241)</f>
        <v>30</v>
      </c>
      <c r="BB239" s="471" t="str">
        <f>IF(입력!B245="","",입력!B245)</f>
        <v/>
      </c>
      <c r="BC239" s="472"/>
      <c r="BD239" s="450">
        <f>IF(OR(입력!B241="145mm단열",입력!B241="145mm방화"),IF(입력!B243="ES",입력!D241-(입력!D241-입력!J241)-38-21+50.5-81-81-10,0),0)</f>
        <v>0</v>
      </c>
      <c r="BE239" s="477"/>
      <c r="BF239" s="444">
        <f>IF(OR(입력!B241="145mm단열",입력!B241="145mm방화"),IF(입력!B243="ES",입력!F241-37-38-81-81-10,0),0)</f>
        <v>0</v>
      </c>
      <c r="BG239" s="445"/>
      <c r="BH239" s="450">
        <f>IF(OR(입력!B241="145mm단열",입력!B241="145mm방화"),IF(입력!B243="ES",IF(입력!H241="W",IF(입력!H245="W",입력!D241-(입력!D241-입력!J245)-38-21+50.5-81-81-10,입력!D241-입력!J241-40-21-10),0),0),0)</f>
        <v>0</v>
      </c>
      <c r="BI239" s="477"/>
      <c r="BJ239" s="450">
        <f>IF(OR(입력!$B241="145mm단열",입력!$B241="145mm방화"),IF(입력!B243="ES",IF(입력!H241="W",IF(입력!H244="W",입력!F241-37-38-81-81-10,입력!F241-40-40-10),0),0),0)</f>
        <v>0</v>
      </c>
      <c r="BK239" s="477"/>
      <c r="BL239" s="444">
        <f>IF(OR(입력!B241="145mm단열",입력!B241="145mm방화"),IF(입력!B243="ES",IF(AND(입력!H241="W",입력!H245="W"),입력!D241-입력!J241-입력!J244-21-21-10,0),0),0)</f>
        <v>0</v>
      </c>
      <c r="BM239" s="445"/>
      <c r="BN239" s="450">
        <f>IF(OR(입력!B241="145mm단열",입력!B241="145mm방화"),IF(입력!B243="ES",IF(AND(입력!H241="W",입력!H245="W"),입력!F241-40-40-10,0),0),0)</f>
        <v>0</v>
      </c>
      <c r="BO239" s="477"/>
      <c r="BP239" s="460">
        <f>ROUNDUP((BU239+BW239+BY239),0)</f>
        <v>0</v>
      </c>
      <c r="BQ239" s="461"/>
      <c r="BR239" s="461"/>
      <c r="BS239" s="462"/>
      <c r="BT239" s="441">
        <f>IF(BB239="48T",0,IF(BB239="51T",0,IF(입력!B241="145mm단열",(BD239*BF239)/91809*IF($B239="39T",9800,6100),IF(입력!B241="145mm방화",(BD239*BF239)/91809*IF($B239="24T",23400,30000),IF(AND(입력!B243="ES",BB239="39T"),(BD239*BF239)/91809*9800,IF(AND(입력!B243="ES",BB239="24T"),(BD239*BF239)/91809*6100,0))))))</f>
        <v>0</v>
      </c>
      <c r="BU239" s="442">
        <f>IF(BT239=0,0,IF(AND(입력!$B241="145mm단열",$B239="39T",BT239&lt;29400),29400,IF(AND(입력!$B241="145mm단열",$B239="24T",BT239&lt;18300),18300,IF(AND(입력!$B241="60mm방화",$B239="24T",BT239&lt;70200),70200,BT239))))</f>
        <v>0</v>
      </c>
      <c r="BV239" s="441">
        <f>IF(BB239="48T",0,IF(BB239="51T",0,IF(입력!B241="145mm단열",(BH239*BJ239)/91809*IF($B239="39T",9800,6100),IF(입력!B241="145mm방화",(BH239*BJ239)/91809*IF($B239="24T",23400,30000),IF(AND(입력!B243="ES",BB239="39T"),(BH239*BJ239)/91809*9800,IF(AND(입력!B243="ES",BB239="24T"),(BH239*BJ239)/91809*6100,0))))))</f>
        <v>0</v>
      </c>
      <c r="BW239" s="442">
        <f>IF(BV239=0,0,IF(AND(입력!$B241="145mm단열",$B239="39T",BV239&lt;29400),29400,IF(AND(입력!$B241="145mm단열",$B239="24T",BV239&lt;18300),18300,IF(AND(입력!$B241="60mm방화",$B239="24T",BV239&lt;70200),70200,BV239))))</f>
        <v>0</v>
      </c>
      <c r="BX239" s="441">
        <f>IF(BB239="48T",0,IF(BB239="51T",0,IF(입력!B241="145mm단열",(BL239*BN239)/91809*IF($B239="39T",9800,6100),IF(입력!B241="145mm방화",(BL239*BN239)/91809*IF($B239="24T",23400,30000),IF(AND(입력!B243="ES",BB239="39T"),(BL239*BN239)/91809*9800,IF(AND(입력!B243="ES",BB239="24T"),(BL239*BN239)/91809*6100,0))))))</f>
        <v>0</v>
      </c>
      <c r="BY239" s="442">
        <f>IF(BX239=0,0,IF(AND(입력!$B241="145mm단열",$B239="39T",BX239&lt;29400),29400,IF(AND(입력!$B241="60mm단열",$B239="24T",BX239&lt;18300),18300,IF(AND(입력!$B241="145mm방화",$B239="24T",BX239&lt;70200),70200,BX239))))</f>
        <v>0</v>
      </c>
    </row>
    <row r="240" spans="1:77" ht="16.5" customHeight="1" x14ac:dyDescent="0.3">
      <c r="A240" s="470"/>
      <c r="B240" s="473"/>
      <c r="C240" s="474"/>
      <c r="D240" s="451"/>
      <c r="E240" s="478"/>
      <c r="F240" s="446"/>
      <c r="G240" s="447"/>
      <c r="H240" s="451"/>
      <c r="I240" s="478"/>
      <c r="J240" s="451"/>
      <c r="K240" s="478"/>
      <c r="L240" s="446"/>
      <c r="M240" s="447"/>
      <c r="N240" s="451"/>
      <c r="O240" s="478"/>
      <c r="P240" s="463"/>
      <c r="Q240" s="464"/>
      <c r="R240" s="464"/>
      <c r="S240" s="465"/>
      <c r="T240" s="441"/>
      <c r="U240" s="442"/>
      <c r="V240" s="441"/>
      <c r="W240" s="442"/>
      <c r="X240" s="441"/>
      <c r="Y240" s="442"/>
      <c r="Z240" s="82"/>
      <c r="AA240" s="470"/>
      <c r="AB240" s="473"/>
      <c r="AC240" s="474"/>
      <c r="AD240" s="451"/>
      <c r="AE240" s="478"/>
      <c r="AF240" s="446"/>
      <c r="AG240" s="447"/>
      <c r="AH240" s="451"/>
      <c r="AI240" s="447"/>
      <c r="AJ240" s="451"/>
      <c r="AK240" s="447"/>
      <c r="AL240" s="455"/>
      <c r="AM240" s="456"/>
      <c r="AN240" s="455"/>
      <c r="AO240" s="456"/>
      <c r="AP240" s="463"/>
      <c r="AQ240" s="464"/>
      <c r="AR240" s="464"/>
      <c r="AS240" s="465"/>
      <c r="AT240" s="441"/>
      <c r="AU240" s="442"/>
      <c r="AV240" s="441"/>
      <c r="AW240" s="442"/>
      <c r="AX240" s="441"/>
      <c r="AY240" s="442"/>
      <c r="AZ240" s="82"/>
      <c r="BA240" s="470"/>
      <c r="BB240" s="473"/>
      <c r="BC240" s="474"/>
      <c r="BD240" s="451"/>
      <c r="BE240" s="478"/>
      <c r="BF240" s="446"/>
      <c r="BG240" s="447"/>
      <c r="BH240" s="451"/>
      <c r="BI240" s="478"/>
      <c r="BJ240" s="451"/>
      <c r="BK240" s="478"/>
      <c r="BL240" s="446"/>
      <c r="BM240" s="447"/>
      <c r="BN240" s="451"/>
      <c r="BO240" s="478"/>
      <c r="BP240" s="463"/>
      <c r="BQ240" s="464"/>
      <c r="BR240" s="464"/>
      <c r="BS240" s="465"/>
      <c r="BT240" s="441"/>
      <c r="BU240" s="442"/>
      <c r="BV240" s="441"/>
      <c r="BW240" s="442"/>
      <c r="BX240" s="441"/>
      <c r="BY240" s="442"/>
    </row>
    <row r="241" spans="1:77" ht="16.5" customHeight="1" x14ac:dyDescent="0.3">
      <c r="A241" s="470"/>
      <c r="B241" s="473"/>
      <c r="C241" s="474"/>
      <c r="D241" s="451"/>
      <c r="E241" s="478"/>
      <c r="F241" s="446"/>
      <c r="G241" s="447"/>
      <c r="H241" s="451"/>
      <c r="I241" s="478"/>
      <c r="J241" s="451"/>
      <c r="K241" s="478"/>
      <c r="L241" s="446"/>
      <c r="M241" s="447"/>
      <c r="N241" s="451"/>
      <c r="O241" s="478"/>
      <c r="P241" s="463"/>
      <c r="Q241" s="464"/>
      <c r="R241" s="464"/>
      <c r="S241" s="465"/>
      <c r="T241" s="441"/>
      <c r="U241" s="442"/>
      <c r="V241" s="441"/>
      <c r="W241" s="442"/>
      <c r="X241" s="441"/>
      <c r="Y241" s="442"/>
      <c r="Z241" s="82"/>
      <c r="AA241" s="470"/>
      <c r="AB241" s="473"/>
      <c r="AC241" s="474"/>
      <c r="AD241" s="451"/>
      <c r="AE241" s="478"/>
      <c r="AF241" s="446"/>
      <c r="AG241" s="447"/>
      <c r="AH241" s="451"/>
      <c r="AI241" s="447"/>
      <c r="AJ241" s="451"/>
      <c r="AK241" s="447"/>
      <c r="AL241" s="455"/>
      <c r="AM241" s="456"/>
      <c r="AN241" s="455"/>
      <c r="AO241" s="456"/>
      <c r="AP241" s="463"/>
      <c r="AQ241" s="464"/>
      <c r="AR241" s="464"/>
      <c r="AS241" s="465"/>
      <c r="AT241" s="441"/>
      <c r="AU241" s="442"/>
      <c r="AV241" s="441"/>
      <c r="AW241" s="442"/>
      <c r="AX241" s="441"/>
      <c r="AY241" s="442"/>
      <c r="AZ241" s="82"/>
      <c r="BA241" s="470"/>
      <c r="BB241" s="473"/>
      <c r="BC241" s="474"/>
      <c r="BD241" s="451"/>
      <c r="BE241" s="478"/>
      <c r="BF241" s="446"/>
      <c r="BG241" s="447"/>
      <c r="BH241" s="451"/>
      <c r="BI241" s="478"/>
      <c r="BJ241" s="451"/>
      <c r="BK241" s="478"/>
      <c r="BL241" s="446"/>
      <c r="BM241" s="447"/>
      <c r="BN241" s="451"/>
      <c r="BO241" s="478"/>
      <c r="BP241" s="463"/>
      <c r="BQ241" s="464"/>
      <c r="BR241" s="464"/>
      <c r="BS241" s="465"/>
      <c r="BT241" s="441"/>
      <c r="BU241" s="442"/>
      <c r="BV241" s="441"/>
      <c r="BW241" s="442"/>
      <c r="BX241" s="441"/>
      <c r="BY241" s="442"/>
    </row>
    <row r="242" spans="1:77" ht="16.5" customHeight="1" x14ac:dyDescent="0.3">
      <c r="A242" s="470"/>
      <c r="B242" s="473"/>
      <c r="C242" s="474"/>
      <c r="D242" s="451"/>
      <c r="E242" s="478"/>
      <c r="F242" s="446"/>
      <c r="G242" s="447"/>
      <c r="H242" s="451"/>
      <c r="I242" s="478"/>
      <c r="J242" s="451"/>
      <c r="K242" s="478"/>
      <c r="L242" s="446"/>
      <c r="M242" s="447"/>
      <c r="N242" s="451"/>
      <c r="O242" s="478"/>
      <c r="P242" s="463"/>
      <c r="Q242" s="464"/>
      <c r="R242" s="464"/>
      <c r="S242" s="465"/>
      <c r="T242" s="441"/>
      <c r="U242" s="442"/>
      <c r="V242" s="441"/>
      <c r="W242" s="442"/>
      <c r="X242" s="441"/>
      <c r="Y242" s="442"/>
      <c r="Z242" s="82"/>
      <c r="AA242" s="470"/>
      <c r="AB242" s="473"/>
      <c r="AC242" s="474"/>
      <c r="AD242" s="451"/>
      <c r="AE242" s="478"/>
      <c r="AF242" s="446"/>
      <c r="AG242" s="447"/>
      <c r="AH242" s="451"/>
      <c r="AI242" s="447"/>
      <c r="AJ242" s="451"/>
      <c r="AK242" s="447"/>
      <c r="AL242" s="455"/>
      <c r="AM242" s="456"/>
      <c r="AN242" s="455"/>
      <c r="AO242" s="456"/>
      <c r="AP242" s="463"/>
      <c r="AQ242" s="464"/>
      <c r="AR242" s="464"/>
      <c r="AS242" s="465"/>
      <c r="AT242" s="441"/>
      <c r="AU242" s="442"/>
      <c r="AV242" s="441"/>
      <c r="AW242" s="442"/>
      <c r="AX242" s="441"/>
      <c r="AY242" s="442"/>
      <c r="AZ242" s="82"/>
      <c r="BA242" s="470"/>
      <c r="BB242" s="473"/>
      <c r="BC242" s="474"/>
      <c r="BD242" s="451"/>
      <c r="BE242" s="478"/>
      <c r="BF242" s="446"/>
      <c r="BG242" s="447"/>
      <c r="BH242" s="451"/>
      <c r="BI242" s="478"/>
      <c r="BJ242" s="451"/>
      <c r="BK242" s="478"/>
      <c r="BL242" s="446"/>
      <c r="BM242" s="447"/>
      <c r="BN242" s="451"/>
      <c r="BO242" s="478"/>
      <c r="BP242" s="463"/>
      <c r="BQ242" s="464"/>
      <c r="BR242" s="464"/>
      <c r="BS242" s="465"/>
      <c r="BT242" s="441"/>
      <c r="BU242" s="442"/>
      <c r="BV242" s="441"/>
      <c r="BW242" s="442"/>
      <c r="BX242" s="441"/>
      <c r="BY242" s="442"/>
    </row>
    <row r="243" spans="1:77" ht="16.5" customHeight="1" x14ac:dyDescent="0.3">
      <c r="A243" s="470"/>
      <c r="B243" s="473"/>
      <c r="C243" s="474"/>
      <c r="D243" s="451"/>
      <c r="E243" s="478"/>
      <c r="F243" s="446"/>
      <c r="G243" s="447"/>
      <c r="H243" s="451"/>
      <c r="I243" s="478"/>
      <c r="J243" s="451"/>
      <c r="K243" s="478"/>
      <c r="L243" s="446"/>
      <c r="M243" s="447"/>
      <c r="N243" s="451"/>
      <c r="O243" s="478"/>
      <c r="P243" s="463"/>
      <c r="Q243" s="464"/>
      <c r="R243" s="464"/>
      <c r="S243" s="465"/>
      <c r="T243" s="441"/>
      <c r="U243" s="442"/>
      <c r="V243" s="441"/>
      <c r="W243" s="442"/>
      <c r="X243" s="441"/>
      <c r="Y243" s="442"/>
      <c r="Z243" s="82"/>
      <c r="AA243" s="470"/>
      <c r="AB243" s="473"/>
      <c r="AC243" s="474"/>
      <c r="AD243" s="451"/>
      <c r="AE243" s="478"/>
      <c r="AF243" s="446"/>
      <c r="AG243" s="447"/>
      <c r="AH243" s="451"/>
      <c r="AI243" s="447"/>
      <c r="AJ243" s="451"/>
      <c r="AK243" s="447"/>
      <c r="AL243" s="455"/>
      <c r="AM243" s="456"/>
      <c r="AN243" s="455"/>
      <c r="AO243" s="456"/>
      <c r="AP243" s="463"/>
      <c r="AQ243" s="464"/>
      <c r="AR243" s="464"/>
      <c r="AS243" s="465"/>
      <c r="AT243" s="441"/>
      <c r="AU243" s="442"/>
      <c r="AV243" s="441"/>
      <c r="AW243" s="442"/>
      <c r="AX243" s="441"/>
      <c r="AY243" s="442"/>
      <c r="AZ243" s="82"/>
      <c r="BA243" s="470"/>
      <c r="BB243" s="473"/>
      <c r="BC243" s="474"/>
      <c r="BD243" s="451"/>
      <c r="BE243" s="478"/>
      <c r="BF243" s="446"/>
      <c r="BG243" s="447"/>
      <c r="BH243" s="451"/>
      <c r="BI243" s="478"/>
      <c r="BJ243" s="451"/>
      <c r="BK243" s="478"/>
      <c r="BL243" s="446"/>
      <c r="BM243" s="447"/>
      <c r="BN243" s="451"/>
      <c r="BO243" s="478"/>
      <c r="BP243" s="463"/>
      <c r="BQ243" s="464"/>
      <c r="BR243" s="464"/>
      <c r="BS243" s="465"/>
      <c r="BT243" s="441"/>
      <c r="BU243" s="442"/>
      <c r="BV243" s="441"/>
      <c r="BW243" s="442"/>
      <c r="BX243" s="441"/>
      <c r="BY243" s="442"/>
    </row>
    <row r="244" spans="1:77" ht="16.5" customHeight="1" x14ac:dyDescent="0.3">
      <c r="A244" s="470"/>
      <c r="B244" s="473"/>
      <c r="C244" s="474"/>
      <c r="D244" s="451"/>
      <c r="E244" s="478"/>
      <c r="F244" s="446"/>
      <c r="G244" s="447"/>
      <c r="H244" s="451"/>
      <c r="I244" s="478"/>
      <c r="J244" s="451"/>
      <c r="K244" s="478"/>
      <c r="L244" s="446"/>
      <c r="M244" s="447"/>
      <c r="N244" s="451"/>
      <c r="O244" s="478"/>
      <c r="P244" s="463"/>
      <c r="Q244" s="464"/>
      <c r="R244" s="464"/>
      <c r="S244" s="465"/>
      <c r="T244" s="441"/>
      <c r="U244" s="442"/>
      <c r="V244" s="441"/>
      <c r="W244" s="442"/>
      <c r="X244" s="441"/>
      <c r="Y244" s="442"/>
      <c r="Z244" s="82"/>
      <c r="AA244" s="470"/>
      <c r="AB244" s="473"/>
      <c r="AC244" s="474"/>
      <c r="AD244" s="451"/>
      <c r="AE244" s="478"/>
      <c r="AF244" s="446"/>
      <c r="AG244" s="447"/>
      <c r="AH244" s="451"/>
      <c r="AI244" s="447"/>
      <c r="AJ244" s="451"/>
      <c r="AK244" s="447"/>
      <c r="AL244" s="455"/>
      <c r="AM244" s="456"/>
      <c r="AN244" s="455"/>
      <c r="AO244" s="456"/>
      <c r="AP244" s="463"/>
      <c r="AQ244" s="464"/>
      <c r="AR244" s="464"/>
      <c r="AS244" s="465"/>
      <c r="AT244" s="441"/>
      <c r="AU244" s="442"/>
      <c r="AV244" s="441"/>
      <c r="AW244" s="442"/>
      <c r="AX244" s="441"/>
      <c r="AY244" s="442"/>
      <c r="AZ244" s="82"/>
      <c r="BA244" s="470"/>
      <c r="BB244" s="473"/>
      <c r="BC244" s="474"/>
      <c r="BD244" s="451"/>
      <c r="BE244" s="478"/>
      <c r="BF244" s="446"/>
      <c r="BG244" s="447"/>
      <c r="BH244" s="451"/>
      <c r="BI244" s="478"/>
      <c r="BJ244" s="451"/>
      <c r="BK244" s="478"/>
      <c r="BL244" s="446"/>
      <c r="BM244" s="447"/>
      <c r="BN244" s="451"/>
      <c r="BO244" s="478"/>
      <c r="BP244" s="463"/>
      <c r="BQ244" s="464"/>
      <c r="BR244" s="464"/>
      <c r="BS244" s="465"/>
      <c r="BT244" s="441"/>
      <c r="BU244" s="442"/>
      <c r="BV244" s="441"/>
      <c r="BW244" s="442"/>
      <c r="BX244" s="441"/>
      <c r="BY244" s="442"/>
    </row>
    <row r="245" spans="1:77" ht="16.5" customHeight="1" x14ac:dyDescent="0.3">
      <c r="A245" s="470"/>
      <c r="B245" s="473"/>
      <c r="C245" s="474"/>
      <c r="D245" s="451"/>
      <c r="E245" s="478"/>
      <c r="F245" s="446"/>
      <c r="G245" s="447"/>
      <c r="H245" s="451"/>
      <c r="I245" s="478"/>
      <c r="J245" s="451"/>
      <c r="K245" s="478"/>
      <c r="L245" s="446"/>
      <c r="M245" s="447"/>
      <c r="N245" s="451"/>
      <c r="O245" s="478"/>
      <c r="P245" s="463"/>
      <c r="Q245" s="464"/>
      <c r="R245" s="464"/>
      <c r="S245" s="465"/>
      <c r="T245" s="441"/>
      <c r="U245" s="442"/>
      <c r="V245" s="441"/>
      <c r="W245" s="442"/>
      <c r="X245" s="441"/>
      <c r="Y245" s="442"/>
      <c r="Z245" s="82"/>
      <c r="AA245" s="470"/>
      <c r="AB245" s="473"/>
      <c r="AC245" s="474"/>
      <c r="AD245" s="451"/>
      <c r="AE245" s="478"/>
      <c r="AF245" s="446"/>
      <c r="AG245" s="447"/>
      <c r="AH245" s="451"/>
      <c r="AI245" s="447"/>
      <c r="AJ245" s="451"/>
      <c r="AK245" s="447"/>
      <c r="AL245" s="455"/>
      <c r="AM245" s="456"/>
      <c r="AN245" s="455"/>
      <c r="AO245" s="456"/>
      <c r="AP245" s="463"/>
      <c r="AQ245" s="464"/>
      <c r="AR245" s="464"/>
      <c r="AS245" s="465"/>
      <c r="AT245" s="441"/>
      <c r="AU245" s="442"/>
      <c r="AV245" s="441"/>
      <c r="AW245" s="442"/>
      <c r="AX245" s="441"/>
      <c r="AY245" s="442"/>
      <c r="AZ245" s="82"/>
      <c r="BA245" s="470"/>
      <c r="BB245" s="473"/>
      <c r="BC245" s="474"/>
      <c r="BD245" s="451"/>
      <c r="BE245" s="478"/>
      <c r="BF245" s="446"/>
      <c r="BG245" s="447"/>
      <c r="BH245" s="451"/>
      <c r="BI245" s="478"/>
      <c r="BJ245" s="451"/>
      <c r="BK245" s="478"/>
      <c r="BL245" s="446"/>
      <c r="BM245" s="447"/>
      <c r="BN245" s="451"/>
      <c r="BO245" s="478"/>
      <c r="BP245" s="463"/>
      <c r="BQ245" s="464"/>
      <c r="BR245" s="464"/>
      <c r="BS245" s="465"/>
      <c r="BT245" s="441"/>
      <c r="BU245" s="442"/>
      <c r="BV245" s="441"/>
      <c r="BW245" s="442"/>
      <c r="BX245" s="441"/>
      <c r="BY245" s="442"/>
    </row>
    <row r="246" spans="1:77" ht="16.5" customHeight="1" thickBot="1" x14ac:dyDescent="0.35">
      <c r="A246" s="470"/>
      <c r="B246" s="475"/>
      <c r="C246" s="476"/>
      <c r="D246" s="452"/>
      <c r="E246" s="479"/>
      <c r="F246" s="448"/>
      <c r="G246" s="449"/>
      <c r="H246" s="452"/>
      <c r="I246" s="479"/>
      <c r="J246" s="452"/>
      <c r="K246" s="479"/>
      <c r="L246" s="448"/>
      <c r="M246" s="449"/>
      <c r="N246" s="452"/>
      <c r="O246" s="479"/>
      <c r="P246" s="466"/>
      <c r="Q246" s="467"/>
      <c r="R246" s="467"/>
      <c r="S246" s="468"/>
      <c r="T246" s="441"/>
      <c r="U246" s="442"/>
      <c r="V246" s="441"/>
      <c r="W246" s="442"/>
      <c r="X246" s="441"/>
      <c r="Y246" s="442"/>
      <c r="Z246" s="82"/>
      <c r="AA246" s="470"/>
      <c r="AB246" s="475"/>
      <c r="AC246" s="476"/>
      <c r="AD246" s="452"/>
      <c r="AE246" s="479"/>
      <c r="AF246" s="448"/>
      <c r="AG246" s="449"/>
      <c r="AH246" s="452"/>
      <c r="AI246" s="449"/>
      <c r="AJ246" s="452"/>
      <c r="AK246" s="449"/>
      <c r="AL246" s="457"/>
      <c r="AM246" s="458"/>
      <c r="AN246" s="457"/>
      <c r="AO246" s="458"/>
      <c r="AP246" s="466"/>
      <c r="AQ246" s="467"/>
      <c r="AR246" s="467"/>
      <c r="AS246" s="468"/>
      <c r="AT246" s="441"/>
      <c r="AU246" s="442"/>
      <c r="AV246" s="441"/>
      <c r="AW246" s="442"/>
      <c r="AX246" s="441"/>
      <c r="AY246" s="442"/>
      <c r="AZ246" s="82"/>
      <c r="BA246" s="470"/>
      <c r="BB246" s="475"/>
      <c r="BC246" s="476"/>
      <c r="BD246" s="452"/>
      <c r="BE246" s="479"/>
      <c r="BF246" s="448"/>
      <c r="BG246" s="449"/>
      <c r="BH246" s="452"/>
      <c r="BI246" s="479"/>
      <c r="BJ246" s="452"/>
      <c r="BK246" s="479"/>
      <c r="BL246" s="448"/>
      <c r="BM246" s="449"/>
      <c r="BN246" s="452"/>
      <c r="BO246" s="479"/>
      <c r="BP246" s="466"/>
      <c r="BQ246" s="467"/>
      <c r="BR246" s="467"/>
      <c r="BS246" s="468"/>
      <c r="BT246" s="441"/>
      <c r="BU246" s="442"/>
      <c r="BV246" s="441"/>
      <c r="BW246" s="442"/>
      <c r="BX246" s="441"/>
      <c r="BY246" s="442"/>
    </row>
    <row r="247" spans="1:77" ht="16.5" customHeight="1" x14ac:dyDescent="0.3">
      <c r="A247" s="469">
        <f>IF(입력!A249="","",입력!A249)</f>
        <v>31</v>
      </c>
      <c r="B247" s="471" t="str">
        <f>IF(입력!B253="","",입력!B253)</f>
        <v/>
      </c>
      <c r="C247" s="472"/>
      <c r="D247" s="450">
        <f>IF(OR(입력!B249="60mm단열",입력!B249="60mm방화"),IF(입력!B251="FIX",IF(입력!H249="W",(입력!D249-(입력!D249-입력!J249)-34-19-15),입력!D249-34-34-15),IF(OR(입력!B251="T/T",입력!B251="T/O",입력!B251="T/S"),IF(입력!H249="W",입력!D249-(입력!D249-입력!J249)-34-19+12-53-53-15,입력!D249-34-34+12-53-53-15),IF(입력!B251="OD",IF(입력!H249="W",입력!D249-(입력!D249-입력!J249)-34-34+12-53-53-15,입력!D249-34-34+12-53-53-15),IF(입력!B251="PJ",IF(입력!H249="W",입력!D249-(입력!D249-입력!J249)-34-34+12-53-53-15,입력!D249-34-34+12-53-53-10),0)))),0)</f>
        <v>0</v>
      </c>
      <c r="E247" s="477"/>
      <c r="F247" s="444">
        <f>IF(OR(입력!B249="60mm단열",입력!B249="60mm방화"),IF(입력!B251="FIX",IF(입력!H249="H",입력!F249-(입력!F249-입력!J249)-34-19-15,입력!F249-34-34-15),IF(OR(입력!B251="T/T",입력!B251="T/O",입력!B251="T/S"),IF(입력!H249="H",입력!F249-(입력!F249-입력!J249)-34-19+12-53-53-15,입력!F249-34-34+12-53-53-15),IF(입력!B251="OD",IF(입력!H249="H",입력!F249-(입력!F249-입력!J249)-34-34+12-53-53-15,입력!F249-34-34+12-53-53-15),IF(입력!B251="ES",입력!F249-37-38-81-81-10,IF(입력!B251="PJ",IF(입력!H249="H",입력!F249-(입력!F249-입력!J249)-34-34+12-53-53-15,입력!F249-34-34+12-53-53-15),0))))),0)</f>
        <v>0</v>
      </c>
      <c r="G247" s="445"/>
      <c r="H247" s="450">
        <f>IF(OR(입력!B249="60mm단열",입력!B249="60mm방화"),IF(입력!B251="FIX",IF(입력!H249="W",IF(입력!H253="W",입력!D249-(입력!D249-입력!J253)-34-19-15,입력!D249-입력!J249-34-19-15),IF(입력!H249="H",입력!D249-34-34-15,0)),IF(OR(입력!B251="T/T",입력!B251="T/O",입력!B251="T/S"),IF(입력!H249="W",IF(입력!H253="W",입력!D249-(입력!D249-입력!J253)-34-19+12-53-53-15,입력!D249-입력!J249-34-19-15),IF(입력!H249="H",IF(입력!H253="H",입력!D249-34-34+12-53-53-15,입력!D249-34-34-15),0)),IF(입력!B251="OD",IF(입력!H249="W",IF(입력!H253="W",입력!D249-(입력!D249-입력!J253)-34-34+12-53-53-15,입력!D249-입력!J249-34-34-15),IF(입력!H249="H",IF(입력!H253="H",입력!D249-34-34+12-53-53-15,입력!D249-34-34-15),0)),IF(입력!B251="ES",IF(입력!H249="W",IF(입력!H253="W",입력!D249-(입력!D249-입력!J253)-38-21+50.5-81-81-10,입력!D249-입력!J249-40-21-10),0),IF(입력!B251="PJ",IF(입력!H249="W",IF(입력!H252="W",입력!D249-(입력!D249-입력!J253)-34-34+12-53-53-15,입력!D249-입력!J249-34-34-15),IF(입력!H249="H",IF(입력!H253="H",입력!D249-34-34+12-53-53-15,입력!D249-34-34-15),0)),0))))),0)</f>
        <v>0</v>
      </c>
      <c r="I247" s="477"/>
      <c r="J247" s="450">
        <f>IF(OR(입력!$B249="60mm단열",입력!$B249="60mm방화"),IF(입력!B251="FIX",IF(입력!H249="H",IF(입력!H253="H",입력!F249-(입력!F249-입력!J253)-34-19-15,입력!F249-입력!J249-34-19-15),IF(입력!H249="W",입력!F249-34-34-15,0)),IF(OR(입력!B251="T/T",입력!B251="T/O",입력!B251="T/S"),IF(입력!H249="H",IF(입력!H253="H",입력!F249-(입력!F249-입력!J253)-34-19+12-53-53-15,입력!F249-입력!J249-34-19-15),IF(입력!H249="W",IF(입력!H253="W",입력!F249-34-34+12-53-53-15,입력!F249-34-34-15),0)),IF(입력!B251="OD",IF(입력!H249="H",IF(입력!H253="H",입력!F249-(입력!F249-입력!J253)-34-34+12-53-53-15,입력!F249-입력!J249-34-34-15),IF(입력!H249="W",IF(입력!H253="W",입력!F249-34-34+12-53-53-15,입력!F249-34-34-15),0)),IF(입력!B251="ES",IF(입력!H249="W",IF(입력!H253="W",입력!F249-37-38-81-81-10,입력!F249-40-40-10),0),IF(입력!B251="PJ",IF(입력!H249="H",IF(입력!H253="H",입력!F249-(입력!F249-입력!J253)-34-34+12-53-53-15,입력!F249-입력!J249-34-34-15),IF(입력!H249="W",IF(입력!H253="W",입력!F249-34-34+12-53-53-15,입력!F249-34-34-15),0)),0))))),0)</f>
        <v>0</v>
      </c>
      <c r="K247" s="477"/>
      <c r="L247" s="444">
        <f>IF(OR(입력!B249="60mm단열",입력!B249="60mm방화"),IF(OR(입력!B251="FIX",입력!B251="T/T",입력!B251="T/O",입력!B251="T/S"),IF(AND(입력!H249="W",입력!H253="W"),입력!D249-입력!J249-입력!J253-19-19-15,IF(AND(입력!H249="H",입력!H253="H"),입력!D249-34-34-15,0)),IF(입력!B251="OD",IF(AND(입력!H249="W",입력!H253="W"),입력!D249-입력!J249-입력!J252-34-34-15,IF(AND(입력!H249="H",입력!H253="H"),입력!D249-34-34-15,0)),IF(입력!B251="ES",IF(AND(입력!H249="W",입력!H253="W"),입력!D249-입력!J249-입력!J252-21-21-10,0),IF(입력!B251="PJ",IF(AND(입력!H249="W",입력!H253="W"),입력!D249-입력!J249-입력!J252-34-34-15,IF(AND(입력!H249="H",입력!H253="H"),입력!D249-34-34-15,0)),0)))),0)</f>
        <v>0</v>
      </c>
      <c r="M247" s="445"/>
      <c r="N247" s="450">
        <f>IF(OR(입력!B249="60mm단열",입력!B249="60mm방화"),IF(입력!B251="FIX",IF(AND(입력!H249="W",입력!H253="W"),입력!F249-34-34-15,IF(AND(입력!H249="H",입력!H253="H"),입력!F249-입력!J249-입력!J252-19-19-15,0)),IF(OR(입력!B251="T/T",입력!B251="T/O",입력!B251="T/S"),IF(AND(입력!H249="W",입력!H253="W"),입력!F249-34-34-15,IF(AND(입력!H249="H",입력!H253="H"),입력!F249-입력!J249-입력!J252-19-19-15,0)),IF(입력!B251="OD",IF(AND(입력!H249="W",입력!H253="W"),입력!F249-34-34-15,IF(AND(입력!H249="H",입력!H253="H"),입력!F249-입력!J249-입력!J253-34-34-15,0)),IF(입력!B251="ES",IF(AND(입력!H249="W",입력!H253="W"),입력!F249-34-34-15,0),IF(입력!B251="PJ",IF(AND(입력!H249="W",입력!H253="W"),입력!F249-34-34-15,IF(AND(입력!H249="H",입력!H253="H"),입력!F249-입력!J249-입력!J253-34-34-15,0)),0))))),0)</f>
        <v>0</v>
      </c>
      <c r="O247" s="477"/>
      <c r="P247" s="460">
        <f>ROUNDUP((U247+W247+Y247),0)</f>
        <v>0</v>
      </c>
      <c r="Q247" s="461"/>
      <c r="R247" s="461"/>
      <c r="S247" s="462"/>
      <c r="T247" s="441">
        <f>IF(B247="48T",0,IF(B247="51T",0,IF(입력!B249="60mm단열",(D247*F247)/91809*IF($B247="39T",9800,6100),IF(입력!B249="60mm방화",(D247*F247)/91809*IF($B247="24T",23400,30000),IF(AND(입력!B251="ES",B247="39T"),(D247*F247)/91809*9800,IF(AND(입력!B251="ES",B247="24T"),(D247*F247)/91809*6100,0))))))</f>
        <v>0</v>
      </c>
      <c r="U247" s="442">
        <f>IF(T247=0,0,IF(AND(입력!$B249="60mm단열",$B247="39T",T247&lt;29400),29400,IF(AND(입력!$B249="60mm단열",$B247="24T",T247&lt;18300),18300,IF(AND(입력!$B249="60mm방화",$B247="24T",T247&lt;70200),70200,T247))))</f>
        <v>0</v>
      </c>
      <c r="V247" s="441">
        <f>IF(B247="48T",0,IF(B247="51T",0,IF(입력!B249="60mm단열",(H247*J247)/91809*IF($B247="39T",9800,6100),IF(입력!B249="60mm방화",(H247*J247)/91809*IF($B247="24T",23400,30000),IF(AND(입력!B251="ES",B247="39T"),(H247*J247)/91809*9800,IF(AND(입력!B251="ES",B247="24T"),(H247*J247)/91809*6100,0))))))</f>
        <v>0</v>
      </c>
      <c r="W247" s="442">
        <f>IF(V247=0,0,IF(AND(입력!$B249="60mm단열",$B247="39T",V247&lt;29400),29400,IF(AND(입력!$B249="60mm단열",$B247="24T",V247&lt;18300),18300,IF(AND(입력!$B249="60mm방화",$B247="24T",V247&lt;70200),70200,V247))))</f>
        <v>0</v>
      </c>
      <c r="X247" s="441">
        <f>IF(B247="48T",0,IF(B247="51T",0,IF(입력!B249="60mm단열",(L247*N247)/91809*IF($B247="39T",9800,6100),IF(입력!B249="60mm방화",(L247*N247)/91809*IF($B247="24T",23400,30000),IF(AND(입력!B251="ES",B247="39T"),(L247*N247)/91809*9800,IF(AND(입력!B251="ES",B247="24T"),(L247*N247)/91809*6100,0))))))</f>
        <v>0</v>
      </c>
      <c r="Y247" s="442">
        <f>IF(X247=0,0,IF(AND(입력!$B249="60mm단열",$B247="39T",X247&lt;29400),29400,IF(AND(입력!$B249="60mm단열",$B247="24T",X247&lt;18300),18300,IF(AND(입력!$B249="60mm방화",$B247="24T",X247&lt;70200),70200,X247))))</f>
        <v>0</v>
      </c>
      <c r="Z247" s="82"/>
      <c r="AA247" s="469">
        <f>IF(입력!A249="","",입력!A249)</f>
        <v>31</v>
      </c>
      <c r="AB247" s="471" t="str">
        <f>IF(입력!B253="","",입력!B253)</f>
        <v/>
      </c>
      <c r="AC247" s="472"/>
      <c r="AD247" s="450">
        <f>IF(OR(입력!B249="85mm단열",입력!B249="85mm방화"),IF(입력!B251="FIX",IF(입력!H249="W",(입력!D249-(입력!D249-입력!J249)-38-19-15),입력!D249-38-38-15),IF(OR(입력!B251="T/T",입력!B251="T/O",입력!B251="T/S"),IF(입력!H249="W",입력!D249-(입력!D249-입력!J249)-38-19+12-56-56-15,입력!D249-38-38+12-56-56-15),IF(입력!B251="OD",IF(입력!H249="W",입력!D249-(입력!D249-입력!J249)-38-38+12-56-56-15,입력!D249-38-38+12-56-56-15),0))),0)</f>
        <v>0</v>
      </c>
      <c r="AE247" s="477"/>
      <c r="AF247" s="444">
        <f>IF(OR(입력!B249="85mm단열",입력!B249="85mm방화"),IF(입력!B251="FIX",IF(입력!H249="H",입력!F249-(입력!F249-입력!J249)-38-19-15,입력!F249-38-38-15),IF(OR(입력!B251="T/T",입력!B251="T/O",입력!B249="T/S"),IF(입력!H249="H",입력!F249-(입력!F249-입력!J249)-38-19+12-56-56-15,입력!F249-38-38+12-56-56-15),IF(입력!B251="OD",IF(입력!H249="H",입력!F249-(입력!F249-입력!J249)-38-38+12-56-56-15,입력!F249-38-38+12-56-56-15),IF(입력!B251="ES",입력!F249-37-38-81-81-10,IF(입력!B251="PJ",IF(입력!H249="H",입력!F249-(입력!F249-입력!J249)-50-50+16-58-58-10,입력!F249-50-50+16-58-58-10),0))))),0)</f>
        <v>0</v>
      </c>
      <c r="AG247" s="445"/>
      <c r="AH247" s="450">
        <f>IF(OR(입력!B249="85mm단열",입력!B249="85mm방화"),IF(입력!B251="FIX",IF(입력!H249="W",IF(입력!H254="W",입력!D249-(입력!D249-입력!J254)-37-19-15,입력!D249-입력!J249-38-19-15),IF(입력!H249="H",입력!D249-38-38-15,0)),IF(OR(입력!B251="T/T",입력!B251="T/O",입력!B251="T/S"),IF(입력!H249="W",IF(입력!H253="W",입력!D249-(입력!D249-입력!J253)-38-19+12-56-56-15,입력!D249-입력!J249-38-19-15),IF(입력!H249="H",IF(입력!H254="H",입력!D249-38-38+12-56-56-15,입력!D249-38-38-15),0)),IF(입력!B251="OD",IF(입력!H249="W",IF(입력!H253="W",입력!D249-(입력!D249-입력!J253)-38-38+12-56-56-15,입력!D249-입력!J249-38-38-15),IF(입력!H249="H",IF(입력!H253="H",입력!D249-38-38+12-56-56-15,입력!D249-38-38-15),0)),IF(입력!B251="ES",IF(입력!H249="W",IF(입력!H254="W",입력!D249-(입력!D249-입력!J254)-38-21+50.5-81-81-10,입력!D249-입력!J249-40-21-10),0),IF(입력!B251="PJ",IF(입력!H249="W",IF(입력!H254="W",입력!D249-(입력!D249-입력!J254)-50-50+16-58-58-10,입력!D249-입력!J249-50-50-10),IF(입력!H249="H",IF(입력!H254="H",입력!D249-50-50+16-58-58-10,입력!D249-50-50-10),0)),0))))),0)</f>
        <v>0</v>
      </c>
      <c r="AI247" s="445"/>
      <c r="AJ247" s="450">
        <f>IF(OR(입력!B249="85mm단열",입력!B249="85mm방화"),IF(입력!B251="FIX",IF(입력!H249="H",IF(입력!H253="H",입력!F249-(입력!F249-입력!J253)-38-19-15,입력!F249-입력!J249-38-19-15),IF(입력!H249="W",입력!F249-38-38-15,0)),IF(OR(입력!B251="T/T",입력!B251="T/O",입력!B251="T/S"),IF(입력!H249="H",IF(입력!H253="H",입력!F249-(입력!F249-입력!J253)-38-19+12-56-56-15,입력!F249-입력!J249-38-19-15),IF(입력!H249="W",IF(입력!H253="W",입력!F249-38-38+12-56-56-15,입력!F249-38-38-15),0)),IF(입력!B251="ID",IF(입력!H249="H",IF(입력!H253="H",입력!F249-(입력!F249-입력!J253)-38-19+12-56-56-15,입력!F249-입력!J249-38-19-15),IF(입력!H249="W",IF(입력!H253="W",입력!F249-38-38+12-56-56-15,입력!F249-38-38-15),0)),IF(입력!B251="OD",IF(입력!H249="H",IF(입력!H253="H",입력!F249-(입력!F249-입력!J253)-38-38+12-56-56-15,입력!F249-입력!J249-38-38-15),IF(입력!H249="W",IF(입력!H253="W",입력!F249-38-38+12-56-56-15,입력!F249-38-38-15),0)),IF(입력!B251="ES",IF(입력!H249="W",IF(입력!H254="W",입력!F249-37-38-81-81-10,입력!F249-40-40-10),0),IF(입력!B251="PJ",IF(입력!H249="H",IF(입력!H254="H",입력!F249-(입력!F249-입력!J254)-50-50+16-58-58-10,입력!F249-입력!J249-50-50-10),IF(입력!H249="W",IF(입력!H254="W",입력!F249-50-50+16-58-58-10,입력!F249-50-50-10),0)),0)))))),0)</f>
        <v>0</v>
      </c>
      <c r="AK247" s="445"/>
      <c r="AL247" s="453">
        <f>IF(OR(입력!B249="85mm단열",입력!B249="85mm방화"),IF(OR(입력!B251="FIX",입력!B251="T/T",입력!B251="T/O",입력!B251="T/S",입력!B251="ID"),IF(AND(입력!H249="W",입력!H253="W"),입력!D249-입력!J249-입력!J253-19-19-15,IF(AND(입력!H249="H",입력!H253="H"),입력!D249-38-38-15,0)),IF(입력!B251="OD",IF(AND(입력!H249="W",입력!H253="W"),입력!D249-입력!J249-입력!J254-38-38-15,IF(AND(입력!H249="H",입력!H253="H"),입력!D249-38-38-15,0)),IF(입력!B249="ES",IF(AND(입력!H249="W",입력!H253="W"),입력!D249-입력!J249-입력!J254-21-21-10,0),IF(입력!B249="PJ",IF(AND(입력!H249="W",입력!H253="W"),입력!D249-입력!J249-입력!J254-50-50-10-12,IF(AND(입력!H249="H",입력!H253="H"),입력!D249-50-50-10-12,0)),0)))),0)</f>
        <v>0</v>
      </c>
      <c r="AM247" s="454"/>
      <c r="AN247" s="459">
        <f>IF(OR(입력!B249="85mm단열",입력!B249="85mm방화"),IF(입력!B251="FIX",IF(AND(입력!H249="W",입력!H253="W"),입력!F249-38-38-15,IF(AND(입력!H249="H",입력!H253="H"),입력!F249-입력!J249-입력!J253-19-19-15,0)),IF(OR(입력!B251="T/T",입력!B251="T/O",입력!B251="T/S"),IF(AND(입력!H249="W",입력!H253="W"),입력!F249-38-38-15,IF(AND(입력!H249="H",입력!H253="H"),입력!F249-입력!J249-입력!J253-19-19-15,0)),IF(입력!B251="ID",IF(AND(입력!H249="W",입력!H253="W"),입력!F249-38-38-15,IF(AND(입력!H249="H",입력!H253="H"),입력!F249-입력!J249-입력!J253-19-19-15,0)),IF(입력!B251="OD",IF(AND(입력!H249="W",입력!H253="W"),입력!F249-38-38-15,IF(AND(입력!H249="H",입력!H253="H"),입력!F249-입력!J249-입력!J253-38-38-15,0)),IF(입력!B249="ES",IF(AND(입력!H249="W",입력!H254="W"),입력!F249-40-40-10,0),IF(입력!B249="PJ",IF(AND(입력!H249="W",입력!H254="W"),입력!F249-50-50-10,IF(AND(입력!H249="H",입력!H254="H"),입력!F249-입력!J249-입력!J254-50-50-10,0)),0)))))),0)</f>
        <v>0</v>
      </c>
      <c r="AO247" s="454"/>
      <c r="AP247" s="460">
        <f>ROUNDUP((AU247+AW247+AY247),0)</f>
        <v>0</v>
      </c>
      <c r="AQ247" s="461"/>
      <c r="AR247" s="461"/>
      <c r="AS247" s="462"/>
      <c r="AT247" s="441">
        <f>(AD247*AF247)/91809*IF($AB247="51T",11000,IF($B247="48T",27500,0))</f>
        <v>0</v>
      </c>
      <c r="AU247" s="442">
        <f>IF(AT247=0,0,IF(AND('유리 사이즈'!$AB247="51T",'유리 사이즈'!AT247&lt;33000),33000,IF(AND('유리 사이즈'!$B247="48T",'유리 사이즈'!AT247&lt;83400),83400,'유리 사이즈'!AT247)))</f>
        <v>0</v>
      </c>
      <c r="AV247" s="441">
        <f>(AH247*AJ247)/91809*IF($AB247="51T",11000,IF($B247="48T",27500,0))</f>
        <v>0</v>
      </c>
      <c r="AW247" s="442">
        <f>IF(AV247=0,0,IF(AND('유리 사이즈'!$AB247="51T",'유리 사이즈'!AV247&lt;33000),33000,IF(AND('유리 사이즈'!$B247="48T",'유리 사이즈'!AV247&lt;83400),83400,'유리 사이즈'!AV247)))</f>
        <v>0</v>
      </c>
      <c r="AX247" s="441">
        <f>(AL247*AN247)/91809*IF($AB247="51T",11000,IF($B247="48T",27500,0))</f>
        <v>0</v>
      </c>
      <c r="AY247" s="442">
        <f>IF(AX247=0,0,IF(AND('유리 사이즈'!$AB247="51T",'유리 사이즈'!AX247&lt;33000),33000,IF(AND('유리 사이즈'!$B247="48T",'유리 사이즈'!AX247&lt;83400),83400,'유리 사이즈'!AX247)))</f>
        <v>0</v>
      </c>
      <c r="AZ247" s="82"/>
      <c r="BA247" s="469">
        <f>IF(입력!A249="","",입력!A249)</f>
        <v>31</v>
      </c>
      <c r="BB247" s="471" t="str">
        <f>IF(입력!B253="","",입력!B253)</f>
        <v/>
      </c>
      <c r="BC247" s="472"/>
      <c r="BD247" s="450">
        <f>IF(OR(입력!B249="145mm단열",입력!B249="145mm방화"),IF(입력!B251="ES",입력!D249-(입력!D249-입력!J249)-38-21+50.5-81-81-10,0),0)</f>
        <v>0</v>
      </c>
      <c r="BE247" s="477"/>
      <c r="BF247" s="444">
        <f>IF(OR(입력!B249="145mm단열",입력!B249="145mm방화"),IF(입력!B251="ES",입력!F249-37-38-81-81-10,0),0)</f>
        <v>0</v>
      </c>
      <c r="BG247" s="445"/>
      <c r="BH247" s="450">
        <f>IF(OR(입력!B249="145mm단열",입력!B249="145mm방화"),IF(입력!B251="ES",IF(입력!H249="W",IF(입력!H253="W",입력!D249-(입력!D249-입력!J253)-38-21+50.5-81-81-10,입력!D249-입력!J249-40-21-10),0),0),0)</f>
        <v>0</v>
      </c>
      <c r="BI247" s="477"/>
      <c r="BJ247" s="450">
        <f>IF(OR(입력!$B249="145mm단열",입력!$B249="145mm방화"),IF(입력!B251="ES",IF(입력!H249="W",IF(입력!H252="W",입력!F249-37-38-81-81-10,입력!F249-40-40-10),0),0),0)</f>
        <v>0</v>
      </c>
      <c r="BK247" s="477"/>
      <c r="BL247" s="444">
        <f>IF(OR(입력!B249="145mm단열",입력!B249="145mm방화"),IF(입력!B251="ES",IF(AND(입력!H249="W",입력!H253="W"),입력!D249-입력!J249-입력!J252-21-21-10,0),0),0)</f>
        <v>0</v>
      </c>
      <c r="BM247" s="445"/>
      <c r="BN247" s="450">
        <f>IF(OR(입력!B249="145mm단열",입력!B249="145mm방화"),IF(입력!B251="ES",IF(AND(입력!H249="W",입력!H253="W"),입력!F249-40-40-10,0),0),0)</f>
        <v>0</v>
      </c>
      <c r="BO247" s="477"/>
      <c r="BP247" s="460">
        <f>ROUNDUP((BU247+BW247+BY247),0)</f>
        <v>0</v>
      </c>
      <c r="BQ247" s="461"/>
      <c r="BR247" s="461"/>
      <c r="BS247" s="462"/>
      <c r="BT247" s="441">
        <f>IF(BB247="48T",0,IF(BB247="51T",0,IF(입력!B249="145mm단열",(BD247*BF247)/91809*IF($B247="39T",9800,6100),IF(입력!B249="145mm방화",(BD247*BF247)/91809*IF($B247="24T",23400,30000),IF(AND(입력!B251="ES",BB247="39T"),(BD247*BF247)/91809*9800,IF(AND(입력!B251="ES",BB247="24T"),(BD247*BF247)/91809*6100,0))))))</f>
        <v>0</v>
      </c>
      <c r="BU247" s="442">
        <f>IF(BT247=0,0,IF(AND(입력!$B249="145mm단열",$B247="39T",BT247&lt;29400),29400,IF(AND(입력!$B249="145mm단열",$B247="24T",BT247&lt;18300),18300,IF(AND(입력!$B249="60mm방화",$B247="24T",BT247&lt;70200),70200,BT247))))</f>
        <v>0</v>
      </c>
      <c r="BV247" s="441">
        <f>IF(BB247="48T",0,IF(BB247="51T",0,IF(입력!B249="145mm단열",(BH247*BJ247)/91809*IF($B247="39T",9800,6100),IF(입력!B249="145mm방화",(BH247*BJ247)/91809*IF($B247="24T",23400,30000),IF(AND(입력!B251="ES",BB247="39T"),(BH247*BJ247)/91809*9800,IF(AND(입력!B251="ES",BB247="24T"),(BH247*BJ247)/91809*6100,0))))))</f>
        <v>0</v>
      </c>
      <c r="BW247" s="442">
        <f>IF(BV247=0,0,IF(AND(입력!$B249="145mm단열",$B247="39T",BV247&lt;29400),29400,IF(AND(입력!$B249="145mm단열",$B247="24T",BV247&lt;18300),18300,IF(AND(입력!$B249="60mm방화",$B247="24T",BV247&lt;70200),70200,BV247))))</f>
        <v>0</v>
      </c>
      <c r="BX247" s="441">
        <f>IF(BB247="48T",0,IF(BB247="51T",0,IF(입력!B249="145mm단열",(BL247*BN247)/91809*IF($B247="39T",9800,6100),IF(입력!B249="145mm방화",(BL247*BN247)/91809*IF($B247="24T",23400,30000),IF(AND(입력!B251="ES",BB247="39T"),(BL247*BN247)/91809*9800,IF(AND(입력!B251="ES",BB247="24T"),(BL247*BN247)/91809*6100,0))))))</f>
        <v>0</v>
      </c>
      <c r="BY247" s="442">
        <f>IF(BX247=0,0,IF(AND(입력!$B249="145mm단열",$B247="39T",BX247&lt;29400),29400,IF(AND(입력!$B249="60mm단열",$B247="24T",BX247&lt;18300),18300,IF(AND(입력!$B249="145mm방화",$B247="24T",BX247&lt;70200),70200,BX247))))</f>
        <v>0</v>
      </c>
    </row>
    <row r="248" spans="1:77" ht="16.5" customHeight="1" x14ac:dyDescent="0.3">
      <c r="A248" s="470"/>
      <c r="B248" s="473"/>
      <c r="C248" s="474"/>
      <c r="D248" s="451"/>
      <c r="E248" s="478"/>
      <c r="F248" s="446"/>
      <c r="G248" s="447"/>
      <c r="H248" s="451"/>
      <c r="I248" s="478"/>
      <c r="J248" s="451"/>
      <c r="K248" s="478"/>
      <c r="L248" s="446"/>
      <c r="M248" s="447"/>
      <c r="N248" s="451"/>
      <c r="O248" s="478"/>
      <c r="P248" s="463"/>
      <c r="Q248" s="464"/>
      <c r="R248" s="464"/>
      <c r="S248" s="465"/>
      <c r="T248" s="441"/>
      <c r="U248" s="442"/>
      <c r="V248" s="441"/>
      <c r="W248" s="442"/>
      <c r="X248" s="441"/>
      <c r="Y248" s="442"/>
      <c r="Z248" s="82"/>
      <c r="AA248" s="470"/>
      <c r="AB248" s="473"/>
      <c r="AC248" s="474"/>
      <c r="AD248" s="451"/>
      <c r="AE248" s="478"/>
      <c r="AF248" s="446"/>
      <c r="AG248" s="447"/>
      <c r="AH248" s="451"/>
      <c r="AI248" s="447"/>
      <c r="AJ248" s="451"/>
      <c r="AK248" s="447"/>
      <c r="AL248" s="455"/>
      <c r="AM248" s="456"/>
      <c r="AN248" s="455"/>
      <c r="AO248" s="456"/>
      <c r="AP248" s="463"/>
      <c r="AQ248" s="464"/>
      <c r="AR248" s="464"/>
      <c r="AS248" s="465"/>
      <c r="AT248" s="441"/>
      <c r="AU248" s="442"/>
      <c r="AV248" s="441"/>
      <c r="AW248" s="442"/>
      <c r="AX248" s="441"/>
      <c r="AY248" s="442"/>
      <c r="AZ248" s="82"/>
      <c r="BA248" s="470"/>
      <c r="BB248" s="473"/>
      <c r="BC248" s="474"/>
      <c r="BD248" s="451"/>
      <c r="BE248" s="478"/>
      <c r="BF248" s="446"/>
      <c r="BG248" s="447"/>
      <c r="BH248" s="451"/>
      <c r="BI248" s="478"/>
      <c r="BJ248" s="451"/>
      <c r="BK248" s="478"/>
      <c r="BL248" s="446"/>
      <c r="BM248" s="447"/>
      <c r="BN248" s="451"/>
      <c r="BO248" s="478"/>
      <c r="BP248" s="463"/>
      <c r="BQ248" s="464"/>
      <c r="BR248" s="464"/>
      <c r="BS248" s="465"/>
      <c r="BT248" s="441"/>
      <c r="BU248" s="442"/>
      <c r="BV248" s="441"/>
      <c r="BW248" s="442"/>
      <c r="BX248" s="441"/>
      <c r="BY248" s="442"/>
    </row>
    <row r="249" spans="1:77" ht="16.5" customHeight="1" x14ac:dyDescent="0.3">
      <c r="A249" s="470"/>
      <c r="B249" s="473"/>
      <c r="C249" s="474"/>
      <c r="D249" s="451"/>
      <c r="E249" s="478"/>
      <c r="F249" s="446"/>
      <c r="G249" s="447"/>
      <c r="H249" s="451"/>
      <c r="I249" s="478"/>
      <c r="J249" s="451"/>
      <c r="K249" s="478"/>
      <c r="L249" s="446"/>
      <c r="M249" s="447"/>
      <c r="N249" s="451"/>
      <c r="O249" s="478"/>
      <c r="P249" s="463"/>
      <c r="Q249" s="464"/>
      <c r="R249" s="464"/>
      <c r="S249" s="465"/>
      <c r="T249" s="441"/>
      <c r="U249" s="442"/>
      <c r="V249" s="441"/>
      <c r="W249" s="442"/>
      <c r="X249" s="441"/>
      <c r="Y249" s="442"/>
      <c r="Z249" s="82"/>
      <c r="AA249" s="470"/>
      <c r="AB249" s="473"/>
      <c r="AC249" s="474"/>
      <c r="AD249" s="451"/>
      <c r="AE249" s="478"/>
      <c r="AF249" s="446"/>
      <c r="AG249" s="447"/>
      <c r="AH249" s="451"/>
      <c r="AI249" s="447"/>
      <c r="AJ249" s="451"/>
      <c r="AK249" s="447"/>
      <c r="AL249" s="455"/>
      <c r="AM249" s="456"/>
      <c r="AN249" s="455"/>
      <c r="AO249" s="456"/>
      <c r="AP249" s="463"/>
      <c r="AQ249" s="464"/>
      <c r="AR249" s="464"/>
      <c r="AS249" s="465"/>
      <c r="AT249" s="441"/>
      <c r="AU249" s="442"/>
      <c r="AV249" s="441"/>
      <c r="AW249" s="442"/>
      <c r="AX249" s="441"/>
      <c r="AY249" s="442"/>
      <c r="AZ249" s="82"/>
      <c r="BA249" s="470"/>
      <c r="BB249" s="473"/>
      <c r="BC249" s="474"/>
      <c r="BD249" s="451"/>
      <c r="BE249" s="478"/>
      <c r="BF249" s="446"/>
      <c r="BG249" s="447"/>
      <c r="BH249" s="451"/>
      <c r="BI249" s="478"/>
      <c r="BJ249" s="451"/>
      <c r="BK249" s="478"/>
      <c r="BL249" s="446"/>
      <c r="BM249" s="447"/>
      <c r="BN249" s="451"/>
      <c r="BO249" s="478"/>
      <c r="BP249" s="463"/>
      <c r="BQ249" s="464"/>
      <c r="BR249" s="464"/>
      <c r="BS249" s="465"/>
      <c r="BT249" s="441"/>
      <c r="BU249" s="442"/>
      <c r="BV249" s="441"/>
      <c r="BW249" s="442"/>
      <c r="BX249" s="441"/>
      <c r="BY249" s="442"/>
    </row>
    <row r="250" spans="1:77" ht="16.5" customHeight="1" x14ac:dyDescent="0.3">
      <c r="A250" s="470"/>
      <c r="B250" s="473"/>
      <c r="C250" s="474"/>
      <c r="D250" s="451"/>
      <c r="E250" s="478"/>
      <c r="F250" s="446"/>
      <c r="G250" s="447"/>
      <c r="H250" s="451"/>
      <c r="I250" s="478"/>
      <c r="J250" s="451"/>
      <c r="K250" s="478"/>
      <c r="L250" s="446"/>
      <c r="M250" s="447"/>
      <c r="N250" s="451"/>
      <c r="O250" s="478"/>
      <c r="P250" s="463"/>
      <c r="Q250" s="464"/>
      <c r="R250" s="464"/>
      <c r="S250" s="465"/>
      <c r="T250" s="441"/>
      <c r="U250" s="442"/>
      <c r="V250" s="441"/>
      <c r="W250" s="442"/>
      <c r="X250" s="441"/>
      <c r="Y250" s="442"/>
      <c r="Z250" s="82"/>
      <c r="AA250" s="470"/>
      <c r="AB250" s="473"/>
      <c r="AC250" s="474"/>
      <c r="AD250" s="451"/>
      <c r="AE250" s="478"/>
      <c r="AF250" s="446"/>
      <c r="AG250" s="447"/>
      <c r="AH250" s="451"/>
      <c r="AI250" s="447"/>
      <c r="AJ250" s="451"/>
      <c r="AK250" s="447"/>
      <c r="AL250" s="455"/>
      <c r="AM250" s="456"/>
      <c r="AN250" s="455"/>
      <c r="AO250" s="456"/>
      <c r="AP250" s="463"/>
      <c r="AQ250" s="464"/>
      <c r="AR250" s="464"/>
      <c r="AS250" s="465"/>
      <c r="AT250" s="441"/>
      <c r="AU250" s="442"/>
      <c r="AV250" s="441"/>
      <c r="AW250" s="442"/>
      <c r="AX250" s="441"/>
      <c r="AY250" s="442"/>
      <c r="AZ250" s="82"/>
      <c r="BA250" s="470"/>
      <c r="BB250" s="473"/>
      <c r="BC250" s="474"/>
      <c r="BD250" s="451"/>
      <c r="BE250" s="478"/>
      <c r="BF250" s="446"/>
      <c r="BG250" s="447"/>
      <c r="BH250" s="451"/>
      <c r="BI250" s="478"/>
      <c r="BJ250" s="451"/>
      <c r="BK250" s="478"/>
      <c r="BL250" s="446"/>
      <c r="BM250" s="447"/>
      <c r="BN250" s="451"/>
      <c r="BO250" s="478"/>
      <c r="BP250" s="463"/>
      <c r="BQ250" s="464"/>
      <c r="BR250" s="464"/>
      <c r="BS250" s="465"/>
      <c r="BT250" s="441"/>
      <c r="BU250" s="442"/>
      <c r="BV250" s="441"/>
      <c r="BW250" s="442"/>
      <c r="BX250" s="441"/>
      <c r="BY250" s="442"/>
    </row>
    <row r="251" spans="1:77" ht="16.5" customHeight="1" x14ac:dyDescent="0.3">
      <c r="A251" s="470"/>
      <c r="B251" s="473"/>
      <c r="C251" s="474"/>
      <c r="D251" s="451"/>
      <c r="E251" s="478"/>
      <c r="F251" s="446"/>
      <c r="G251" s="447"/>
      <c r="H251" s="451"/>
      <c r="I251" s="478"/>
      <c r="J251" s="451"/>
      <c r="K251" s="478"/>
      <c r="L251" s="446"/>
      <c r="M251" s="447"/>
      <c r="N251" s="451"/>
      <c r="O251" s="478"/>
      <c r="P251" s="463"/>
      <c r="Q251" s="464"/>
      <c r="R251" s="464"/>
      <c r="S251" s="465"/>
      <c r="T251" s="441"/>
      <c r="U251" s="442"/>
      <c r="V251" s="441"/>
      <c r="W251" s="442"/>
      <c r="X251" s="441"/>
      <c r="Y251" s="442"/>
      <c r="Z251" s="82"/>
      <c r="AA251" s="470"/>
      <c r="AB251" s="473"/>
      <c r="AC251" s="474"/>
      <c r="AD251" s="451"/>
      <c r="AE251" s="478"/>
      <c r="AF251" s="446"/>
      <c r="AG251" s="447"/>
      <c r="AH251" s="451"/>
      <c r="AI251" s="447"/>
      <c r="AJ251" s="451"/>
      <c r="AK251" s="447"/>
      <c r="AL251" s="455"/>
      <c r="AM251" s="456"/>
      <c r="AN251" s="455"/>
      <c r="AO251" s="456"/>
      <c r="AP251" s="463"/>
      <c r="AQ251" s="464"/>
      <c r="AR251" s="464"/>
      <c r="AS251" s="465"/>
      <c r="AT251" s="441"/>
      <c r="AU251" s="442"/>
      <c r="AV251" s="441"/>
      <c r="AW251" s="442"/>
      <c r="AX251" s="441"/>
      <c r="AY251" s="442"/>
      <c r="AZ251" s="82"/>
      <c r="BA251" s="470"/>
      <c r="BB251" s="473"/>
      <c r="BC251" s="474"/>
      <c r="BD251" s="451"/>
      <c r="BE251" s="478"/>
      <c r="BF251" s="446"/>
      <c r="BG251" s="447"/>
      <c r="BH251" s="451"/>
      <c r="BI251" s="478"/>
      <c r="BJ251" s="451"/>
      <c r="BK251" s="478"/>
      <c r="BL251" s="446"/>
      <c r="BM251" s="447"/>
      <c r="BN251" s="451"/>
      <c r="BO251" s="478"/>
      <c r="BP251" s="463"/>
      <c r="BQ251" s="464"/>
      <c r="BR251" s="464"/>
      <c r="BS251" s="465"/>
      <c r="BT251" s="441"/>
      <c r="BU251" s="442"/>
      <c r="BV251" s="441"/>
      <c r="BW251" s="442"/>
      <c r="BX251" s="441"/>
      <c r="BY251" s="442"/>
    </row>
    <row r="252" spans="1:77" ht="16.5" customHeight="1" x14ac:dyDescent="0.3">
      <c r="A252" s="470"/>
      <c r="B252" s="473"/>
      <c r="C252" s="474"/>
      <c r="D252" s="451"/>
      <c r="E252" s="478"/>
      <c r="F252" s="446"/>
      <c r="G252" s="447"/>
      <c r="H252" s="451"/>
      <c r="I252" s="478"/>
      <c r="J252" s="451"/>
      <c r="K252" s="478"/>
      <c r="L252" s="446"/>
      <c r="M252" s="447"/>
      <c r="N252" s="451"/>
      <c r="O252" s="478"/>
      <c r="P252" s="463"/>
      <c r="Q252" s="464"/>
      <c r="R252" s="464"/>
      <c r="S252" s="465"/>
      <c r="T252" s="441"/>
      <c r="U252" s="442"/>
      <c r="V252" s="441"/>
      <c r="W252" s="442"/>
      <c r="X252" s="441"/>
      <c r="Y252" s="442"/>
      <c r="Z252" s="82"/>
      <c r="AA252" s="470"/>
      <c r="AB252" s="473"/>
      <c r="AC252" s="474"/>
      <c r="AD252" s="451"/>
      <c r="AE252" s="478"/>
      <c r="AF252" s="446"/>
      <c r="AG252" s="447"/>
      <c r="AH252" s="451"/>
      <c r="AI252" s="447"/>
      <c r="AJ252" s="451"/>
      <c r="AK252" s="447"/>
      <c r="AL252" s="455"/>
      <c r="AM252" s="456"/>
      <c r="AN252" s="455"/>
      <c r="AO252" s="456"/>
      <c r="AP252" s="463"/>
      <c r="AQ252" s="464"/>
      <c r="AR252" s="464"/>
      <c r="AS252" s="465"/>
      <c r="AT252" s="441"/>
      <c r="AU252" s="442"/>
      <c r="AV252" s="441"/>
      <c r="AW252" s="442"/>
      <c r="AX252" s="441"/>
      <c r="AY252" s="442"/>
      <c r="AZ252" s="82"/>
      <c r="BA252" s="470"/>
      <c r="BB252" s="473"/>
      <c r="BC252" s="474"/>
      <c r="BD252" s="451"/>
      <c r="BE252" s="478"/>
      <c r="BF252" s="446"/>
      <c r="BG252" s="447"/>
      <c r="BH252" s="451"/>
      <c r="BI252" s="478"/>
      <c r="BJ252" s="451"/>
      <c r="BK252" s="478"/>
      <c r="BL252" s="446"/>
      <c r="BM252" s="447"/>
      <c r="BN252" s="451"/>
      <c r="BO252" s="478"/>
      <c r="BP252" s="463"/>
      <c r="BQ252" s="464"/>
      <c r="BR252" s="464"/>
      <c r="BS252" s="465"/>
      <c r="BT252" s="441"/>
      <c r="BU252" s="442"/>
      <c r="BV252" s="441"/>
      <c r="BW252" s="442"/>
      <c r="BX252" s="441"/>
      <c r="BY252" s="442"/>
    </row>
    <row r="253" spans="1:77" ht="16.5" customHeight="1" x14ac:dyDescent="0.3">
      <c r="A253" s="470"/>
      <c r="B253" s="473"/>
      <c r="C253" s="474"/>
      <c r="D253" s="451"/>
      <c r="E253" s="478"/>
      <c r="F253" s="446"/>
      <c r="G253" s="447"/>
      <c r="H253" s="451"/>
      <c r="I253" s="478"/>
      <c r="J253" s="451"/>
      <c r="K253" s="478"/>
      <c r="L253" s="446"/>
      <c r="M253" s="447"/>
      <c r="N253" s="451"/>
      <c r="O253" s="478"/>
      <c r="P253" s="463"/>
      <c r="Q253" s="464"/>
      <c r="R253" s="464"/>
      <c r="S253" s="465"/>
      <c r="T253" s="441"/>
      <c r="U253" s="442"/>
      <c r="V253" s="441"/>
      <c r="W253" s="442"/>
      <c r="X253" s="441"/>
      <c r="Y253" s="442"/>
      <c r="Z253" s="82"/>
      <c r="AA253" s="470"/>
      <c r="AB253" s="473"/>
      <c r="AC253" s="474"/>
      <c r="AD253" s="451"/>
      <c r="AE253" s="478"/>
      <c r="AF253" s="446"/>
      <c r="AG253" s="447"/>
      <c r="AH253" s="451"/>
      <c r="AI253" s="447"/>
      <c r="AJ253" s="451"/>
      <c r="AK253" s="447"/>
      <c r="AL253" s="455"/>
      <c r="AM253" s="456"/>
      <c r="AN253" s="455"/>
      <c r="AO253" s="456"/>
      <c r="AP253" s="463"/>
      <c r="AQ253" s="464"/>
      <c r="AR253" s="464"/>
      <c r="AS253" s="465"/>
      <c r="AT253" s="441"/>
      <c r="AU253" s="442"/>
      <c r="AV253" s="441"/>
      <c r="AW253" s="442"/>
      <c r="AX253" s="441"/>
      <c r="AY253" s="442"/>
      <c r="AZ253" s="82"/>
      <c r="BA253" s="470"/>
      <c r="BB253" s="473"/>
      <c r="BC253" s="474"/>
      <c r="BD253" s="451"/>
      <c r="BE253" s="478"/>
      <c r="BF253" s="446"/>
      <c r="BG253" s="447"/>
      <c r="BH253" s="451"/>
      <c r="BI253" s="478"/>
      <c r="BJ253" s="451"/>
      <c r="BK253" s="478"/>
      <c r="BL253" s="446"/>
      <c r="BM253" s="447"/>
      <c r="BN253" s="451"/>
      <c r="BO253" s="478"/>
      <c r="BP253" s="463"/>
      <c r="BQ253" s="464"/>
      <c r="BR253" s="464"/>
      <c r="BS253" s="465"/>
      <c r="BT253" s="441"/>
      <c r="BU253" s="442"/>
      <c r="BV253" s="441"/>
      <c r="BW253" s="442"/>
      <c r="BX253" s="441"/>
      <c r="BY253" s="442"/>
    </row>
    <row r="254" spans="1:77" ht="16.5" customHeight="1" thickBot="1" x14ac:dyDescent="0.35">
      <c r="A254" s="470"/>
      <c r="B254" s="475"/>
      <c r="C254" s="476"/>
      <c r="D254" s="452"/>
      <c r="E254" s="479"/>
      <c r="F254" s="448"/>
      <c r="G254" s="449"/>
      <c r="H254" s="452"/>
      <c r="I254" s="479"/>
      <c r="J254" s="452"/>
      <c r="K254" s="479"/>
      <c r="L254" s="448"/>
      <c r="M254" s="449"/>
      <c r="N254" s="452"/>
      <c r="O254" s="479"/>
      <c r="P254" s="466"/>
      <c r="Q254" s="467"/>
      <c r="R254" s="467"/>
      <c r="S254" s="468"/>
      <c r="T254" s="441"/>
      <c r="U254" s="442"/>
      <c r="V254" s="441"/>
      <c r="W254" s="442"/>
      <c r="X254" s="441"/>
      <c r="Y254" s="442"/>
      <c r="Z254" s="82"/>
      <c r="AA254" s="470"/>
      <c r="AB254" s="475"/>
      <c r="AC254" s="476"/>
      <c r="AD254" s="452"/>
      <c r="AE254" s="479"/>
      <c r="AF254" s="448"/>
      <c r="AG254" s="449"/>
      <c r="AH254" s="452"/>
      <c r="AI254" s="449"/>
      <c r="AJ254" s="452"/>
      <c r="AK254" s="449"/>
      <c r="AL254" s="457"/>
      <c r="AM254" s="458"/>
      <c r="AN254" s="457"/>
      <c r="AO254" s="458"/>
      <c r="AP254" s="466"/>
      <c r="AQ254" s="467"/>
      <c r="AR254" s="467"/>
      <c r="AS254" s="468"/>
      <c r="AT254" s="441"/>
      <c r="AU254" s="442"/>
      <c r="AV254" s="441"/>
      <c r="AW254" s="442"/>
      <c r="AX254" s="441"/>
      <c r="AY254" s="442"/>
      <c r="AZ254" s="82"/>
      <c r="BA254" s="470"/>
      <c r="BB254" s="475"/>
      <c r="BC254" s="476"/>
      <c r="BD254" s="452"/>
      <c r="BE254" s="479"/>
      <c r="BF254" s="448"/>
      <c r="BG254" s="449"/>
      <c r="BH254" s="452"/>
      <c r="BI254" s="479"/>
      <c r="BJ254" s="452"/>
      <c r="BK254" s="479"/>
      <c r="BL254" s="448"/>
      <c r="BM254" s="449"/>
      <c r="BN254" s="452"/>
      <c r="BO254" s="479"/>
      <c r="BP254" s="466"/>
      <c r="BQ254" s="467"/>
      <c r="BR254" s="467"/>
      <c r="BS254" s="468"/>
      <c r="BT254" s="441"/>
      <c r="BU254" s="442"/>
      <c r="BV254" s="441"/>
      <c r="BW254" s="442"/>
      <c r="BX254" s="441"/>
      <c r="BY254" s="442"/>
    </row>
    <row r="255" spans="1:77" ht="16.5" customHeight="1" x14ac:dyDescent="0.3">
      <c r="A255" s="469">
        <f>IF(입력!A257="","",입력!A257)</f>
        <v>32</v>
      </c>
      <c r="B255" s="471" t="str">
        <f>IF(입력!B261="","",입력!B261)</f>
        <v/>
      </c>
      <c r="C255" s="472"/>
      <c r="D255" s="450">
        <f>IF(OR(입력!B257="60mm단열",입력!B257="60mm방화"),IF(입력!B259="FIX",IF(입력!H257="W",(입력!D257-(입력!D257-입력!J257)-34-19-15),입력!D257-34-34-15),IF(OR(입력!B259="T/T",입력!B259="T/O",입력!B259="T/S"),IF(입력!H257="W",입력!D257-(입력!D257-입력!J257)-34-19+12-53-53-15,입력!D257-34-34+12-53-53-15),IF(입력!B259="OD",IF(입력!H257="W",입력!D257-(입력!D257-입력!J257)-34-34+12-53-53-15,입력!D257-34-34+12-53-53-15),IF(입력!B259="PJ",IF(입력!H257="W",입력!D257-(입력!D257-입력!J257)-34-34+12-53-53-15,입력!D257-34-34+12-53-53-10),0)))),0)</f>
        <v>0</v>
      </c>
      <c r="E255" s="477"/>
      <c r="F255" s="444">
        <f>IF(OR(입력!B257="60mm단열",입력!B257="60mm방화"),IF(입력!B259="FIX",IF(입력!H257="H",입력!F257-(입력!F257-입력!J257)-34-19-15,입력!F257-34-34-15),IF(OR(입력!B259="T/T",입력!B259="T/O",입력!B259="T/S"),IF(입력!H257="H",입력!F257-(입력!F257-입력!J257)-34-19+12-53-53-15,입력!F257-34-34+12-53-53-15),IF(입력!B259="OD",IF(입력!H257="H",입력!F257-(입력!F257-입력!J257)-34-34+12-53-53-15,입력!F257-34-34+12-53-53-15),IF(입력!B259="ES",입력!F257-37-38-81-81-10,IF(입력!B259="PJ",IF(입력!H257="H",입력!F257-(입력!F257-입력!J257)-34-34+12-53-53-15,입력!F257-34-34+12-53-53-15),0))))),0)</f>
        <v>0</v>
      </c>
      <c r="G255" s="445"/>
      <c r="H255" s="450">
        <f>IF(OR(입력!B257="60mm단열",입력!B257="60mm방화"),IF(입력!B259="FIX",IF(입력!H257="W",IF(입력!H261="W",입력!D257-(입력!D257-입력!J261)-34-19-15,입력!D257-입력!J257-34-19-15),IF(입력!H257="H",입력!D257-34-34-15,0)),IF(OR(입력!B259="T/T",입력!B259="T/O",입력!B259="T/S"),IF(입력!H257="W",IF(입력!H261="W",입력!D257-(입력!D257-입력!J261)-34-19+12-53-53-15,입력!D257-입력!J257-34-19-15),IF(입력!H257="H",IF(입력!H261="H",입력!D257-34-34+12-53-53-15,입력!D257-34-34-15),0)),IF(입력!B259="OD",IF(입력!H257="W",IF(입력!H261="W",입력!D257-(입력!D257-입력!J261)-34-34+12-53-53-15,입력!D257-입력!J257-34-34-15),IF(입력!H257="H",IF(입력!H261="H",입력!D257-34-34+12-53-53-15,입력!D257-34-34-15),0)),IF(입력!B259="ES",IF(입력!H257="W",IF(입력!H261="W",입력!D257-(입력!D257-입력!J261)-38-21+50.5-81-81-10,입력!D257-입력!J257-40-21-10),0),IF(입력!B259="PJ",IF(입력!H257="W",IF(입력!H260="W",입력!D257-(입력!D257-입력!J261)-34-34+12-53-53-15,입력!D257-입력!J257-34-34-15),IF(입력!H257="H",IF(입력!H261="H",입력!D257-34-34+12-53-53-15,입력!D257-34-34-15),0)),0))))),0)</f>
        <v>0</v>
      </c>
      <c r="I255" s="477"/>
      <c r="J255" s="450">
        <f>IF(OR(입력!$B257="60mm단열",입력!$B257="60mm방화"),IF(입력!B259="FIX",IF(입력!H257="H",IF(입력!H261="H",입력!F257-(입력!F257-입력!J261)-34-19-15,입력!F257-입력!J257-34-19-15),IF(입력!H257="W",입력!F257-34-34-15,0)),IF(OR(입력!B259="T/T",입력!B259="T/O",입력!B259="T/S"),IF(입력!H257="H",IF(입력!H261="H",입력!F257-(입력!F257-입력!J261)-34-19+12-53-53-15,입력!F257-입력!J257-34-19-15),IF(입력!H257="W",IF(입력!H261="W",입력!F257-34-34+12-53-53-15,입력!F257-34-34-15),0)),IF(입력!B259="OD",IF(입력!H257="H",IF(입력!H261="H",입력!F257-(입력!F257-입력!J261)-34-34+12-53-53-15,입력!F257-입력!J257-34-34-15),IF(입력!H257="W",IF(입력!H261="W",입력!F257-34-34+12-53-53-15,입력!F257-34-34-15),0)),IF(입력!B259="ES",IF(입력!H257="W",IF(입력!H261="W",입력!F257-37-38-81-81-10,입력!F257-40-40-10),0),IF(입력!B259="PJ",IF(입력!H257="H",IF(입력!H261="H",입력!F257-(입력!F257-입력!J261)-34-34+12-53-53-15,입력!F257-입력!J257-34-34-15),IF(입력!H257="W",IF(입력!H261="W",입력!F257-34-34+12-53-53-15,입력!F257-34-34-15),0)),0))))),0)</f>
        <v>0</v>
      </c>
      <c r="K255" s="477"/>
      <c r="L255" s="444">
        <f>IF(OR(입력!B257="60mm단열",입력!B257="60mm방화"),IF(OR(입력!B259="FIX",입력!B259="T/T",입력!B259="T/O",입력!B259="T/S"),IF(AND(입력!H257="W",입력!H261="W"),입력!D257-입력!J257-입력!J261-19-19-15,IF(AND(입력!H257="H",입력!H261="H"),입력!D257-34-34-15,0)),IF(입력!B259="OD",IF(AND(입력!H257="W",입력!H261="W"),입력!D257-입력!J257-입력!J260-34-34-15,IF(AND(입력!H257="H",입력!H261="H"),입력!D257-34-34-15,0)),IF(입력!B259="ES",IF(AND(입력!H257="W",입력!H261="W"),입력!D257-입력!J257-입력!J260-21-21-10,0),IF(입력!B259="PJ",IF(AND(입력!H257="W",입력!H261="W"),입력!D257-입력!J257-입력!J260-34-34-15,IF(AND(입력!H257="H",입력!H261="H"),입력!D257-34-34-15,0)),0)))),0)</f>
        <v>0</v>
      </c>
      <c r="M255" s="445"/>
      <c r="N255" s="450">
        <f>IF(OR(입력!B257="60mm단열",입력!B257="60mm방화"),IF(입력!B259="FIX",IF(AND(입력!H257="W",입력!H261="W"),입력!F257-34-34-15,IF(AND(입력!H257="H",입력!H261="H"),입력!F257-입력!J257-입력!J260-19-19-15,0)),IF(OR(입력!B259="T/T",입력!B259="T/O",입력!B259="T/S"),IF(AND(입력!H257="W",입력!H261="W"),입력!F257-34-34-15,IF(AND(입력!H257="H",입력!H261="H"),입력!F257-입력!J257-입력!J260-19-19-15,0)),IF(입력!B259="OD",IF(AND(입력!H257="W",입력!H261="W"),입력!F257-34-34-15,IF(AND(입력!H257="H",입력!H261="H"),입력!F257-입력!J257-입력!J261-34-34-15,0)),IF(입력!B259="ES",IF(AND(입력!H257="W",입력!H261="W"),입력!F257-34-34-15,0),IF(입력!B259="PJ",IF(AND(입력!H257="W",입력!H261="W"),입력!F257-34-34-15,IF(AND(입력!H257="H",입력!H261="H"),입력!F257-입력!J257-입력!J261-34-34-15,0)),0))))),0)</f>
        <v>0</v>
      </c>
      <c r="O255" s="477"/>
      <c r="P255" s="460">
        <f>ROUNDUP((U255+W255+Y255),0)</f>
        <v>0</v>
      </c>
      <c r="Q255" s="461"/>
      <c r="R255" s="461"/>
      <c r="S255" s="462"/>
      <c r="T255" s="441">
        <f>IF(B255="48T",0,IF(B255="51T",0,IF(입력!B257="60mm단열",(D255*F255)/91809*IF($B255="39T",9800,6100),IF(입력!B257="60mm방화",(D255*F255)/91809*IF($B255="24T",23400,30000),IF(AND(입력!B259="ES",B255="39T"),(D255*F255)/91809*9800,IF(AND(입력!B259="ES",B255="24T"),(D255*F255)/91809*6100,0))))))</f>
        <v>0</v>
      </c>
      <c r="U255" s="442">
        <f>IF(T255=0,0,IF(AND(입력!$B257="60mm단열",$B255="39T",T255&lt;29400),29400,IF(AND(입력!$B257="60mm단열",$B255="24T",T255&lt;18300),18300,IF(AND(입력!$B257="60mm방화",$B255="24T",T255&lt;70200),70200,T255))))</f>
        <v>0</v>
      </c>
      <c r="V255" s="441">
        <f>IF(B255="48T",0,IF(B255="51T",0,IF(입력!B257="60mm단열",(H255*J255)/91809*IF($B255="39T",9800,6100),IF(입력!B257="60mm방화",(H255*J255)/91809*IF($B255="24T",23400,30000),IF(AND(입력!B259="ES",B255="39T"),(H255*J255)/91809*9800,IF(AND(입력!B259="ES",B255="24T"),(H255*J255)/91809*6100,0))))))</f>
        <v>0</v>
      </c>
      <c r="W255" s="442">
        <f>IF(V255=0,0,IF(AND(입력!$B257="60mm단열",$B255="39T",V255&lt;29400),29400,IF(AND(입력!$B257="60mm단열",$B255="24T",V255&lt;18300),18300,IF(AND(입력!$B257="60mm방화",$B255="24T",V255&lt;70200),70200,V255))))</f>
        <v>0</v>
      </c>
      <c r="X255" s="441">
        <f>IF(B255="48T",0,IF(B255="51T",0,IF(입력!B257="60mm단열",(L255*N255)/91809*IF($B255="39T",9800,6100),IF(입력!B257="60mm방화",(L255*N255)/91809*IF($B255="24T",23400,30000),IF(AND(입력!B259="ES",B255="39T"),(L255*N255)/91809*9800,IF(AND(입력!B259="ES",B255="24T"),(L255*N255)/91809*6100,0))))))</f>
        <v>0</v>
      </c>
      <c r="Y255" s="442">
        <f>IF(X255=0,0,IF(AND(입력!$B257="60mm단열",$B255="39T",X255&lt;29400),29400,IF(AND(입력!$B257="60mm단열",$B255="24T",X255&lt;18300),18300,IF(AND(입력!$B257="60mm방화",$B255="24T",X255&lt;70200),70200,X255))))</f>
        <v>0</v>
      </c>
      <c r="Z255" s="82"/>
      <c r="AA255" s="469">
        <f>IF(입력!A257="","",입력!A257)</f>
        <v>32</v>
      </c>
      <c r="AB255" s="471" t="str">
        <f>IF(입력!B261="","",입력!B261)</f>
        <v/>
      </c>
      <c r="AC255" s="472"/>
      <c r="AD255" s="450">
        <f>IF(OR(입력!B257="85mm단열",입력!B257="85mm방화"),IF(입력!B259="FIX",IF(입력!H257="W",(입력!D257-(입력!D257-입력!J257)-38-19-15),입력!D257-38-38-15),IF(OR(입력!B259="T/T",입력!B259="T/O",입력!B259="T/S"),IF(입력!H257="W",입력!D257-(입력!D257-입력!J257)-38-19+12-56-56-15,입력!D257-38-38+12-56-56-15),IF(입력!B259="OD",IF(입력!H257="W",입력!D257-(입력!D257-입력!J257)-38-38+12-56-56-15,입력!D257-38-38+12-56-56-15),0))),0)</f>
        <v>0</v>
      </c>
      <c r="AE255" s="477"/>
      <c r="AF255" s="444">
        <f>IF(OR(입력!B257="85mm단열",입력!B257="85mm방화"),IF(입력!B259="FIX",IF(입력!H257="H",입력!F257-(입력!F257-입력!J257)-38-19-15,입력!F257-38-38-15),IF(OR(입력!B259="T/T",입력!B259="T/O",입력!B257="T/S"),IF(입력!H257="H",입력!F257-(입력!F257-입력!J257)-38-19+12-56-56-15,입력!F257-38-38+12-56-56-15),IF(입력!B259="OD",IF(입력!H257="H",입력!F257-(입력!F257-입력!J257)-38-38+12-56-56-15,입력!F257-38-38+12-56-56-15),IF(입력!B259="ES",입력!F257-37-38-81-81-10,IF(입력!B259="PJ",IF(입력!H257="H",입력!F257-(입력!F257-입력!J257)-50-50+16-58-58-10,입력!F257-50-50+16-58-58-10),0))))),0)</f>
        <v>0</v>
      </c>
      <c r="AG255" s="445"/>
      <c r="AH255" s="450">
        <f>IF(OR(입력!B257="85mm단열",입력!B257="85mm방화"),IF(입력!B259="FIX",IF(입력!H257="W",IF(입력!H262="W",입력!D257-(입력!D257-입력!J262)-37-19-15,입력!D257-입력!J257-38-19-15),IF(입력!H257="H",입력!D257-38-38-15,0)),IF(OR(입력!B259="T/T",입력!B259="T/O",입력!B259="T/S"),IF(입력!H257="W",IF(입력!H261="W",입력!D257-(입력!D257-입력!J261)-38-19+12-56-56-15,입력!D257-입력!J257-38-19-15),IF(입력!H257="H",IF(입력!H262="H",입력!D257-38-38+12-56-56-15,입력!D257-38-38-15),0)),IF(입력!B259="OD",IF(입력!H257="W",IF(입력!H261="W",입력!D257-(입력!D257-입력!J261)-38-38+12-56-56-15,입력!D257-입력!J257-38-38-15),IF(입력!H257="H",IF(입력!H261="H",입력!D257-38-38+12-56-56-15,입력!D257-38-38-15),0)),IF(입력!B259="ES",IF(입력!H257="W",IF(입력!H262="W",입력!D257-(입력!D257-입력!J262)-38-21+50.5-81-81-10,입력!D257-입력!J257-40-21-10),0),IF(입력!B259="PJ",IF(입력!H257="W",IF(입력!H262="W",입력!D257-(입력!D257-입력!J262)-50-50+16-58-58-10,입력!D257-입력!J257-50-50-10),IF(입력!H257="H",IF(입력!H262="H",입력!D257-50-50+16-58-58-10,입력!D257-50-50-10),0)),0))))),0)</f>
        <v>0</v>
      </c>
      <c r="AI255" s="445"/>
      <c r="AJ255" s="450">
        <f>IF(OR(입력!B257="85mm단열",입력!B257="85mm방화"),IF(입력!B259="FIX",IF(입력!H257="H",IF(입력!H261="H",입력!F257-(입력!F257-입력!J261)-38-19-15,입력!F257-입력!J257-38-19-15),IF(입력!H257="W",입력!F257-38-38-15,0)),IF(OR(입력!B259="T/T",입력!B259="T/O",입력!B259="T/S"),IF(입력!H257="H",IF(입력!H261="H",입력!F257-(입력!F257-입력!J261)-38-19+12-56-56-15,입력!F257-입력!J257-38-19-15),IF(입력!H257="W",IF(입력!H261="W",입력!F257-38-38+12-56-56-15,입력!F257-38-38-15),0)),IF(입력!B259="ID",IF(입력!H257="H",IF(입력!H261="H",입력!F257-(입력!F257-입력!J261)-38-19+12-56-56-15,입력!F257-입력!J257-38-19-15),IF(입력!H257="W",IF(입력!H261="W",입력!F257-38-38+12-56-56-15,입력!F257-38-38-15),0)),IF(입력!B259="OD",IF(입력!H257="H",IF(입력!H261="H",입력!F257-(입력!F257-입력!J261)-38-38+12-56-56-15,입력!F257-입력!J257-38-38-15),IF(입력!H257="W",IF(입력!H261="W",입력!F257-38-38+12-56-56-15,입력!F257-38-38-15),0)),IF(입력!B259="ES",IF(입력!H257="W",IF(입력!H262="W",입력!F257-37-38-81-81-10,입력!F257-40-40-10),0),IF(입력!B259="PJ",IF(입력!H257="H",IF(입력!H262="H",입력!F257-(입력!F257-입력!J262)-50-50+16-58-58-10,입력!F257-입력!J257-50-50-10),IF(입력!H257="W",IF(입력!H262="W",입력!F257-50-50+16-58-58-10,입력!F257-50-50-10),0)),0)))))),0)</f>
        <v>0</v>
      </c>
      <c r="AK255" s="445"/>
      <c r="AL255" s="453">
        <f>IF(OR(입력!B257="85mm단열",입력!B257="85mm방화"),IF(OR(입력!B259="FIX",입력!B259="T/T",입력!B259="T/O",입력!B259="T/S",입력!B259="ID"),IF(AND(입력!H257="W",입력!H261="W"),입력!D257-입력!J257-입력!J261-19-19-15,IF(AND(입력!H257="H",입력!H261="H"),입력!D257-38-38-15,0)),IF(입력!B259="OD",IF(AND(입력!H257="W",입력!H261="W"),입력!D257-입력!J257-입력!J262-38-38-15,IF(AND(입력!H257="H",입력!H261="H"),입력!D257-38-38-15,0)),IF(입력!B257="ES",IF(AND(입력!H257="W",입력!H261="W"),입력!D257-입력!J257-입력!J262-21-21-10,0),IF(입력!B257="PJ",IF(AND(입력!H257="W",입력!H261="W"),입력!D257-입력!J257-입력!J262-50-50-10-12,IF(AND(입력!H257="H",입력!H261="H"),입력!D257-50-50-10-12,0)),0)))),0)</f>
        <v>0</v>
      </c>
      <c r="AM255" s="454"/>
      <c r="AN255" s="459">
        <f>IF(OR(입력!B257="85mm단열",입력!B257="85mm방화"),IF(입력!B259="FIX",IF(AND(입력!H257="W",입력!H261="W"),입력!F257-38-38-15,IF(AND(입력!H257="H",입력!H261="H"),입력!F257-입력!J257-입력!J261-19-19-15,0)),IF(OR(입력!B259="T/T",입력!B259="T/O",입력!B259="T/S"),IF(AND(입력!H257="W",입력!H261="W"),입력!F257-38-38-15,IF(AND(입력!H257="H",입력!H261="H"),입력!F257-입력!J257-입력!J261-19-19-15,0)),IF(입력!B259="ID",IF(AND(입력!H257="W",입력!H261="W"),입력!F257-38-38-15,IF(AND(입력!H257="H",입력!H261="H"),입력!F257-입력!J257-입력!J261-19-19-15,0)),IF(입력!B259="OD",IF(AND(입력!H257="W",입력!H261="W"),입력!F257-38-38-15,IF(AND(입력!H257="H",입력!H261="H"),입력!F257-입력!J257-입력!J261-38-38-15,0)),IF(입력!B257="ES",IF(AND(입력!H257="W",입력!H262="W"),입력!F257-40-40-10,0),IF(입력!B257="PJ",IF(AND(입력!H257="W",입력!H262="W"),입력!F257-50-50-10,IF(AND(입력!H257="H",입력!H262="H"),입력!F257-입력!J257-입력!J262-50-50-10,0)),0)))))),0)</f>
        <v>0</v>
      </c>
      <c r="AO255" s="454"/>
      <c r="AP255" s="460">
        <f>ROUNDUP((AU255+AW255+AY255),0)</f>
        <v>0</v>
      </c>
      <c r="AQ255" s="461"/>
      <c r="AR255" s="461"/>
      <c r="AS255" s="462"/>
      <c r="AT255" s="441">
        <f>(AD255*AF255)/91809*IF($AB255="51T",11000,IF($B255="48T",27500,0))</f>
        <v>0</v>
      </c>
      <c r="AU255" s="442">
        <f>IF(AT255=0,0,IF(AND('유리 사이즈'!$AB255="51T",'유리 사이즈'!AT255&lt;33000),33000,IF(AND('유리 사이즈'!$B255="48T",'유리 사이즈'!AT255&lt;83400),83400,'유리 사이즈'!AT255)))</f>
        <v>0</v>
      </c>
      <c r="AV255" s="441">
        <f>(AH255*AJ255)/91809*IF($AB255="51T",11000,IF($B255="48T",27500,0))</f>
        <v>0</v>
      </c>
      <c r="AW255" s="442">
        <f>IF(AV255=0,0,IF(AND('유리 사이즈'!$AB255="51T",'유리 사이즈'!AV255&lt;33000),33000,IF(AND('유리 사이즈'!$B255="48T",'유리 사이즈'!AV255&lt;83400),83400,'유리 사이즈'!AV255)))</f>
        <v>0</v>
      </c>
      <c r="AX255" s="441">
        <f>(AL255*AN255)/91809*IF($AB255="51T",11000,IF($B255="48T",27500,0))</f>
        <v>0</v>
      </c>
      <c r="AY255" s="442">
        <f>IF(AX255=0,0,IF(AND('유리 사이즈'!$AB255="51T",'유리 사이즈'!AX255&lt;33000),33000,IF(AND('유리 사이즈'!$B255="48T",'유리 사이즈'!AX255&lt;83400),83400,'유리 사이즈'!AX255)))</f>
        <v>0</v>
      </c>
      <c r="AZ255" s="82"/>
      <c r="BA255" s="469">
        <f>IF(입력!A257="","",입력!A257)</f>
        <v>32</v>
      </c>
      <c r="BB255" s="471" t="str">
        <f>IF(입력!B261="","",입력!B261)</f>
        <v/>
      </c>
      <c r="BC255" s="472"/>
      <c r="BD255" s="450">
        <f>IF(OR(입력!B257="145mm단열",입력!B257="145mm방화"),IF(입력!B259="ES",입력!D257-(입력!D257-입력!J257)-38-21+50.5-81-81-10,0),0)</f>
        <v>0</v>
      </c>
      <c r="BE255" s="477"/>
      <c r="BF255" s="444">
        <f>IF(OR(입력!B257="145mm단열",입력!B257="145mm방화"),IF(입력!B259="ES",입력!F257-37-38-81-81-10,0),0)</f>
        <v>0</v>
      </c>
      <c r="BG255" s="445"/>
      <c r="BH255" s="450">
        <f>IF(OR(입력!B257="145mm단열",입력!B257="145mm방화"),IF(입력!B259="ES",IF(입력!H257="W",IF(입력!H261="W",입력!D257-(입력!D257-입력!J261)-38-21+50.5-81-81-10,입력!D257-입력!J257-40-21-10),0),0),0)</f>
        <v>0</v>
      </c>
      <c r="BI255" s="477"/>
      <c r="BJ255" s="450">
        <f>IF(OR(입력!$B257="145mm단열",입력!$B257="145mm방화"),IF(입력!B259="ES",IF(입력!H257="W",IF(입력!H260="W",입력!F257-37-38-81-81-10,입력!F257-40-40-10),0),0),0)</f>
        <v>0</v>
      </c>
      <c r="BK255" s="477"/>
      <c r="BL255" s="444">
        <f>IF(OR(입력!B257="145mm단열",입력!B257="145mm방화"),IF(입력!B259="ES",IF(AND(입력!H257="W",입력!H261="W"),입력!D257-입력!J257-입력!J260-21-21-10,0),0),0)</f>
        <v>0</v>
      </c>
      <c r="BM255" s="445"/>
      <c r="BN255" s="450">
        <f>IF(OR(입력!B257="145mm단열",입력!B257="145mm방화"),IF(입력!B259="ES",IF(AND(입력!H257="W",입력!H261="W"),입력!F257-40-40-10,0),0),0)</f>
        <v>0</v>
      </c>
      <c r="BO255" s="477"/>
      <c r="BP255" s="460">
        <f>ROUNDUP((BU255+BW255+BY255),0)</f>
        <v>0</v>
      </c>
      <c r="BQ255" s="461"/>
      <c r="BR255" s="461"/>
      <c r="BS255" s="462"/>
      <c r="BT255" s="441">
        <f>IF(BB255="48T",0,IF(BB255="51T",0,IF(입력!B257="145mm단열",(BD255*BF255)/91809*IF($B255="39T",9800,6100),IF(입력!B257="145mm방화",(BD255*BF255)/91809*IF($B255="24T",23400,30000),IF(AND(입력!B259="ES",BB255="39T"),(BD255*BF255)/91809*9800,IF(AND(입력!B259="ES",BB255="24T"),(BD255*BF255)/91809*6100,0))))))</f>
        <v>0</v>
      </c>
      <c r="BU255" s="442">
        <f>IF(BT255=0,0,IF(AND(입력!$B257="145mm단열",$B255="39T",BT255&lt;29400),29400,IF(AND(입력!$B257="145mm단열",$B255="24T",BT255&lt;18300),18300,IF(AND(입력!$B257="60mm방화",$B255="24T",BT255&lt;70200),70200,BT255))))</f>
        <v>0</v>
      </c>
      <c r="BV255" s="441">
        <f>IF(BB255="48T",0,IF(BB255="51T",0,IF(입력!B257="145mm단열",(BH255*BJ255)/91809*IF($B255="39T",9800,6100),IF(입력!B257="145mm방화",(BH255*BJ255)/91809*IF($B255="24T",23400,30000),IF(AND(입력!B259="ES",BB255="39T"),(BH255*BJ255)/91809*9800,IF(AND(입력!B259="ES",BB255="24T"),(BH255*BJ255)/91809*6100,0))))))</f>
        <v>0</v>
      </c>
      <c r="BW255" s="442">
        <f>IF(BV255=0,0,IF(AND(입력!$B257="145mm단열",$B255="39T",BV255&lt;29400),29400,IF(AND(입력!$B257="145mm단열",$B255="24T",BV255&lt;18300),18300,IF(AND(입력!$B257="60mm방화",$B255="24T",BV255&lt;70200),70200,BV255))))</f>
        <v>0</v>
      </c>
      <c r="BX255" s="441">
        <f>IF(BB255="48T",0,IF(BB255="51T",0,IF(입력!B257="145mm단열",(BL255*BN255)/91809*IF($B255="39T",9800,6100),IF(입력!B257="145mm방화",(BL255*BN255)/91809*IF($B255="24T",23400,30000),IF(AND(입력!B259="ES",BB255="39T"),(BL255*BN255)/91809*9800,IF(AND(입력!B259="ES",BB255="24T"),(BL255*BN255)/91809*6100,0))))))</f>
        <v>0</v>
      </c>
      <c r="BY255" s="442">
        <f>IF(BX255=0,0,IF(AND(입력!$B257="145mm단열",$B255="39T",BX255&lt;29400),29400,IF(AND(입력!$B257="60mm단열",$B255="24T",BX255&lt;18300),18300,IF(AND(입력!$B257="145mm방화",$B255="24T",BX255&lt;70200),70200,BX255))))</f>
        <v>0</v>
      </c>
    </row>
    <row r="256" spans="1:77" ht="16.5" customHeight="1" x14ac:dyDescent="0.3">
      <c r="A256" s="470"/>
      <c r="B256" s="473"/>
      <c r="C256" s="474"/>
      <c r="D256" s="451"/>
      <c r="E256" s="478"/>
      <c r="F256" s="446"/>
      <c r="G256" s="447"/>
      <c r="H256" s="451"/>
      <c r="I256" s="478"/>
      <c r="J256" s="451"/>
      <c r="K256" s="478"/>
      <c r="L256" s="446"/>
      <c r="M256" s="447"/>
      <c r="N256" s="451"/>
      <c r="O256" s="478"/>
      <c r="P256" s="463"/>
      <c r="Q256" s="464"/>
      <c r="R256" s="464"/>
      <c r="S256" s="465"/>
      <c r="T256" s="441"/>
      <c r="U256" s="442"/>
      <c r="V256" s="441"/>
      <c r="W256" s="442"/>
      <c r="X256" s="441"/>
      <c r="Y256" s="442"/>
      <c r="Z256" s="82"/>
      <c r="AA256" s="470"/>
      <c r="AB256" s="473"/>
      <c r="AC256" s="474"/>
      <c r="AD256" s="451"/>
      <c r="AE256" s="478"/>
      <c r="AF256" s="446"/>
      <c r="AG256" s="447"/>
      <c r="AH256" s="451"/>
      <c r="AI256" s="447"/>
      <c r="AJ256" s="451"/>
      <c r="AK256" s="447"/>
      <c r="AL256" s="455"/>
      <c r="AM256" s="456"/>
      <c r="AN256" s="455"/>
      <c r="AO256" s="456"/>
      <c r="AP256" s="463"/>
      <c r="AQ256" s="464"/>
      <c r="AR256" s="464"/>
      <c r="AS256" s="465"/>
      <c r="AT256" s="441"/>
      <c r="AU256" s="442"/>
      <c r="AV256" s="441"/>
      <c r="AW256" s="442"/>
      <c r="AX256" s="441"/>
      <c r="AY256" s="442"/>
      <c r="AZ256" s="82"/>
      <c r="BA256" s="470"/>
      <c r="BB256" s="473"/>
      <c r="BC256" s="474"/>
      <c r="BD256" s="451"/>
      <c r="BE256" s="478"/>
      <c r="BF256" s="446"/>
      <c r="BG256" s="447"/>
      <c r="BH256" s="451"/>
      <c r="BI256" s="478"/>
      <c r="BJ256" s="451"/>
      <c r="BK256" s="478"/>
      <c r="BL256" s="446"/>
      <c r="BM256" s="447"/>
      <c r="BN256" s="451"/>
      <c r="BO256" s="478"/>
      <c r="BP256" s="463"/>
      <c r="BQ256" s="464"/>
      <c r="BR256" s="464"/>
      <c r="BS256" s="465"/>
      <c r="BT256" s="441"/>
      <c r="BU256" s="442"/>
      <c r="BV256" s="441"/>
      <c r="BW256" s="442"/>
      <c r="BX256" s="441"/>
      <c r="BY256" s="442"/>
    </row>
    <row r="257" spans="1:77" ht="16.5" customHeight="1" x14ac:dyDescent="0.3">
      <c r="A257" s="470"/>
      <c r="B257" s="473"/>
      <c r="C257" s="474"/>
      <c r="D257" s="451"/>
      <c r="E257" s="478"/>
      <c r="F257" s="446"/>
      <c r="G257" s="447"/>
      <c r="H257" s="451"/>
      <c r="I257" s="478"/>
      <c r="J257" s="451"/>
      <c r="K257" s="478"/>
      <c r="L257" s="446"/>
      <c r="M257" s="447"/>
      <c r="N257" s="451"/>
      <c r="O257" s="478"/>
      <c r="P257" s="463"/>
      <c r="Q257" s="464"/>
      <c r="R257" s="464"/>
      <c r="S257" s="465"/>
      <c r="T257" s="441"/>
      <c r="U257" s="442"/>
      <c r="V257" s="441"/>
      <c r="W257" s="442"/>
      <c r="X257" s="441"/>
      <c r="Y257" s="442"/>
      <c r="Z257" s="82"/>
      <c r="AA257" s="470"/>
      <c r="AB257" s="473"/>
      <c r="AC257" s="474"/>
      <c r="AD257" s="451"/>
      <c r="AE257" s="478"/>
      <c r="AF257" s="446"/>
      <c r="AG257" s="447"/>
      <c r="AH257" s="451"/>
      <c r="AI257" s="447"/>
      <c r="AJ257" s="451"/>
      <c r="AK257" s="447"/>
      <c r="AL257" s="455"/>
      <c r="AM257" s="456"/>
      <c r="AN257" s="455"/>
      <c r="AO257" s="456"/>
      <c r="AP257" s="463"/>
      <c r="AQ257" s="464"/>
      <c r="AR257" s="464"/>
      <c r="AS257" s="465"/>
      <c r="AT257" s="441"/>
      <c r="AU257" s="442"/>
      <c r="AV257" s="441"/>
      <c r="AW257" s="442"/>
      <c r="AX257" s="441"/>
      <c r="AY257" s="442"/>
      <c r="AZ257" s="82"/>
      <c r="BA257" s="470"/>
      <c r="BB257" s="473"/>
      <c r="BC257" s="474"/>
      <c r="BD257" s="451"/>
      <c r="BE257" s="478"/>
      <c r="BF257" s="446"/>
      <c r="BG257" s="447"/>
      <c r="BH257" s="451"/>
      <c r="BI257" s="478"/>
      <c r="BJ257" s="451"/>
      <c r="BK257" s="478"/>
      <c r="BL257" s="446"/>
      <c r="BM257" s="447"/>
      <c r="BN257" s="451"/>
      <c r="BO257" s="478"/>
      <c r="BP257" s="463"/>
      <c r="BQ257" s="464"/>
      <c r="BR257" s="464"/>
      <c r="BS257" s="465"/>
      <c r="BT257" s="441"/>
      <c r="BU257" s="442"/>
      <c r="BV257" s="441"/>
      <c r="BW257" s="442"/>
      <c r="BX257" s="441"/>
      <c r="BY257" s="442"/>
    </row>
    <row r="258" spans="1:77" ht="16.5" customHeight="1" x14ac:dyDescent="0.3">
      <c r="A258" s="470"/>
      <c r="B258" s="473"/>
      <c r="C258" s="474"/>
      <c r="D258" s="451"/>
      <c r="E258" s="478"/>
      <c r="F258" s="446"/>
      <c r="G258" s="447"/>
      <c r="H258" s="451"/>
      <c r="I258" s="478"/>
      <c r="J258" s="451"/>
      <c r="K258" s="478"/>
      <c r="L258" s="446"/>
      <c r="M258" s="447"/>
      <c r="N258" s="451"/>
      <c r="O258" s="478"/>
      <c r="P258" s="463"/>
      <c r="Q258" s="464"/>
      <c r="R258" s="464"/>
      <c r="S258" s="465"/>
      <c r="T258" s="441"/>
      <c r="U258" s="442"/>
      <c r="V258" s="441"/>
      <c r="W258" s="442"/>
      <c r="X258" s="441"/>
      <c r="Y258" s="442"/>
      <c r="Z258" s="82"/>
      <c r="AA258" s="470"/>
      <c r="AB258" s="473"/>
      <c r="AC258" s="474"/>
      <c r="AD258" s="451"/>
      <c r="AE258" s="478"/>
      <c r="AF258" s="446"/>
      <c r="AG258" s="447"/>
      <c r="AH258" s="451"/>
      <c r="AI258" s="447"/>
      <c r="AJ258" s="451"/>
      <c r="AK258" s="447"/>
      <c r="AL258" s="455"/>
      <c r="AM258" s="456"/>
      <c r="AN258" s="455"/>
      <c r="AO258" s="456"/>
      <c r="AP258" s="463"/>
      <c r="AQ258" s="464"/>
      <c r="AR258" s="464"/>
      <c r="AS258" s="465"/>
      <c r="AT258" s="441"/>
      <c r="AU258" s="442"/>
      <c r="AV258" s="441"/>
      <c r="AW258" s="442"/>
      <c r="AX258" s="441"/>
      <c r="AY258" s="442"/>
      <c r="AZ258" s="82"/>
      <c r="BA258" s="470"/>
      <c r="BB258" s="473"/>
      <c r="BC258" s="474"/>
      <c r="BD258" s="451"/>
      <c r="BE258" s="478"/>
      <c r="BF258" s="446"/>
      <c r="BG258" s="447"/>
      <c r="BH258" s="451"/>
      <c r="BI258" s="478"/>
      <c r="BJ258" s="451"/>
      <c r="BK258" s="478"/>
      <c r="BL258" s="446"/>
      <c r="BM258" s="447"/>
      <c r="BN258" s="451"/>
      <c r="BO258" s="478"/>
      <c r="BP258" s="463"/>
      <c r="BQ258" s="464"/>
      <c r="BR258" s="464"/>
      <c r="BS258" s="465"/>
      <c r="BT258" s="441"/>
      <c r="BU258" s="442"/>
      <c r="BV258" s="441"/>
      <c r="BW258" s="442"/>
      <c r="BX258" s="441"/>
      <c r="BY258" s="442"/>
    </row>
    <row r="259" spans="1:77" ht="16.5" customHeight="1" x14ac:dyDescent="0.3">
      <c r="A259" s="470"/>
      <c r="B259" s="473"/>
      <c r="C259" s="474"/>
      <c r="D259" s="451"/>
      <c r="E259" s="478"/>
      <c r="F259" s="446"/>
      <c r="G259" s="447"/>
      <c r="H259" s="451"/>
      <c r="I259" s="478"/>
      <c r="J259" s="451"/>
      <c r="K259" s="478"/>
      <c r="L259" s="446"/>
      <c r="M259" s="447"/>
      <c r="N259" s="451"/>
      <c r="O259" s="478"/>
      <c r="P259" s="463"/>
      <c r="Q259" s="464"/>
      <c r="R259" s="464"/>
      <c r="S259" s="465"/>
      <c r="T259" s="441"/>
      <c r="U259" s="442"/>
      <c r="V259" s="441"/>
      <c r="W259" s="442"/>
      <c r="X259" s="441"/>
      <c r="Y259" s="442"/>
      <c r="Z259" s="82"/>
      <c r="AA259" s="470"/>
      <c r="AB259" s="473"/>
      <c r="AC259" s="474"/>
      <c r="AD259" s="451"/>
      <c r="AE259" s="478"/>
      <c r="AF259" s="446"/>
      <c r="AG259" s="447"/>
      <c r="AH259" s="451"/>
      <c r="AI259" s="447"/>
      <c r="AJ259" s="451"/>
      <c r="AK259" s="447"/>
      <c r="AL259" s="455"/>
      <c r="AM259" s="456"/>
      <c r="AN259" s="455"/>
      <c r="AO259" s="456"/>
      <c r="AP259" s="463"/>
      <c r="AQ259" s="464"/>
      <c r="AR259" s="464"/>
      <c r="AS259" s="465"/>
      <c r="AT259" s="441"/>
      <c r="AU259" s="442"/>
      <c r="AV259" s="441"/>
      <c r="AW259" s="442"/>
      <c r="AX259" s="441"/>
      <c r="AY259" s="442"/>
      <c r="AZ259" s="82"/>
      <c r="BA259" s="470"/>
      <c r="BB259" s="473"/>
      <c r="BC259" s="474"/>
      <c r="BD259" s="451"/>
      <c r="BE259" s="478"/>
      <c r="BF259" s="446"/>
      <c r="BG259" s="447"/>
      <c r="BH259" s="451"/>
      <c r="BI259" s="478"/>
      <c r="BJ259" s="451"/>
      <c r="BK259" s="478"/>
      <c r="BL259" s="446"/>
      <c r="BM259" s="447"/>
      <c r="BN259" s="451"/>
      <c r="BO259" s="478"/>
      <c r="BP259" s="463"/>
      <c r="BQ259" s="464"/>
      <c r="BR259" s="464"/>
      <c r="BS259" s="465"/>
      <c r="BT259" s="441"/>
      <c r="BU259" s="442"/>
      <c r="BV259" s="441"/>
      <c r="BW259" s="442"/>
      <c r="BX259" s="441"/>
      <c r="BY259" s="442"/>
    </row>
    <row r="260" spans="1:77" ht="16.5" customHeight="1" x14ac:dyDescent="0.3">
      <c r="A260" s="470"/>
      <c r="B260" s="473"/>
      <c r="C260" s="474"/>
      <c r="D260" s="451"/>
      <c r="E260" s="478"/>
      <c r="F260" s="446"/>
      <c r="G260" s="447"/>
      <c r="H260" s="451"/>
      <c r="I260" s="478"/>
      <c r="J260" s="451"/>
      <c r="K260" s="478"/>
      <c r="L260" s="446"/>
      <c r="M260" s="447"/>
      <c r="N260" s="451"/>
      <c r="O260" s="478"/>
      <c r="P260" s="463"/>
      <c r="Q260" s="464"/>
      <c r="R260" s="464"/>
      <c r="S260" s="465"/>
      <c r="T260" s="441"/>
      <c r="U260" s="442"/>
      <c r="V260" s="441"/>
      <c r="W260" s="442"/>
      <c r="X260" s="441"/>
      <c r="Y260" s="442"/>
      <c r="Z260" s="82"/>
      <c r="AA260" s="470"/>
      <c r="AB260" s="473"/>
      <c r="AC260" s="474"/>
      <c r="AD260" s="451"/>
      <c r="AE260" s="478"/>
      <c r="AF260" s="446"/>
      <c r="AG260" s="447"/>
      <c r="AH260" s="451"/>
      <c r="AI260" s="447"/>
      <c r="AJ260" s="451"/>
      <c r="AK260" s="447"/>
      <c r="AL260" s="455"/>
      <c r="AM260" s="456"/>
      <c r="AN260" s="455"/>
      <c r="AO260" s="456"/>
      <c r="AP260" s="463"/>
      <c r="AQ260" s="464"/>
      <c r="AR260" s="464"/>
      <c r="AS260" s="465"/>
      <c r="AT260" s="441"/>
      <c r="AU260" s="442"/>
      <c r="AV260" s="441"/>
      <c r="AW260" s="442"/>
      <c r="AX260" s="441"/>
      <c r="AY260" s="442"/>
      <c r="AZ260" s="82"/>
      <c r="BA260" s="470"/>
      <c r="BB260" s="473"/>
      <c r="BC260" s="474"/>
      <c r="BD260" s="451"/>
      <c r="BE260" s="478"/>
      <c r="BF260" s="446"/>
      <c r="BG260" s="447"/>
      <c r="BH260" s="451"/>
      <c r="BI260" s="478"/>
      <c r="BJ260" s="451"/>
      <c r="BK260" s="478"/>
      <c r="BL260" s="446"/>
      <c r="BM260" s="447"/>
      <c r="BN260" s="451"/>
      <c r="BO260" s="478"/>
      <c r="BP260" s="463"/>
      <c r="BQ260" s="464"/>
      <c r="BR260" s="464"/>
      <c r="BS260" s="465"/>
      <c r="BT260" s="441"/>
      <c r="BU260" s="442"/>
      <c r="BV260" s="441"/>
      <c r="BW260" s="442"/>
      <c r="BX260" s="441"/>
      <c r="BY260" s="442"/>
    </row>
    <row r="261" spans="1:77" ht="16.5" customHeight="1" x14ac:dyDescent="0.3">
      <c r="A261" s="470"/>
      <c r="B261" s="473"/>
      <c r="C261" s="474"/>
      <c r="D261" s="451"/>
      <c r="E261" s="478"/>
      <c r="F261" s="446"/>
      <c r="G261" s="447"/>
      <c r="H261" s="451"/>
      <c r="I261" s="478"/>
      <c r="J261" s="451"/>
      <c r="K261" s="478"/>
      <c r="L261" s="446"/>
      <c r="M261" s="447"/>
      <c r="N261" s="451"/>
      <c r="O261" s="478"/>
      <c r="P261" s="463"/>
      <c r="Q261" s="464"/>
      <c r="R261" s="464"/>
      <c r="S261" s="465"/>
      <c r="T261" s="441"/>
      <c r="U261" s="442"/>
      <c r="V261" s="441"/>
      <c r="W261" s="442"/>
      <c r="X261" s="441"/>
      <c r="Y261" s="442"/>
      <c r="Z261" s="82"/>
      <c r="AA261" s="470"/>
      <c r="AB261" s="473"/>
      <c r="AC261" s="474"/>
      <c r="AD261" s="451"/>
      <c r="AE261" s="478"/>
      <c r="AF261" s="446"/>
      <c r="AG261" s="447"/>
      <c r="AH261" s="451"/>
      <c r="AI261" s="447"/>
      <c r="AJ261" s="451"/>
      <c r="AK261" s="447"/>
      <c r="AL261" s="455"/>
      <c r="AM261" s="456"/>
      <c r="AN261" s="455"/>
      <c r="AO261" s="456"/>
      <c r="AP261" s="463"/>
      <c r="AQ261" s="464"/>
      <c r="AR261" s="464"/>
      <c r="AS261" s="465"/>
      <c r="AT261" s="441"/>
      <c r="AU261" s="442"/>
      <c r="AV261" s="441"/>
      <c r="AW261" s="442"/>
      <c r="AX261" s="441"/>
      <c r="AY261" s="442"/>
      <c r="AZ261" s="82"/>
      <c r="BA261" s="470"/>
      <c r="BB261" s="473"/>
      <c r="BC261" s="474"/>
      <c r="BD261" s="451"/>
      <c r="BE261" s="478"/>
      <c r="BF261" s="446"/>
      <c r="BG261" s="447"/>
      <c r="BH261" s="451"/>
      <c r="BI261" s="478"/>
      <c r="BJ261" s="451"/>
      <c r="BK261" s="478"/>
      <c r="BL261" s="446"/>
      <c r="BM261" s="447"/>
      <c r="BN261" s="451"/>
      <c r="BO261" s="478"/>
      <c r="BP261" s="463"/>
      <c r="BQ261" s="464"/>
      <c r="BR261" s="464"/>
      <c r="BS261" s="465"/>
      <c r="BT261" s="441"/>
      <c r="BU261" s="442"/>
      <c r="BV261" s="441"/>
      <c r="BW261" s="442"/>
      <c r="BX261" s="441"/>
      <c r="BY261" s="442"/>
    </row>
    <row r="262" spans="1:77" ht="16.5" customHeight="1" thickBot="1" x14ac:dyDescent="0.35">
      <c r="A262" s="470"/>
      <c r="B262" s="475"/>
      <c r="C262" s="476"/>
      <c r="D262" s="452"/>
      <c r="E262" s="479"/>
      <c r="F262" s="448"/>
      <c r="G262" s="449"/>
      <c r="H262" s="452"/>
      <c r="I262" s="479"/>
      <c r="J262" s="452"/>
      <c r="K262" s="479"/>
      <c r="L262" s="448"/>
      <c r="M262" s="449"/>
      <c r="N262" s="452"/>
      <c r="O262" s="479"/>
      <c r="P262" s="466"/>
      <c r="Q262" s="467"/>
      <c r="R262" s="467"/>
      <c r="S262" s="468"/>
      <c r="T262" s="441"/>
      <c r="U262" s="442"/>
      <c r="V262" s="441"/>
      <c r="W262" s="442"/>
      <c r="X262" s="441"/>
      <c r="Y262" s="442"/>
      <c r="Z262" s="82"/>
      <c r="AA262" s="470"/>
      <c r="AB262" s="475"/>
      <c r="AC262" s="476"/>
      <c r="AD262" s="452"/>
      <c r="AE262" s="479"/>
      <c r="AF262" s="448"/>
      <c r="AG262" s="449"/>
      <c r="AH262" s="452"/>
      <c r="AI262" s="449"/>
      <c r="AJ262" s="452"/>
      <c r="AK262" s="449"/>
      <c r="AL262" s="457"/>
      <c r="AM262" s="458"/>
      <c r="AN262" s="457"/>
      <c r="AO262" s="458"/>
      <c r="AP262" s="466"/>
      <c r="AQ262" s="467"/>
      <c r="AR262" s="467"/>
      <c r="AS262" s="468"/>
      <c r="AT262" s="441"/>
      <c r="AU262" s="442"/>
      <c r="AV262" s="441"/>
      <c r="AW262" s="442"/>
      <c r="AX262" s="441"/>
      <c r="AY262" s="442"/>
      <c r="AZ262" s="82"/>
      <c r="BA262" s="470"/>
      <c r="BB262" s="475"/>
      <c r="BC262" s="476"/>
      <c r="BD262" s="452"/>
      <c r="BE262" s="479"/>
      <c r="BF262" s="448"/>
      <c r="BG262" s="449"/>
      <c r="BH262" s="452"/>
      <c r="BI262" s="479"/>
      <c r="BJ262" s="452"/>
      <c r="BK262" s="479"/>
      <c r="BL262" s="448"/>
      <c r="BM262" s="449"/>
      <c r="BN262" s="452"/>
      <c r="BO262" s="479"/>
      <c r="BP262" s="466"/>
      <c r="BQ262" s="467"/>
      <c r="BR262" s="467"/>
      <c r="BS262" s="468"/>
      <c r="BT262" s="441"/>
      <c r="BU262" s="442"/>
      <c r="BV262" s="441"/>
      <c r="BW262" s="442"/>
      <c r="BX262" s="441"/>
      <c r="BY262" s="442"/>
    </row>
    <row r="263" spans="1:77" ht="16.5" customHeight="1" x14ac:dyDescent="0.3">
      <c r="A263" s="469">
        <f>IF(입력!A265="","",입력!A265)</f>
        <v>33</v>
      </c>
      <c r="B263" s="471" t="str">
        <f>IF(입력!B269="","",입력!B269)</f>
        <v/>
      </c>
      <c r="C263" s="472"/>
      <c r="D263" s="450">
        <f>IF(OR(입력!B265="60mm단열",입력!B265="60mm방화"),IF(입력!B267="FIX",IF(입력!H265="W",(입력!D265-(입력!D265-입력!J265)-34-19-15),입력!D265-34-34-15),IF(OR(입력!B267="T/T",입력!B267="T/O",입력!B267="T/S"),IF(입력!H265="W",입력!D265-(입력!D265-입력!J265)-34-19+12-53-53-15,입력!D265-34-34+12-53-53-15),IF(입력!B267="OD",IF(입력!H265="W",입력!D265-(입력!D265-입력!J265)-34-34+12-53-53-15,입력!D265-34-34+12-53-53-15),IF(입력!B267="PJ",IF(입력!H265="W",입력!D265-(입력!D265-입력!J265)-34-34+12-53-53-15,입력!D265-34-34+12-53-53-10),0)))),0)</f>
        <v>0</v>
      </c>
      <c r="E263" s="477"/>
      <c r="F263" s="444">
        <f>IF(OR(입력!B265="60mm단열",입력!B265="60mm방화"),IF(입력!B267="FIX",IF(입력!H265="H",입력!F265-(입력!F265-입력!J265)-34-19-15,입력!F265-34-34-15),IF(OR(입력!B267="T/T",입력!B267="T/O",입력!B267="T/S"),IF(입력!H265="H",입력!F265-(입력!F265-입력!J265)-34-19+12-53-53-15,입력!F265-34-34+12-53-53-15),IF(입력!B267="OD",IF(입력!H265="H",입력!F265-(입력!F265-입력!J265)-34-34+12-53-53-15,입력!F265-34-34+12-53-53-15),IF(입력!B267="ES",입력!F265-37-38-81-81-10,IF(입력!B267="PJ",IF(입력!H265="H",입력!F265-(입력!F265-입력!J265)-34-34+12-53-53-15,입력!F265-34-34+12-53-53-15),0))))),0)</f>
        <v>0</v>
      </c>
      <c r="G263" s="445"/>
      <c r="H263" s="450">
        <f>IF(OR(입력!B265="60mm단열",입력!B265="60mm방화"),IF(입력!B267="FIX",IF(입력!H265="W",IF(입력!H269="W",입력!D265-(입력!D265-입력!J269)-34-19-15,입력!D265-입력!J265-34-19-15),IF(입력!H265="H",입력!D265-34-34-15,0)),IF(OR(입력!B267="T/T",입력!B267="T/O",입력!B267="T/S"),IF(입력!H265="W",IF(입력!H269="W",입력!D265-(입력!D265-입력!J269)-34-19+12-53-53-15,입력!D265-입력!J265-34-19-15),IF(입력!H265="H",IF(입력!H269="H",입력!D265-34-34+12-53-53-15,입력!D265-34-34-15),0)),IF(입력!B267="OD",IF(입력!H265="W",IF(입력!H269="W",입력!D265-(입력!D265-입력!J269)-34-34+12-53-53-15,입력!D265-입력!J265-34-34-15),IF(입력!H265="H",IF(입력!H269="H",입력!D265-34-34+12-53-53-15,입력!D265-34-34-15),0)),IF(입력!B267="ES",IF(입력!H265="W",IF(입력!H269="W",입력!D265-(입력!D265-입력!J269)-38-21+50.5-81-81-10,입력!D265-입력!J265-40-21-10),0),IF(입력!B267="PJ",IF(입력!H265="W",IF(입력!H268="W",입력!D265-(입력!D265-입력!J269)-34-34+12-53-53-15,입력!D265-입력!J265-34-34-15),IF(입력!H265="H",IF(입력!H269="H",입력!D265-34-34+12-53-53-15,입력!D265-34-34-15),0)),0))))),0)</f>
        <v>0</v>
      </c>
      <c r="I263" s="477"/>
      <c r="J263" s="450">
        <f>IF(OR(입력!$B265="60mm단열",입력!$B265="60mm방화"),IF(입력!B267="FIX",IF(입력!H265="H",IF(입력!H269="H",입력!F265-(입력!F265-입력!J269)-34-19-15,입력!F265-입력!J265-34-19-15),IF(입력!H265="W",입력!F265-34-34-15,0)),IF(OR(입력!B267="T/T",입력!B267="T/O",입력!B267="T/S"),IF(입력!H265="H",IF(입력!H269="H",입력!F265-(입력!F265-입력!J269)-34-19+12-53-53-15,입력!F265-입력!J265-34-19-15),IF(입력!H265="W",IF(입력!H269="W",입력!F265-34-34+12-53-53-15,입력!F265-34-34-15),0)),IF(입력!B267="OD",IF(입력!H265="H",IF(입력!H269="H",입력!F265-(입력!F265-입력!J269)-34-34+12-53-53-15,입력!F265-입력!J265-34-34-15),IF(입력!H265="W",IF(입력!H269="W",입력!F265-34-34+12-53-53-15,입력!F265-34-34-15),0)),IF(입력!B267="ES",IF(입력!H265="W",IF(입력!H269="W",입력!F265-37-38-81-81-10,입력!F265-40-40-10),0),IF(입력!B267="PJ",IF(입력!H265="H",IF(입력!H269="H",입력!F265-(입력!F265-입력!J269)-34-34+12-53-53-15,입력!F265-입력!J265-34-34-15),IF(입력!H265="W",IF(입력!H269="W",입력!F265-34-34+12-53-53-15,입력!F265-34-34-15),0)),0))))),0)</f>
        <v>0</v>
      </c>
      <c r="K263" s="477"/>
      <c r="L263" s="444">
        <f>IF(OR(입력!B265="60mm단열",입력!B265="60mm방화"),IF(OR(입력!B267="FIX",입력!B267="T/T",입력!B267="T/O",입력!B267="T/S"),IF(AND(입력!H265="W",입력!H269="W"),입력!D265-입력!J265-입력!J269-19-19-15,IF(AND(입력!H265="H",입력!H269="H"),입력!D265-34-34-15,0)),IF(입력!B267="OD",IF(AND(입력!H265="W",입력!H269="W"),입력!D265-입력!J265-입력!J268-34-34-15,IF(AND(입력!H265="H",입력!H269="H"),입력!D265-34-34-15,0)),IF(입력!B267="ES",IF(AND(입력!H265="W",입력!H269="W"),입력!D265-입력!J265-입력!J268-21-21-10,0),IF(입력!B267="PJ",IF(AND(입력!H265="W",입력!H269="W"),입력!D265-입력!J265-입력!J268-34-34-15,IF(AND(입력!H265="H",입력!H269="H"),입력!D265-34-34-15,0)),0)))),0)</f>
        <v>0</v>
      </c>
      <c r="M263" s="445"/>
      <c r="N263" s="450">
        <f>IF(OR(입력!B265="60mm단열",입력!B265="60mm방화"),IF(입력!B267="FIX",IF(AND(입력!H265="W",입력!H269="W"),입력!F265-34-34-15,IF(AND(입력!H265="H",입력!H269="H"),입력!F265-입력!J265-입력!J268-19-19-15,0)),IF(OR(입력!B267="T/T",입력!B267="T/O",입력!B267="T/S"),IF(AND(입력!H265="W",입력!H269="W"),입력!F265-34-34-15,IF(AND(입력!H265="H",입력!H269="H"),입력!F265-입력!J265-입력!J268-19-19-15,0)),IF(입력!B267="OD",IF(AND(입력!H265="W",입력!H269="W"),입력!F265-34-34-15,IF(AND(입력!H265="H",입력!H269="H"),입력!F265-입력!J265-입력!J269-34-34-15,0)),IF(입력!B267="ES",IF(AND(입력!H265="W",입력!H269="W"),입력!F265-34-34-15,0),IF(입력!B267="PJ",IF(AND(입력!H265="W",입력!H269="W"),입력!F265-34-34-15,IF(AND(입력!H265="H",입력!H269="H"),입력!F265-입력!J265-입력!J269-34-34-15,0)),0))))),0)</f>
        <v>0</v>
      </c>
      <c r="O263" s="477"/>
      <c r="P263" s="460">
        <f>ROUNDUP((U263+W263+Y263),0)</f>
        <v>0</v>
      </c>
      <c r="Q263" s="461"/>
      <c r="R263" s="461"/>
      <c r="S263" s="462"/>
      <c r="T263" s="441">
        <f>IF(B263="48T",0,IF(B263="51T",0,IF(입력!B265="60mm단열",(D263*F263)/91809*IF($B263="39T",9800,6100),IF(입력!B265="60mm방화",(D263*F263)/91809*IF($B263="24T",23400,30000),IF(AND(입력!B267="ES",B263="39T"),(D263*F263)/91809*9800,IF(AND(입력!B267="ES",B263="24T"),(D263*F263)/91809*6100,0))))))</f>
        <v>0</v>
      </c>
      <c r="U263" s="442">
        <f>IF(T263=0,0,IF(AND(입력!$B265="60mm단열",$B263="39T",T263&lt;29400),29400,IF(AND(입력!$B265="60mm단열",$B263="24T",T263&lt;18300),18300,IF(AND(입력!$B265="60mm방화",$B263="24T",T263&lt;70200),70200,T263))))</f>
        <v>0</v>
      </c>
      <c r="V263" s="441">
        <f>IF(B263="48T",0,IF(B263="51T",0,IF(입력!B265="60mm단열",(H263*J263)/91809*IF($B263="39T",9800,6100),IF(입력!B265="60mm방화",(H263*J263)/91809*IF($B263="24T",23400,30000),IF(AND(입력!B267="ES",B263="39T"),(H263*J263)/91809*9800,IF(AND(입력!B267="ES",B263="24T"),(H263*J263)/91809*6100,0))))))</f>
        <v>0</v>
      </c>
      <c r="W263" s="442">
        <f>IF(V263=0,0,IF(AND(입력!$B265="60mm단열",$B263="39T",V263&lt;29400),29400,IF(AND(입력!$B265="60mm단열",$B263="24T",V263&lt;18300),18300,IF(AND(입력!$B265="60mm방화",$B263="24T",V263&lt;70200),70200,V263))))</f>
        <v>0</v>
      </c>
      <c r="X263" s="441">
        <f>IF(B263="48T",0,IF(B263="51T",0,IF(입력!B265="60mm단열",(L263*N263)/91809*IF($B263="39T",9800,6100),IF(입력!B265="60mm방화",(L263*N263)/91809*IF($B263="24T",23400,30000),IF(AND(입력!B267="ES",B263="39T"),(L263*N263)/91809*9800,IF(AND(입력!B267="ES",B263="24T"),(L263*N263)/91809*6100,0))))))</f>
        <v>0</v>
      </c>
      <c r="Y263" s="442">
        <f>IF(X263=0,0,IF(AND(입력!$B265="60mm단열",$B263="39T",X263&lt;29400),29400,IF(AND(입력!$B265="60mm단열",$B263="24T",X263&lt;18300),18300,IF(AND(입력!$B265="60mm방화",$B263="24T",X263&lt;70200),70200,X263))))</f>
        <v>0</v>
      </c>
      <c r="Z263" s="82"/>
      <c r="AA263" s="469">
        <f>IF(입력!A265="","",입력!A265)</f>
        <v>33</v>
      </c>
      <c r="AB263" s="471" t="str">
        <f>IF(입력!B269="","",입력!B269)</f>
        <v/>
      </c>
      <c r="AC263" s="472"/>
      <c r="AD263" s="450">
        <f>IF(OR(입력!B265="85mm단열",입력!B265="85mm방화"),IF(입력!B267="FIX",IF(입력!H265="W",(입력!D265-(입력!D265-입력!J265)-38-19-15),입력!D265-38-38-15),IF(OR(입력!B267="T/T",입력!B267="T/O",입력!B267="T/S"),IF(입력!H265="W",입력!D265-(입력!D265-입력!J265)-38-19+12-56-56-15,입력!D265-38-38+12-56-56-15),IF(입력!B267="OD",IF(입력!H265="W",입력!D265-(입력!D265-입력!J265)-38-38+12-56-56-15,입력!D265-38-38+12-56-56-15),0))),0)</f>
        <v>0</v>
      </c>
      <c r="AE263" s="477"/>
      <c r="AF263" s="444">
        <f>IF(OR(입력!B265="85mm단열",입력!B265="85mm방화"),IF(입력!B267="FIX",IF(입력!H265="H",입력!F265-(입력!F265-입력!J265)-38-19-15,입력!F265-38-38-15),IF(OR(입력!B267="T/T",입력!B267="T/O",입력!B265="T/S"),IF(입력!H265="H",입력!F265-(입력!F265-입력!J265)-38-19+12-56-56-15,입력!F265-38-38+12-56-56-15),IF(입력!B267="OD",IF(입력!H265="H",입력!F265-(입력!F265-입력!J265)-38-38+12-56-56-15,입력!F265-38-38+12-56-56-15),IF(입력!B267="ES",입력!F265-37-38-81-81-10,IF(입력!B267="PJ",IF(입력!H265="H",입력!F265-(입력!F265-입력!J265)-50-50+16-58-58-10,입력!F265-50-50+16-58-58-10),0))))),0)</f>
        <v>0</v>
      </c>
      <c r="AG263" s="445"/>
      <c r="AH263" s="450">
        <f>IF(OR(입력!B265="85mm단열",입력!B265="85mm방화"),IF(입력!B267="FIX",IF(입력!H265="W",IF(입력!H270="W",입력!D265-(입력!D265-입력!J270)-37-19-15,입력!D265-입력!J265-38-19-15),IF(입력!H265="H",입력!D265-38-38-15,0)),IF(OR(입력!B267="T/T",입력!B267="T/O",입력!B267="T/S"),IF(입력!H265="W",IF(입력!H269="W",입력!D265-(입력!D265-입력!J269)-38-19+12-56-56-15,입력!D265-입력!J265-38-19-15),IF(입력!H265="H",IF(입력!H270="H",입력!D265-38-38+12-56-56-15,입력!D265-38-38-15),0)),IF(입력!B267="OD",IF(입력!H265="W",IF(입력!H269="W",입력!D265-(입력!D265-입력!J269)-38-38+12-56-56-15,입력!D265-입력!J265-38-38-15),IF(입력!H265="H",IF(입력!H269="H",입력!D265-38-38+12-56-56-15,입력!D265-38-38-15),0)),IF(입력!B267="ES",IF(입력!H265="W",IF(입력!H270="W",입력!D265-(입력!D265-입력!J270)-38-21+50.5-81-81-10,입력!D265-입력!J265-40-21-10),0),IF(입력!B267="PJ",IF(입력!H265="W",IF(입력!H270="W",입력!D265-(입력!D265-입력!J270)-50-50+16-58-58-10,입력!D265-입력!J265-50-50-10),IF(입력!H265="H",IF(입력!H270="H",입력!D265-50-50+16-58-58-10,입력!D265-50-50-10),0)),0))))),0)</f>
        <v>0</v>
      </c>
      <c r="AI263" s="445"/>
      <c r="AJ263" s="450">
        <f>IF(OR(입력!B265="85mm단열",입력!B265="85mm방화"),IF(입력!B267="FIX",IF(입력!H265="H",IF(입력!H269="H",입력!F265-(입력!F265-입력!J269)-38-19-15,입력!F265-입력!J265-38-19-15),IF(입력!H265="W",입력!F265-38-38-15,0)),IF(OR(입력!B267="T/T",입력!B267="T/O",입력!B267="T/S"),IF(입력!H265="H",IF(입력!H269="H",입력!F265-(입력!F265-입력!J269)-38-19+12-56-56-15,입력!F265-입력!J265-38-19-15),IF(입력!H265="W",IF(입력!H269="W",입력!F265-38-38+12-56-56-15,입력!F265-38-38-15),0)),IF(입력!B267="ID",IF(입력!H265="H",IF(입력!H269="H",입력!F265-(입력!F265-입력!J269)-38-19+12-56-56-15,입력!F265-입력!J265-38-19-15),IF(입력!H265="W",IF(입력!H269="W",입력!F265-38-38+12-56-56-15,입력!F265-38-38-15),0)),IF(입력!B267="OD",IF(입력!H265="H",IF(입력!H269="H",입력!F265-(입력!F265-입력!J269)-38-38+12-56-56-15,입력!F265-입력!J265-38-38-15),IF(입력!H265="W",IF(입력!H269="W",입력!F265-38-38+12-56-56-15,입력!F265-38-38-15),0)),IF(입력!B267="ES",IF(입력!H265="W",IF(입력!H270="W",입력!F265-37-38-81-81-10,입력!F265-40-40-10),0),IF(입력!B267="PJ",IF(입력!H265="H",IF(입력!H270="H",입력!F265-(입력!F265-입력!J270)-50-50+16-58-58-10,입력!F265-입력!J265-50-50-10),IF(입력!H265="W",IF(입력!H270="W",입력!F265-50-50+16-58-58-10,입력!F265-50-50-10),0)),0)))))),0)</f>
        <v>0</v>
      </c>
      <c r="AK263" s="445"/>
      <c r="AL263" s="453">
        <f>IF(OR(입력!B265="85mm단열",입력!B265="85mm방화"),IF(OR(입력!B267="FIX",입력!B267="T/T",입력!B267="T/O",입력!B267="T/S",입력!B267="ID"),IF(AND(입력!H265="W",입력!H269="W"),입력!D265-입력!J265-입력!J269-19-19-15,IF(AND(입력!H265="H",입력!H269="H"),입력!D265-38-38-15,0)),IF(입력!B267="OD",IF(AND(입력!H265="W",입력!H269="W"),입력!D265-입력!J265-입력!J270-38-38-15,IF(AND(입력!H265="H",입력!H269="H"),입력!D265-38-38-15,0)),IF(입력!B265="ES",IF(AND(입력!H265="W",입력!H269="W"),입력!D265-입력!J265-입력!J270-21-21-10,0),IF(입력!B265="PJ",IF(AND(입력!H265="W",입력!H269="W"),입력!D265-입력!J265-입력!J270-50-50-10-12,IF(AND(입력!H265="H",입력!H269="H"),입력!D265-50-50-10-12,0)),0)))),0)</f>
        <v>0</v>
      </c>
      <c r="AM263" s="454"/>
      <c r="AN263" s="459">
        <f>IF(OR(입력!B265="85mm단열",입력!B265="85mm방화"),IF(입력!B267="FIX",IF(AND(입력!H265="W",입력!H269="W"),입력!F265-38-38-15,IF(AND(입력!H265="H",입력!H269="H"),입력!F265-입력!J265-입력!J269-19-19-15,0)),IF(OR(입력!B267="T/T",입력!B267="T/O",입력!B267="T/S"),IF(AND(입력!H265="W",입력!H269="W"),입력!F265-38-38-15,IF(AND(입력!H265="H",입력!H269="H"),입력!F265-입력!J265-입력!J269-19-19-15,0)),IF(입력!B267="ID",IF(AND(입력!H265="W",입력!H269="W"),입력!F265-38-38-15,IF(AND(입력!H265="H",입력!H269="H"),입력!F265-입력!J265-입력!J269-19-19-15,0)),IF(입력!B267="OD",IF(AND(입력!H265="W",입력!H269="W"),입력!F265-38-38-15,IF(AND(입력!H265="H",입력!H269="H"),입력!F265-입력!J265-입력!J269-38-38-15,0)),IF(입력!B265="ES",IF(AND(입력!H265="W",입력!H270="W"),입력!F265-40-40-10,0),IF(입력!B265="PJ",IF(AND(입력!H265="W",입력!H270="W"),입력!F265-50-50-10,IF(AND(입력!H265="H",입력!H270="H"),입력!F265-입력!J265-입력!J270-50-50-10,0)),0)))))),0)</f>
        <v>0</v>
      </c>
      <c r="AO263" s="454"/>
      <c r="AP263" s="460">
        <f>ROUNDUP((AU263+AW263+AY263),0)</f>
        <v>0</v>
      </c>
      <c r="AQ263" s="461"/>
      <c r="AR263" s="461"/>
      <c r="AS263" s="462"/>
      <c r="AT263" s="441">
        <f>(AD263*AF263)/91809*IF($AB263="51T",11000,IF($B263="48T",27500,0))</f>
        <v>0</v>
      </c>
      <c r="AU263" s="442">
        <f>IF(AT263=0,0,IF(AND('유리 사이즈'!$AB263="51T",'유리 사이즈'!AT263&lt;33000),33000,IF(AND('유리 사이즈'!$B263="48T",'유리 사이즈'!AT263&lt;83400),83400,'유리 사이즈'!AT263)))</f>
        <v>0</v>
      </c>
      <c r="AV263" s="441">
        <f>(AH263*AJ263)/91809*IF($AB263="51T",11000,IF($B263="48T",27500,0))</f>
        <v>0</v>
      </c>
      <c r="AW263" s="442">
        <f>IF(AV263=0,0,IF(AND('유리 사이즈'!$AB263="51T",'유리 사이즈'!AV263&lt;33000),33000,IF(AND('유리 사이즈'!$B263="48T",'유리 사이즈'!AV263&lt;83400),83400,'유리 사이즈'!AV263)))</f>
        <v>0</v>
      </c>
      <c r="AX263" s="441">
        <f>(AL263*AN263)/91809*IF($AB263="51T",11000,IF($B263="48T",27500,0))</f>
        <v>0</v>
      </c>
      <c r="AY263" s="442">
        <f>IF(AX263=0,0,IF(AND('유리 사이즈'!$AB263="51T",'유리 사이즈'!AX263&lt;33000),33000,IF(AND('유리 사이즈'!$B263="48T",'유리 사이즈'!AX263&lt;83400),83400,'유리 사이즈'!AX263)))</f>
        <v>0</v>
      </c>
      <c r="AZ263" s="82"/>
      <c r="BA263" s="469">
        <f>IF(입력!A265="","",입력!A265)</f>
        <v>33</v>
      </c>
      <c r="BB263" s="471" t="str">
        <f>IF(입력!B269="","",입력!B269)</f>
        <v/>
      </c>
      <c r="BC263" s="472"/>
      <c r="BD263" s="450">
        <f>IF(OR(입력!B265="145mm단열",입력!B265="145mm방화"),IF(입력!B267="ES",입력!D265-(입력!D265-입력!J265)-38-21+50.5-81-81-10,0),0)</f>
        <v>0</v>
      </c>
      <c r="BE263" s="477"/>
      <c r="BF263" s="444">
        <f>IF(OR(입력!B265="145mm단열",입력!B265="145mm방화"),IF(입력!B267="ES",입력!F265-37-38-81-81-10,0),0)</f>
        <v>0</v>
      </c>
      <c r="BG263" s="445"/>
      <c r="BH263" s="450">
        <f>IF(OR(입력!B265="145mm단열",입력!B265="145mm방화"),IF(입력!B267="ES",IF(입력!H265="W",IF(입력!H269="W",입력!D265-(입력!D265-입력!J269)-38-21+50.5-81-81-10,입력!D265-입력!J265-40-21-10),0),0),0)</f>
        <v>0</v>
      </c>
      <c r="BI263" s="477"/>
      <c r="BJ263" s="450">
        <f>IF(OR(입력!$B265="145mm단열",입력!$B265="145mm방화"),IF(입력!B267="ES",IF(입력!H265="W",IF(입력!H268="W",입력!F265-37-38-81-81-10,입력!F265-40-40-10),0),0),0)</f>
        <v>0</v>
      </c>
      <c r="BK263" s="477"/>
      <c r="BL263" s="444">
        <f>IF(OR(입력!B265="145mm단열",입력!B265="145mm방화"),IF(입력!B267="ES",IF(AND(입력!H265="W",입력!H269="W"),입력!D265-입력!J265-입력!J268-21-21-10,0),0),0)</f>
        <v>0</v>
      </c>
      <c r="BM263" s="445"/>
      <c r="BN263" s="450">
        <f>IF(OR(입력!B265="145mm단열",입력!B265="145mm방화"),IF(입력!B267="ES",IF(AND(입력!H265="W",입력!H269="W"),입력!F265-40-40-10,0),0),0)</f>
        <v>0</v>
      </c>
      <c r="BO263" s="477"/>
      <c r="BP263" s="460">
        <f>ROUNDUP((BU263+BW263+BY263),0)</f>
        <v>0</v>
      </c>
      <c r="BQ263" s="461"/>
      <c r="BR263" s="461"/>
      <c r="BS263" s="462"/>
      <c r="BT263" s="441">
        <f>IF(BB263="48T",0,IF(BB263="51T",0,IF(입력!B265="145mm단열",(BD263*BF263)/91809*IF($B263="39T",9800,6100),IF(입력!B265="145mm방화",(BD263*BF263)/91809*IF($B263="24T",23400,30000),IF(AND(입력!B267="ES",BB263="39T"),(BD263*BF263)/91809*9800,IF(AND(입력!B267="ES",BB263="24T"),(BD263*BF263)/91809*6100,0))))))</f>
        <v>0</v>
      </c>
      <c r="BU263" s="442">
        <f>IF(BT263=0,0,IF(AND(입력!$B265="145mm단열",$B263="39T",BT263&lt;29400),29400,IF(AND(입력!$B265="145mm단열",$B263="24T",BT263&lt;18300),18300,IF(AND(입력!$B265="60mm방화",$B263="24T",BT263&lt;70200),70200,BT263))))</f>
        <v>0</v>
      </c>
      <c r="BV263" s="441">
        <f>IF(BB263="48T",0,IF(BB263="51T",0,IF(입력!B265="145mm단열",(BH263*BJ263)/91809*IF($B263="39T",9800,6100),IF(입력!B265="145mm방화",(BH263*BJ263)/91809*IF($B263="24T",23400,30000),IF(AND(입력!B267="ES",BB263="39T"),(BH263*BJ263)/91809*9800,IF(AND(입력!B267="ES",BB263="24T"),(BH263*BJ263)/91809*6100,0))))))</f>
        <v>0</v>
      </c>
      <c r="BW263" s="442">
        <f>IF(BV263=0,0,IF(AND(입력!$B265="145mm단열",$B263="39T",BV263&lt;29400),29400,IF(AND(입력!$B265="145mm단열",$B263="24T",BV263&lt;18300),18300,IF(AND(입력!$B265="60mm방화",$B263="24T",BV263&lt;70200),70200,BV263))))</f>
        <v>0</v>
      </c>
      <c r="BX263" s="441">
        <f>IF(BB263="48T",0,IF(BB263="51T",0,IF(입력!B265="145mm단열",(BL263*BN263)/91809*IF($B263="39T",9800,6100),IF(입력!B265="145mm방화",(BL263*BN263)/91809*IF($B263="24T",23400,30000),IF(AND(입력!B267="ES",BB263="39T"),(BL263*BN263)/91809*9800,IF(AND(입력!B267="ES",BB263="24T"),(BL263*BN263)/91809*6100,0))))))</f>
        <v>0</v>
      </c>
      <c r="BY263" s="442">
        <f>IF(BX263=0,0,IF(AND(입력!$B265="145mm단열",$B263="39T",BX263&lt;29400),29400,IF(AND(입력!$B265="60mm단열",$B263="24T",BX263&lt;18300),18300,IF(AND(입력!$B265="145mm방화",$B263="24T",BX263&lt;70200),70200,BX263))))</f>
        <v>0</v>
      </c>
    </row>
    <row r="264" spans="1:77" ht="16.5" customHeight="1" x14ac:dyDescent="0.3">
      <c r="A264" s="470"/>
      <c r="B264" s="473"/>
      <c r="C264" s="474"/>
      <c r="D264" s="451"/>
      <c r="E264" s="478"/>
      <c r="F264" s="446"/>
      <c r="G264" s="447"/>
      <c r="H264" s="451"/>
      <c r="I264" s="478"/>
      <c r="J264" s="451"/>
      <c r="K264" s="478"/>
      <c r="L264" s="446"/>
      <c r="M264" s="447"/>
      <c r="N264" s="451"/>
      <c r="O264" s="478"/>
      <c r="P264" s="463"/>
      <c r="Q264" s="464"/>
      <c r="R264" s="464"/>
      <c r="S264" s="465"/>
      <c r="T264" s="441"/>
      <c r="U264" s="442"/>
      <c r="V264" s="441"/>
      <c r="W264" s="442"/>
      <c r="X264" s="441"/>
      <c r="Y264" s="442"/>
      <c r="Z264" s="82"/>
      <c r="AA264" s="470"/>
      <c r="AB264" s="473"/>
      <c r="AC264" s="474"/>
      <c r="AD264" s="451"/>
      <c r="AE264" s="478"/>
      <c r="AF264" s="446"/>
      <c r="AG264" s="447"/>
      <c r="AH264" s="451"/>
      <c r="AI264" s="447"/>
      <c r="AJ264" s="451"/>
      <c r="AK264" s="447"/>
      <c r="AL264" s="455"/>
      <c r="AM264" s="456"/>
      <c r="AN264" s="455"/>
      <c r="AO264" s="456"/>
      <c r="AP264" s="463"/>
      <c r="AQ264" s="464"/>
      <c r="AR264" s="464"/>
      <c r="AS264" s="465"/>
      <c r="AT264" s="441"/>
      <c r="AU264" s="442"/>
      <c r="AV264" s="441"/>
      <c r="AW264" s="442"/>
      <c r="AX264" s="441"/>
      <c r="AY264" s="442"/>
      <c r="AZ264" s="82"/>
      <c r="BA264" s="470"/>
      <c r="BB264" s="473"/>
      <c r="BC264" s="474"/>
      <c r="BD264" s="451"/>
      <c r="BE264" s="478"/>
      <c r="BF264" s="446"/>
      <c r="BG264" s="447"/>
      <c r="BH264" s="451"/>
      <c r="BI264" s="478"/>
      <c r="BJ264" s="451"/>
      <c r="BK264" s="478"/>
      <c r="BL264" s="446"/>
      <c r="BM264" s="447"/>
      <c r="BN264" s="451"/>
      <c r="BO264" s="478"/>
      <c r="BP264" s="463"/>
      <c r="BQ264" s="464"/>
      <c r="BR264" s="464"/>
      <c r="BS264" s="465"/>
      <c r="BT264" s="441"/>
      <c r="BU264" s="442"/>
      <c r="BV264" s="441"/>
      <c r="BW264" s="442"/>
      <c r="BX264" s="441"/>
      <c r="BY264" s="442"/>
    </row>
    <row r="265" spans="1:77" ht="16.5" customHeight="1" x14ac:dyDescent="0.3">
      <c r="A265" s="470"/>
      <c r="B265" s="473"/>
      <c r="C265" s="474"/>
      <c r="D265" s="451"/>
      <c r="E265" s="478"/>
      <c r="F265" s="446"/>
      <c r="G265" s="447"/>
      <c r="H265" s="451"/>
      <c r="I265" s="478"/>
      <c r="J265" s="451"/>
      <c r="K265" s="478"/>
      <c r="L265" s="446"/>
      <c r="M265" s="447"/>
      <c r="N265" s="451"/>
      <c r="O265" s="478"/>
      <c r="P265" s="463"/>
      <c r="Q265" s="464"/>
      <c r="R265" s="464"/>
      <c r="S265" s="465"/>
      <c r="T265" s="441"/>
      <c r="U265" s="442"/>
      <c r="V265" s="441"/>
      <c r="W265" s="442"/>
      <c r="X265" s="441"/>
      <c r="Y265" s="442"/>
      <c r="Z265" s="82"/>
      <c r="AA265" s="470"/>
      <c r="AB265" s="473"/>
      <c r="AC265" s="474"/>
      <c r="AD265" s="451"/>
      <c r="AE265" s="478"/>
      <c r="AF265" s="446"/>
      <c r="AG265" s="447"/>
      <c r="AH265" s="451"/>
      <c r="AI265" s="447"/>
      <c r="AJ265" s="451"/>
      <c r="AK265" s="447"/>
      <c r="AL265" s="455"/>
      <c r="AM265" s="456"/>
      <c r="AN265" s="455"/>
      <c r="AO265" s="456"/>
      <c r="AP265" s="463"/>
      <c r="AQ265" s="464"/>
      <c r="AR265" s="464"/>
      <c r="AS265" s="465"/>
      <c r="AT265" s="441"/>
      <c r="AU265" s="442"/>
      <c r="AV265" s="441"/>
      <c r="AW265" s="442"/>
      <c r="AX265" s="441"/>
      <c r="AY265" s="442"/>
      <c r="AZ265" s="82"/>
      <c r="BA265" s="470"/>
      <c r="BB265" s="473"/>
      <c r="BC265" s="474"/>
      <c r="BD265" s="451"/>
      <c r="BE265" s="478"/>
      <c r="BF265" s="446"/>
      <c r="BG265" s="447"/>
      <c r="BH265" s="451"/>
      <c r="BI265" s="478"/>
      <c r="BJ265" s="451"/>
      <c r="BK265" s="478"/>
      <c r="BL265" s="446"/>
      <c r="BM265" s="447"/>
      <c r="BN265" s="451"/>
      <c r="BO265" s="478"/>
      <c r="BP265" s="463"/>
      <c r="BQ265" s="464"/>
      <c r="BR265" s="464"/>
      <c r="BS265" s="465"/>
      <c r="BT265" s="441"/>
      <c r="BU265" s="442"/>
      <c r="BV265" s="441"/>
      <c r="BW265" s="442"/>
      <c r="BX265" s="441"/>
      <c r="BY265" s="442"/>
    </row>
    <row r="266" spans="1:77" ht="16.5" customHeight="1" x14ac:dyDescent="0.3">
      <c r="A266" s="470"/>
      <c r="B266" s="473"/>
      <c r="C266" s="474"/>
      <c r="D266" s="451"/>
      <c r="E266" s="478"/>
      <c r="F266" s="446"/>
      <c r="G266" s="447"/>
      <c r="H266" s="451"/>
      <c r="I266" s="478"/>
      <c r="J266" s="451"/>
      <c r="K266" s="478"/>
      <c r="L266" s="446"/>
      <c r="M266" s="447"/>
      <c r="N266" s="451"/>
      <c r="O266" s="478"/>
      <c r="P266" s="463"/>
      <c r="Q266" s="464"/>
      <c r="R266" s="464"/>
      <c r="S266" s="465"/>
      <c r="T266" s="441"/>
      <c r="U266" s="442"/>
      <c r="V266" s="441"/>
      <c r="W266" s="442"/>
      <c r="X266" s="441"/>
      <c r="Y266" s="442"/>
      <c r="Z266" s="82"/>
      <c r="AA266" s="470"/>
      <c r="AB266" s="473"/>
      <c r="AC266" s="474"/>
      <c r="AD266" s="451"/>
      <c r="AE266" s="478"/>
      <c r="AF266" s="446"/>
      <c r="AG266" s="447"/>
      <c r="AH266" s="451"/>
      <c r="AI266" s="447"/>
      <c r="AJ266" s="451"/>
      <c r="AK266" s="447"/>
      <c r="AL266" s="455"/>
      <c r="AM266" s="456"/>
      <c r="AN266" s="455"/>
      <c r="AO266" s="456"/>
      <c r="AP266" s="463"/>
      <c r="AQ266" s="464"/>
      <c r="AR266" s="464"/>
      <c r="AS266" s="465"/>
      <c r="AT266" s="441"/>
      <c r="AU266" s="442"/>
      <c r="AV266" s="441"/>
      <c r="AW266" s="442"/>
      <c r="AX266" s="441"/>
      <c r="AY266" s="442"/>
      <c r="AZ266" s="82"/>
      <c r="BA266" s="470"/>
      <c r="BB266" s="473"/>
      <c r="BC266" s="474"/>
      <c r="BD266" s="451"/>
      <c r="BE266" s="478"/>
      <c r="BF266" s="446"/>
      <c r="BG266" s="447"/>
      <c r="BH266" s="451"/>
      <c r="BI266" s="478"/>
      <c r="BJ266" s="451"/>
      <c r="BK266" s="478"/>
      <c r="BL266" s="446"/>
      <c r="BM266" s="447"/>
      <c r="BN266" s="451"/>
      <c r="BO266" s="478"/>
      <c r="BP266" s="463"/>
      <c r="BQ266" s="464"/>
      <c r="BR266" s="464"/>
      <c r="BS266" s="465"/>
      <c r="BT266" s="441"/>
      <c r="BU266" s="442"/>
      <c r="BV266" s="441"/>
      <c r="BW266" s="442"/>
      <c r="BX266" s="441"/>
      <c r="BY266" s="442"/>
    </row>
    <row r="267" spans="1:77" ht="16.5" customHeight="1" x14ac:dyDescent="0.3">
      <c r="A267" s="470"/>
      <c r="B267" s="473"/>
      <c r="C267" s="474"/>
      <c r="D267" s="451"/>
      <c r="E267" s="478"/>
      <c r="F267" s="446"/>
      <c r="G267" s="447"/>
      <c r="H267" s="451"/>
      <c r="I267" s="478"/>
      <c r="J267" s="451"/>
      <c r="K267" s="478"/>
      <c r="L267" s="446"/>
      <c r="M267" s="447"/>
      <c r="N267" s="451"/>
      <c r="O267" s="478"/>
      <c r="P267" s="463"/>
      <c r="Q267" s="464"/>
      <c r="R267" s="464"/>
      <c r="S267" s="465"/>
      <c r="T267" s="441"/>
      <c r="U267" s="442"/>
      <c r="V267" s="441"/>
      <c r="W267" s="442"/>
      <c r="X267" s="441"/>
      <c r="Y267" s="442"/>
      <c r="Z267" s="82"/>
      <c r="AA267" s="470"/>
      <c r="AB267" s="473"/>
      <c r="AC267" s="474"/>
      <c r="AD267" s="451"/>
      <c r="AE267" s="478"/>
      <c r="AF267" s="446"/>
      <c r="AG267" s="447"/>
      <c r="AH267" s="451"/>
      <c r="AI267" s="447"/>
      <c r="AJ267" s="451"/>
      <c r="AK267" s="447"/>
      <c r="AL267" s="455"/>
      <c r="AM267" s="456"/>
      <c r="AN267" s="455"/>
      <c r="AO267" s="456"/>
      <c r="AP267" s="463"/>
      <c r="AQ267" s="464"/>
      <c r="AR267" s="464"/>
      <c r="AS267" s="465"/>
      <c r="AT267" s="441"/>
      <c r="AU267" s="442"/>
      <c r="AV267" s="441"/>
      <c r="AW267" s="442"/>
      <c r="AX267" s="441"/>
      <c r="AY267" s="442"/>
      <c r="AZ267" s="82"/>
      <c r="BA267" s="470"/>
      <c r="BB267" s="473"/>
      <c r="BC267" s="474"/>
      <c r="BD267" s="451"/>
      <c r="BE267" s="478"/>
      <c r="BF267" s="446"/>
      <c r="BG267" s="447"/>
      <c r="BH267" s="451"/>
      <c r="BI267" s="478"/>
      <c r="BJ267" s="451"/>
      <c r="BK267" s="478"/>
      <c r="BL267" s="446"/>
      <c r="BM267" s="447"/>
      <c r="BN267" s="451"/>
      <c r="BO267" s="478"/>
      <c r="BP267" s="463"/>
      <c r="BQ267" s="464"/>
      <c r="BR267" s="464"/>
      <c r="BS267" s="465"/>
      <c r="BT267" s="441"/>
      <c r="BU267" s="442"/>
      <c r="BV267" s="441"/>
      <c r="BW267" s="442"/>
      <c r="BX267" s="441"/>
      <c r="BY267" s="442"/>
    </row>
    <row r="268" spans="1:77" ht="16.5" customHeight="1" x14ac:dyDescent="0.3">
      <c r="A268" s="470"/>
      <c r="B268" s="473"/>
      <c r="C268" s="474"/>
      <c r="D268" s="451"/>
      <c r="E268" s="478"/>
      <c r="F268" s="446"/>
      <c r="G268" s="447"/>
      <c r="H268" s="451"/>
      <c r="I268" s="478"/>
      <c r="J268" s="451"/>
      <c r="K268" s="478"/>
      <c r="L268" s="446"/>
      <c r="M268" s="447"/>
      <c r="N268" s="451"/>
      <c r="O268" s="478"/>
      <c r="P268" s="463"/>
      <c r="Q268" s="464"/>
      <c r="R268" s="464"/>
      <c r="S268" s="465"/>
      <c r="T268" s="441"/>
      <c r="U268" s="442"/>
      <c r="V268" s="441"/>
      <c r="W268" s="442"/>
      <c r="X268" s="441"/>
      <c r="Y268" s="442"/>
      <c r="Z268" s="82"/>
      <c r="AA268" s="470"/>
      <c r="AB268" s="473"/>
      <c r="AC268" s="474"/>
      <c r="AD268" s="451"/>
      <c r="AE268" s="478"/>
      <c r="AF268" s="446"/>
      <c r="AG268" s="447"/>
      <c r="AH268" s="451"/>
      <c r="AI268" s="447"/>
      <c r="AJ268" s="451"/>
      <c r="AK268" s="447"/>
      <c r="AL268" s="455"/>
      <c r="AM268" s="456"/>
      <c r="AN268" s="455"/>
      <c r="AO268" s="456"/>
      <c r="AP268" s="463"/>
      <c r="AQ268" s="464"/>
      <c r="AR268" s="464"/>
      <c r="AS268" s="465"/>
      <c r="AT268" s="441"/>
      <c r="AU268" s="442"/>
      <c r="AV268" s="441"/>
      <c r="AW268" s="442"/>
      <c r="AX268" s="441"/>
      <c r="AY268" s="442"/>
      <c r="AZ268" s="82"/>
      <c r="BA268" s="470"/>
      <c r="BB268" s="473"/>
      <c r="BC268" s="474"/>
      <c r="BD268" s="451"/>
      <c r="BE268" s="478"/>
      <c r="BF268" s="446"/>
      <c r="BG268" s="447"/>
      <c r="BH268" s="451"/>
      <c r="BI268" s="478"/>
      <c r="BJ268" s="451"/>
      <c r="BK268" s="478"/>
      <c r="BL268" s="446"/>
      <c r="BM268" s="447"/>
      <c r="BN268" s="451"/>
      <c r="BO268" s="478"/>
      <c r="BP268" s="463"/>
      <c r="BQ268" s="464"/>
      <c r="BR268" s="464"/>
      <c r="BS268" s="465"/>
      <c r="BT268" s="441"/>
      <c r="BU268" s="442"/>
      <c r="BV268" s="441"/>
      <c r="BW268" s="442"/>
      <c r="BX268" s="441"/>
      <c r="BY268" s="442"/>
    </row>
    <row r="269" spans="1:77" ht="16.5" customHeight="1" x14ac:dyDescent="0.3">
      <c r="A269" s="470"/>
      <c r="B269" s="473"/>
      <c r="C269" s="474"/>
      <c r="D269" s="451"/>
      <c r="E269" s="478"/>
      <c r="F269" s="446"/>
      <c r="G269" s="447"/>
      <c r="H269" s="451"/>
      <c r="I269" s="478"/>
      <c r="J269" s="451"/>
      <c r="K269" s="478"/>
      <c r="L269" s="446"/>
      <c r="M269" s="447"/>
      <c r="N269" s="451"/>
      <c r="O269" s="478"/>
      <c r="P269" s="463"/>
      <c r="Q269" s="464"/>
      <c r="R269" s="464"/>
      <c r="S269" s="465"/>
      <c r="T269" s="441"/>
      <c r="U269" s="442"/>
      <c r="V269" s="441"/>
      <c r="W269" s="442"/>
      <c r="X269" s="441"/>
      <c r="Y269" s="442"/>
      <c r="Z269" s="82"/>
      <c r="AA269" s="470"/>
      <c r="AB269" s="473"/>
      <c r="AC269" s="474"/>
      <c r="AD269" s="451"/>
      <c r="AE269" s="478"/>
      <c r="AF269" s="446"/>
      <c r="AG269" s="447"/>
      <c r="AH269" s="451"/>
      <c r="AI269" s="447"/>
      <c r="AJ269" s="451"/>
      <c r="AK269" s="447"/>
      <c r="AL269" s="455"/>
      <c r="AM269" s="456"/>
      <c r="AN269" s="455"/>
      <c r="AO269" s="456"/>
      <c r="AP269" s="463"/>
      <c r="AQ269" s="464"/>
      <c r="AR269" s="464"/>
      <c r="AS269" s="465"/>
      <c r="AT269" s="441"/>
      <c r="AU269" s="442"/>
      <c r="AV269" s="441"/>
      <c r="AW269" s="442"/>
      <c r="AX269" s="441"/>
      <c r="AY269" s="442"/>
      <c r="AZ269" s="82"/>
      <c r="BA269" s="470"/>
      <c r="BB269" s="473"/>
      <c r="BC269" s="474"/>
      <c r="BD269" s="451"/>
      <c r="BE269" s="478"/>
      <c r="BF269" s="446"/>
      <c r="BG269" s="447"/>
      <c r="BH269" s="451"/>
      <c r="BI269" s="478"/>
      <c r="BJ269" s="451"/>
      <c r="BK269" s="478"/>
      <c r="BL269" s="446"/>
      <c r="BM269" s="447"/>
      <c r="BN269" s="451"/>
      <c r="BO269" s="478"/>
      <c r="BP269" s="463"/>
      <c r="BQ269" s="464"/>
      <c r="BR269" s="464"/>
      <c r="BS269" s="465"/>
      <c r="BT269" s="441"/>
      <c r="BU269" s="442"/>
      <c r="BV269" s="441"/>
      <c r="BW269" s="442"/>
      <c r="BX269" s="441"/>
      <c r="BY269" s="442"/>
    </row>
    <row r="270" spans="1:77" ht="16.5" customHeight="1" thickBot="1" x14ac:dyDescent="0.35">
      <c r="A270" s="470"/>
      <c r="B270" s="475"/>
      <c r="C270" s="476"/>
      <c r="D270" s="452"/>
      <c r="E270" s="479"/>
      <c r="F270" s="448"/>
      <c r="G270" s="449"/>
      <c r="H270" s="452"/>
      <c r="I270" s="479"/>
      <c r="J270" s="452"/>
      <c r="K270" s="479"/>
      <c r="L270" s="448"/>
      <c r="M270" s="449"/>
      <c r="N270" s="452"/>
      <c r="O270" s="479"/>
      <c r="P270" s="466"/>
      <c r="Q270" s="467"/>
      <c r="R270" s="467"/>
      <c r="S270" s="468"/>
      <c r="T270" s="441"/>
      <c r="U270" s="442"/>
      <c r="V270" s="441"/>
      <c r="W270" s="442"/>
      <c r="X270" s="441"/>
      <c r="Y270" s="442"/>
      <c r="Z270" s="82"/>
      <c r="AA270" s="470"/>
      <c r="AB270" s="475"/>
      <c r="AC270" s="476"/>
      <c r="AD270" s="452"/>
      <c r="AE270" s="479"/>
      <c r="AF270" s="448"/>
      <c r="AG270" s="449"/>
      <c r="AH270" s="452"/>
      <c r="AI270" s="449"/>
      <c r="AJ270" s="452"/>
      <c r="AK270" s="449"/>
      <c r="AL270" s="457"/>
      <c r="AM270" s="458"/>
      <c r="AN270" s="457"/>
      <c r="AO270" s="458"/>
      <c r="AP270" s="466"/>
      <c r="AQ270" s="467"/>
      <c r="AR270" s="467"/>
      <c r="AS270" s="468"/>
      <c r="AT270" s="441"/>
      <c r="AU270" s="442"/>
      <c r="AV270" s="441"/>
      <c r="AW270" s="442"/>
      <c r="AX270" s="441"/>
      <c r="AY270" s="442"/>
      <c r="AZ270" s="82"/>
      <c r="BA270" s="470"/>
      <c r="BB270" s="475"/>
      <c r="BC270" s="476"/>
      <c r="BD270" s="452"/>
      <c r="BE270" s="479"/>
      <c r="BF270" s="448"/>
      <c r="BG270" s="449"/>
      <c r="BH270" s="452"/>
      <c r="BI270" s="479"/>
      <c r="BJ270" s="452"/>
      <c r="BK270" s="479"/>
      <c r="BL270" s="448"/>
      <c r="BM270" s="449"/>
      <c r="BN270" s="452"/>
      <c r="BO270" s="479"/>
      <c r="BP270" s="466"/>
      <c r="BQ270" s="467"/>
      <c r="BR270" s="467"/>
      <c r="BS270" s="468"/>
      <c r="BT270" s="441"/>
      <c r="BU270" s="442"/>
      <c r="BV270" s="441"/>
      <c r="BW270" s="442"/>
      <c r="BX270" s="441"/>
      <c r="BY270" s="442"/>
    </row>
    <row r="271" spans="1:77" ht="16.5" customHeight="1" x14ac:dyDescent="0.3">
      <c r="A271" s="469">
        <f>IF(입력!A273="","",입력!A273)</f>
        <v>34</v>
      </c>
      <c r="B271" s="471" t="str">
        <f>IF(입력!B277="","",입력!B277)</f>
        <v/>
      </c>
      <c r="C271" s="472"/>
      <c r="D271" s="450">
        <f>IF(OR(입력!B273="60mm단열",입력!B273="60mm방화"),IF(입력!B275="FIX",IF(입력!H273="W",(입력!D273-(입력!D273-입력!J273)-34-19-15),입력!D273-34-34-15),IF(OR(입력!B275="T/T",입력!B275="T/O",입력!B275="T/S"),IF(입력!H273="W",입력!D273-(입력!D273-입력!J273)-34-19+12-53-53-15,입력!D273-34-34+12-53-53-15),IF(입력!B275="OD",IF(입력!H273="W",입력!D273-(입력!D273-입력!J273)-34-34+12-53-53-15,입력!D273-34-34+12-53-53-15),IF(입력!B275="PJ",IF(입력!H273="W",입력!D273-(입력!D273-입력!J273)-34-34+12-53-53-15,입력!D273-34-34+12-53-53-10),0)))),0)</f>
        <v>0</v>
      </c>
      <c r="E271" s="477"/>
      <c r="F271" s="444">
        <f>IF(OR(입력!B273="60mm단열",입력!B273="60mm방화"),IF(입력!B275="FIX",IF(입력!H273="H",입력!F273-(입력!F273-입력!J273)-34-19-15,입력!F273-34-34-15),IF(OR(입력!B275="T/T",입력!B275="T/O",입력!B275="T/S"),IF(입력!H273="H",입력!F273-(입력!F273-입력!J273)-34-19+12-53-53-15,입력!F273-34-34+12-53-53-15),IF(입력!B275="OD",IF(입력!H273="H",입력!F273-(입력!F273-입력!J273)-34-34+12-53-53-15,입력!F273-34-34+12-53-53-15),IF(입력!B275="ES",입력!F273-37-38-81-81-10,IF(입력!B275="PJ",IF(입력!H273="H",입력!F273-(입력!F273-입력!J273)-34-34+12-53-53-15,입력!F273-34-34+12-53-53-15),0))))),0)</f>
        <v>0</v>
      </c>
      <c r="G271" s="445"/>
      <c r="H271" s="450">
        <f>IF(OR(입력!B273="60mm단열",입력!B273="60mm방화"),IF(입력!B275="FIX",IF(입력!H273="W",IF(입력!H277="W",입력!D273-(입력!D273-입력!J277)-34-19-15,입력!D273-입력!J273-34-19-15),IF(입력!H273="H",입력!D273-34-34-15,0)),IF(OR(입력!B275="T/T",입력!B275="T/O",입력!B275="T/S"),IF(입력!H273="W",IF(입력!H277="W",입력!D273-(입력!D273-입력!J277)-34-19+12-53-53-15,입력!D273-입력!J273-34-19-15),IF(입력!H273="H",IF(입력!H277="H",입력!D273-34-34+12-53-53-15,입력!D273-34-34-15),0)),IF(입력!B275="OD",IF(입력!H273="W",IF(입력!H277="W",입력!D273-(입력!D273-입력!J277)-34-34+12-53-53-15,입력!D273-입력!J273-34-34-15),IF(입력!H273="H",IF(입력!H277="H",입력!D273-34-34+12-53-53-15,입력!D273-34-34-15),0)),IF(입력!B275="ES",IF(입력!H273="W",IF(입력!H277="W",입력!D273-(입력!D273-입력!J277)-38-21+50.5-81-81-10,입력!D273-입력!J273-40-21-10),0),IF(입력!B275="PJ",IF(입력!H273="W",IF(입력!H276="W",입력!D273-(입력!D273-입력!J277)-34-34+12-53-53-15,입력!D273-입력!J273-34-34-15),IF(입력!H273="H",IF(입력!H277="H",입력!D273-34-34+12-53-53-15,입력!D273-34-34-15),0)),0))))),0)</f>
        <v>0</v>
      </c>
      <c r="I271" s="477"/>
      <c r="J271" s="450">
        <f>IF(OR(입력!$B273="60mm단열",입력!$B273="60mm방화"),IF(입력!B275="FIX",IF(입력!H273="H",IF(입력!H277="H",입력!F273-(입력!F273-입력!J277)-34-19-15,입력!F273-입력!J273-34-19-15),IF(입력!H273="W",입력!F273-34-34-15,0)),IF(OR(입력!B275="T/T",입력!B275="T/O",입력!B275="T/S"),IF(입력!H273="H",IF(입력!H277="H",입력!F273-(입력!F273-입력!J277)-34-19+12-53-53-15,입력!F273-입력!J273-34-19-15),IF(입력!H273="W",IF(입력!H277="W",입력!F273-34-34+12-53-53-15,입력!F273-34-34-15),0)),IF(입력!B275="OD",IF(입력!H273="H",IF(입력!H277="H",입력!F273-(입력!F273-입력!J277)-34-34+12-53-53-15,입력!F273-입력!J273-34-34-15),IF(입력!H273="W",IF(입력!H277="W",입력!F273-34-34+12-53-53-15,입력!F273-34-34-15),0)),IF(입력!B275="ES",IF(입력!H273="W",IF(입력!H277="W",입력!F273-37-38-81-81-10,입력!F273-40-40-10),0),IF(입력!B275="PJ",IF(입력!H273="H",IF(입력!H277="H",입력!F273-(입력!F273-입력!J277)-34-34+12-53-53-15,입력!F273-입력!J273-34-34-15),IF(입력!H273="W",IF(입력!H277="W",입력!F273-34-34+12-53-53-15,입력!F273-34-34-15),0)),0))))),0)</f>
        <v>0</v>
      </c>
      <c r="K271" s="477"/>
      <c r="L271" s="444">
        <f>IF(OR(입력!B273="60mm단열",입력!B273="60mm방화"),IF(OR(입력!B275="FIX",입력!B275="T/T",입력!B275="T/O",입력!B275="T/S"),IF(AND(입력!H273="W",입력!H277="W"),입력!D273-입력!J273-입력!J277-19-19-15,IF(AND(입력!H273="H",입력!H277="H"),입력!D273-34-34-15,0)),IF(입력!B275="OD",IF(AND(입력!H273="W",입력!H277="W"),입력!D273-입력!J273-입력!J276-34-34-15,IF(AND(입력!H273="H",입력!H277="H"),입력!D273-34-34-15,0)),IF(입력!B275="ES",IF(AND(입력!H273="W",입력!H277="W"),입력!D273-입력!J273-입력!J276-21-21-10,0),IF(입력!B275="PJ",IF(AND(입력!H273="W",입력!H277="W"),입력!D273-입력!J273-입력!J276-34-34-15,IF(AND(입력!H273="H",입력!H277="H"),입력!D273-34-34-15,0)),0)))),0)</f>
        <v>0</v>
      </c>
      <c r="M271" s="445"/>
      <c r="N271" s="450">
        <f>IF(OR(입력!B273="60mm단열",입력!B273="60mm방화"),IF(입력!B275="FIX",IF(AND(입력!H273="W",입력!H277="W"),입력!F273-34-34-15,IF(AND(입력!H273="H",입력!H277="H"),입력!F273-입력!J273-입력!J276-19-19-15,0)),IF(OR(입력!B275="T/T",입력!B275="T/O",입력!B275="T/S"),IF(AND(입력!H273="W",입력!H277="W"),입력!F273-34-34-15,IF(AND(입력!H273="H",입력!H277="H"),입력!F273-입력!J273-입력!J276-19-19-15,0)),IF(입력!B275="OD",IF(AND(입력!H273="W",입력!H277="W"),입력!F273-34-34-15,IF(AND(입력!H273="H",입력!H277="H"),입력!F273-입력!J273-입력!J277-34-34-15,0)),IF(입력!B275="ES",IF(AND(입력!H273="W",입력!H277="W"),입력!F273-34-34-15,0),IF(입력!B275="PJ",IF(AND(입력!H273="W",입력!H277="W"),입력!F273-34-34-15,IF(AND(입력!H273="H",입력!H277="H"),입력!F273-입력!J273-입력!J277-34-34-15,0)),0))))),0)</f>
        <v>0</v>
      </c>
      <c r="O271" s="477"/>
      <c r="P271" s="460">
        <f>ROUNDUP((U271+W271+Y271),0)</f>
        <v>0</v>
      </c>
      <c r="Q271" s="461"/>
      <c r="R271" s="461"/>
      <c r="S271" s="462"/>
      <c r="T271" s="441">
        <f>IF(B271="48T",0,IF(B271="51T",0,IF(입력!B273="60mm단열",(D271*F271)/91809*IF($B271="39T",9800,6100),IF(입력!B273="60mm방화",(D271*F271)/91809*IF($B271="24T",23400,30000),IF(AND(입력!B275="ES",B271="39T"),(D271*F271)/91809*9800,IF(AND(입력!B275="ES",B271="24T"),(D271*F271)/91809*6100,0))))))</f>
        <v>0</v>
      </c>
      <c r="U271" s="442">
        <f>IF(T271=0,0,IF(AND(입력!$B273="60mm단열",$B271="39T",T271&lt;29400),29400,IF(AND(입력!$B273="60mm단열",$B271="24T",T271&lt;18300),18300,IF(AND(입력!$B273="60mm방화",$B271="24T",T271&lt;70200),70200,T271))))</f>
        <v>0</v>
      </c>
      <c r="V271" s="441">
        <f>IF(B271="48T",0,IF(B271="51T",0,IF(입력!B273="60mm단열",(H271*J271)/91809*IF($B271="39T",9800,6100),IF(입력!B273="60mm방화",(H271*J271)/91809*IF($B271="24T",23400,30000),IF(AND(입력!B275="ES",B271="39T"),(H271*J271)/91809*9800,IF(AND(입력!B275="ES",B271="24T"),(H271*J271)/91809*6100,0))))))</f>
        <v>0</v>
      </c>
      <c r="W271" s="442">
        <f>IF(V271=0,0,IF(AND(입력!$B273="60mm단열",$B271="39T",V271&lt;29400),29400,IF(AND(입력!$B273="60mm단열",$B271="24T",V271&lt;18300),18300,IF(AND(입력!$B273="60mm방화",$B271="24T",V271&lt;70200),70200,V271))))</f>
        <v>0</v>
      </c>
      <c r="X271" s="441">
        <f>IF(B271="48T",0,IF(B271="51T",0,IF(입력!B273="60mm단열",(L271*N271)/91809*IF($B271="39T",9800,6100),IF(입력!B273="60mm방화",(L271*N271)/91809*IF($B271="24T",23400,30000),IF(AND(입력!B275="ES",B271="39T"),(L271*N271)/91809*9800,IF(AND(입력!B275="ES",B271="24T"),(L271*N271)/91809*6100,0))))))</f>
        <v>0</v>
      </c>
      <c r="Y271" s="442">
        <f>IF(X271=0,0,IF(AND(입력!$B273="60mm단열",$B271="39T",X271&lt;29400),29400,IF(AND(입력!$B273="60mm단열",$B271="24T",X271&lt;18300),18300,IF(AND(입력!$B273="60mm방화",$B271="24T",X271&lt;70200),70200,X271))))</f>
        <v>0</v>
      </c>
      <c r="Z271" s="82"/>
      <c r="AA271" s="469">
        <f>IF(입력!A273="","",입력!A273)</f>
        <v>34</v>
      </c>
      <c r="AB271" s="471" t="str">
        <f>IF(입력!B277="","",입력!B277)</f>
        <v/>
      </c>
      <c r="AC271" s="472"/>
      <c r="AD271" s="450">
        <f>IF(OR(입력!B273="85mm단열",입력!B273="85mm방화"),IF(입력!B275="FIX",IF(입력!H273="W",(입력!D273-(입력!D273-입력!J273)-38-19-15),입력!D273-38-38-15),IF(OR(입력!B275="T/T",입력!B275="T/O",입력!B275="T/S"),IF(입력!H273="W",입력!D273-(입력!D273-입력!J273)-38-19+12-56-56-15,입력!D273-38-38+12-56-56-15),IF(입력!B275="OD",IF(입력!H273="W",입력!D273-(입력!D273-입력!J273)-38-38+12-56-56-15,입력!D273-38-38+12-56-56-15),0))),0)</f>
        <v>0</v>
      </c>
      <c r="AE271" s="477"/>
      <c r="AF271" s="444">
        <f>IF(OR(입력!B273="85mm단열",입력!B273="85mm방화"),IF(입력!B275="FIX",IF(입력!H273="H",입력!F273-(입력!F273-입력!J273)-38-19-15,입력!F273-38-38-15),IF(OR(입력!B275="T/T",입력!B275="T/O",입력!B273="T/S"),IF(입력!H273="H",입력!F273-(입력!F273-입력!J273)-38-19+12-56-56-15,입력!F273-38-38+12-56-56-15),IF(입력!B275="OD",IF(입력!H273="H",입력!F273-(입력!F273-입력!J273)-38-38+12-56-56-15,입력!F273-38-38+12-56-56-15),IF(입력!B275="ES",입력!F273-37-38-81-81-10,IF(입력!B275="PJ",IF(입력!H273="H",입력!F273-(입력!F273-입력!J273)-50-50+16-58-58-10,입력!F273-50-50+16-58-58-10),0))))),0)</f>
        <v>0</v>
      </c>
      <c r="AG271" s="445"/>
      <c r="AH271" s="450">
        <f>IF(OR(입력!B273="85mm단열",입력!B273="85mm방화"),IF(입력!B275="FIX",IF(입력!H273="W",IF(입력!H278="W",입력!D273-(입력!D273-입력!J278)-37-19-15,입력!D273-입력!J273-38-19-15),IF(입력!H273="H",입력!D273-38-38-15,0)),IF(OR(입력!B275="T/T",입력!B275="T/O",입력!B275="T/S"),IF(입력!H273="W",IF(입력!H277="W",입력!D273-(입력!D273-입력!J277)-38-19+12-56-56-15,입력!D273-입력!J273-38-19-15),IF(입력!H273="H",IF(입력!H278="H",입력!D273-38-38+12-56-56-15,입력!D273-38-38-15),0)),IF(입력!B275="OD",IF(입력!H273="W",IF(입력!H277="W",입력!D273-(입력!D273-입력!J277)-38-38+12-56-56-15,입력!D273-입력!J273-38-38-15),IF(입력!H273="H",IF(입력!H277="H",입력!D273-38-38+12-56-56-15,입력!D273-38-38-15),0)),IF(입력!B275="ES",IF(입력!H273="W",IF(입력!H278="W",입력!D273-(입력!D273-입력!J278)-38-21+50.5-81-81-10,입력!D273-입력!J273-40-21-10),0),IF(입력!B275="PJ",IF(입력!H273="W",IF(입력!H278="W",입력!D273-(입력!D273-입력!J278)-50-50+16-58-58-10,입력!D273-입력!J273-50-50-10),IF(입력!H273="H",IF(입력!H278="H",입력!D273-50-50+16-58-58-10,입력!D273-50-50-10),0)),0))))),0)</f>
        <v>0</v>
      </c>
      <c r="AI271" s="445"/>
      <c r="AJ271" s="450">
        <f>IF(OR(입력!B273="85mm단열",입력!B273="85mm방화"),IF(입력!B275="FIX",IF(입력!H273="H",IF(입력!H277="H",입력!F273-(입력!F273-입력!J277)-38-19-15,입력!F273-입력!J273-38-19-15),IF(입력!H273="W",입력!F273-38-38-15,0)),IF(OR(입력!B275="T/T",입력!B275="T/O",입력!B275="T/S"),IF(입력!H273="H",IF(입력!H277="H",입력!F273-(입력!F273-입력!J277)-38-19+12-56-56-15,입력!F273-입력!J273-38-19-15),IF(입력!H273="W",IF(입력!H277="W",입력!F273-38-38+12-56-56-15,입력!F273-38-38-15),0)),IF(입력!B275="ID",IF(입력!H273="H",IF(입력!H277="H",입력!F273-(입력!F273-입력!J277)-38-19+12-56-56-15,입력!F273-입력!J273-38-19-15),IF(입력!H273="W",IF(입력!H277="W",입력!F273-38-38+12-56-56-15,입력!F273-38-38-15),0)),IF(입력!B275="OD",IF(입력!H273="H",IF(입력!H277="H",입력!F273-(입력!F273-입력!J277)-38-38+12-56-56-15,입력!F273-입력!J273-38-38-15),IF(입력!H273="W",IF(입력!H277="W",입력!F273-38-38+12-56-56-15,입력!F273-38-38-15),0)),IF(입력!B275="ES",IF(입력!H273="W",IF(입력!H278="W",입력!F273-37-38-81-81-10,입력!F273-40-40-10),0),IF(입력!B275="PJ",IF(입력!H273="H",IF(입력!H278="H",입력!F273-(입력!F273-입력!J278)-50-50+16-58-58-10,입력!F273-입력!J273-50-50-10),IF(입력!H273="W",IF(입력!H278="W",입력!F273-50-50+16-58-58-10,입력!F273-50-50-10),0)),0)))))),0)</f>
        <v>0</v>
      </c>
      <c r="AK271" s="445"/>
      <c r="AL271" s="453">
        <f>IF(OR(입력!B273="85mm단열",입력!B273="85mm방화"),IF(OR(입력!B275="FIX",입력!B275="T/T",입력!B275="T/O",입력!B275="T/S",입력!B275="ID"),IF(AND(입력!H273="W",입력!H277="W"),입력!D273-입력!J273-입력!J277-19-19-15,IF(AND(입력!H273="H",입력!H277="H"),입력!D273-38-38-15,0)),IF(입력!B275="OD",IF(AND(입력!H273="W",입력!H277="W"),입력!D273-입력!J273-입력!J278-38-38-15,IF(AND(입력!H273="H",입력!H277="H"),입력!D273-38-38-15,0)),IF(입력!B273="ES",IF(AND(입력!H273="W",입력!H277="W"),입력!D273-입력!J273-입력!J278-21-21-10,0),IF(입력!B273="PJ",IF(AND(입력!H273="W",입력!H277="W"),입력!D273-입력!J273-입력!J278-50-50-10-12,IF(AND(입력!H273="H",입력!H277="H"),입력!D273-50-50-10-12,0)),0)))),0)</f>
        <v>0</v>
      </c>
      <c r="AM271" s="454"/>
      <c r="AN271" s="459">
        <f>IF(OR(입력!B273="85mm단열",입력!B273="85mm방화"),IF(입력!B275="FIX",IF(AND(입력!H273="W",입력!H277="W"),입력!F273-38-38-15,IF(AND(입력!H273="H",입력!H277="H"),입력!F273-입력!J273-입력!J277-19-19-15,0)),IF(OR(입력!B275="T/T",입력!B275="T/O",입력!B275="T/S"),IF(AND(입력!H273="W",입력!H277="W"),입력!F273-38-38-15,IF(AND(입력!H273="H",입력!H277="H"),입력!F273-입력!J273-입력!J277-19-19-15,0)),IF(입력!B275="ID",IF(AND(입력!H273="W",입력!H277="W"),입력!F273-38-38-15,IF(AND(입력!H273="H",입력!H277="H"),입력!F273-입력!J273-입력!J277-19-19-15,0)),IF(입력!B275="OD",IF(AND(입력!H273="W",입력!H277="W"),입력!F273-38-38-15,IF(AND(입력!H273="H",입력!H277="H"),입력!F273-입력!J273-입력!J277-38-38-15,0)),IF(입력!B273="ES",IF(AND(입력!H273="W",입력!H278="W"),입력!F273-40-40-10,0),IF(입력!B273="PJ",IF(AND(입력!H273="W",입력!H278="W"),입력!F273-50-50-10,IF(AND(입력!H273="H",입력!H278="H"),입력!F273-입력!J273-입력!J278-50-50-10,0)),0)))))),0)</f>
        <v>0</v>
      </c>
      <c r="AO271" s="454"/>
      <c r="AP271" s="460">
        <f>ROUNDUP((AU271+AW271+AY271),0)</f>
        <v>0</v>
      </c>
      <c r="AQ271" s="461"/>
      <c r="AR271" s="461"/>
      <c r="AS271" s="462"/>
      <c r="AT271" s="441">
        <f>(AD271*AF271)/91809*IF($AB271="51T",11000,IF($B271="48T",27500,0))</f>
        <v>0</v>
      </c>
      <c r="AU271" s="442">
        <f>IF(AT271=0,0,IF(AND('유리 사이즈'!$AB271="51T",'유리 사이즈'!AT271&lt;33000),33000,IF(AND('유리 사이즈'!$B271="48T",'유리 사이즈'!AT271&lt;83400),83400,'유리 사이즈'!AT271)))</f>
        <v>0</v>
      </c>
      <c r="AV271" s="441">
        <f>(AH271*AJ271)/91809*IF($AB271="51T",11000,IF($B271="48T",27500,0))</f>
        <v>0</v>
      </c>
      <c r="AW271" s="442">
        <f>IF(AV271=0,0,IF(AND('유리 사이즈'!$AB271="51T",'유리 사이즈'!AV271&lt;33000),33000,IF(AND('유리 사이즈'!$B271="48T",'유리 사이즈'!AV271&lt;83400),83400,'유리 사이즈'!AV271)))</f>
        <v>0</v>
      </c>
      <c r="AX271" s="441">
        <f>(AL271*AN271)/91809*IF($AB271="51T",11000,IF($B271="48T",27500,0))</f>
        <v>0</v>
      </c>
      <c r="AY271" s="442">
        <f>IF(AX271=0,0,IF(AND('유리 사이즈'!$AB271="51T",'유리 사이즈'!AX271&lt;33000),33000,IF(AND('유리 사이즈'!$B271="48T",'유리 사이즈'!AX271&lt;83400),83400,'유리 사이즈'!AX271)))</f>
        <v>0</v>
      </c>
      <c r="AZ271" s="82"/>
      <c r="BA271" s="469">
        <f>IF(입력!A273="","",입력!A273)</f>
        <v>34</v>
      </c>
      <c r="BB271" s="471" t="str">
        <f>IF(입력!B277="","",입력!B277)</f>
        <v/>
      </c>
      <c r="BC271" s="472"/>
      <c r="BD271" s="450">
        <f>IF(OR(입력!B273="145mm단열",입력!B273="145mm방화"),IF(입력!B275="ES",입력!D273-(입력!D273-입력!J273)-38-21+50.5-81-81-10,0),0)</f>
        <v>0</v>
      </c>
      <c r="BE271" s="477"/>
      <c r="BF271" s="444">
        <f>IF(OR(입력!B273="145mm단열",입력!B273="145mm방화"),IF(입력!B275="ES",입력!F273-37-38-81-81-10,0),0)</f>
        <v>0</v>
      </c>
      <c r="BG271" s="445"/>
      <c r="BH271" s="450">
        <f>IF(OR(입력!B273="145mm단열",입력!B273="145mm방화"),IF(입력!B275="ES",IF(입력!H273="W",IF(입력!H277="W",입력!D273-(입력!D273-입력!J277)-38-21+50.5-81-81-10,입력!D273-입력!J273-40-21-10),0),0),0)</f>
        <v>0</v>
      </c>
      <c r="BI271" s="477"/>
      <c r="BJ271" s="450">
        <f>IF(OR(입력!$B273="145mm단열",입력!$B273="145mm방화"),IF(입력!B275="ES",IF(입력!H273="W",IF(입력!H276="W",입력!F273-37-38-81-81-10,입력!F273-40-40-10),0),0),0)</f>
        <v>0</v>
      </c>
      <c r="BK271" s="477"/>
      <c r="BL271" s="444">
        <f>IF(OR(입력!B273="145mm단열",입력!B273="145mm방화"),IF(입력!B275="ES",IF(AND(입력!H273="W",입력!H277="W"),입력!D273-입력!J273-입력!J276-21-21-10,0),0),0)</f>
        <v>0</v>
      </c>
      <c r="BM271" s="445"/>
      <c r="BN271" s="450">
        <f>IF(OR(입력!B273="145mm단열",입력!B273="145mm방화"),IF(입력!B275="ES",IF(AND(입력!H273="W",입력!H277="W"),입력!F273-40-40-10,0),0),0)</f>
        <v>0</v>
      </c>
      <c r="BO271" s="477"/>
      <c r="BP271" s="460">
        <f>ROUNDUP((BU271+BW271+BY271),0)</f>
        <v>0</v>
      </c>
      <c r="BQ271" s="461"/>
      <c r="BR271" s="461"/>
      <c r="BS271" s="462"/>
      <c r="BT271" s="441">
        <f>IF(BB271="48T",0,IF(BB271="51T",0,IF(입력!B273="145mm단열",(BD271*BF271)/91809*IF($B271="39T",9800,6100),IF(입력!B273="145mm방화",(BD271*BF271)/91809*IF($B271="24T",23400,30000),IF(AND(입력!B275="ES",BB271="39T"),(BD271*BF271)/91809*9800,IF(AND(입력!B275="ES",BB271="24T"),(BD271*BF271)/91809*6100,0))))))</f>
        <v>0</v>
      </c>
      <c r="BU271" s="442">
        <f>IF(BT271=0,0,IF(AND(입력!$B273="145mm단열",$B271="39T",BT271&lt;29400),29400,IF(AND(입력!$B273="145mm단열",$B271="24T",BT271&lt;18300),18300,IF(AND(입력!$B273="60mm방화",$B271="24T",BT271&lt;70200),70200,BT271))))</f>
        <v>0</v>
      </c>
      <c r="BV271" s="441">
        <f>IF(BB271="48T",0,IF(BB271="51T",0,IF(입력!B273="145mm단열",(BH271*BJ271)/91809*IF($B271="39T",9800,6100),IF(입력!B273="145mm방화",(BH271*BJ271)/91809*IF($B271="24T",23400,30000),IF(AND(입력!B275="ES",BB271="39T"),(BH271*BJ271)/91809*9800,IF(AND(입력!B275="ES",BB271="24T"),(BH271*BJ271)/91809*6100,0))))))</f>
        <v>0</v>
      </c>
      <c r="BW271" s="442">
        <f>IF(BV271=0,0,IF(AND(입력!$B273="145mm단열",$B271="39T",BV271&lt;29400),29400,IF(AND(입력!$B273="145mm단열",$B271="24T",BV271&lt;18300),18300,IF(AND(입력!$B273="60mm방화",$B271="24T",BV271&lt;70200),70200,BV271))))</f>
        <v>0</v>
      </c>
      <c r="BX271" s="441">
        <f>IF(BB271="48T",0,IF(BB271="51T",0,IF(입력!B273="145mm단열",(BL271*BN271)/91809*IF($B271="39T",9800,6100),IF(입력!B273="145mm방화",(BL271*BN271)/91809*IF($B271="24T",23400,30000),IF(AND(입력!B275="ES",BB271="39T"),(BL271*BN271)/91809*9800,IF(AND(입력!B275="ES",BB271="24T"),(BL271*BN271)/91809*6100,0))))))</f>
        <v>0</v>
      </c>
      <c r="BY271" s="442">
        <f>IF(BX271=0,0,IF(AND(입력!$B273="145mm단열",$B271="39T",BX271&lt;29400),29400,IF(AND(입력!$B273="60mm단열",$B271="24T",BX271&lt;18300),18300,IF(AND(입력!$B273="145mm방화",$B271="24T",BX271&lt;70200),70200,BX271))))</f>
        <v>0</v>
      </c>
    </row>
    <row r="272" spans="1:77" ht="16.5" customHeight="1" x14ac:dyDescent="0.3">
      <c r="A272" s="470"/>
      <c r="B272" s="473"/>
      <c r="C272" s="474"/>
      <c r="D272" s="451"/>
      <c r="E272" s="478"/>
      <c r="F272" s="446"/>
      <c r="G272" s="447"/>
      <c r="H272" s="451"/>
      <c r="I272" s="478"/>
      <c r="J272" s="451"/>
      <c r="K272" s="478"/>
      <c r="L272" s="446"/>
      <c r="M272" s="447"/>
      <c r="N272" s="451"/>
      <c r="O272" s="478"/>
      <c r="P272" s="463"/>
      <c r="Q272" s="464"/>
      <c r="R272" s="464"/>
      <c r="S272" s="465"/>
      <c r="T272" s="441"/>
      <c r="U272" s="442"/>
      <c r="V272" s="441"/>
      <c r="W272" s="442"/>
      <c r="X272" s="441"/>
      <c r="Y272" s="442"/>
      <c r="Z272" s="82"/>
      <c r="AA272" s="470"/>
      <c r="AB272" s="473"/>
      <c r="AC272" s="474"/>
      <c r="AD272" s="451"/>
      <c r="AE272" s="478"/>
      <c r="AF272" s="446"/>
      <c r="AG272" s="447"/>
      <c r="AH272" s="451"/>
      <c r="AI272" s="447"/>
      <c r="AJ272" s="451"/>
      <c r="AK272" s="447"/>
      <c r="AL272" s="455"/>
      <c r="AM272" s="456"/>
      <c r="AN272" s="455"/>
      <c r="AO272" s="456"/>
      <c r="AP272" s="463"/>
      <c r="AQ272" s="464"/>
      <c r="AR272" s="464"/>
      <c r="AS272" s="465"/>
      <c r="AT272" s="441"/>
      <c r="AU272" s="442"/>
      <c r="AV272" s="441"/>
      <c r="AW272" s="442"/>
      <c r="AX272" s="441"/>
      <c r="AY272" s="442"/>
      <c r="AZ272" s="82"/>
      <c r="BA272" s="470"/>
      <c r="BB272" s="473"/>
      <c r="BC272" s="474"/>
      <c r="BD272" s="451"/>
      <c r="BE272" s="478"/>
      <c r="BF272" s="446"/>
      <c r="BG272" s="447"/>
      <c r="BH272" s="451"/>
      <c r="BI272" s="478"/>
      <c r="BJ272" s="451"/>
      <c r="BK272" s="478"/>
      <c r="BL272" s="446"/>
      <c r="BM272" s="447"/>
      <c r="BN272" s="451"/>
      <c r="BO272" s="478"/>
      <c r="BP272" s="463"/>
      <c r="BQ272" s="464"/>
      <c r="BR272" s="464"/>
      <c r="BS272" s="465"/>
      <c r="BT272" s="441"/>
      <c r="BU272" s="442"/>
      <c r="BV272" s="441"/>
      <c r="BW272" s="442"/>
      <c r="BX272" s="441"/>
      <c r="BY272" s="442"/>
    </row>
    <row r="273" spans="1:77" ht="16.5" customHeight="1" x14ac:dyDescent="0.3">
      <c r="A273" s="470"/>
      <c r="B273" s="473"/>
      <c r="C273" s="474"/>
      <c r="D273" s="451"/>
      <c r="E273" s="478"/>
      <c r="F273" s="446"/>
      <c r="G273" s="447"/>
      <c r="H273" s="451"/>
      <c r="I273" s="478"/>
      <c r="J273" s="451"/>
      <c r="K273" s="478"/>
      <c r="L273" s="446"/>
      <c r="M273" s="447"/>
      <c r="N273" s="451"/>
      <c r="O273" s="478"/>
      <c r="P273" s="463"/>
      <c r="Q273" s="464"/>
      <c r="R273" s="464"/>
      <c r="S273" s="465"/>
      <c r="T273" s="441"/>
      <c r="U273" s="442"/>
      <c r="V273" s="441"/>
      <c r="W273" s="442"/>
      <c r="X273" s="441"/>
      <c r="Y273" s="442"/>
      <c r="Z273" s="82"/>
      <c r="AA273" s="470"/>
      <c r="AB273" s="473"/>
      <c r="AC273" s="474"/>
      <c r="AD273" s="451"/>
      <c r="AE273" s="478"/>
      <c r="AF273" s="446"/>
      <c r="AG273" s="447"/>
      <c r="AH273" s="451"/>
      <c r="AI273" s="447"/>
      <c r="AJ273" s="451"/>
      <c r="AK273" s="447"/>
      <c r="AL273" s="455"/>
      <c r="AM273" s="456"/>
      <c r="AN273" s="455"/>
      <c r="AO273" s="456"/>
      <c r="AP273" s="463"/>
      <c r="AQ273" s="464"/>
      <c r="AR273" s="464"/>
      <c r="AS273" s="465"/>
      <c r="AT273" s="441"/>
      <c r="AU273" s="442"/>
      <c r="AV273" s="441"/>
      <c r="AW273" s="442"/>
      <c r="AX273" s="441"/>
      <c r="AY273" s="442"/>
      <c r="AZ273" s="82"/>
      <c r="BA273" s="470"/>
      <c r="BB273" s="473"/>
      <c r="BC273" s="474"/>
      <c r="BD273" s="451"/>
      <c r="BE273" s="478"/>
      <c r="BF273" s="446"/>
      <c r="BG273" s="447"/>
      <c r="BH273" s="451"/>
      <c r="BI273" s="478"/>
      <c r="BJ273" s="451"/>
      <c r="BK273" s="478"/>
      <c r="BL273" s="446"/>
      <c r="BM273" s="447"/>
      <c r="BN273" s="451"/>
      <c r="BO273" s="478"/>
      <c r="BP273" s="463"/>
      <c r="BQ273" s="464"/>
      <c r="BR273" s="464"/>
      <c r="BS273" s="465"/>
      <c r="BT273" s="441"/>
      <c r="BU273" s="442"/>
      <c r="BV273" s="441"/>
      <c r="BW273" s="442"/>
      <c r="BX273" s="441"/>
      <c r="BY273" s="442"/>
    </row>
    <row r="274" spans="1:77" ht="16.5" customHeight="1" x14ac:dyDescent="0.3">
      <c r="A274" s="470"/>
      <c r="B274" s="473"/>
      <c r="C274" s="474"/>
      <c r="D274" s="451"/>
      <c r="E274" s="478"/>
      <c r="F274" s="446"/>
      <c r="G274" s="447"/>
      <c r="H274" s="451"/>
      <c r="I274" s="478"/>
      <c r="J274" s="451"/>
      <c r="K274" s="478"/>
      <c r="L274" s="446"/>
      <c r="M274" s="447"/>
      <c r="N274" s="451"/>
      <c r="O274" s="478"/>
      <c r="P274" s="463"/>
      <c r="Q274" s="464"/>
      <c r="R274" s="464"/>
      <c r="S274" s="465"/>
      <c r="T274" s="441"/>
      <c r="U274" s="442"/>
      <c r="V274" s="441"/>
      <c r="W274" s="442"/>
      <c r="X274" s="441"/>
      <c r="Y274" s="442"/>
      <c r="Z274" s="82"/>
      <c r="AA274" s="470"/>
      <c r="AB274" s="473"/>
      <c r="AC274" s="474"/>
      <c r="AD274" s="451"/>
      <c r="AE274" s="478"/>
      <c r="AF274" s="446"/>
      <c r="AG274" s="447"/>
      <c r="AH274" s="451"/>
      <c r="AI274" s="447"/>
      <c r="AJ274" s="451"/>
      <c r="AK274" s="447"/>
      <c r="AL274" s="455"/>
      <c r="AM274" s="456"/>
      <c r="AN274" s="455"/>
      <c r="AO274" s="456"/>
      <c r="AP274" s="463"/>
      <c r="AQ274" s="464"/>
      <c r="AR274" s="464"/>
      <c r="AS274" s="465"/>
      <c r="AT274" s="441"/>
      <c r="AU274" s="442"/>
      <c r="AV274" s="441"/>
      <c r="AW274" s="442"/>
      <c r="AX274" s="441"/>
      <c r="AY274" s="442"/>
      <c r="AZ274" s="82"/>
      <c r="BA274" s="470"/>
      <c r="BB274" s="473"/>
      <c r="BC274" s="474"/>
      <c r="BD274" s="451"/>
      <c r="BE274" s="478"/>
      <c r="BF274" s="446"/>
      <c r="BG274" s="447"/>
      <c r="BH274" s="451"/>
      <c r="BI274" s="478"/>
      <c r="BJ274" s="451"/>
      <c r="BK274" s="478"/>
      <c r="BL274" s="446"/>
      <c r="BM274" s="447"/>
      <c r="BN274" s="451"/>
      <c r="BO274" s="478"/>
      <c r="BP274" s="463"/>
      <c r="BQ274" s="464"/>
      <c r="BR274" s="464"/>
      <c r="BS274" s="465"/>
      <c r="BT274" s="441"/>
      <c r="BU274" s="442"/>
      <c r="BV274" s="441"/>
      <c r="BW274" s="442"/>
      <c r="BX274" s="441"/>
      <c r="BY274" s="442"/>
    </row>
    <row r="275" spans="1:77" ht="16.5" customHeight="1" x14ac:dyDescent="0.3">
      <c r="A275" s="470"/>
      <c r="B275" s="473"/>
      <c r="C275" s="474"/>
      <c r="D275" s="451"/>
      <c r="E275" s="478"/>
      <c r="F275" s="446"/>
      <c r="G275" s="447"/>
      <c r="H275" s="451"/>
      <c r="I275" s="478"/>
      <c r="J275" s="451"/>
      <c r="K275" s="478"/>
      <c r="L275" s="446"/>
      <c r="M275" s="447"/>
      <c r="N275" s="451"/>
      <c r="O275" s="478"/>
      <c r="P275" s="463"/>
      <c r="Q275" s="464"/>
      <c r="R275" s="464"/>
      <c r="S275" s="465"/>
      <c r="T275" s="441"/>
      <c r="U275" s="442"/>
      <c r="V275" s="441"/>
      <c r="W275" s="442"/>
      <c r="X275" s="441"/>
      <c r="Y275" s="442"/>
      <c r="Z275" s="82"/>
      <c r="AA275" s="470"/>
      <c r="AB275" s="473"/>
      <c r="AC275" s="474"/>
      <c r="AD275" s="451"/>
      <c r="AE275" s="478"/>
      <c r="AF275" s="446"/>
      <c r="AG275" s="447"/>
      <c r="AH275" s="451"/>
      <c r="AI275" s="447"/>
      <c r="AJ275" s="451"/>
      <c r="AK275" s="447"/>
      <c r="AL275" s="455"/>
      <c r="AM275" s="456"/>
      <c r="AN275" s="455"/>
      <c r="AO275" s="456"/>
      <c r="AP275" s="463"/>
      <c r="AQ275" s="464"/>
      <c r="AR275" s="464"/>
      <c r="AS275" s="465"/>
      <c r="AT275" s="441"/>
      <c r="AU275" s="442"/>
      <c r="AV275" s="441"/>
      <c r="AW275" s="442"/>
      <c r="AX275" s="441"/>
      <c r="AY275" s="442"/>
      <c r="AZ275" s="82"/>
      <c r="BA275" s="470"/>
      <c r="BB275" s="473"/>
      <c r="BC275" s="474"/>
      <c r="BD275" s="451"/>
      <c r="BE275" s="478"/>
      <c r="BF275" s="446"/>
      <c r="BG275" s="447"/>
      <c r="BH275" s="451"/>
      <c r="BI275" s="478"/>
      <c r="BJ275" s="451"/>
      <c r="BK275" s="478"/>
      <c r="BL275" s="446"/>
      <c r="BM275" s="447"/>
      <c r="BN275" s="451"/>
      <c r="BO275" s="478"/>
      <c r="BP275" s="463"/>
      <c r="BQ275" s="464"/>
      <c r="BR275" s="464"/>
      <c r="BS275" s="465"/>
      <c r="BT275" s="441"/>
      <c r="BU275" s="442"/>
      <c r="BV275" s="441"/>
      <c r="BW275" s="442"/>
      <c r="BX275" s="441"/>
      <c r="BY275" s="442"/>
    </row>
    <row r="276" spans="1:77" ht="16.5" customHeight="1" x14ac:dyDescent="0.3">
      <c r="A276" s="470"/>
      <c r="B276" s="473"/>
      <c r="C276" s="474"/>
      <c r="D276" s="451"/>
      <c r="E276" s="478"/>
      <c r="F276" s="446"/>
      <c r="G276" s="447"/>
      <c r="H276" s="451"/>
      <c r="I276" s="478"/>
      <c r="J276" s="451"/>
      <c r="K276" s="478"/>
      <c r="L276" s="446"/>
      <c r="M276" s="447"/>
      <c r="N276" s="451"/>
      <c r="O276" s="478"/>
      <c r="P276" s="463"/>
      <c r="Q276" s="464"/>
      <c r="R276" s="464"/>
      <c r="S276" s="465"/>
      <c r="T276" s="441"/>
      <c r="U276" s="442"/>
      <c r="V276" s="441"/>
      <c r="W276" s="442"/>
      <c r="X276" s="441"/>
      <c r="Y276" s="442"/>
      <c r="Z276" s="82"/>
      <c r="AA276" s="470"/>
      <c r="AB276" s="473"/>
      <c r="AC276" s="474"/>
      <c r="AD276" s="451"/>
      <c r="AE276" s="478"/>
      <c r="AF276" s="446"/>
      <c r="AG276" s="447"/>
      <c r="AH276" s="451"/>
      <c r="AI276" s="447"/>
      <c r="AJ276" s="451"/>
      <c r="AK276" s="447"/>
      <c r="AL276" s="455"/>
      <c r="AM276" s="456"/>
      <c r="AN276" s="455"/>
      <c r="AO276" s="456"/>
      <c r="AP276" s="463"/>
      <c r="AQ276" s="464"/>
      <c r="AR276" s="464"/>
      <c r="AS276" s="465"/>
      <c r="AT276" s="441"/>
      <c r="AU276" s="442"/>
      <c r="AV276" s="441"/>
      <c r="AW276" s="442"/>
      <c r="AX276" s="441"/>
      <c r="AY276" s="442"/>
      <c r="AZ276" s="82"/>
      <c r="BA276" s="470"/>
      <c r="BB276" s="473"/>
      <c r="BC276" s="474"/>
      <c r="BD276" s="451"/>
      <c r="BE276" s="478"/>
      <c r="BF276" s="446"/>
      <c r="BG276" s="447"/>
      <c r="BH276" s="451"/>
      <c r="BI276" s="478"/>
      <c r="BJ276" s="451"/>
      <c r="BK276" s="478"/>
      <c r="BL276" s="446"/>
      <c r="BM276" s="447"/>
      <c r="BN276" s="451"/>
      <c r="BO276" s="478"/>
      <c r="BP276" s="463"/>
      <c r="BQ276" s="464"/>
      <c r="BR276" s="464"/>
      <c r="BS276" s="465"/>
      <c r="BT276" s="441"/>
      <c r="BU276" s="442"/>
      <c r="BV276" s="441"/>
      <c r="BW276" s="442"/>
      <c r="BX276" s="441"/>
      <c r="BY276" s="442"/>
    </row>
    <row r="277" spans="1:77" ht="16.5" customHeight="1" x14ac:dyDescent="0.3">
      <c r="A277" s="470"/>
      <c r="B277" s="473"/>
      <c r="C277" s="474"/>
      <c r="D277" s="451"/>
      <c r="E277" s="478"/>
      <c r="F277" s="446"/>
      <c r="G277" s="447"/>
      <c r="H277" s="451"/>
      <c r="I277" s="478"/>
      <c r="J277" s="451"/>
      <c r="K277" s="478"/>
      <c r="L277" s="446"/>
      <c r="M277" s="447"/>
      <c r="N277" s="451"/>
      <c r="O277" s="478"/>
      <c r="P277" s="463"/>
      <c r="Q277" s="464"/>
      <c r="R277" s="464"/>
      <c r="S277" s="465"/>
      <c r="T277" s="441"/>
      <c r="U277" s="442"/>
      <c r="V277" s="441"/>
      <c r="W277" s="442"/>
      <c r="X277" s="441"/>
      <c r="Y277" s="442"/>
      <c r="Z277" s="82"/>
      <c r="AA277" s="470"/>
      <c r="AB277" s="473"/>
      <c r="AC277" s="474"/>
      <c r="AD277" s="451"/>
      <c r="AE277" s="478"/>
      <c r="AF277" s="446"/>
      <c r="AG277" s="447"/>
      <c r="AH277" s="451"/>
      <c r="AI277" s="447"/>
      <c r="AJ277" s="451"/>
      <c r="AK277" s="447"/>
      <c r="AL277" s="455"/>
      <c r="AM277" s="456"/>
      <c r="AN277" s="455"/>
      <c r="AO277" s="456"/>
      <c r="AP277" s="463"/>
      <c r="AQ277" s="464"/>
      <c r="AR277" s="464"/>
      <c r="AS277" s="465"/>
      <c r="AT277" s="441"/>
      <c r="AU277" s="442"/>
      <c r="AV277" s="441"/>
      <c r="AW277" s="442"/>
      <c r="AX277" s="441"/>
      <c r="AY277" s="442"/>
      <c r="AZ277" s="82"/>
      <c r="BA277" s="470"/>
      <c r="BB277" s="473"/>
      <c r="BC277" s="474"/>
      <c r="BD277" s="451"/>
      <c r="BE277" s="478"/>
      <c r="BF277" s="446"/>
      <c r="BG277" s="447"/>
      <c r="BH277" s="451"/>
      <c r="BI277" s="478"/>
      <c r="BJ277" s="451"/>
      <c r="BK277" s="478"/>
      <c r="BL277" s="446"/>
      <c r="BM277" s="447"/>
      <c r="BN277" s="451"/>
      <c r="BO277" s="478"/>
      <c r="BP277" s="463"/>
      <c r="BQ277" s="464"/>
      <c r="BR277" s="464"/>
      <c r="BS277" s="465"/>
      <c r="BT277" s="441"/>
      <c r="BU277" s="442"/>
      <c r="BV277" s="441"/>
      <c r="BW277" s="442"/>
      <c r="BX277" s="441"/>
      <c r="BY277" s="442"/>
    </row>
    <row r="278" spans="1:77" ht="16.5" customHeight="1" thickBot="1" x14ac:dyDescent="0.35">
      <c r="A278" s="470"/>
      <c r="B278" s="475"/>
      <c r="C278" s="476"/>
      <c r="D278" s="452"/>
      <c r="E278" s="479"/>
      <c r="F278" s="448"/>
      <c r="G278" s="449"/>
      <c r="H278" s="452"/>
      <c r="I278" s="479"/>
      <c r="J278" s="452"/>
      <c r="K278" s="479"/>
      <c r="L278" s="448"/>
      <c r="M278" s="449"/>
      <c r="N278" s="452"/>
      <c r="O278" s="479"/>
      <c r="P278" s="466"/>
      <c r="Q278" s="467"/>
      <c r="R278" s="467"/>
      <c r="S278" s="468"/>
      <c r="T278" s="441"/>
      <c r="U278" s="442"/>
      <c r="V278" s="441"/>
      <c r="W278" s="442"/>
      <c r="X278" s="441"/>
      <c r="Y278" s="442"/>
      <c r="Z278" s="82"/>
      <c r="AA278" s="470"/>
      <c r="AB278" s="475"/>
      <c r="AC278" s="476"/>
      <c r="AD278" s="452"/>
      <c r="AE278" s="479"/>
      <c r="AF278" s="448"/>
      <c r="AG278" s="449"/>
      <c r="AH278" s="452"/>
      <c r="AI278" s="449"/>
      <c r="AJ278" s="452"/>
      <c r="AK278" s="449"/>
      <c r="AL278" s="457"/>
      <c r="AM278" s="458"/>
      <c r="AN278" s="457"/>
      <c r="AO278" s="458"/>
      <c r="AP278" s="466"/>
      <c r="AQ278" s="467"/>
      <c r="AR278" s="467"/>
      <c r="AS278" s="468"/>
      <c r="AT278" s="441"/>
      <c r="AU278" s="442"/>
      <c r="AV278" s="441"/>
      <c r="AW278" s="442"/>
      <c r="AX278" s="441"/>
      <c r="AY278" s="442"/>
      <c r="AZ278" s="82"/>
      <c r="BA278" s="470"/>
      <c r="BB278" s="475"/>
      <c r="BC278" s="476"/>
      <c r="BD278" s="452"/>
      <c r="BE278" s="479"/>
      <c r="BF278" s="448"/>
      <c r="BG278" s="449"/>
      <c r="BH278" s="452"/>
      <c r="BI278" s="479"/>
      <c r="BJ278" s="452"/>
      <c r="BK278" s="479"/>
      <c r="BL278" s="448"/>
      <c r="BM278" s="449"/>
      <c r="BN278" s="452"/>
      <c r="BO278" s="479"/>
      <c r="BP278" s="466"/>
      <c r="BQ278" s="467"/>
      <c r="BR278" s="467"/>
      <c r="BS278" s="468"/>
      <c r="BT278" s="441"/>
      <c r="BU278" s="442"/>
      <c r="BV278" s="441"/>
      <c r="BW278" s="442"/>
      <c r="BX278" s="441"/>
      <c r="BY278" s="442"/>
    </row>
    <row r="279" spans="1:77" ht="16.5" customHeight="1" x14ac:dyDescent="0.3">
      <c r="A279" s="469">
        <f>IF(입력!A281="","",입력!A281)</f>
        <v>35</v>
      </c>
      <c r="B279" s="471" t="str">
        <f>IF(입력!B285="","",입력!B285)</f>
        <v/>
      </c>
      <c r="C279" s="472"/>
      <c r="D279" s="450">
        <f>IF(OR(입력!B281="60mm단열",입력!B281="60mm방화"),IF(입력!B283="FIX",IF(입력!H281="W",(입력!D281-(입력!D281-입력!J281)-34-19-15),입력!D281-34-34-15),IF(OR(입력!B283="T/T",입력!B283="T/O",입력!B283="T/S"),IF(입력!H281="W",입력!D281-(입력!D281-입력!J281)-34-19+12-53-53-15,입력!D281-34-34+12-53-53-15),IF(입력!B283="OD",IF(입력!H281="W",입력!D281-(입력!D281-입력!J281)-34-34+12-53-53-15,입력!D281-34-34+12-53-53-15),IF(입력!B283="PJ",IF(입력!H281="W",입력!D281-(입력!D281-입력!J281)-34-34+12-53-53-15,입력!D281-34-34+12-53-53-10),0)))),0)</f>
        <v>0</v>
      </c>
      <c r="E279" s="477"/>
      <c r="F279" s="444">
        <f>IF(OR(입력!B281="60mm단열",입력!B281="60mm방화"),IF(입력!B283="FIX",IF(입력!H281="H",입력!F281-(입력!F281-입력!J281)-34-19-15,입력!F281-34-34-15),IF(OR(입력!B283="T/T",입력!B283="T/O",입력!B283="T/S"),IF(입력!H281="H",입력!F281-(입력!F281-입력!J281)-34-19+12-53-53-15,입력!F281-34-34+12-53-53-15),IF(입력!B283="OD",IF(입력!H281="H",입력!F281-(입력!F281-입력!J281)-34-34+12-53-53-15,입력!F281-34-34+12-53-53-15),IF(입력!B283="ES",입력!F281-37-38-81-81-10,IF(입력!B283="PJ",IF(입력!H281="H",입력!F281-(입력!F281-입력!J281)-34-34+12-53-53-15,입력!F281-34-34+12-53-53-15),0))))),0)</f>
        <v>0</v>
      </c>
      <c r="G279" s="445"/>
      <c r="H279" s="450">
        <f>IF(OR(입력!B281="60mm단열",입력!B281="60mm방화"),IF(입력!B283="FIX",IF(입력!H281="W",IF(입력!H285="W",입력!D281-(입력!D281-입력!J285)-34-19-15,입력!D281-입력!J281-34-19-15),IF(입력!H281="H",입력!D281-34-34-15,0)),IF(OR(입력!B283="T/T",입력!B283="T/O",입력!B283="T/S"),IF(입력!H281="W",IF(입력!H285="W",입력!D281-(입력!D281-입력!J285)-34-19+12-53-53-15,입력!D281-입력!J281-34-19-15),IF(입력!H281="H",IF(입력!H285="H",입력!D281-34-34+12-53-53-15,입력!D281-34-34-15),0)),IF(입력!B283="OD",IF(입력!H281="W",IF(입력!H285="W",입력!D281-(입력!D281-입력!J285)-34-34+12-53-53-15,입력!D281-입력!J281-34-34-15),IF(입력!H281="H",IF(입력!H285="H",입력!D281-34-34+12-53-53-15,입력!D281-34-34-15),0)),IF(입력!B283="ES",IF(입력!H281="W",IF(입력!H285="W",입력!D281-(입력!D281-입력!J285)-38-21+50.5-81-81-10,입력!D281-입력!J281-40-21-10),0),IF(입력!B283="PJ",IF(입력!H281="W",IF(입력!H284="W",입력!D281-(입력!D281-입력!J285)-34-34+12-53-53-15,입력!D281-입력!J281-34-34-15),IF(입력!H281="H",IF(입력!H285="H",입력!D281-34-34+12-53-53-15,입력!D281-34-34-15),0)),0))))),0)</f>
        <v>0</v>
      </c>
      <c r="I279" s="477"/>
      <c r="J279" s="450">
        <f>IF(OR(입력!$B281="60mm단열",입력!$B281="60mm방화"),IF(입력!B283="FIX",IF(입력!H281="H",IF(입력!H285="H",입력!F281-(입력!F281-입력!J285)-34-19-15,입력!F281-입력!J281-34-19-15),IF(입력!H281="W",입력!F281-34-34-15,0)),IF(OR(입력!B283="T/T",입력!B283="T/O",입력!B283="T/S"),IF(입력!H281="H",IF(입력!H285="H",입력!F281-(입력!F281-입력!J285)-34-19+12-53-53-15,입력!F281-입력!J281-34-19-15),IF(입력!H281="W",IF(입력!H285="W",입력!F281-34-34+12-53-53-15,입력!F281-34-34-15),0)),IF(입력!B283="OD",IF(입력!H281="H",IF(입력!H285="H",입력!F281-(입력!F281-입력!J285)-34-34+12-53-53-15,입력!F281-입력!J281-34-34-15),IF(입력!H281="W",IF(입력!H285="W",입력!F281-34-34+12-53-53-15,입력!F281-34-34-15),0)),IF(입력!B283="ES",IF(입력!H281="W",IF(입력!H285="W",입력!F281-37-38-81-81-10,입력!F281-40-40-10),0),IF(입력!B283="PJ",IF(입력!H281="H",IF(입력!H285="H",입력!F281-(입력!F281-입력!J285)-34-34+12-53-53-15,입력!F281-입력!J281-34-34-15),IF(입력!H281="W",IF(입력!H285="W",입력!F281-34-34+12-53-53-15,입력!F281-34-34-15),0)),0))))),0)</f>
        <v>0</v>
      </c>
      <c r="K279" s="477"/>
      <c r="L279" s="444">
        <f>IF(OR(입력!B281="60mm단열",입력!B281="60mm방화"),IF(OR(입력!B283="FIX",입력!B283="T/T",입력!B283="T/O",입력!B283="T/S"),IF(AND(입력!H281="W",입력!H285="W"),입력!D281-입력!J281-입력!J285-19-19-15,IF(AND(입력!H281="H",입력!H285="H"),입력!D281-34-34-15,0)),IF(입력!B283="OD",IF(AND(입력!H281="W",입력!H285="W"),입력!D281-입력!J281-입력!J284-34-34-15,IF(AND(입력!H281="H",입력!H285="H"),입력!D281-34-34-15,0)),IF(입력!B283="ES",IF(AND(입력!H281="W",입력!H285="W"),입력!D281-입력!J281-입력!J284-21-21-10,0),IF(입력!B283="PJ",IF(AND(입력!H281="W",입력!H285="W"),입력!D281-입력!J281-입력!J284-34-34-15,IF(AND(입력!H281="H",입력!H285="H"),입력!D281-34-34-15,0)),0)))),0)</f>
        <v>0</v>
      </c>
      <c r="M279" s="445"/>
      <c r="N279" s="450">
        <f>IF(OR(입력!B281="60mm단열",입력!B281="60mm방화"),IF(입력!B283="FIX",IF(AND(입력!H281="W",입력!H285="W"),입력!F281-34-34-15,IF(AND(입력!H281="H",입력!H285="H"),입력!F281-입력!J281-입력!J284-19-19-15,0)),IF(OR(입력!B283="T/T",입력!B283="T/O",입력!B283="T/S"),IF(AND(입력!H281="W",입력!H285="W"),입력!F281-34-34-15,IF(AND(입력!H281="H",입력!H285="H"),입력!F281-입력!J281-입력!J284-19-19-15,0)),IF(입력!B283="OD",IF(AND(입력!H281="W",입력!H285="W"),입력!F281-34-34-15,IF(AND(입력!H281="H",입력!H285="H"),입력!F281-입력!J281-입력!J285-34-34-15,0)),IF(입력!B283="ES",IF(AND(입력!H281="W",입력!H285="W"),입력!F281-34-34-15,0),IF(입력!B283="PJ",IF(AND(입력!H281="W",입력!H285="W"),입력!F281-34-34-15,IF(AND(입력!H281="H",입력!H285="H"),입력!F281-입력!J281-입력!J285-34-34-15,0)),0))))),0)</f>
        <v>0</v>
      </c>
      <c r="O279" s="477"/>
      <c r="P279" s="460">
        <f>ROUNDUP((U279+W279+Y279),0)</f>
        <v>0</v>
      </c>
      <c r="Q279" s="461"/>
      <c r="R279" s="461"/>
      <c r="S279" s="462"/>
      <c r="T279" s="441">
        <f>IF(B279="48T",0,IF(B279="51T",0,IF(입력!B281="60mm단열",(D279*F279)/91809*IF($B279="39T",9800,6100),IF(입력!B281="60mm방화",(D279*F279)/91809*IF($B279="24T",23400,30000),IF(AND(입력!B283="ES",B279="39T"),(D279*F279)/91809*9800,IF(AND(입력!B283="ES",B279="24T"),(D279*F279)/91809*6100,0))))))</f>
        <v>0</v>
      </c>
      <c r="U279" s="442">
        <f>IF(T279=0,0,IF(AND(입력!$B281="60mm단열",$B279="39T",T279&lt;29400),29400,IF(AND(입력!$B281="60mm단열",$B279="24T",T279&lt;18300),18300,IF(AND(입력!$B281="60mm방화",$B279="24T",T279&lt;70200),70200,T279))))</f>
        <v>0</v>
      </c>
      <c r="V279" s="441">
        <f>IF(B279="48T",0,IF(B279="51T",0,IF(입력!B281="60mm단열",(H279*J279)/91809*IF($B279="39T",9800,6100),IF(입력!B281="60mm방화",(H279*J279)/91809*IF($B279="24T",23400,30000),IF(AND(입력!B283="ES",B279="39T"),(H279*J279)/91809*9800,IF(AND(입력!B283="ES",B279="24T"),(H279*J279)/91809*6100,0))))))</f>
        <v>0</v>
      </c>
      <c r="W279" s="442">
        <f>IF(V279=0,0,IF(AND(입력!$B281="60mm단열",$B279="39T",V279&lt;29400),29400,IF(AND(입력!$B281="60mm단열",$B279="24T",V279&lt;18300),18300,IF(AND(입력!$B281="60mm방화",$B279="24T",V279&lt;70200),70200,V279))))</f>
        <v>0</v>
      </c>
      <c r="X279" s="441">
        <f>IF(B279="48T",0,IF(B279="51T",0,IF(입력!B281="60mm단열",(L279*N279)/91809*IF($B279="39T",9800,6100),IF(입력!B281="60mm방화",(L279*N279)/91809*IF($B279="24T",23400,30000),IF(AND(입력!B283="ES",B279="39T"),(L279*N279)/91809*9800,IF(AND(입력!B283="ES",B279="24T"),(L279*N279)/91809*6100,0))))))</f>
        <v>0</v>
      </c>
      <c r="Y279" s="442">
        <f>IF(X279=0,0,IF(AND(입력!$B281="60mm단열",$B279="39T",X279&lt;29400),29400,IF(AND(입력!$B281="60mm단열",$B279="24T",X279&lt;18300),18300,IF(AND(입력!$B281="60mm방화",$B279="24T",X279&lt;70200),70200,X279))))</f>
        <v>0</v>
      </c>
      <c r="Z279" s="82"/>
      <c r="AA279" s="469">
        <f>IF(입력!A281="","",입력!A281)</f>
        <v>35</v>
      </c>
      <c r="AB279" s="471" t="str">
        <f>IF(입력!B285="","",입력!B285)</f>
        <v/>
      </c>
      <c r="AC279" s="472"/>
      <c r="AD279" s="450">
        <f>IF(OR(입력!B281="85mm단열",입력!B281="85mm방화"),IF(입력!B283="FIX",IF(입력!H281="W",(입력!D281-(입력!D281-입력!J281)-38-19-15),입력!D281-38-38-15),IF(OR(입력!B283="T/T",입력!B283="T/O",입력!B283="T/S"),IF(입력!H281="W",입력!D281-(입력!D281-입력!J281)-38-19+12-56-56-15,입력!D281-38-38+12-56-56-15),IF(입력!B283="OD",IF(입력!H281="W",입력!D281-(입력!D281-입력!J281)-38-38+12-56-56-15,입력!D281-38-38+12-56-56-15),0))),0)</f>
        <v>0</v>
      </c>
      <c r="AE279" s="477"/>
      <c r="AF279" s="444">
        <f>IF(OR(입력!B281="85mm단열",입력!B281="85mm방화"),IF(입력!B283="FIX",IF(입력!H281="H",입력!F281-(입력!F281-입력!J281)-38-19-15,입력!F281-38-38-15),IF(OR(입력!B283="T/T",입력!B283="T/O",입력!B281="T/S"),IF(입력!H281="H",입력!F281-(입력!F281-입력!J281)-38-19+12-56-56-15,입력!F281-38-38+12-56-56-15),IF(입력!B283="OD",IF(입력!H281="H",입력!F281-(입력!F281-입력!J281)-38-38+12-56-56-15,입력!F281-38-38+12-56-56-15),IF(입력!B283="ES",입력!F281-37-38-81-81-10,IF(입력!B283="PJ",IF(입력!H281="H",입력!F281-(입력!F281-입력!J281)-50-50+16-58-58-10,입력!F281-50-50+16-58-58-10),0))))),0)</f>
        <v>0</v>
      </c>
      <c r="AG279" s="445"/>
      <c r="AH279" s="450">
        <f>IF(OR(입력!B281="85mm단열",입력!B281="85mm방화"),IF(입력!B283="FIX",IF(입력!H281="W",IF(입력!H286="W",입력!D281-(입력!D281-입력!J286)-37-19-15,입력!D281-입력!J281-38-19-15),IF(입력!H281="H",입력!D281-38-38-15,0)),IF(OR(입력!B283="T/T",입력!B283="T/O",입력!B283="T/S"),IF(입력!H281="W",IF(입력!H285="W",입력!D281-(입력!D281-입력!J285)-38-19+12-56-56-15,입력!D281-입력!J281-38-19-15),IF(입력!H281="H",IF(입력!H286="H",입력!D281-38-38+12-56-56-15,입력!D281-38-38-15),0)),IF(입력!B283="OD",IF(입력!H281="W",IF(입력!H285="W",입력!D281-(입력!D281-입력!J285)-38-38+12-56-56-15,입력!D281-입력!J281-38-38-15),IF(입력!H281="H",IF(입력!H285="H",입력!D281-38-38+12-56-56-15,입력!D281-38-38-15),0)),IF(입력!B283="ES",IF(입력!H281="W",IF(입력!H286="W",입력!D281-(입력!D281-입력!J286)-38-21+50.5-81-81-10,입력!D281-입력!J281-40-21-10),0),IF(입력!B283="PJ",IF(입력!H281="W",IF(입력!H286="W",입력!D281-(입력!D281-입력!J286)-50-50+16-58-58-10,입력!D281-입력!J281-50-50-10),IF(입력!H281="H",IF(입력!H286="H",입력!D281-50-50+16-58-58-10,입력!D281-50-50-10),0)),0))))),0)</f>
        <v>0</v>
      </c>
      <c r="AI279" s="445"/>
      <c r="AJ279" s="450">
        <f>IF(OR(입력!B281="85mm단열",입력!B281="85mm방화"),IF(입력!B283="FIX",IF(입력!H281="H",IF(입력!H285="H",입력!F281-(입력!F281-입력!J285)-38-19-15,입력!F281-입력!J281-38-19-15),IF(입력!H281="W",입력!F281-38-38-15,0)),IF(OR(입력!B283="T/T",입력!B283="T/O",입력!B283="T/S"),IF(입력!H281="H",IF(입력!H285="H",입력!F281-(입력!F281-입력!J285)-38-19+12-56-56-15,입력!F281-입력!J281-38-19-15),IF(입력!H281="W",IF(입력!H285="W",입력!F281-38-38+12-56-56-15,입력!F281-38-38-15),0)),IF(입력!B283="ID",IF(입력!H281="H",IF(입력!H285="H",입력!F281-(입력!F281-입력!J285)-38-19+12-56-56-15,입력!F281-입력!J281-38-19-15),IF(입력!H281="W",IF(입력!H285="W",입력!F281-38-38+12-56-56-15,입력!F281-38-38-15),0)),IF(입력!B283="OD",IF(입력!H281="H",IF(입력!H285="H",입력!F281-(입력!F281-입력!J285)-38-38+12-56-56-15,입력!F281-입력!J281-38-38-15),IF(입력!H281="W",IF(입력!H285="W",입력!F281-38-38+12-56-56-15,입력!F281-38-38-15),0)),IF(입력!B283="ES",IF(입력!H281="W",IF(입력!H286="W",입력!F281-37-38-81-81-10,입력!F281-40-40-10),0),IF(입력!B283="PJ",IF(입력!H281="H",IF(입력!H286="H",입력!F281-(입력!F281-입력!J286)-50-50+16-58-58-10,입력!F281-입력!J281-50-50-10),IF(입력!H281="W",IF(입력!H286="W",입력!F281-50-50+16-58-58-10,입력!F281-50-50-10),0)),0)))))),0)</f>
        <v>0</v>
      </c>
      <c r="AK279" s="445"/>
      <c r="AL279" s="453">
        <f>IF(OR(입력!B281="85mm단열",입력!B281="85mm방화"),IF(OR(입력!B283="FIX",입력!B283="T/T",입력!B283="T/O",입력!B283="T/S",입력!B283="ID"),IF(AND(입력!H281="W",입력!H285="W"),입력!D281-입력!J281-입력!J285-19-19-15,IF(AND(입력!H281="H",입력!H285="H"),입력!D281-38-38-15,0)),IF(입력!B283="OD",IF(AND(입력!H281="W",입력!H285="W"),입력!D281-입력!J281-입력!J286-38-38-15,IF(AND(입력!H281="H",입력!H285="H"),입력!D281-38-38-15,0)),IF(입력!B281="ES",IF(AND(입력!H281="W",입력!H285="W"),입력!D281-입력!J281-입력!J286-21-21-10,0),IF(입력!B281="PJ",IF(AND(입력!H281="W",입력!H285="W"),입력!D281-입력!J281-입력!J286-50-50-10-12,IF(AND(입력!H281="H",입력!H285="H"),입력!D281-50-50-10-12,0)),0)))),0)</f>
        <v>0</v>
      </c>
      <c r="AM279" s="454"/>
      <c r="AN279" s="459">
        <f>IF(OR(입력!B281="85mm단열",입력!B281="85mm방화"),IF(입력!B283="FIX",IF(AND(입력!H281="W",입력!H285="W"),입력!F281-38-38-15,IF(AND(입력!H281="H",입력!H285="H"),입력!F281-입력!J281-입력!J285-19-19-15,0)),IF(OR(입력!B283="T/T",입력!B283="T/O",입력!B283="T/S"),IF(AND(입력!H281="W",입력!H285="W"),입력!F281-38-38-15,IF(AND(입력!H281="H",입력!H285="H"),입력!F281-입력!J281-입력!J285-19-19-15,0)),IF(입력!B283="ID",IF(AND(입력!H281="W",입력!H285="W"),입력!F281-38-38-15,IF(AND(입력!H281="H",입력!H285="H"),입력!F281-입력!J281-입력!J285-19-19-15,0)),IF(입력!B283="OD",IF(AND(입력!H281="W",입력!H285="W"),입력!F281-38-38-15,IF(AND(입력!H281="H",입력!H285="H"),입력!F281-입력!J281-입력!J285-38-38-15,0)),IF(입력!B281="ES",IF(AND(입력!H281="W",입력!H286="W"),입력!F281-40-40-10,0),IF(입력!B281="PJ",IF(AND(입력!H281="W",입력!H286="W"),입력!F281-50-50-10,IF(AND(입력!H281="H",입력!H286="H"),입력!F281-입력!J281-입력!J286-50-50-10,0)),0)))))),0)</f>
        <v>0</v>
      </c>
      <c r="AO279" s="454"/>
      <c r="AP279" s="460">
        <f>ROUNDUP((AU279+AW279+AY279),0)</f>
        <v>0</v>
      </c>
      <c r="AQ279" s="461"/>
      <c r="AR279" s="461"/>
      <c r="AS279" s="462"/>
      <c r="AT279" s="441">
        <f>(AD279*AF279)/91809*IF($AB279="51T",11000,IF($B279="48T",27500,0))</f>
        <v>0</v>
      </c>
      <c r="AU279" s="442">
        <f>IF(AT279=0,0,IF(AND('유리 사이즈'!$AB279="51T",'유리 사이즈'!AT279&lt;33000),33000,IF(AND('유리 사이즈'!$B279="48T",'유리 사이즈'!AT279&lt;83400),83400,'유리 사이즈'!AT279)))</f>
        <v>0</v>
      </c>
      <c r="AV279" s="441">
        <f>(AH279*AJ279)/91809*IF($AB279="51T",11000,IF($B279="48T",27500,0))</f>
        <v>0</v>
      </c>
      <c r="AW279" s="442">
        <f>IF(AV279=0,0,IF(AND('유리 사이즈'!$AB279="51T",'유리 사이즈'!AV279&lt;33000),33000,IF(AND('유리 사이즈'!$B279="48T",'유리 사이즈'!AV279&lt;83400),83400,'유리 사이즈'!AV279)))</f>
        <v>0</v>
      </c>
      <c r="AX279" s="441">
        <f>(AL279*AN279)/91809*IF($AB279="51T",11000,IF($B279="48T",27500,0))</f>
        <v>0</v>
      </c>
      <c r="AY279" s="442">
        <f>IF(AX279=0,0,IF(AND('유리 사이즈'!$AB279="51T",'유리 사이즈'!AX279&lt;33000),33000,IF(AND('유리 사이즈'!$B279="48T",'유리 사이즈'!AX279&lt;83400),83400,'유리 사이즈'!AX279)))</f>
        <v>0</v>
      </c>
      <c r="AZ279" s="82"/>
      <c r="BA279" s="469">
        <f>IF(입력!A281="","",입력!A281)</f>
        <v>35</v>
      </c>
      <c r="BB279" s="471" t="str">
        <f>IF(입력!B285="","",입력!B285)</f>
        <v/>
      </c>
      <c r="BC279" s="472"/>
      <c r="BD279" s="450">
        <f>IF(OR(입력!B281="145mm단열",입력!B281="145mm방화"),IF(입력!B283="ES",입력!D281-(입력!D281-입력!J281)-38-21+50.5-81-81-10,0),0)</f>
        <v>0</v>
      </c>
      <c r="BE279" s="477"/>
      <c r="BF279" s="444">
        <f>IF(OR(입력!B281="145mm단열",입력!B281="145mm방화"),IF(입력!B283="ES",입력!F281-37-38-81-81-10,0),0)</f>
        <v>0</v>
      </c>
      <c r="BG279" s="445"/>
      <c r="BH279" s="450">
        <f>IF(OR(입력!B281="145mm단열",입력!B281="145mm방화"),IF(입력!B283="ES",IF(입력!H281="W",IF(입력!H285="W",입력!D281-(입력!D281-입력!J285)-38-21+50.5-81-81-10,입력!D281-입력!J281-40-21-10),0),0),0)</f>
        <v>0</v>
      </c>
      <c r="BI279" s="477"/>
      <c r="BJ279" s="450">
        <f>IF(OR(입력!$B281="145mm단열",입력!$B281="145mm방화"),IF(입력!B283="ES",IF(입력!H281="W",IF(입력!H284="W",입력!F281-37-38-81-81-10,입력!F281-40-40-10),0),0),0)</f>
        <v>0</v>
      </c>
      <c r="BK279" s="477"/>
      <c r="BL279" s="444">
        <f>IF(OR(입력!B281="145mm단열",입력!B281="145mm방화"),IF(입력!B283="ES",IF(AND(입력!H281="W",입력!H285="W"),입력!D281-입력!J281-입력!J284-21-21-10,0),0),0)</f>
        <v>0</v>
      </c>
      <c r="BM279" s="445"/>
      <c r="BN279" s="450">
        <f>IF(OR(입력!B281="145mm단열",입력!B281="145mm방화"),IF(입력!B283="ES",IF(AND(입력!H281="W",입력!H285="W"),입력!F281-40-40-10,0),0),0)</f>
        <v>0</v>
      </c>
      <c r="BO279" s="477"/>
      <c r="BP279" s="460">
        <f>ROUNDUP((BU279+BW279+BY279),0)</f>
        <v>0</v>
      </c>
      <c r="BQ279" s="461"/>
      <c r="BR279" s="461"/>
      <c r="BS279" s="462"/>
      <c r="BT279" s="441">
        <f>IF(BB279="48T",0,IF(BB279="51T",0,IF(입력!B281="145mm단열",(BD279*BF279)/91809*IF($B279="39T",9800,6100),IF(입력!B281="145mm방화",(BD279*BF279)/91809*IF($B279="24T",23400,30000),IF(AND(입력!B283="ES",BB279="39T"),(BD279*BF279)/91809*9800,IF(AND(입력!B283="ES",BB279="24T"),(BD279*BF279)/91809*6100,0))))))</f>
        <v>0</v>
      </c>
      <c r="BU279" s="442">
        <f>IF(BT279=0,0,IF(AND(입력!$B281="145mm단열",$B279="39T",BT279&lt;29400),29400,IF(AND(입력!$B281="145mm단열",$B279="24T",BT279&lt;18300),18300,IF(AND(입력!$B281="60mm방화",$B279="24T",BT279&lt;70200),70200,BT279))))</f>
        <v>0</v>
      </c>
      <c r="BV279" s="441">
        <f>IF(BB279="48T",0,IF(BB279="51T",0,IF(입력!B281="145mm단열",(BH279*BJ279)/91809*IF($B279="39T",9800,6100),IF(입력!B281="145mm방화",(BH279*BJ279)/91809*IF($B279="24T",23400,30000),IF(AND(입력!B283="ES",BB279="39T"),(BH279*BJ279)/91809*9800,IF(AND(입력!B283="ES",BB279="24T"),(BH279*BJ279)/91809*6100,0))))))</f>
        <v>0</v>
      </c>
      <c r="BW279" s="442">
        <f>IF(BV279=0,0,IF(AND(입력!$B281="145mm단열",$B279="39T",BV279&lt;29400),29400,IF(AND(입력!$B281="145mm단열",$B279="24T",BV279&lt;18300),18300,IF(AND(입력!$B281="60mm방화",$B279="24T",BV279&lt;70200),70200,BV279))))</f>
        <v>0</v>
      </c>
      <c r="BX279" s="441">
        <f>IF(BB279="48T",0,IF(BB279="51T",0,IF(입력!B281="145mm단열",(BL279*BN279)/91809*IF($B279="39T",9800,6100),IF(입력!B281="145mm방화",(BL279*BN279)/91809*IF($B279="24T",23400,30000),IF(AND(입력!B283="ES",BB279="39T"),(BL279*BN279)/91809*9800,IF(AND(입력!B283="ES",BB279="24T"),(BL279*BN279)/91809*6100,0))))))</f>
        <v>0</v>
      </c>
      <c r="BY279" s="442">
        <f>IF(BX279=0,0,IF(AND(입력!$B281="145mm단열",$B279="39T",BX279&lt;29400),29400,IF(AND(입력!$B281="60mm단열",$B279="24T",BX279&lt;18300),18300,IF(AND(입력!$B281="145mm방화",$B279="24T",BX279&lt;70200),70200,BX279))))</f>
        <v>0</v>
      </c>
    </row>
    <row r="280" spans="1:77" ht="16.5" customHeight="1" x14ac:dyDescent="0.3">
      <c r="A280" s="470"/>
      <c r="B280" s="473"/>
      <c r="C280" s="474"/>
      <c r="D280" s="451"/>
      <c r="E280" s="478"/>
      <c r="F280" s="446"/>
      <c r="G280" s="447"/>
      <c r="H280" s="451"/>
      <c r="I280" s="478"/>
      <c r="J280" s="451"/>
      <c r="K280" s="478"/>
      <c r="L280" s="446"/>
      <c r="M280" s="447"/>
      <c r="N280" s="451"/>
      <c r="O280" s="478"/>
      <c r="P280" s="463"/>
      <c r="Q280" s="464"/>
      <c r="R280" s="464"/>
      <c r="S280" s="465"/>
      <c r="T280" s="441"/>
      <c r="U280" s="442"/>
      <c r="V280" s="441"/>
      <c r="W280" s="442"/>
      <c r="X280" s="441"/>
      <c r="Y280" s="442"/>
      <c r="Z280" s="82"/>
      <c r="AA280" s="470"/>
      <c r="AB280" s="473"/>
      <c r="AC280" s="474"/>
      <c r="AD280" s="451"/>
      <c r="AE280" s="478"/>
      <c r="AF280" s="446"/>
      <c r="AG280" s="447"/>
      <c r="AH280" s="451"/>
      <c r="AI280" s="447"/>
      <c r="AJ280" s="451"/>
      <c r="AK280" s="447"/>
      <c r="AL280" s="455"/>
      <c r="AM280" s="456"/>
      <c r="AN280" s="455"/>
      <c r="AO280" s="456"/>
      <c r="AP280" s="463"/>
      <c r="AQ280" s="464"/>
      <c r="AR280" s="464"/>
      <c r="AS280" s="465"/>
      <c r="AT280" s="441"/>
      <c r="AU280" s="442"/>
      <c r="AV280" s="441"/>
      <c r="AW280" s="442"/>
      <c r="AX280" s="441"/>
      <c r="AY280" s="442"/>
      <c r="AZ280" s="82"/>
      <c r="BA280" s="470"/>
      <c r="BB280" s="473"/>
      <c r="BC280" s="474"/>
      <c r="BD280" s="451"/>
      <c r="BE280" s="478"/>
      <c r="BF280" s="446"/>
      <c r="BG280" s="447"/>
      <c r="BH280" s="451"/>
      <c r="BI280" s="478"/>
      <c r="BJ280" s="451"/>
      <c r="BK280" s="478"/>
      <c r="BL280" s="446"/>
      <c r="BM280" s="447"/>
      <c r="BN280" s="451"/>
      <c r="BO280" s="478"/>
      <c r="BP280" s="463"/>
      <c r="BQ280" s="464"/>
      <c r="BR280" s="464"/>
      <c r="BS280" s="465"/>
      <c r="BT280" s="441"/>
      <c r="BU280" s="442"/>
      <c r="BV280" s="441"/>
      <c r="BW280" s="442"/>
      <c r="BX280" s="441"/>
      <c r="BY280" s="442"/>
    </row>
    <row r="281" spans="1:77" ht="16.5" customHeight="1" x14ac:dyDescent="0.3">
      <c r="A281" s="470"/>
      <c r="B281" s="473"/>
      <c r="C281" s="474"/>
      <c r="D281" s="451"/>
      <c r="E281" s="478"/>
      <c r="F281" s="446"/>
      <c r="G281" s="447"/>
      <c r="H281" s="451"/>
      <c r="I281" s="478"/>
      <c r="J281" s="451"/>
      <c r="K281" s="478"/>
      <c r="L281" s="446"/>
      <c r="M281" s="447"/>
      <c r="N281" s="451"/>
      <c r="O281" s="478"/>
      <c r="P281" s="463"/>
      <c r="Q281" s="464"/>
      <c r="R281" s="464"/>
      <c r="S281" s="465"/>
      <c r="T281" s="441"/>
      <c r="U281" s="442"/>
      <c r="V281" s="441"/>
      <c r="W281" s="442"/>
      <c r="X281" s="441"/>
      <c r="Y281" s="442"/>
      <c r="Z281" s="82"/>
      <c r="AA281" s="470"/>
      <c r="AB281" s="473"/>
      <c r="AC281" s="474"/>
      <c r="AD281" s="451"/>
      <c r="AE281" s="478"/>
      <c r="AF281" s="446"/>
      <c r="AG281" s="447"/>
      <c r="AH281" s="451"/>
      <c r="AI281" s="447"/>
      <c r="AJ281" s="451"/>
      <c r="AK281" s="447"/>
      <c r="AL281" s="455"/>
      <c r="AM281" s="456"/>
      <c r="AN281" s="455"/>
      <c r="AO281" s="456"/>
      <c r="AP281" s="463"/>
      <c r="AQ281" s="464"/>
      <c r="AR281" s="464"/>
      <c r="AS281" s="465"/>
      <c r="AT281" s="441"/>
      <c r="AU281" s="442"/>
      <c r="AV281" s="441"/>
      <c r="AW281" s="442"/>
      <c r="AX281" s="441"/>
      <c r="AY281" s="442"/>
      <c r="AZ281" s="82"/>
      <c r="BA281" s="470"/>
      <c r="BB281" s="473"/>
      <c r="BC281" s="474"/>
      <c r="BD281" s="451"/>
      <c r="BE281" s="478"/>
      <c r="BF281" s="446"/>
      <c r="BG281" s="447"/>
      <c r="BH281" s="451"/>
      <c r="BI281" s="478"/>
      <c r="BJ281" s="451"/>
      <c r="BK281" s="478"/>
      <c r="BL281" s="446"/>
      <c r="BM281" s="447"/>
      <c r="BN281" s="451"/>
      <c r="BO281" s="478"/>
      <c r="BP281" s="463"/>
      <c r="BQ281" s="464"/>
      <c r="BR281" s="464"/>
      <c r="BS281" s="465"/>
      <c r="BT281" s="441"/>
      <c r="BU281" s="442"/>
      <c r="BV281" s="441"/>
      <c r="BW281" s="442"/>
      <c r="BX281" s="441"/>
      <c r="BY281" s="442"/>
    </row>
    <row r="282" spans="1:77" ht="16.5" customHeight="1" x14ac:dyDescent="0.3">
      <c r="A282" s="470"/>
      <c r="B282" s="473"/>
      <c r="C282" s="474"/>
      <c r="D282" s="451"/>
      <c r="E282" s="478"/>
      <c r="F282" s="446"/>
      <c r="G282" s="447"/>
      <c r="H282" s="451"/>
      <c r="I282" s="478"/>
      <c r="J282" s="451"/>
      <c r="K282" s="478"/>
      <c r="L282" s="446"/>
      <c r="M282" s="447"/>
      <c r="N282" s="451"/>
      <c r="O282" s="478"/>
      <c r="P282" s="463"/>
      <c r="Q282" s="464"/>
      <c r="R282" s="464"/>
      <c r="S282" s="465"/>
      <c r="T282" s="441"/>
      <c r="U282" s="442"/>
      <c r="V282" s="441"/>
      <c r="W282" s="442"/>
      <c r="X282" s="441"/>
      <c r="Y282" s="442"/>
      <c r="Z282" s="82"/>
      <c r="AA282" s="470"/>
      <c r="AB282" s="473"/>
      <c r="AC282" s="474"/>
      <c r="AD282" s="451"/>
      <c r="AE282" s="478"/>
      <c r="AF282" s="446"/>
      <c r="AG282" s="447"/>
      <c r="AH282" s="451"/>
      <c r="AI282" s="447"/>
      <c r="AJ282" s="451"/>
      <c r="AK282" s="447"/>
      <c r="AL282" s="455"/>
      <c r="AM282" s="456"/>
      <c r="AN282" s="455"/>
      <c r="AO282" s="456"/>
      <c r="AP282" s="463"/>
      <c r="AQ282" s="464"/>
      <c r="AR282" s="464"/>
      <c r="AS282" s="465"/>
      <c r="AT282" s="441"/>
      <c r="AU282" s="442"/>
      <c r="AV282" s="441"/>
      <c r="AW282" s="442"/>
      <c r="AX282" s="441"/>
      <c r="AY282" s="442"/>
      <c r="AZ282" s="82"/>
      <c r="BA282" s="470"/>
      <c r="BB282" s="473"/>
      <c r="BC282" s="474"/>
      <c r="BD282" s="451"/>
      <c r="BE282" s="478"/>
      <c r="BF282" s="446"/>
      <c r="BG282" s="447"/>
      <c r="BH282" s="451"/>
      <c r="BI282" s="478"/>
      <c r="BJ282" s="451"/>
      <c r="BK282" s="478"/>
      <c r="BL282" s="446"/>
      <c r="BM282" s="447"/>
      <c r="BN282" s="451"/>
      <c r="BO282" s="478"/>
      <c r="BP282" s="463"/>
      <c r="BQ282" s="464"/>
      <c r="BR282" s="464"/>
      <c r="BS282" s="465"/>
      <c r="BT282" s="441"/>
      <c r="BU282" s="442"/>
      <c r="BV282" s="441"/>
      <c r="BW282" s="442"/>
      <c r="BX282" s="441"/>
      <c r="BY282" s="442"/>
    </row>
    <row r="283" spans="1:77" ht="16.5" customHeight="1" x14ac:dyDescent="0.3">
      <c r="A283" s="470"/>
      <c r="B283" s="473"/>
      <c r="C283" s="474"/>
      <c r="D283" s="451"/>
      <c r="E283" s="478"/>
      <c r="F283" s="446"/>
      <c r="G283" s="447"/>
      <c r="H283" s="451"/>
      <c r="I283" s="478"/>
      <c r="J283" s="451"/>
      <c r="K283" s="478"/>
      <c r="L283" s="446"/>
      <c r="M283" s="447"/>
      <c r="N283" s="451"/>
      <c r="O283" s="478"/>
      <c r="P283" s="463"/>
      <c r="Q283" s="464"/>
      <c r="R283" s="464"/>
      <c r="S283" s="465"/>
      <c r="T283" s="441"/>
      <c r="U283" s="442"/>
      <c r="V283" s="441"/>
      <c r="W283" s="442"/>
      <c r="X283" s="441"/>
      <c r="Y283" s="442"/>
      <c r="Z283" s="82"/>
      <c r="AA283" s="470"/>
      <c r="AB283" s="473"/>
      <c r="AC283" s="474"/>
      <c r="AD283" s="451"/>
      <c r="AE283" s="478"/>
      <c r="AF283" s="446"/>
      <c r="AG283" s="447"/>
      <c r="AH283" s="451"/>
      <c r="AI283" s="447"/>
      <c r="AJ283" s="451"/>
      <c r="AK283" s="447"/>
      <c r="AL283" s="455"/>
      <c r="AM283" s="456"/>
      <c r="AN283" s="455"/>
      <c r="AO283" s="456"/>
      <c r="AP283" s="463"/>
      <c r="AQ283" s="464"/>
      <c r="AR283" s="464"/>
      <c r="AS283" s="465"/>
      <c r="AT283" s="441"/>
      <c r="AU283" s="442"/>
      <c r="AV283" s="441"/>
      <c r="AW283" s="442"/>
      <c r="AX283" s="441"/>
      <c r="AY283" s="442"/>
      <c r="AZ283" s="82"/>
      <c r="BA283" s="470"/>
      <c r="BB283" s="473"/>
      <c r="BC283" s="474"/>
      <c r="BD283" s="451"/>
      <c r="BE283" s="478"/>
      <c r="BF283" s="446"/>
      <c r="BG283" s="447"/>
      <c r="BH283" s="451"/>
      <c r="BI283" s="478"/>
      <c r="BJ283" s="451"/>
      <c r="BK283" s="478"/>
      <c r="BL283" s="446"/>
      <c r="BM283" s="447"/>
      <c r="BN283" s="451"/>
      <c r="BO283" s="478"/>
      <c r="BP283" s="463"/>
      <c r="BQ283" s="464"/>
      <c r="BR283" s="464"/>
      <c r="BS283" s="465"/>
      <c r="BT283" s="441"/>
      <c r="BU283" s="442"/>
      <c r="BV283" s="441"/>
      <c r="BW283" s="442"/>
      <c r="BX283" s="441"/>
      <c r="BY283" s="442"/>
    </row>
    <row r="284" spans="1:77" ht="16.5" customHeight="1" x14ac:dyDescent="0.3">
      <c r="A284" s="470"/>
      <c r="B284" s="473"/>
      <c r="C284" s="474"/>
      <c r="D284" s="451"/>
      <c r="E284" s="478"/>
      <c r="F284" s="446"/>
      <c r="G284" s="447"/>
      <c r="H284" s="451"/>
      <c r="I284" s="478"/>
      <c r="J284" s="451"/>
      <c r="K284" s="478"/>
      <c r="L284" s="446"/>
      <c r="M284" s="447"/>
      <c r="N284" s="451"/>
      <c r="O284" s="478"/>
      <c r="P284" s="463"/>
      <c r="Q284" s="464"/>
      <c r="R284" s="464"/>
      <c r="S284" s="465"/>
      <c r="T284" s="441"/>
      <c r="U284" s="442"/>
      <c r="V284" s="441"/>
      <c r="W284" s="442"/>
      <c r="X284" s="441"/>
      <c r="Y284" s="442"/>
      <c r="Z284" s="82"/>
      <c r="AA284" s="470"/>
      <c r="AB284" s="473"/>
      <c r="AC284" s="474"/>
      <c r="AD284" s="451"/>
      <c r="AE284" s="478"/>
      <c r="AF284" s="446"/>
      <c r="AG284" s="447"/>
      <c r="AH284" s="451"/>
      <c r="AI284" s="447"/>
      <c r="AJ284" s="451"/>
      <c r="AK284" s="447"/>
      <c r="AL284" s="455"/>
      <c r="AM284" s="456"/>
      <c r="AN284" s="455"/>
      <c r="AO284" s="456"/>
      <c r="AP284" s="463"/>
      <c r="AQ284" s="464"/>
      <c r="AR284" s="464"/>
      <c r="AS284" s="465"/>
      <c r="AT284" s="441"/>
      <c r="AU284" s="442"/>
      <c r="AV284" s="441"/>
      <c r="AW284" s="442"/>
      <c r="AX284" s="441"/>
      <c r="AY284" s="442"/>
      <c r="AZ284" s="82"/>
      <c r="BA284" s="470"/>
      <c r="BB284" s="473"/>
      <c r="BC284" s="474"/>
      <c r="BD284" s="451"/>
      <c r="BE284" s="478"/>
      <c r="BF284" s="446"/>
      <c r="BG284" s="447"/>
      <c r="BH284" s="451"/>
      <c r="BI284" s="478"/>
      <c r="BJ284" s="451"/>
      <c r="BK284" s="478"/>
      <c r="BL284" s="446"/>
      <c r="BM284" s="447"/>
      <c r="BN284" s="451"/>
      <c r="BO284" s="478"/>
      <c r="BP284" s="463"/>
      <c r="BQ284" s="464"/>
      <c r="BR284" s="464"/>
      <c r="BS284" s="465"/>
      <c r="BT284" s="441"/>
      <c r="BU284" s="442"/>
      <c r="BV284" s="441"/>
      <c r="BW284" s="442"/>
      <c r="BX284" s="441"/>
      <c r="BY284" s="442"/>
    </row>
    <row r="285" spans="1:77" ht="16.5" customHeight="1" x14ac:dyDescent="0.3">
      <c r="A285" s="470"/>
      <c r="B285" s="473"/>
      <c r="C285" s="474"/>
      <c r="D285" s="451"/>
      <c r="E285" s="478"/>
      <c r="F285" s="446"/>
      <c r="G285" s="447"/>
      <c r="H285" s="451"/>
      <c r="I285" s="478"/>
      <c r="J285" s="451"/>
      <c r="K285" s="478"/>
      <c r="L285" s="446"/>
      <c r="M285" s="447"/>
      <c r="N285" s="451"/>
      <c r="O285" s="478"/>
      <c r="P285" s="463"/>
      <c r="Q285" s="464"/>
      <c r="R285" s="464"/>
      <c r="S285" s="465"/>
      <c r="T285" s="441"/>
      <c r="U285" s="442"/>
      <c r="V285" s="441"/>
      <c r="W285" s="442"/>
      <c r="X285" s="441"/>
      <c r="Y285" s="442"/>
      <c r="Z285" s="82"/>
      <c r="AA285" s="470"/>
      <c r="AB285" s="473"/>
      <c r="AC285" s="474"/>
      <c r="AD285" s="451"/>
      <c r="AE285" s="478"/>
      <c r="AF285" s="446"/>
      <c r="AG285" s="447"/>
      <c r="AH285" s="451"/>
      <c r="AI285" s="447"/>
      <c r="AJ285" s="451"/>
      <c r="AK285" s="447"/>
      <c r="AL285" s="455"/>
      <c r="AM285" s="456"/>
      <c r="AN285" s="455"/>
      <c r="AO285" s="456"/>
      <c r="AP285" s="463"/>
      <c r="AQ285" s="464"/>
      <c r="AR285" s="464"/>
      <c r="AS285" s="465"/>
      <c r="AT285" s="441"/>
      <c r="AU285" s="442"/>
      <c r="AV285" s="441"/>
      <c r="AW285" s="442"/>
      <c r="AX285" s="441"/>
      <c r="AY285" s="442"/>
      <c r="AZ285" s="82"/>
      <c r="BA285" s="470"/>
      <c r="BB285" s="473"/>
      <c r="BC285" s="474"/>
      <c r="BD285" s="451"/>
      <c r="BE285" s="478"/>
      <c r="BF285" s="446"/>
      <c r="BG285" s="447"/>
      <c r="BH285" s="451"/>
      <c r="BI285" s="478"/>
      <c r="BJ285" s="451"/>
      <c r="BK285" s="478"/>
      <c r="BL285" s="446"/>
      <c r="BM285" s="447"/>
      <c r="BN285" s="451"/>
      <c r="BO285" s="478"/>
      <c r="BP285" s="463"/>
      <c r="BQ285" s="464"/>
      <c r="BR285" s="464"/>
      <c r="BS285" s="465"/>
      <c r="BT285" s="441"/>
      <c r="BU285" s="442"/>
      <c r="BV285" s="441"/>
      <c r="BW285" s="442"/>
      <c r="BX285" s="441"/>
      <c r="BY285" s="442"/>
    </row>
    <row r="286" spans="1:77" ht="16.5" customHeight="1" thickBot="1" x14ac:dyDescent="0.35">
      <c r="A286" s="470"/>
      <c r="B286" s="475"/>
      <c r="C286" s="476"/>
      <c r="D286" s="452"/>
      <c r="E286" s="479"/>
      <c r="F286" s="448"/>
      <c r="G286" s="449"/>
      <c r="H286" s="452"/>
      <c r="I286" s="479"/>
      <c r="J286" s="452"/>
      <c r="K286" s="479"/>
      <c r="L286" s="448"/>
      <c r="M286" s="449"/>
      <c r="N286" s="452"/>
      <c r="O286" s="479"/>
      <c r="P286" s="466"/>
      <c r="Q286" s="467"/>
      <c r="R286" s="467"/>
      <c r="S286" s="468"/>
      <c r="T286" s="441"/>
      <c r="U286" s="442"/>
      <c r="V286" s="441"/>
      <c r="W286" s="442"/>
      <c r="X286" s="441"/>
      <c r="Y286" s="442"/>
      <c r="Z286" s="82"/>
      <c r="AA286" s="470"/>
      <c r="AB286" s="475"/>
      <c r="AC286" s="476"/>
      <c r="AD286" s="452"/>
      <c r="AE286" s="479"/>
      <c r="AF286" s="448"/>
      <c r="AG286" s="449"/>
      <c r="AH286" s="452"/>
      <c r="AI286" s="449"/>
      <c r="AJ286" s="452"/>
      <c r="AK286" s="449"/>
      <c r="AL286" s="457"/>
      <c r="AM286" s="458"/>
      <c r="AN286" s="457"/>
      <c r="AO286" s="458"/>
      <c r="AP286" s="466"/>
      <c r="AQ286" s="467"/>
      <c r="AR286" s="467"/>
      <c r="AS286" s="468"/>
      <c r="AT286" s="441"/>
      <c r="AU286" s="442"/>
      <c r="AV286" s="441"/>
      <c r="AW286" s="442"/>
      <c r="AX286" s="441"/>
      <c r="AY286" s="442"/>
      <c r="AZ286" s="82"/>
      <c r="BA286" s="470"/>
      <c r="BB286" s="475"/>
      <c r="BC286" s="476"/>
      <c r="BD286" s="452"/>
      <c r="BE286" s="479"/>
      <c r="BF286" s="448"/>
      <c r="BG286" s="449"/>
      <c r="BH286" s="452"/>
      <c r="BI286" s="479"/>
      <c r="BJ286" s="452"/>
      <c r="BK286" s="479"/>
      <c r="BL286" s="448"/>
      <c r="BM286" s="449"/>
      <c r="BN286" s="452"/>
      <c r="BO286" s="479"/>
      <c r="BP286" s="466"/>
      <c r="BQ286" s="467"/>
      <c r="BR286" s="467"/>
      <c r="BS286" s="468"/>
      <c r="BT286" s="441"/>
      <c r="BU286" s="442"/>
      <c r="BV286" s="441"/>
      <c r="BW286" s="442"/>
      <c r="BX286" s="441"/>
      <c r="BY286" s="442"/>
    </row>
    <row r="287" spans="1:77" ht="16.5" customHeight="1" x14ac:dyDescent="0.3">
      <c r="A287" s="469">
        <f>IF(입력!A289="","",입력!A289)</f>
        <v>36</v>
      </c>
      <c r="B287" s="471" t="str">
        <f>IF(입력!B293="","",입력!B293)</f>
        <v/>
      </c>
      <c r="C287" s="472"/>
      <c r="D287" s="450">
        <f>IF(OR(입력!B289="60mm단열",입력!B289="60mm방화"),IF(입력!B291="FIX",IF(입력!H289="W",(입력!D289-(입력!D289-입력!J289)-34-19-15),입력!D289-34-34-15),IF(OR(입력!B291="T/T",입력!B291="T/O",입력!B291="T/S"),IF(입력!H289="W",입력!D289-(입력!D289-입력!J289)-34-19+12-53-53-15,입력!D289-34-34+12-53-53-15),IF(입력!B291="OD",IF(입력!H289="W",입력!D289-(입력!D289-입력!J289)-34-34+12-53-53-15,입력!D289-34-34+12-53-53-15),IF(입력!B291="PJ",IF(입력!H289="W",입력!D289-(입력!D289-입력!J289)-34-34+12-53-53-15,입력!D289-34-34+12-53-53-10),0)))),0)</f>
        <v>0</v>
      </c>
      <c r="E287" s="477"/>
      <c r="F287" s="444">
        <f>IF(OR(입력!B289="60mm단열",입력!B289="60mm방화"),IF(입력!B291="FIX",IF(입력!H289="H",입력!F289-(입력!F289-입력!J289)-34-19-15,입력!F289-34-34-15),IF(OR(입력!B291="T/T",입력!B291="T/O",입력!B291="T/S"),IF(입력!H289="H",입력!F289-(입력!F289-입력!J289)-34-19+12-53-53-15,입력!F289-34-34+12-53-53-15),IF(입력!B291="OD",IF(입력!H289="H",입력!F289-(입력!F289-입력!J289)-34-34+12-53-53-15,입력!F289-34-34+12-53-53-15),IF(입력!B291="ES",입력!F289-37-38-81-81-10,IF(입력!B291="PJ",IF(입력!H289="H",입력!F289-(입력!F289-입력!J289)-34-34+12-53-53-15,입력!F289-34-34+12-53-53-15),0))))),0)</f>
        <v>0</v>
      </c>
      <c r="G287" s="445"/>
      <c r="H287" s="450">
        <f>IF(OR(입력!B289="60mm단열",입력!B289="60mm방화"),IF(입력!B291="FIX",IF(입력!H289="W",IF(입력!H293="W",입력!D289-(입력!D289-입력!J293)-34-19-15,입력!D289-입력!J289-34-19-15),IF(입력!H289="H",입력!D289-34-34-15,0)),IF(OR(입력!B291="T/T",입력!B291="T/O",입력!B291="T/S"),IF(입력!H289="W",IF(입력!H293="W",입력!D289-(입력!D289-입력!J293)-34-19+12-53-53-15,입력!D289-입력!J289-34-19-15),IF(입력!H289="H",IF(입력!H293="H",입력!D289-34-34+12-53-53-15,입력!D289-34-34-15),0)),IF(입력!B291="OD",IF(입력!H289="W",IF(입력!H293="W",입력!D289-(입력!D289-입력!J293)-34-34+12-53-53-15,입력!D289-입력!J289-34-34-15),IF(입력!H289="H",IF(입력!H293="H",입력!D289-34-34+12-53-53-15,입력!D289-34-34-15),0)),IF(입력!B291="ES",IF(입력!H289="W",IF(입력!H293="W",입력!D289-(입력!D289-입력!J293)-38-21+50.5-81-81-10,입력!D289-입력!J289-40-21-10),0),IF(입력!B291="PJ",IF(입력!H289="W",IF(입력!H292="W",입력!D289-(입력!D289-입력!J293)-34-34+12-53-53-15,입력!D289-입력!J289-34-34-15),IF(입력!H289="H",IF(입력!H293="H",입력!D289-34-34+12-53-53-15,입력!D289-34-34-15),0)),0))))),0)</f>
        <v>0</v>
      </c>
      <c r="I287" s="477"/>
      <c r="J287" s="450">
        <f>IF(OR(입력!$B289="60mm단열",입력!$B289="60mm방화"),IF(입력!B291="FIX",IF(입력!H289="H",IF(입력!H293="H",입력!F289-(입력!F289-입력!J293)-34-19-15,입력!F289-입력!J289-34-19-15),IF(입력!H289="W",입력!F289-34-34-15,0)),IF(OR(입력!B291="T/T",입력!B291="T/O",입력!B291="T/S"),IF(입력!H289="H",IF(입력!H293="H",입력!F289-(입력!F289-입력!J293)-34-19+12-53-53-15,입력!F289-입력!J289-34-19-15),IF(입력!H289="W",IF(입력!H293="W",입력!F289-34-34+12-53-53-15,입력!F289-34-34-15),0)),IF(입력!B291="OD",IF(입력!H289="H",IF(입력!H293="H",입력!F289-(입력!F289-입력!J293)-34-34+12-53-53-15,입력!F289-입력!J289-34-34-15),IF(입력!H289="W",IF(입력!H293="W",입력!F289-34-34+12-53-53-15,입력!F289-34-34-15),0)),IF(입력!B291="ES",IF(입력!H289="W",IF(입력!H293="W",입력!F289-37-38-81-81-10,입력!F289-40-40-10),0),IF(입력!B291="PJ",IF(입력!H289="H",IF(입력!H293="H",입력!F289-(입력!F289-입력!J293)-34-34+12-53-53-15,입력!F289-입력!J289-34-34-15),IF(입력!H289="W",IF(입력!H293="W",입력!F289-34-34+12-53-53-15,입력!F289-34-34-15),0)),0))))),0)</f>
        <v>0</v>
      </c>
      <c r="K287" s="477"/>
      <c r="L287" s="444">
        <f>IF(OR(입력!B289="60mm단열",입력!B289="60mm방화"),IF(OR(입력!B291="FIX",입력!B291="T/T",입력!B291="T/O",입력!B291="T/S"),IF(AND(입력!H289="W",입력!H293="W"),입력!D289-입력!J289-입력!J293-19-19-15,IF(AND(입력!H289="H",입력!H293="H"),입력!D289-34-34-15,0)),IF(입력!B291="OD",IF(AND(입력!H289="W",입력!H293="W"),입력!D289-입력!J289-입력!J292-34-34-15,IF(AND(입력!H289="H",입력!H293="H"),입력!D289-34-34-15,0)),IF(입력!B291="ES",IF(AND(입력!H289="W",입력!H293="W"),입력!D289-입력!J289-입력!J292-21-21-10,0),IF(입력!B291="PJ",IF(AND(입력!H289="W",입력!H293="W"),입력!D289-입력!J289-입력!J292-34-34-15,IF(AND(입력!H289="H",입력!H293="H"),입력!D289-34-34-15,0)),0)))),0)</f>
        <v>0</v>
      </c>
      <c r="M287" s="445"/>
      <c r="N287" s="450">
        <f>IF(OR(입력!B289="60mm단열",입력!B289="60mm방화"),IF(입력!B291="FIX",IF(AND(입력!H289="W",입력!H293="W"),입력!F289-34-34-15,IF(AND(입력!H289="H",입력!H293="H"),입력!F289-입력!J289-입력!J292-19-19-15,0)),IF(OR(입력!B291="T/T",입력!B291="T/O",입력!B291="T/S"),IF(AND(입력!H289="W",입력!H293="W"),입력!F289-34-34-15,IF(AND(입력!H289="H",입력!H293="H"),입력!F289-입력!J289-입력!J292-19-19-15,0)),IF(입력!B291="OD",IF(AND(입력!H289="W",입력!H293="W"),입력!F289-34-34-15,IF(AND(입력!H289="H",입력!H293="H"),입력!F289-입력!J289-입력!J293-34-34-15,0)),IF(입력!B291="ES",IF(AND(입력!H289="W",입력!H293="W"),입력!F289-34-34-15,0),IF(입력!B291="PJ",IF(AND(입력!H289="W",입력!H293="W"),입력!F289-34-34-15,IF(AND(입력!H289="H",입력!H293="H"),입력!F289-입력!J289-입력!J293-34-34-15,0)),0))))),0)</f>
        <v>0</v>
      </c>
      <c r="O287" s="477"/>
      <c r="P287" s="460">
        <f>ROUNDUP((U287+W287+Y287),0)</f>
        <v>0</v>
      </c>
      <c r="Q287" s="461"/>
      <c r="R287" s="461"/>
      <c r="S287" s="462"/>
      <c r="T287" s="441">
        <f>IF(B287="48T",0,IF(B287="51T",0,IF(입력!B289="60mm단열",(D287*F287)/91809*IF($B287="39T",9800,6100),IF(입력!B289="60mm방화",(D287*F287)/91809*IF($B287="24T",23400,30000),IF(AND(입력!B291="ES",B287="39T"),(D287*F287)/91809*9800,IF(AND(입력!B291="ES",B287="24T"),(D287*F287)/91809*6100,0))))))</f>
        <v>0</v>
      </c>
      <c r="U287" s="442">
        <f>IF(T287=0,0,IF(AND(입력!$B289="60mm단열",$B287="39T",T287&lt;29400),29400,IF(AND(입력!$B289="60mm단열",$B287="24T",T287&lt;18300),18300,IF(AND(입력!$B289="60mm방화",$B287="24T",T287&lt;70200),70200,T287))))</f>
        <v>0</v>
      </c>
      <c r="V287" s="441">
        <f>IF(B287="48T",0,IF(B287="51T",0,IF(입력!B289="60mm단열",(H287*J287)/91809*IF($B287="39T",9800,6100),IF(입력!B289="60mm방화",(H287*J287)/91809*IF($B287="24T",23400,30000),IF(AND(입력!B291="ES",B287="39T"),(H287*J287)/91809*9800,IF(AND(입력!B291="ES",B287="24T"),(H287*J287)/91809*6100,0))))))</f>
        <v>0</v>
      </c>
      <c r="W287" s="442">
        <f>IF(V287=0,0,IF(AND(입력!$B289="60mm단열",$B287="39T",V287&lt;29400),29400,IF(AND(입력!$B289="60mm단열",$B287="24T",V287&lt;18300),18300,IF(AND(입력!$B289="60mm방화",$B287="24T",V287&lt;70200),70200,V287))))</f>
        <v>0</v>
      </c>
      <c r="X287" s="441">
        <f>IF(B287="48T",0,IF(B287="51T",0,IF(입력!B289="60mm단열",(L287*N287)/91809*IF($B287="39T",9800,6100),IF(입력!B289="60mm방화",(L287*N287)/91809*IF($B287="24T",23400,30000),IF(AND(입력!B291="ES",B287="39T"),(L287*N287)/91809*9800,IF(AND(입력!B291="ES",B287="24T"),(L287*N287)/91809*6100,0))))))</f>
        <v>0</v>
      </c>
      <c r="Y287" s="442">
        <f>IF(X287=0,0,IF(AND(입력!$B289="60mm단열",$B287="39T",X287&lt;29400),29400,IF(AND(입력!$B289="60mm단열",$B287="24T",X287&lt;18300),18300,IF(AND(입력!$B289="60mm방화",$B287="24T",X287&lt;70200),70200,X287))))</f>
        <v>0</v>
      </c>
      <c r="Z287" s="82"/>
      <c r="AA287" s="469">
        <f>IF(입력!A289="","",입력!A289)</f>
        <v>36</v>
      </c>
      <c r="AB287" s="471" t="str">
        <f>IF(입력!B293="","",입력!B293)</f>
        <v/>
      </c>
      <c r="AC287" s="472"/>
      <c r="AD287" s="450">
        <f>IF(OR(입력!B289="85mm단열",입력!B289="85mm방화"),IF(입력!B291="FIX",IF(입력!H289="W",(입력!D289-(입력!D289-입력!J289)-38-19-15),입력!D289-38-38-15),IF(OR(입력!B291="T/T",입력!B291="T/O",입력!B291="T/S"),IF(입력!H289="W",입력!D289-(입력!D289-입력!J289)-38-19+12-56-56-15,입력!D289-38-38+12-56-56-15),IF(입력!B291="OD",IF(입력!H289="W",입력!D289-(입력!D289-입력!J289)-38-38+12-56-56-15,입력!D289-38-38+12-56-56-15),0))),0)</f>
        <v>0</v>
      </c>
      <c r="AE287" s="477"/>
      <c r="AF287" s="444">
        <f>IF(OR(입력!B289="85mm단열",입력!B289="85mm방화"),IF(입력!B291="FIX",IF(입력!H289="H",입력!F289-(입력!F289-입력!J289)-38-19-15,입력!F289-38-38-15),IF(OR(입력!B291="T/T",입력!B291="T/O",입력!B289="T/S"),IF(입력!H289="H",입력!F289-(입력!F289-입력!J289)-38-19+12-56-56-15,입력!F289-38-38+12-56-56-15),IF(입력!B291="OD",IF(입력!H289="H",입력!F289-(입력!F289-입력!J289)-38-38+12-56-56-15,입력!F289-38-38+12-56-56-15),IF(입력!B291="ES",입력!F289-37-38-81-81-10,IF(입력!B291="PJ",IF(입력!H289="H",입력!F289-(입력!F289-입력!J289)-50-50+16-58-58-10,입력!F289-50-50+16-58-58-10),0))))),0)</f>
        <v>0</v>
      </c>
      <c r="AG287" s="445"/>
      <c r="AH287" s="450">
        <f>IF(OR(입력!B289="85mm단열",입력!B289="85mm방화"),IF(입력!B291="FIX",IF(입력!H289="W",IF(입력!H294="W",입력!D289-(입력!D289-입력!J294)-37-19-15,입력!D289-입력!J289-38-19-15),IF(입력!H289="H",입력!D289-38-38-15,0)),IF(OR(입력!B291="T/T",입력!B291="T/O",입력!B291="T/S"),IF(입력!H289="W",IF(입력!H293="W",입력!D289-(입력!D289-입력!J293)-38-19+12-56-56-15,입력!D289-입력!J289-38-19-15),IF(입력!H289="H",IF(입력!H294="H",입력!D289-38-38+12-56-56-15,입력!D289-38-38-15),0)),IF(입력!B291="OD",IF(입력!H289="W",IF(입력!H293="W",입력!D289-(입력!D289-입력!J293)-38-38+12-56-56-15,입력!D289-입력!J289-38-38-15),IF(입력!H289="H",IF(입력!H293="H",입력!D289-38-38+12-56-56-15,입력!D289-38-38-15),0)),IF(입력!B291="ES",IF(입력!H289="W",IF(입력!H294="W",입력!D289-(입력!D289-입력!J294)-38-21+50.5-81-81-10,입력!D289-입력!J289-40-21-10),0),IF(입력!B291="PJ",IF(입력!H289="W",IF(입력!H294="W",입력!D289-(입력!D289-입력!J294)-50-50+16-58-58-10,입력!D289-입력!J289-50-50-10),IF(입력!H289="H",IF(입력!H294="H",입력!D289-50-50+16-58-58-10,입력!D289-50-50-10),0)),0))))),0)</f>
        <v>0</v>
      </c>
      <c r="AI287" s="445"/>
      <c r="AJ287" s="450">
        <f>IF(OR(입력!B289="85mm단열",입력!B289="85mm방화"),IF(입력!B291="FIX",IF(입력!H289="H",IF(입력!H293="H",입력!F289-(입력!F289-입력!J293)-38-19-15,입력!F289-입력!J289-38-19-15),IF(입력!H289="W",입력!F289-38-38-15,0)),IF(OR(입력!B291="T/T",입력!B291="T/O",입력!B291="T/S"),IF(입력!H289="H",IF(입력!H293="H",입력!F289-(입력!F289-입력!J293)-38-19+12-56-56-15,입력!F289-입력!J289-38-19-15),IF(입력!H289="W",IF(입력!H293="W",입력!F289-38-38+12-56-56-15,입력!F289-38-38-15),0)),IF(입력!B291="ID",IF(입력!H289="H",IF(입력!H293="H",입력!F289-(입력!F289-입력!J293)-38-19+12-56-56-15,입력!F289-입력!J289-38-19-15),IF(입력!H289="W",IF(입력!H293="W",입력!F289-38-38+12-56-56-15,입력!F289-38-38-15),0)),IF(입력!B291="OD",IF(입력!H289="H",IF(입력!H293="H",입력!F289-(입력!F289-입력!J293)-38-38+12-56-56-15,입력!F289-입력!J289-38-38-15),IF(입력!H289="W",IF(입력!H293="W",입력!F289-38-38+12-56-56-15,입력!F289-38-38-15),0)),IF(입력!B291="ES",IF(입력!H289="W",IF(입력!H294="W",입력!F289-37-38-81-81-10,입력!F289-40-40-10),0),IF(입력!B291="PJ",IF(입력!H289="H",IF(입력!H294="H",입력!F289-(입력!F289-입력!J294)-50-50+16-58-58-10,입력!F289-입력!J289-50-50-10),IF(입력!H289="W",IF(입력!H294="W",입력!F289-50-50+16-58-58-10,입력!F289-50-50-10),0)),0)))))),0)</f>
        <v>0</v>
      </c>
      <c r="AK287" s="445"/>
      <c r="AL287" s="453">
        <f>IF(OR(입력!B289="85mm단열",입력!B289="85mm방화"),IF(OR(입력!B291="FIX",입력!B291="T/T",입력!B291="T/O",입력!B291="T/S",입력!B291="ID"),IF(AND(입력!H289="W",입력!H293="W"),입력!D289-입력!J289-입력!J293-19-19-15,IF(AND(입력!H289="H",입력!H293="H"),입력!D289-38-38-15,0)),IF(입력!B291="OD",IF(AND(입력!H289="W",입력!H293="W"),입력!D289-입력!J289-입력!J294-38-38-15,IF(AND(입력!H289="H",입력!H293="H"),입력!D289-38-38-15,0)),IF(입력!B289="ES",IF(AND(입력!H289="W",입력!H293="W"),입력!D289-입력!J289-입력!J294-21-21-10,0),IF(입력!B289="PJ",IF(AND(입력!H289="W",입력!H293="W"),입력!D289-입력!J289-입력!J294-50-50-10-12,IF(AND(입력!H289="H",입력!H293="H"),입력!D289-50-50-10-12,0)),0)))),0)</f>
        <v>0</v>
      </c>
      <c r="AM287" s="454"/>
      <c r="AN287" s="459">
        <f>IF(OR(입력!B289="85mm단열",입력!B289="85mm방화"),IF(입력!B291="FIX",IF(AND(입력!H289="W",입력!H293="W"),입력!F289-38-38-15,IF(AND(입력!H289="H",입력!H293="H"),입력!F289-입력!J289-입력!J293-19-19-15,0)),IF(OR(입력!B291="T/T",입력!B291="T/O",입력!B291="T/S"),IF(AND(입력!H289="W",입력!H293="W"),입력!F289-38-38-15,IF(AND(입력!H289="H",입력!H293="H"),입력!F289-입력!J289-입력!J293-19-19-15,0)),IF(입력!B291="ID",IF(AND(입력!H289="W",입력!H293="W"),입력!F289-38-38-15,IF(AND(입력!H289="H",입력!H293="H"),입력!F289-입력!J289-입력!J293-19-19-15,0)),IF(입력!B291="OD",IF(AND(입력!H289="W",입력!H293="W"),입력!F289-38-38-15,IF(AND(입력!H289="H",입력!H293="H"),입력!F289-입력!J289-입력!J293-38-38-15,0)),IF(입력!B289="ES",IF(AND(입력!H289="W",입력!H294="W"),입력!F289-40-40-10,0),IF(입력!B289="PJ",IF(AND(입력!H289="W",입력!H294="W"),입력!F289-50-50-10,IF(AND(입력!H289="H",입력!H294="H"),입력!F289-입력!J289-입력!J294-50-50-10,0)),0)))))),0)</f>
        <v>0</v>
      </c>
      <c r="AO287" s="454"/>
      <c r="AP287" s="460">
        <f>ROUNDUP((AU287+AW287+AY287),0)</f>
        <v>0</v>
      </c>
      <c r="AQ287" s="461"/>
      <c r="AR287" s="461"/>
      <c r="AS287" s="462"/>
      <c r="AT287" s="441">
        <f>(AD287*AF287)/91809*IF($AB287="51T",11000,IF($B287="48T",27500,0))</f>
        <v>0</v>
      </c>
      <c r="AU287" s="442">
        <f>IF(AT287=0,0,IF(AND('유리 사이즈'!$AB287="51T",'유리 사이즈'!AT287&lt;33000),33000,IF(AND('유리 사이즈'!$B287="48T",'유리 사이즈'!AT287&lt;83400),83400,'유리 사이즈'!AT287)))</f>
        <v>0</v>
      </c>
      <c r="AV287" s="441">
        <f>(AH287*AJ287)/91809*IF($AB287="51T",11000,IF($B287="48T",27500,0))</f>
        <v>0</v>
      </c>
      <c r="AW287" s="442">
        <f>IF(AV287=0,0,IF(AND('유리 사이즈'!$AB287="51T",'유리 사이즈'!AV287&lt;33000),33000,IF(AND('유리 사이즈'!$B287="48T",'유리 사이즈'!AV287&lt;83400),83400,'유리 사이즈'!AV287)))</f>
        <v>0</v>
      </c>
      <c r="AX287" s="441">
        <f>(AL287*AN287)/91809*IF($AB287="51T",11000,IF($B287="48T",27500,0))</f>
        <v>0</v>
      </c>
      <c r="AY287" s="442">
        <f>IF(AX287=0,0,IF(AND('유리 사이즈'!$AB287="51T",'유리 사이즈'!AX287&lt;33000),33000,IF(AND('유리 사이즈'!$B287="48T",'유리 사이즈'!AX287&lt;83400),83400,'유리 사이즈'!AX287)))</f>
        <v>0</v>
      </c>
      <c r="AZ287" s="82"/>
      <c r="BA287" s="469">
        <f>IF(입력!A289="","",입력!A289)</f>
        <v>36</v>
      </c>
      <c r="BB287" s="471" t="str">
        <f>IF(입력!B293="","",입력!B293)</f>
        <v/>
      </c>
      <c r="BC287" s="472"/>
      <c r="BD287" s="450">
        <f>IF(OR(입력!B289="145mm단열",입력!B289="145mm방화"),IF(입력!B291="ES",입력!D289-(입력!D289-입력!J289)-38-21+50.5-81-81-10,0),0)</f>
        <v>0</v>
      </c>
      <c r="BE287" s="477"/>
      <c r="BF287" s="444">
        <f>IF(OR(입력!B289="145mm단열",입력!B289="145mm방화"),IF(입력!B291="ES",입력!F289-37-38-81-81-10,0),0)</f>
        <v>0</v>
      </c>
      <c r="BG287" s="445"/>
      <c r="BH287" s="450">
        <f>IF(OR(입력!B289="145mm단열",입력!B289="145mm방화"),IF(입력!B291="ES",IF(입력!H289="W",IF(입력!H293="W",입력!D289-(입력!D289-입력!J293)-38-21+50.5-81-81-10,입력!D289-입력!J289-40-21-10),0),0),0)</f>
        <v>0</v>
      </c>
      <c r="BI287" s="477"/>
      <c r="BJ287" s="450">
        <f>IF(OR(입력!$B289="145mm단열",입력!$B289="145mm방화"),IF(입력!B291="ES",IF(입력!H289="W",IF(입력!H292="W",입력!F289-37-38-81-81-10,입력!F289-40-40-10),0),0),0)</f>
        <v>0</v>
      </c>
      <c r="BK287" s="477"/>
      <c r="BL287" s="444">
        <f>IF(OR(입력!B289="145mm단열",입력!B289="145mm방화"),IF(입력!B291="ES",IF(AND(입력!H289="W",입력!H293="W"),입력!D289-입력!J289-입력!J292-21-21-10,0),0),0)</f>
        <v>0</v>
      </c>
      <c r="BM287" s="445"/>
      <c r="BN287" s="450">
        <f>IF(OR(입력!B289="145mm단열",입력!B289="145mm방화"),IF(입력!B291="ES",IF(AND(입력!H289="W",입력!H293="W"),입력!F289-40-40-10,0),0),0)</f>
        <v>0</v>
      </c>
      <c r="BO287" s="477"/>
      <c r="BP287" s="460">
        <f>ROUNDUP((BU287+BW287+BY287),0)</f>
        <v>0</v>
      </c>
      <c r="BQ287" s="461"/>
      <c r="BR287" s="461"/>
      <c r="BS287" s="462"/>
      <c r="BT287" s="441">
        <f>IF(BB287="48T",0,IF(BB287="51T",0,IF(입력!B289="145mm단열",(BD287*BF287)/91809*IF($B287="39T",9800,6100),IF(입력!B289="145mm방화",(BD287*BF287)/91809*IF($B287="24T",23400,30000),IF(AND(입력!B291="ES",BB287="39T"),(BD287*BF287)/91809*9800,IF(AND(입력!B291="ES",BB287="24T"),(BD287*BF287)/91809*6100,0))))))</f>
        <v>0</v>
      </c>
      <c r="BU287" s="442">
        <f>IF(BT287=0,0,IF(AND(입력!$B289="145mm단열",$B287="39T",BT287&lt;29400),29400,IF(AND(입력!$B289="145mm단열",$B287="24T",BT287&lt;18300),18300,IF(AND(입력!$B289="60mm방화",$B287="24T",BT287&lt;70200),70200,BT287))))</f>
        <v>0</v>
      </c>
      <c r="BV287" s="441">
        <f>IF(BB287="48T",0,IF(BB287="51T",0,IF(입력!B289="145mm단열",(BH287*BJ287)/91809*IF($B287="39T",9800,6100),IF(입력!B289="145mm방화",(BH287*BJ287)/91809*IF($B287="24T",23400,30000),IF(AND(입력!B291="ES",BB287="39T"),(BH287*BJ287)/91809*9800,IF(AND(입력!B291="ES",BB287="24T"),(BH287*BJ287)/91809*6100,0))))))</f>
        <v>0</v>
      </c>
      <c r="BW287" s="442">
        <f>IF(BV287=0,0,IF(AND(입력!$B289="145mm단열",$B287="39T",BV287&lt;29400),29400,IF(AND(입력!$B289="145mm단열",$B287="24T",BV287&lt;18300),18300,IF(AND(입력!$B289="60mm방화",$B287="24T",BV287&lt;70200),70200,BV287))))</f>
        <v>0</v>
      </c>
      <c r="BX287" s="441">
        <f>IF(BB287="48T",0,IF(BB287="51T",0,IF(입력!B289="145mm단열",(BL287*BN287)/91809*IF($B287="39T",9800,6100),IF(입력!B289="145mm방화",(BL287*BN287)/91809*IF($B287="24T",23400,30000),IF(AND(입력!B291="ES",BB287="39T"),(BL287*BN287)/91809*9800,IF(AND(입력!B291="ES",BB287="24T"),(BL287*BN287)/91809*6100,0))))))</f>
        <v>0</v>
      </c>
      <c r="BY287" s="442">
        <f>IF(BX287=0,0,IF(AND(입력!$B289="145mm단열",$B287="39T",BX287&lt;29400),29400,IF(AND(입력!$B289="60mm단열",$B287="24T",BX287&lt;18300),18300,IF(AND(입력!$B289="145mm방화",$B287="24T",BX287&lt;70200),70200,BX287))))</f>
        <v>0</v>
      </c>
    </row>
    <row r="288" spans="1:77" ht="16.5" customHeight="1" x14ac:dyDescent="0.3">
      <c r="A288" s="470"/>
      <c r="B288" s="473"/>
      <c r="C288" s="474"/>
      <c r="D288" s="451"/>
      <c r="E288" s="478"/>
      <c r="F288" s="446"/>
      <c r="G288" s="447"/>
      <c r="H288" s="451"/>
      <c r="I288" s="478"/>
      <c r="J288" s="451"/>
      <c r="K288" s="478"/>
      <c r="L288" s="446"/>
      <c r="M288" s="447"/>
      <c r="N288" s="451"/>
      <c r="O288" s="478"/>
      <c r="P288" s="463"/>
      <c r="Q288" s="464"/>
      <c r="R288" s="464"/>
      <c r="S288" s="465"/>
      <c r="T288" s="441"/>
      <c r="U288" s="442"/>
      <c r="V288" s="441"/>
      <c r="W288" s="442"/>
      <c r="X288" s="441"/>
      <c r="Y288" s="442"/>
      <c r="Z288" s="82"/>
      <c r="AA288" s="470"/>
      <c r="AB288" s="473"/>
      <c r="AC288" s="474"/>
      <c r="AD288" s="451"/>
      <c r="AE288" s="478"/>
      <c r="AF288" s="446"/>
      <c r="AG288" s="447"/>
      <c r="AH288" s="451"/>
      <c r="AI288" s="447"/>
      <c r="AJ288" s="451"/>
      <c r="AK288" s="447"/>
      <c r="AL288" s="455"/>
      <c r="AM288" s="456"/>
      <c r="AN288" s="455"/>
      <c r="AO288" s="456"/>
      <c r="AP288" s="463"/>
      <c r="AQ288" s="464"/>
      <c r="AR288" s="464"/>
      <c r="AS288" s="465"/>
      <c r="AT288" s="441"/>
      <c r="AU288" s="442"/>
      <c r="AV288" s="441"/>
      <c r="AW288" s="442"/>
      <c r="AX288" s="441"/>
      <c r="AY288" s="442"/>
      <c r="AZ288" s="82"/>
      <c r="BA288" s="470"/>
      <c r="BB288" s="473"/>
      <c r="BC288" s="474"/>
      <c r="BD288" s="451"/>
      <c r="BE288" s="478"/>
      <c r="BF288" s="446"/>
      <c r="BG288" s="447"/>
      <c r="BH288" s="451"/>
      <c r="BI288" s="478"/>
      <c r="BJ288" s="451"/>
      <c r="BK288" s="478"/>
      <c r="BL288" s="446"/>
      <c r="BM288" s="447"/>
      <c r="BN288" s="451"/>
      <c r="BO288" s="478"/>
      <c r="BP288" s="463"/>
      <c r="BQ288" s="464"/>
      <c r="BR288" s="464"/>
      <c r="BS288" s="465"/>
      <c r="BT288" s="441"/>
      <c r="BU288" s="442"/>
      <c r="BV288" s="441"/>
      <c r="BW288" s="442"/>
      <c r="BX288" s="441"/>
      <c r="BY288" s="442"/>
    </row>
    <row r="289" spans="1:77" ht="16.5" customHeight="1" x14ac:dyDescent="0.3">
      <c r="A289" s="470"/>
      <c r="B289" s="473"/>
      <c r="C289" s="474"/>
      <c r="D289" s="451"/>
      <c r="E289" s="478"/>
      <c r="F289" s="446"/>
      <c r="G289" s="447"/>
      <c r="H289" s="451"/>
      <c r="I289" s="478"/>
      <c r="J289" s="451"/>
      <c r="K289" s="478"/>
      <c r="L289" s="446"/>
      <c r="M289" s="447"/>
      <c r="N289" s="451"/>
      <c r="O289" s="478"/>
      <c r="P289" s="463"/>
      <c r="Q289" s="464"/>
      <c r="R289" s="464"/>
      <c r="S289" s="465"/>
      <c r="T289" s="441"/>
      <c r="U289" s="442"/>
      <c r="V289" s="441"/>
      <c r="W289" s="442"/>
      <c r="X289" s="441"/>
      <c r="Y289" s="442"/>
      <c r="Z289" s="82"/>
      <c r="AA289" s="470"/>
      <c r="AB289" s="473"/>
      <c r="AC289" s="474"/>
      <c r="AD289" s="451"/>
      <c r="AE289" s="478"/>
      <c r="AF289" s="446"/>
      <c r="AG289" s="447"/>
      <c r="AH289" s="451"/>
      <c r="AI289" s="447"/>
      <c r="AJ289" s="451"/>
      <c r="AK289" s="447"/>
      <c r="AL289" s="455"/>
      <c r="AM289" s="456"/>
      <c r="AN289" s="455"/>
      <c r="AO289" s="456"/>
      <c r="AP289" s="463"/>
      <c r="AQ289" s="464"/>
      <c r="AR289" s="464"/>
      <c r="AS289" s="465"/>
      <c r="AT289" s="441"/>
      <c r="AU289" s="442"/>
      <c r="AV289" s="441"/>
      <c r="AW289" s="442"/>
      <c r="AX289" s="441"/>
      <c r="AY289" s="442"/>
      <c r="AZ289" s="82"/>
      <c r="BA289" s="470"/>
      <c r="BB289" s="473"/>
      <c r="BC289" s="474"/>
      <c r="BD289" s="451"/>
      <c r="BE289" s="478"/>
      <c r="BF289" s="446"/>
      <c r="BG289" s="447"/>
      <c r="BH289" s="451"/>
      <c r="BI289" s="478"/>
      <c r="BJ289" s="451"/>
      <c r="BK289" s="478"/>
      <c r="BL289" s="446"/>
      <c r="BM289" s="447"/>
      <c r="BN289" s="451"/>
      <c r="BO289" s="478"/>
      <c r="BP289" s="463"/>
      <c r="BQ289" s="464"/>
      <c r="BR289" s="464"/>
      <c r="BS289" s="465"/>
      <c r="BT289" s="441"/>
      <c r="BU289" s="442"/>
      <c r="BV289" s="441"/>
      <c r="BW289" s="442"/>
      <c r="BX289" s="441"/>
      <c r="BY289" s="442"/>
    </row>
    <row r="290" spans="1:77" ht="16.5" customHeight="1" x14ac:dyDescent="0.3">
      <c r="A290" s="470"/>
      <c r="B290" s="473"/>
      <c r="C290" s="474"/>
      <c r="D290" s="451"/>
      <c r="E290" s="478"/>
      <c r="F290" s="446"/>
      <c r="G290" s="447"/>
      <c r="H290" s="451"/>
      <c r="I290" s="478"/>
      <c r="J290" s="451"/>
      <c r="K290" s="478"/>
      <c r="L290" s="446"/>
      <c r="M290" s="447"/>
      <c r="N290" s="451"/>
      <c r="O290" s="478"/>
      <c r="P290" s="463"/>
      <c r="Q290" s="464"/>
      <c r="R290" s="464"/>
      <c r="S290" s="465"/>
      <c r="T290" s="441"/>
      <c r="U290" s="442"/>
      <c r="V290" s="441"/>
      <c r="W290" s="442"/>
      <c r="X290" s="441"/>
      <c r="Y290" s="442"/>
      <c r="Z290" s="82"/>
      <c r="AA290" s="470"/>
      <c r="AB290" s="473"/>
      <c r="AC290" s="474"/>
      <c r="AD290" s="451"/>
      <c r="AE290" s="478"/>
      <c r="AF290" s="446"/>
      <c r="AG290" s="447"/>
      <c r="AH290" s="451"/>
      <c r="AI290" s="447"/>
      <c r="AJ290" s="451"/>
      <c r="AK290" s="447"/>
      <c r="AL290" s="455"/>
      <c r="AM290" s="456"/>
      <c r="AN290" s="455"/>
      <c r="AO290" s="456"/>
      <c r="AP290" s="463"/>
      <c r="AQ290" s="464"/>
      <c r="AR290" s="464"/>
      <c r="AS290" s="465"/>
      <c r="AT290" s="441"/>
      <c r="AU290" s="442"/>
      <c r="AV290" s="441"/>
      <c r="AW290" s="442"/>
      <c r="AX290" s="441"/>
      <c r="AY290" s="442"/>
      <c r="AZ290" s="82"/>
      <c r="BA290" s="470"/>
      <c r="BB290" s="473"/>
      <c r="BC290" s="474"/>
      <c r="BD290" s="451"/>
      <c r="BE290" s="478"/>
      <c r="BF290" s="446"/>
      <c r="BG290" s="447"/>
      <c r="BH290" s="451"/>
      <c r="BI290" s="478"/>
      <c r="BJ290" s="451"/>
      <c r="BK290" s="478"/>
      <c r="BL290" s="446"/>
      <c r="BM290" s="447"/>
      <c r="BN290" s="451"/>
      <c r="BO290" s="478"/>
      <c r="BP290" s="463"/>
      <c r="BQ290" s="464"/>
      <c r="BR290" s="464"/>
      <c r="BS290" s="465"/>
      <c r="BT290" s="441"/>
      <c r="BU290" s="442"/>
      <c r="BV290" s="441"/>
      <c r="BW290" s="442"/>
      <c r="BX290" s="441"/>
      <c r="BY290" s="442"/>
    </row>
    <row r="291" spans="1:77" ht="16.5" customHeight="1" x14ac:dyDescent="0.3">
      <c r="A291" s="470"/>
      <c r="B291" s="473"/>
      <c r="C291" s="474"/>
      <c r="D291" s="451"/>
      <c r="E291" s="478"/>
      <c r="F291" s="446"/>
      <c r="G291" s="447"/>
      <c r="H291" s="451"/>
      <c r="I291" s="478"/>
      <c r="J291" s="451"/>
      <c r="K291" s="478"/>
      <c r="L291" s="446"/>
      <c r="M291" s="447"/>
      <c r="N291" s="451"/>
      <c r="O291" s="478"/>
      <c r="P291" s="463"/>
      <c r="Q291" s="464"/>
      <c r="R291" s="464"/>
      <c r="S291" s="465"/>
      <c r="T291" s="441"/>
      <c r="U291" s="442"/>
      <c r="V291" s="441"/>
      <c r="W291" s="442"/>
      <c r="X291" s="441"/>
      <c r="Y291" s="442"/>
      <c r="Z291" s="82"/>
      <c r="AA291" s="470"/>
      <c r="AB291" s="473"/>
      <c r="AC291" s="474"/>
      <c r="AD291" s="451"/>
      <c r="AE291" s="478"/>
      <c r="AF291" s="446"/>
      <c r="AG291" s="447"/>
      <c r="AH291" s="451"/>
      <c r="AI291" s="447"/>
      <c r="AJ291" s="451"/>
      <c r="AK291" s="447"/>
      <c r="AL291" s="455"/>
      <c r="AM291" s="456"/>
      <c r="AN291" s="455"/>
      <c r="AO291" s="456"/>
      <c r="AP291" s="463"/>
      <c r="AQ291" s="464"/>
      <c r="AR291" s="464"/>
      <c r="AS291" s="465"/>
      <c r="AT291" s="441"/>
      <c r="AU291" s="442"/>
      <c r="AV291" s="441"/>
      <c r="AW291" s="442"/>
      <c r="AX291" s="441"/>
      <c r="AY291" s="442"/>
      <c r="AZ291" s="82"/>
      <c r="BA291" s="470"/>
      <c r="BB291" s="473"/>
      <c r="BC291" s="474"/>
      <c r="BD291" s="451"/>
      <c r="BE291" s="478"/>
      <c r="BF291" s="446"/>
      <c r="BG291" s="447"/>
      <c r="BH291" s="451"/>
      <c r="BI291" s="478"/>
      <c r="BJ291" s="451"/>
      <c r="BK291" s="478"/>
      <c r="BL291" s="446"/>
      <c r="BM291" s="447"/>
      <c r="BN291" s="451"/>
      <c r="BO291" s="478"/>
      <c r="BP291" s="463"/>
      <c r="BQ291" s="464"/>
      <c r="BR291" s="464"/>
      <c r="BS291" s="465"/>
      <c r="BT291" s="441"/>
      <c r="BU291" s="442"/>
      <c r="BV291" s="441"/>
      <c r="BW291" s="442"/>
      <c r="BX291" s="441"/>
      <c r="BY291" s="442"/>
    </row>
    <row r="292" spans="1:77" ht="16.5" customHeight="1" x14ac:dyDescent="0.3">
      <c r="A292" s="470"/>
      <c r="B292" s="473"/>
      <c r="C292" s="474"/>
      <c r="D292" s="451"/>
      <c r="E292" s="478"/>
      <c r="F292" s="446"/>
      <c r="G292" s="447"/>
      <c r="H292" s="451"/>
      <c r="I292" s="478"/>
      <c r="J292" s="451"/>
      <c r="K292" s="478"/>
      <c r="L292" s="446"/>
      <c r="M292" s="447"/>
      <c r="N292" s="451"/>
      <c r="O292" s="478"/>
      <c r="P292" s="463"/>
      <c r="Q292" s="464"/>
      <c r="R292" s="464"/>
      <c r="S292" s="465"/>
      <c r="T292" s="441"/>
      <c r="U292" s="442"/>
      <c r="V292" s="441"/>
      <c r="W292" s="442"/>
      <c r="X292" s="441"/>
      <c r="Y292" s="442"/>
      <c r="Z292" s="82"/>
      <c r="AA292" s="470"/>
      <c r="AB292" s="473"/>
      <c r="AC292" s="474"/>
      <c r="AD292" s="451"/>
      <c r="AE292" s="478"/>
      <c r="AF292" s="446"/>
      <c r="AG292" s="447"/>
      <c r="AH292" s="451"/>
      <c r="AI292" s="447"/>
      <c r="AJ292" s="451"/>
      <c r="AK292" s="447"/>
      <c r="AL292" s="455"/>
      <c r="AM292" s="456"/>
      <c r="AN292" s="455"/>
      <c r="AO292" s="456"/>
      <c r="AP292" s="463"/>
      <c r="AQ292" s="464"/>
      <c r="AR292" s="464"/>
      <c r="AS292" s="465"/>
      <c r="AT292" s="441"/>
      <c r="AU292" s="442"/>
      <c r="AV292" s="441"/>
      <c r="AW292" s="442"/>
      <c r="AX292" s="441"/>
      <c r="AY292" s="442"/>
      <c r="AZ292" s="82"/>
      <c r="BA292" s="470"/>
      <c r="BB292" s="473"/>
      <c r="BC292" s="474"/>
      <c r="BD292" s="451"/>
      <c r="BE292" s="478"/>
      <c r="BF292" s="446"/>
      <c r="BG292" s="447"/>
      <c r="BH292" s="451"/>
      <c r="BI292" s="478"/>
      <c r="BJ292" s="451"/>
      <c r="BK292" s="478"/>
      <c r="BL292" s="446"/>
      <c r="BM292" s="447"/>
      <c r="BN292" s="451"/>
      <c r="BO292" s="478"/>
      <c r="BP292" s="463"/>
      <c r="BQ292" s="464"/>
      <c r="BR292" s="464"/>
      <c r="BS292" s="465"/>
      <c r="BT292" s="441"/>
      <c r="BU292" s="442"/>
      <c r="BV292" s="441"/>
      <c r="BW292" s="442"/>
      <c r="BX292" s="441"/>
      <c r="BY292" s="442"/>
    </row>
    <row r="293" spans="1:77" ht="16.5" customHeight="1" x14ac:dyDescent="0.3">
      <c r="A293" s="470"/>
      <c r="B293" s="473"/>
      <c r="C293" s="474"/>
      <c r="D293" s="451"/>
      <c r="E293" s="478"/>
      <c r="F293" s="446"/>
      <c r="G293" s="447"/>
      <c r="H293" s="451"/>
      <c r="I293" s="478"/>
      <c r="J293" s="451"/>
      <c r="K293" s="478"/>
      <c r="L293" s="446"/>
      <c r="M293" s="447"/>
      <c r="N293" s="451"/>
      <c r="O293" s="478"/>
      <c r="P293" s="463"/>
      <c r="Q293" s="464"/>
      <c r="R293" s="464"/>
      <c r="S293" s="465"/>
      <c r="T293" s="441"/>
      <c r="U293" s="442"/>
      <c r="V293" s="441"/>
      <c r="W293" s="442"/>
      <c r="X293" s="441"/>
      <c r="Y293" s="442"/>
      <c r="Z293" s="82"/>
      <c r="AA293" s="470"/>
      <c r="AB293" s="473"/>
      <c r="AC293" s="474"/>
      <c r="AD293" s="451"/>
      <c r="AE293" s="478"/>
      <c r="AF293" s="446"/>
      <c r="AG293" s="447"/>
      <c r="AH293" s="451"/>
      <c r="AI293" s="447"/>
      <c r="AJ293" s="451"/>
      <c r="AK293" s="447"/>
      <c r="AL293" s="455"/>
      <c r="AM293" s="456"/>
      <c r="AN293" s="455"/>
      <c r="AO293" s="456"/>
      <c r="AP293" s="463"/>
      <c r="AQ293" s="464"/>
      <c r="AR293" s="464"/>
      <c r="AS293" s="465"/>
      <c r="AT293" s="441"/>
      <c r="AU293" s="442"/>
      <c r="AV293" s="441"/>
      <c r="AW293" s="442"/>
      <c r="AX293" s="441"/>
      <c r="AY293" s="442"/>
      <c r="AZ293" s="82"/>
      <c r="BA293" s="470"/>
      <c r="BB293" s="473"/>
      <c r="BC293" s="474"/>
      <c r="BD293" s="451"/>
      <c r="BE293" s="478"/>
      <c r="BF293" s="446"/>
      <c r="BG293" s="447"/>
      <c r="BH293" s="451"/>
      <c r="BI293" s="478"/>
      <c r="BJ293" s="451"/>
      <c r="BK293" s="478"/>
      <c r="BL293" s="446"/>
      <c r="BM293" s="447"/>
      <c r="BN293" s="451"/>
      <c r="BO293" s="478"/>
      <c r="BP293" s="463"/>
      <c r="BQ293" s="464"/>
      <c r="BR293" s="464"/>
      <c r="BS293" s="465"/>
      <c r="BT293" s="441"/>
      <c r="BU293" s="442"/>
      <c r="BV293" s="441"/>
      <c r="BW293" s="442"/>
      <c r="BX293" s="441"/>
      <c r="BY293" s="442"/>
    </row>
    <row r="294" spans="1:77" ht="16.5" customHeight="1" thickBot="1" x14ac:dyDescent="0.35">
      <c r="A294" s="470"/>
      <c r="B294" s="475"/>
      <c r="C294" s="476"/>
      <c r="D294" s="452"/>
      <c r="E294" s="479"/>
      <c r="F294" s="448"/>
      <c r="G294" s="449"/>
      <c r="H294" s="452"/>
      <c r="I294" s="479"/>
      <c r="J294" s="452"/>
      <c r="K294" s="479"/>
      <c r="L294" s="448"/>
      <c r="M294" s="449"/>
      <c r="N294" s="452"/>
      <c r="O294" s="479"/>
      <c r="P294" s="466"/>
      <c r="Q294" s="467"/>
      <c r="R294" s="467"/>
      <c r="S294" s="468"/>
      <c r="T294" s="441"/>
      <c r="U294" s="442"/>
      <c r="V294" s="441"/>
      <c r="W294" s="442"/>
      <c r="X294" s="441"/>
      <c r="Y294" s="442"/>
      <c r="Z294" s="82"/>
      <c r="AA294" s="470"/>
      <c r="AB294" s="475"/>
      <c r="AC294" s="476"/>
      <c r="AD294" s="452"/>
      <c r="AE294" s="479"/>
      <c r="AF294" s="448"/>
      <c r="AG294" s="449"/>
      <c r="AH294" s="452"/>
      <c r="AI294" s="449"/>
      <c r="AJ294" s="452"/>
      <c r="AK294" s="449"/>
      <c r="AL294" s="457"/>
      <c r="AM294" s="458"/>
      <c r="AN294" s="457"/>
      <c r="AO294" s="458"/>
      <c r="AP294" s="466"/>
      <c r="AQ294" s="467"/>
      <c r="AR294" s="467"/>
      <c r="AS294" s="468"/>
      <c r="AT294" s="441"/>
      <c r="AU294" s="442"/>
      <c r="AV294" s="441"/>
      <c r="AW294" s="442"/>
      <c r="AX294" s="441"/>
      <c r="AY294" s="442"/>
      <c r="AZ294" s="82"/>
      <c r="BA294" s="470"/>
      <c r="BB294" s="475"/>
      <c r="BC294" s="476"/>
      <c r="BD294" s="452"/>
      <c r="BE294" s="479"/>
      <c r="BF294" s="448"/>
      <c r="BG294" s="449"/>
      <c r="BH294" s="452"/>
      <c r="BI294" s="479"/>
      <c r="BJ294" s="452"/>
      <c r="BK294" s="479"/>
      <c r="BL294" s="448"/>
      <c r="BM294" s="449"/>
      <c r="BN294" s="452"/>
      <c r="BO294" s="479"/>
      <c r="BP294" s="466"/>
      <c r="BQ294" s="467"/>
      <c r="BR294" s="467"/>
      <c r="BS294" s="468"/>
      <c r="BT294" s="441"/>
      <c r="BU294" s="442"/>
      <c r="BV294" s="441"/>
      <c r="BW294" s="442"/>
      <c r="BX294" s="441"/>
      <c r="BY294" s="442"/>
    </row>
  </sheetData>
  <mergeCells count="1647">
    <mergeCell ref="BA287:BA294"/>
    <mergeCell ref="BB287:BC294"/>
    <mergeCell ref="BD287:BE294"/>
    <mergeCell ref="BF287:BG294"/>
    <mergeCell ref="BH287:BI294"/>
    <mergeCell ref="BJ287:BK294"/>
    <mergeCell ref="BL287:BM294"/>
    <mergeCell ref="BN287:BO294"/>
    <mergeCell ref="BP287:BS294"/>
    <mergeCell ref="BT287:BT294"/>
    <mergeCell ref="BU287:BU294"/>
    <mergeCell ref="BV287:BV294"/>
    <mergeCell ref="BW287:BW294"/>
    <mergeCell ref="BX287:BX294"/>
    <mergeCell ref="BY287:BY294"/>
    <mergeCell ref="BA271:BA278"/>
    <mergeCell ref="BB271:BC278"/>
    <mergeCell ref="BD271:BE278"/>
    <mergeCell ref="BF271:BG278"/>
    <mergeCell ref="BH271:BI278"/>
    <mergeCell ref="BJ271:BK278"/>
    <mergeCell ref="BL271:BM278"/>
    <mergeCell ref="BN271:BO278"/>
    <mergeCell ref="BP271:BS278"/>
    <mergeCell ref="BT271:BT278"/>
    <mergeCell ref="BU271:BU278"/>
    <mergeCell ref="BV271:BV278"/>
    <mergeCell ref="BW271:BW278"/>
    <mergeCell ref="BX271:BX278"/>
    <mergeCell ref="BY271:BY278"/>
    <mergeCell ref="BA279:BA286"/>
    <mergeCell ref="BB279:BC286"/>
    <mergeCell ref="BD279:BE286"/>
    <mergeCell ref="BF279:BG286"/>
    <mergeCell ref="BH279:BI286"/>
    <mergeCell ref="BJ279:BK286"/>
    <mergeCell ref="BL279:BM286"/>
    <mergeCell ref="BN279:BO286"/>
    <mergeCell ref="BP279:BS286"/>
    <mergeCell ref="BT279:BT286"/>
    <mergeCell ref="BU279:BU286"/>
    <mergeCell ref="BV279:BV286"/>
    <mergeCell ref="BW279:BW286"/>
    <mergeCell ref="BX279:BX286"/>
    <mergeCell ref="BY279:BY286"/>
    <mergeCell ref="BA255:BA262"/>
    <mergeCell ref="BB255:BC262"/>
    <mergeCell ref="BD255:BE262"/>
    <mergeCell ref="BF255:BG262"/>
    <mergeCell ref="BH255:BI262"/>
    <mergeCell ref="BJ255:BK262"/>
    <mergeCell ref="BL255:BM262"/>
    <mergeCell ref="BN255:BO262"/>
    <mergeCell ref="BP255:BS262"/>
    <mergeCell ref="BT255:BT262"/>
    <mergeCell ref="BU255:BU262"/>
    <mergeCell ref="BV255:BV262"/>
    <mergeCell ref="BW255:BW262"/>
    <mergeCell ref="BX255:BX262"/>
    <mergeCell ref="BY255:BY262"/>
    <mergeCell ref="BA263:BA270"/>
    <mergeCell ref="BB263:BC270"/>
    <mergeCell ref="BD263:BE270"/>
    <mergeCell ref="BF263:BG270"/>
    <mergeCell ref="BH263:BI270"/>
    <mergeCell ref="BJ263:BK270"/>
    <mergeCell ref="BL263:BM270"/>
    <mergeCell ref="BN263:BO270"/>
    <mergeCell ref="BP263:BS270"/>
    <mergeCell ref="BT263:BT270"/>
    <mergeCell ref="BU263:BU270"/>
    <mergeCell ref="BV263:BV270"/>
    <mergeCell ref="BW263:BW270"/>
    <mergeCell ref="BX263:BX270"/>
    <mergeCell ref="BY263:BY270"/>
    <mergeCell ref="BA239:BA246"/>
    <mergeCell ref="BB239:BC246"/>
    <mergeCell ref="BD239:BE246"/>
    <mergeCell ref="BF239:BG246"/>
    <mergeCell ref="BH239:BI246"/>
    <mergeCell ref="BJ239:BK246"/>
    <mergeCell ref="BL239:BM246"/>
    <mergeCell ref="BN239:BO246"/>
    <mergeCell ref="BP239:BS246"/>
    <mergeCell ref="BT239:BT246"/>
    <mergeCell ref="BU239:BU246"/>
    <mergeCell ref="BV239:BV246"/>
    <mergeCell ref="BW239:BW246"/>
    <mergeCell ref="BX239:BX246"/>
    <mergeCell ref="BY239:BY246"/>
    <mergeCell ref="BA247:BA254"/>
    <mergeCell ref="BB247:BC254"/>
    <mergeCell ref="BD247:BE254"/>
    <mergeCell ref="BF247:BG254"/>
    <mergeCell ref="BH247:BI254"/>
    <mergeCell ref="BJ247:BK254"/>
    <mergeCell ref="BL247:BM254"/>
    <mergeCell ref="BN247:BO254"/>
    <mergeCell ref="BP247:BS254"/>
    <mergeCell ref="BT247:BT254"/>
    <mergeCell ref="BU247:BU254"/>
    <mergeCell ref="BV247:BV254"/>
    <mergeCell ref="BW247:BW254"/>
    <mergeCell ref="BX247:BX254"/>
    <mergeCell ref="BY247:BY254"/>
    <mergeCell ref="BA223:BA230"/>
    <mergeCell ref="BB223:BC230"/>
    <mergeCell ref="BD223:BE230"/>
    <mergeCell ref="BF223:BG230"/>
    <mergeCell ref="BH223:BI230"/>
    <mergeCell ref="BJ223:BK230"/>
    <mergeCell ref="BL223:BM230"/>
    <mergeCell ref="BN223:BO230"/>
    <mergeCell ref="BP223:BS230"/>
    <mergeCell ref="BT223:BT230"/>
    <mergeCell ref="BU223:BU230"/>
    <mergeCell ref="BV223:BV230"/>
    <mergeCell ref="BW223:BW230"/>
    <mergeCell ref="BX223:BX230"/>
    <mergeCell ref="BY223:BY230"/>
    <mergeCell ref="BA231:BA238"/>
    <mergeCell ref="BB231:BC238"/>
    <mergeCell ref="BD231:BE238"/>
    <mergeCell ref="BF231:BG238"/>
    <mergeCell ref="BH231:BI238"/>
    <mergeCell ref="BJ231:BK238"/>
    <mergeCell ref="BL231:BM238"/>
    <mergeCell ref="BN231:BO238"/>
    <mergeCell ref="BP231:BS238"/>
    <mergeCell ref="BT231:BT238"/>
    <mergeCell ref="BU231:BU238"/>
    <mergeCell ref="BV231:BV238"/>
    <mergeCell ref="BW231:BW238"/>
    <mergeCell ref="BX231:BX238"/>
    <mergeCell ref="BY231:BY238"/>
    <mergeCell ref="BA207:BA214"/>
    <mergeCell ref="BB207:BC214"/>
    <mergeCell ref="BD207:BE214"/>
    <mergeCell ref="BF207:BG214"/>
    <mergeCell ref="BH207:BI214"/>
    <mergeCell ref="BJ207:BK214"/>
    <mergeCell ref="BL207:BM214"/>
    <mergeCell ref="BN207:BO214"/>
    <mergeCell ref="BP207:BS214"/>
    <mergeCell ref="BT207:BT214"/>
    <mergeCell ref="BU207:BU214"/>
    <mergeCell ref="BV207:BV214"/>
    <mergeCell ref="BW207:BW214"/>
    <mergeCell ref="BX207:BX214"/>
    <mergeCell ref="BY207:BY214"/>
    <mergeCell ref="BA215:BA222"/>
    <mergeCell ref="BB215:BC222"/>
    <mergeCell ref="BD215:BE222"/>
    <mergeCell ref="BF215:BG222"/>
    <mergeCell ref="BH215:BI222"/>
    <mergeCell ref="BJ215:BK222"/>
    <mergeCell ref="BL215:BM222"/>
    <mergeCell ref="BN215:BO222"/>
    <mergeCell ref="BP215:BS222"/>
    <mergeCell ref="BT215:BT222"/>
    <mergeCell ref="BU215:BU222"/>
    <mergeCell ref="BV215:BV222"/>
    <mergeCell ref="BW215:BW222"/>
    <mergeCell ref="BX215:BX222"/>
    <mergeCell ref="BY215:BY222"/>
    <mergeCell ref="BA191:BA198"/>
    <mergeCell ref="BB191:BC198"/>
    <mergeCell ref="BD191:BE198"/>
    <mergeCell ref="BF191:BG198"/>
    <mergeCell ref="BH191:BI198"/>
    <mergeCell ref="BJ191:BK198"/>
    <mergeCell ref="BL191:BM198"/>
    <mergeCell ref="BN191:BO198"/>
    <mergeCell ref="BP191:BS198"/>
    <mergeCell ref="BT191:BT198"/>
    <mergeCell ref="BU191:BU198"/>
    <mergeCell ref="BV191:BV198"/>
    <mergeCell ref="BW191:BW198"/>
    <mergeCell ref="BX191:BX198"/>
    <mergeCell ref="BY191:BY198"/>
    <mergeCell ref="BA199:BA206"/>
    <mergeCell ref="BB199:BC206"/>
    <mergeCell ref="BD199:BE206"/>
    <mergeCell ref="BF199:BG206"/>
    <mergeCell ref="BH199:BI206"/>
    <mergeCell ref="BJ199:BK206"/>
    <mergeCell ref="BL199:BM206"/>
    <mergeCell ref="BN199:BO206"/>
    <mergeCell ref="BP199:BS206"/>
    <mergeCell ref="BT199:BT206"/>
    <mergeCell ref="BU199:BU206"/>
    <mergeCell ref="BV199:BV206"/>
    <mergeCell ref="BW199:BW206"/>
    <mergeCell ref="BX199:BX206"/>
    <mergeCell ref="BY199:BY206"/>
    <mergeCell ref="BA175:BA182"/>
    <mergeCell ref="BB175:BC182"/>
    <mergeCell ref="BD175:BE182"/>
    <mergeCell ref="BF175:BG182"/>
    <mergeCell ref="BH175:BI182"/>
    <mergeCell ref="BJ175:BK182"/>
    <mergeCell ref="BL175:BM182"/>
    <mergeCell ref="BN175:BO182"/>
    <mergeCell ref="BP175:BS182"/>
    <mergeCell ref="BT175:BT182"/>
    <mergeCell ref="BU175:BU182"/>
    <mergeCell ref="BV175:BV182"/>
    <mergeCell ref="BW175:BW182"/>
    <mergeCell ref="BX175:BX182"/>
    <mergeCell ref="BY175:BY182"/>
    <mergeCell ref="BA183:BA190"/>
    <mergeCell ref="BB183:BC190"/>
    <mergeCell ref="BD183:BE190"/>
    <mergeCell ref="BF183:BG190"/>
    <mergeCell ref="BH183:BI190"/>
    <mergeCell ref="BJ183:BK190"/>
    <mergeCell ref="BL183:BM190"/>
    <mergeCell ref="BN183:BO190"/>
    <mergeCell ref="BP183:BS190"/>
    <mergeCell ref="BT183:BT190"/>
    <mergeCell ref="BU183:BU190"/>
    <mergeCell ref="BV183:BV190"/>
    <mergeCell ref="BW183:BW190"/>
    <mergeCell ref="BX183:BX190"/>
    <mergeCell ref="BY183:BY190"/>
    <mergeCell ref="BA159:BA166"/>
    <mergeCell ref="BB159:BC166"/>
    <mergeCell ref="BD159:BE166"/>
    <mergeCell ref="BF159:BG166"/>
    <mergeCell ref="BH159:BI166"/>
    <mergeCell ref="BJ159:BK166"/>
    <mergeCell ref="BL159:BM166"/>
    <mergeCell ref="BN159:BO166"/>
    <mergeCell ref="BP159:BS166"/>
    <mergeCell ref="BT159:BT166"/>
    <mergeCell ref="BU159:BU166"/>
    <mergeCell ref="BV159:BV166"/>
    <mergeCell ref="BW159:BW166"/>
    <mergeCell ref="BX159:BX166"/>
    <mergeCell ref="BY159:BY166"/>
    <mergeCell ref="BA167:BA174"/>
    <mergeCell ref="BB167:BC174"/>
    <mergeCell ref="BD167:BE174"/>
    <mergeCell ref="BF167:BG174"/>
    <mergeCell ref="BH167:BI174"/>
    <mergeCell ref="BJ167:BK174"/>
    <mergeCell ref="BL167:BM174"/>
    <mergeCell ref="BN167:BO174"/>
    <mergeCell ref="BP167:BS174"/>
    <mergeCell ref="BT167:BT174"/>
    <mergeCell ref="BU167:BU174"/>
    <mergeCell ref="BV167:BV174"/>
    <mergeCell ref="BW167:BW174"/>
    <mergeCell ref="BX167:BX174"/>
    <mergeCell ref="BY167:BY174"/>
    <mergeCell ref="BA143:BA150"/>
    <mergeCell ref="BB143:BC150"/>
    <mergeCell ref="BD143:BE150"/>
    <mergeCell ref="BF143:BG150"/>
    <mergeCell ref="BH143:BI150"/>
    <mergeCell ref="BJ143:BK150"/>
    <mergeCell ref="BL143:BM150"/>
    <mergeCell ref="BN143:BO150"/>
    <mergeCell ref="BP143:BS150"/>
    <mergeCell ref="BT143:BT150"/>
    <mergeCell ref="BU143:BU150"/>
    <mergeCell ref="BV143:BV150"/>
    <mergeCell ref="BW143:BW150"/>
    <mergeCell ref="BX143:BX150"/>
    <mergeCell ref="BY143:BY150"/>
    <mergeCell ref="BA151:BA158"/>
    <mergeCell ref="BB151:BC158"/>
    <mergeCell ref="BD151:BE158"/>
    <mergeCell ref="BF151:BG158"/>
    <mergeCell ref="BH151:BI158"/>
    <mergeCell ref="BJ151:BK158"/>
    <mergeCell ref="BL151:BM158"/>
    <mergeCell ref="BN151:BO158"/>
    <mergeCell ref="BP151:BS158"/>
    <mergeCell ref="BT151:BT158"/>
    <mergeCell ref="BU151:BU158"/>
    <mergeCell ref="BV151:BV158"/>
    <mergeCell ref="BW151:BW158"/>
    <mergeCell ref="BX151:BX158"/>
    <mergeCell ref="BY151:BY158"/>
    <mergeCell ref="BA127:BA134"/>
    <mergeCell ref="BB127:BC134"/>
    <mergeCell ref="BD127:BE134"/>
    <mergeCell ref="BF127:BG134"/>
    <mergeCell ref="BH127:BI134"/>
    <mergeCell ref="BJ127:BK134"/>
    <mergeCell ref="BL127:BM134"/>
    <mergeCell ref="BN127:BO134"/>
    <mergeCell ref="BP127:BS134"/>
    <mergeCell ref="BT127:BT134"/>
    <mergeCell ref="BU127:BU134"/>
    <mergeCell ref="BV127:BV134"/>
    <mergeCell ref="BW127:BW134"/>
    <mergeCell ref="BX127:BX134"/>
    <mergeCell ref="BY127:BY134"/>
    <mergeCell ref="BA135:BA142"/>
    <mergeCell ref="BB135:BC142"/>
    <mergeCell ref="BD135:BE142"/>
    <mergeCell ref="BF135:BG142"/>
    <mergeCell ref="BH135:BI142"/>
    <mergeCell ref="BJ135:BK142"/>
    <mergeCell ref="BL135:BM142"/>
    <mergeCell ref="BN135:BO142"/>
    <mergeCell ref="BP135:BS142"/>
    <mergeCell ref="BT135:BT142"/>
    <mergeCell ref="BU135:BU142"/>
    <mergeCell ref="BV135:BV142"/>
    <mergeCell ref="BW135:BW142"/>
    <mergeCell ref="BX135:BX142"/>
    <mergeCell ref="BY135:BY142"/>
    <mergeCell ref="BA111:BA118"/>
    <mergeCell ref="BB111:BC118"/>
    <mergeCell ref="BD111:BE118"/>
    <mergeCell ref="BF111:BG118"/>
    <mergeCell ref="BH111:BI118"/>
    <mergeCell ref="BJ111:BK118"/>
    <mergeCell ref="BL111:BM118"/>
    <mergeCell ref="BN111:BO118"/>
    <mergeCell ref="BP111:BS118"/>
    <mergeCell ref="BT111:BT118"/>
    <mergeCell ref="BU111:BU118"/>
    <mergeCell ref="BV111:BV118"/>
    <mergeCell ref="BW111:BW118"/>
    <mergeCell ref="BX111:BX118"/>
    <mergeCell ref="BY111:BY118"/>
    <mergeCell ref="BA119:BA126"/>
    <mergeCell ref="BB119:BC126"/>
    <mergeCell ref="BD119:BE126"/>
    <mergeCell ref="BF119:BG126"/>
    <mergeCell ref="BH119:BI126"/>
    <mergeCell ref="BJ119:BK126"/>
    <mergeCell ref="BL119:BM126"/>
    <mergeCell ref="BN119:BO126"/>
    <mergeCell ref="BP119:BS126"/>
    <mergeCell ref="BT119:BT126"/>
    <mergeCell ref="BU119:BU126"/>
    <mergeCell ref="BV119:BV126"/>
    <mergeCell ref="BW119:BW126"/>
    <mergeCell ref="BX119:BX126"/>
    <mergeCell ref="BY119:BY126"/>
    <mergeCell ref="BA95:BA102"/>
    <mergeCell ref="BB95:BC102"/>
    <mergeCell ref="BD95:BE102"/>
    <mergeCell ref="BF95:BG102"/>
    <mergeCell ref="BH95:BI102"/>
    <mergeCell ref="BJ95:BK102"/>
    <mergeCell ref="BL95:BM102"/>
    <mergeCell ref="BN95:BO102"/>
    <mergeCell ref="BP95:BS102"/>
    <mergeCell ref="BT95:BT102"/>
    <mergeCell ref="BU95:BU102"/>
    <mergeCell ref="BV95:BV102"/>
    <mergeCell ref="BW95:BW102"/>
    <mergeCell ref="BX95:BX102"/>
    <mergeCell ref="BY95:BY102"/>
    <mergeCell ref="BA103:BA110"/>
    <mergeCell ref="BB103:BC110"/>
    <mergeCell ref="BD103:BE110"/>
    <mergeCell ref="BF103:BG110"/>
    <mergeCell ref="BH103:BI110"/>
    <mergeCell ref="BJ103:BK110"/>
    <mergeCell ref="BL103:BM110"/>
    <mergeCell ref="BN103:BO110"/>
    <mergeCell ref="BP103:BS110"/>
    <mergeCell ref="BT103:BT110"/>
    <mergeCell ref="BU103:BU110"/>
    <mergeCell ref="BV103:BV110"/>
    <mergeCell ref="BW103:BW110"/>
    <mergeCell ref="BX103:BX110"/>
    <mergeCell ref="BY103:BY110"/>
    <mergeCell ref="BA79:BA86"/>
    <mergeCell ref="BB79:BC86"/>
    <mergeCell ref="BD79:BE86"/>
    <mergeCell ref="BF79:BG86"/>
    <mergeCell ref="BH79:BI86"/>
    <mergeCell ref="BJ79:BK86"/>
    <mergeCell ref="BL79:BM86"/>
    <mergeCell ref="BN79:BO86"/>
    <mergeCell ref="BP79:BS86"/>
    <mergeCell ref="BT79:BT86"/>
    <mergeCell ref="BU79:BU86"/>
    <mergeCell ref="BV79:BV86"/>
    <mergeCell ref="BW79:BW86"/>
    <mergeCell ref="BX79:BX86"/>
    <mergeCell ref="BY79:BY86"/>
    <mergeCell ref="BA87:BA94"/>
    <mergeCell ref="BB87:BC94"/>
    <mergeCell ref="BD87:BE94"/>
    <mergeCell ref="BF87:BG94"/>
    <mergeCell ref="BH87:BI94"/>
    <mergeCell ref="BJ87:BK94"/>
    <mergeCell ref="BL87:BM94"/>
    <mergeCell ref="BN87:BO94"/>
    <mergeCell ref="BP87:BS94"/>
    <mergeCell ref="BT87:BT94"/>
    <mergeCell ref="BU87:BU94"/>
    <mergeCell ref="BV87:BV94"/>
    <mergeCell ref="BW87:BW94"/>
    <mergeCell ref="BX87:BX94"/>
    <mergeCell ref="BY87:BY94"/>
    <mergeCell ref="BA63:BA70"/>
    <mergeCell ref="BB63:BC70"/>
    <mergeCell ref="BD63:BE70"/>
    <mergeCell ref="BF63:BG70"/>
    <mergeCell ref="BH63:BI70"/>
    <mergeCell ref="BJ63:BK70"/>
    <mergeCell ref="BL63:BM70"/>
    <mergeCell ref="BN63:BO70"/>
    <mergeCell ref="BP63:BS70"/>
    <mergeCell ref="BT63:BT70"/>
    <mergeCell ref="BU63:BU70"/>
    <mergeCell ref="BV63:BV70"/>
    <mergeCell ref="BW63:BW70"/>
    <mergeCell ref="BX63:BX70"/>
    <mergeCell ref="BY63:BY70"/>
    <mergeCell ref="BA71:BA78"/>
    <mergeCell ref="BB71:BC78"/>
    <mergeCell ref="BD71:BE78"/>
    <mergeCell ref="BF71:BG78"/>
    <mergeCell ref="BH71:BI78"/>
    <mergeCell ref="BJ71:BK78"/>
    <mergeCell ref="BL71:BM78"/>
    <mergeCell ref="BN71:BO78"/>
    <mergeCell ref="BP71:BS78"/>
    <mergeCell ref="BT71:BT78"/>
    <mergeCell ref="BU71:BU78"/>
    <mergeCell ref="BV71:BV78"/>
    <mergeCell ref="BW71:BW78"/>
    <mergeCell ref="BX71:BX78"/>
    <mergeCell ref="BY71:BY78"/>
    <mergeCell ref="BA47:BA54"/>
    <mergeCell ref="BB47:BC54"/>
    <mergeCell ref="BD47:BE54"/>
    <mergeCell ref="BF47:BG54"/>
    <mergeCell ref="BH47:BI54"/>
    <mergeCell ref="BJ47:BK54"/>
    <mergeCell ref="BL47:BM54"/>
    <mergeCell ref="BN47:BO54"/>
    <mergeCell ref="BP47:BS54"/>
    <mergeCell ref="BT47:BT54"/>
    <mergeCell ref="BU47:BU54"/>
    <mergeCell ref="BV47:BV54"/>
    <mergeCell ref="BW47:BW54"/>
    <mergeCell ref="BX47:BX54"/>
    <mergeCell ref="BY47:BY54"/>
    <mergeCell ref="BA55:BA62"/>
    <mergeCell ref="BB55:BC62"/>
    <mergeCell ref="BD55:BE62"/>
    <mergeCell ref="BF55:BG62"/>
    <mergeCell ref="BH55:BI62"/>
    <mergeCell ref="BJ55:BK62"/>
    <mergeCell ref="BL55:BM62"/>
    <mergeCell ref="BN55:BO62"/>
    <mergeCell ref="BP55:BS62"/>
    <mergeCell ref="BT55:BT62"/>
    <mergeCell ref="BU55:BU62"/>
    <mergeCell ref="BV55:BV62"/>
    <mergeCell ref="BW55:BW62"/>
    <mergeCell ref="BX55:BX62"/>
    <mergeCell ref="BY55:BY62"/>
    <mergeCell ref="BA31:BA38"/>
    <mergeCell ref="BB31:BC38"/>
    <mergeCell ref="BD31:BE38"/>
    <mergeCell ref="BF31:BG38"/>
    <mergeCell ref="BH31:BI38"/>
    <mergeCell ref="BJ31:BK38"/>
    <mergeCell ref="BL31:BM38"/>
    <mergeCell ref="BN31:BO38"/>
    <mergeCell ref="BP31:BS38"/>
    <mergeCell ref="BT31:BT38"/>
    <mergeCell ref="BU31:BU38"/>
    <mergeCell ref="BV31:BV38"/>
    <mergeCell ref="BW31:BW38"/>
    <mergeCell ref="BX31:BX38"/>
    <mergeCell ref="BY31:BY38"/>
    <mergeCell ref="BA39:BA46"/>
    <mergeCell ref="BB39:BC46"/>
    <mergeCell ref="BD39:BE46"/>
    <mergeCell ref="BF39:BG46"/>
    <mergeCell ref="BH39:BI46"/>
    <mergeCell ref="BJ39:BK46"/>
    <mergeCell ref="BL39:BM46"/>
    <mergeCell ref="BN39:BO46"/>
    <mergeCell ref="BP39:BS46"/>
    <mergeCell ref="BT39:BT46"/>
    <mergeCell ref="BU39:BU46"/>
    <mergeCell ref="BV39:BV46"/>
    <mergeCell ref="BW39:BW46"/>
    <mergeCell ref="BX39:BX46"/>
    <mergeCell ref="BY39:BY46"/>
    <mergeCell ref="BA15:BA22"/>
    <mergeCell ref="BB15:BC22"/>
    <mergeCell ref="BD15:BE22"/>
    <mergeCell ref="BF15:BG22"/>
    <mergeCell ref="BH15:BI22"/>
    <mergeCell ref="BJ15:BK22"/>
    <mergeCell ref="BL15:BM22"/>
    <mergeCell ref="BN15:BO22"/>
    <mergeCell ref="BP15:BS22"/>
    <mergeCell ref="BT15:BT22"/>
    <mergeCell ref="BU15:BU22"/>
    <mergeCell ref="BV15:BV22"/>
    <mergeCell ref="BW15:BW22"/>
    <mergeCell ref="BX15:BX22"/>
    <mergeCell ref="BY15:BY22"/>
    <mergeCell ref="BA23:BA30"/>
    <mergeCell ref="BB23:BC30"/>
    <mergeCell ref="BD23:BE30"/>
    <mergeCell ref="BF23:BG30"/>
    <mergeCell ref="BH23:BI30"/>
    <mergeCell ref="BJ23:BK30"/>
    <mergeCell ref="BL23:BM30"/>
    <mergeCell ref="BN23:BO30"/>
    <mergeCell ref="BP23:BS30"/>
    <mergeCell ref="BT23:BT30"/>
    <mergeCell ref="BU23:BU30"/>
    <mergeCell ref="BV23:BV30"/>
    <mergeCell ref="BW23:BW30"/>
    <mergeCell ref="BX23:BX30"/>
    <mergeCell ref="BY23:BY30"/>
    <mergeCell ref="BA1:BS4"/>
    <mergeCell ref="BB6:BC6"/>
    <mergeCell ref="BD6:BG6"/>
    <mergeCell ref="BH6:BK6"/>
    <mergeCell ref="BL6:BO6"/>
    <mergeCell ref="BP6:BS6"/>
    <mergeCell ref="BT6:BU6"/>
    <mergeCell ref="BV6:BW6"/>
    <mergeCell ref="BX6:BY6"/>
    <mergeCell ref="BA7:BA14"/>
    <mergeCell ref="BB7:BC14"/>
    <mergeCell ref="BD7:BE14"/>
    <mergeCell ref="BF7:BG14"/>
    <mergeCell ref="BH7:BI14"/>
    <mergeCell ref="BJ7:BK14"/>
    <mergeCell ref="BL7:BM14"/>
    <mergeCell ref="BN7:BO14"/>
    <mergeCell ref="BP7:BS14"/>
    <mergeCell ref="BT7:BT14"/>
    <mergeCell ref="BU7:BU14"/>
    <mergeCell ref="BV7:BV14"/>
    <mergeCell ref="BW7:BW14"/>
    <mergeCell ref="BX7:BX14"/>
    <mergeCell ref="BY7:BY14"/>
    <mergeCell ref="AD215:AE222"/>
    <mergeCell ref="AF215:AG222"/>
    <mergeCell ref="AH215:AI222"/>
    <mergeCell ref="AJ215:AK222"/>
    <mergeCell ref="AL215:AM222"/>
    <mergeCell ref="AN215:AO222"/>
    <mergeCell ref="AP215:AS222"/>
    <mergeCell ref="AP223:AS230"/>
    <mergeCell ref="AF199:AG206"/>
    <mergeCell ref="AH199:AI206"/>
    <mergeCell ref="AJ199:AK206"/>
    <mergeCell ref="AL199:AM206"/>
    <mergeCell ref="AN199:AO206"/>
    <mergeCell ref="AP199:AS206"/>
    <mergeCell ref="AD207:AE214"/>
    <mergeCell ref="AF207:AG214"/>
    <mergeCell ref="AH207:AI214"/>
    <mergeCell ref="AJ207:AK214"/>
    <mergeCell ref="AL207:AM214"/>
    <mergeCell ref="AN207:AO214"/>
    <mergeCell ref="AP207:AS214"/>
    <mergeCell ref="AD223:AE230"/>
    <mergeCell ref="AF223:AG230"/>
    <mergeCell ref="AH223:AI230"/>
    <mergeCell ref="AJ223:AK230"/>
    <mergeCell ref="AL223:AM230"/>
    <mergeCell ref="AN223:AO230"/>
    <mergeCell ref="AA183:AA190"/>
    <mergeCell ref="AB183:AC190"/>
    <mergeCell ref="AD183:AE190"/>
    <mergeCell ref="AF183:AG190"/>
    <mergeCell ref="AH183:AI190"/>
    <mergeCell ref="AJ183:AK190"/>
    <mergeCell ref="AL183:AM190"/>
    <mergeCell ref="AN183:AO190"/>
    <mergeCell ref="AP183:AS190"/>
    <mergeCell ref="AA191:AA198"/>
    <mergeCell ref="AB191:AC198"/>
    <mergeCell ref="AD191:AE198"/>
    <mergeCell ref="AF191:AG198"/>
    <mergeCell ref="AH191:AI198"/>
    <mergeCell ref="AJ191:AK198"/>
    <mergeCell ref="AL191:AM198"/>
    <mergeCell ref="AN191:AO198"/>
    <mergeCell ref="AP191:AS198"/>
    <mergeCell ref="AA167:AA174"/>
    <mergeCell ref="AB167:AC174"/>
    <mergeCell ref="AD167:AE174"/>
    <mergeCell ref="AF167:AG174"/>
    <mergeCell ref="AH167:AI174"/>
    <mergeCell ref="AJ167:AK174"/>
    <mergeCell ref="AL167:AM174"/>
    <mergeCell ref="AN167:AO174"/>
    <mergeCell ref="AP167:AS174"/>
    <mergeCell ref="AA175:AA182"/>
    <mergeCell ref="AB175:AC182"/>
    <mergeCell ref="AD175:AE182"/>
    <mergeCell ref="AF175:AG182"/>
    <mergeCell ref="AH175:AI182"/>
    <mergeCell ref="AJ175:AK182"/>
    <mergeCell ref="AL175:AM182"/>
    <mergeCell ref="AN175:AO182"/>
    <mergeCell ref="AP175:AS182"/>
    <mergeCell ref="AA151:AA158"/>
    <mergeCell ref="AB151:AC158"/>
    <mergeCell ref="AD151:AE158"/>
    <mergeCell ref="AF151:AG158"/>
    <mergeCell ref="AH151:AI158"/>
    <mergeCell ref="AJ151:AK158"/>
    <mergeCell ref="AL151:AM158"/>
    <mergeCell ref="AN151:AO158"/>
    <mergeCell ref="AP151:AS158"/>
    <mergeCell ref="AA159:AA166"/>
    <mergeCell ref="AB159:AC166"/>
    <mergeCell ref="AD159:AE166"/>
    <mergeCell ref="AF159:AG166"/>
    <mergeCell ref="AH159:AI166"/>
    <mergeCell ref="AJ159:AK166"/>
    <mergeCell ref="AL159:AM166"/>
    <mergeCell ref="AN159:AO166"/>
    <mergeCell ref="AP159:AS166"/>
    <mergeCell ref="AA135:AA142"/>
    <mergeCell ref="AB135:AC142"/>
    <mergeCell ref="AD135:AE142"/>
    <mergeCell ref="AF135:AG142"/>
    <mergeCell ref="AH135:AI142"/>
    <mergeCell ref="AJ135:AK142"/>
    <mergeCell ref="AL135:AM142"/>
    <mergeCell ref="AN135:AO142"/>
    <mergeCell ref="AP135:AS142"/>
    <mergeCell ref="AA143:AA150"/>
    <mergeCell ref="AB143:AC150"/>
    <mergeCell ref="AD143:AE150"/>
    <mergeCell ref="AF143:AG150"/>
    <mergeCell ref="AH143:AI150"/>
    <mergeCell ref="AJ143:AK150"/>
    <mergeCell ref="AL143:AM150"/>
    <mergeCell ref="AN143:AO150"/>
    <mergeCell ref="AP143:AS150"/>
    <mergeCell ref="AD111:AE118"/>
    <mergeCell ref="AF111:AG118"/>
    <mergeCell ref="AH111:AI118"/>
    <mergeCell ref="AJ111:AK118"/>
    <mergeCell ref="AL111:AM118"/>
    <mergeCell ref="AN111:AO118"/>
    <mergeCell ref="AP111:AS118"/>
    <mergeCell ref="AA119:AA126"/>
    <mergeCell ref="AB119:AC126"/>
    <mergeCell ref="AD119:AE126"/>
    <mergeCell ref="AF119:AG126"/>
    <mergeCell ref="AH119:AI126"/>
    <mergeCell ref="AJ119:AK126"/>
    <mergeCell ref="AL119:AM126"/>
    <mergeCell ref="AN119:AO126"/>
    <mergeCell ref="AP119:AS126"/>
    <mergeCell ref="AA127:AA134"/>
    <mergeCell ref="AB127:AC134"/>
    <mergeCell ref="AD127:AE134"/>
    <mergeCell ref="AF127:AG134"/>
    <mergeCell ref="AH127:AI134"/>
    <mergeCell ref="AJ127:AK134"/>
    <mergeCell ref="AL127:AM134"/>
    <mergeCell ref="AN127:AO134"/>
    <mergeCell ref="AP127:AS134"/>
    <mergeCell ref="AA95:AA102"/>
    <mergeCell ref="AB95:AC102"/>
    <mergeCell ref="AD95:AE102"/>
    <mergeCell ref="AF95:AG102"/>
    <mergeCell ref="AH95:AI102"/>
    <mergeCell ref="AJ95:AK102"/>
    <mergeCell ref="AL95:AM102"/>
    <mergeCell ref="AN95:AO102"/>
    <mergeCell ref="AP95:AS102"/>
    <mergeCell ref="AA103:AA110"/>
    <mergeCell ref="AB103:AC110"/>
    <mergeCell ref="AD103:AE110"/>
    <mergeCell ref="AF103:AG110"/>
    <mergeCell ref="AH103:AI110"/>
    <mergeCell ref="AJ103:AK110"/>
    <mergeCell ref="AL103:AM110"/>
    <mergeCell ref="AN103:AO110"/>
    <mergeCell ref="AP103:AS110"/>
    <mergeCell ref="AA79:AA86"/>
    <mergeCell ref="AB79:AC86"/>
    <mergeCell ref="AD79:AE86"/>
    <mergeCell ref="AF79:AG86"/>
    <mergeCell ref="AH79:AI86"/>
    <mergeCell ref="AJ79:AK86"/>
    <mergeCell ref="AL79:AM86"/>
    <mergeCell ref="AN79:AO86"/>
    <mergeCell ref="AP79:AS86"/>
    <mergeCell ref="AA87:AA94"/>
    <mergeCell ref="AB87:AC94"/>
    <mergeCell ref="AD87:AE94"/>
    <mergeCell ref="AF87:AG94"/>
    <mergeCell ref="AH87:AI94"/>
    <mergeCell ref="AJ87:AK94"/>
    <mergeCell ref="AL87:AM94"/>
    <mergeCell ref="AN87:AO94"/>
    <mergeCell ref="AP87:AS94"/>
    <mergeCell ref="AA63:AA70"/>
    <mergeCell ref="AB63:AC70"/>
    <mergeCell ref="AD63:AE70"/>
    <mergeCell ref="AF63:AG70"/>
    <mergeCell ref="AH63:AI70"/>
    <mergeCell ref="AJ63:AK70"/>
    <mergeCell ref="AL63:AM70"/>
    <mergeCell ref="AN63:AO70"/>
    <mergeCell ref="AP63:AS70"/>
    <mergeCell ref="AA71:AA78"/>
    <mergeCell ref="AB71:AC78"/>
    <mergeCell ref="AD71:AE78"/>
    <mergeCell ref="AF71:AG78"/>
    <mergeCell ref="AH71:AI78"/>
    <mergeCell ref="AJ71:AK78"/>
    <mergeCell ref="AL71:AM78"/>
    <mergeCell ref="AN71:AO78"/>
    <mergeCell ref="AP71:AS78"/>
    <mergeCell ref="AA47:AA54"/>
    <mergeCell ref="AB47:AC54"/>
    <mergeCell ref="AD47:AE54"/>
    <mergeCell ref="AF47:AG54"/>
    <mergeCell ref="AH47:AI54"/>
    <mergeCell ref="AJ47:AK54"/>
    <mergeCell ref="AL47:AM54"/>
    <mergeCell ref="AN47:AO54"/>
    <mergeCell ref="AP47:AS54"/>
    <mergeCell ref="AA55:AA62"/>
    <mergeCell ref="AB55:AC62"/>
    <mergeCell ref="AD55:AE62"/>
    <mergeCell ref="AF55:AG62"/>
    <mergeCell ref="AH55:AI62"/>
    <mergeCell ref="AJ55:AK62"/>
    <mergeCell ref="AL55:AM62"/>
    <mergeCell ref="AN55:AO62"/>
    <mergeCell ref="AP55:AS62"/>
    <mergeCell ref="AA31:AA38"/>
    <mergeCell ref="AB31:AC38"/>
    <mergeCell ref="AD31:AE38"/>
    <mergeCell ref="AF31:AG38"/>
    <mergeCell ref="AH31:AI38"/>
    <mergeCell ref="AJ31:AK38"/>
    <mergeCell ref="AL31:AM38"/>
    <mergeCell ref="AN31:AO38"/>
    <mergeCell ref="AP31:AS38"/>
    <mergeCell ref="AA39:AA46"/>
    <mergeCell ref="AB39:AC46"/>
    <mergeCell ref="AD39:AE46"/>
    <mergeCell ref="AF39:AG46"/>
    <mergeCell ref="AH39:AI46"/>
    <mergeCell ref="AJ39:AK46"/>
    <mergeCell ref="AL39:AM46"/>
    <mergeCell ref="AN39:AO46"/>
    <mergeCell ref="AP39:AS46"/>
    <mergeCell ref="AA15:AA22"/>
    <mergeCell ref="AB15:AC22"/>
    <mergeCell ref="AD15:AE22"/>
    <mergeCell ref="AF15:AG22"/>
    <mergeCell ref="AH15:AI22"/>
    <mergeCell ref="AJ15:AK22"/>
    <mergeCell ref="AL15:AM22"/>
    <mergeCell ref="AN15:AO22"/>
    <mergeCell ref="AP15:AS22"/>
    <mergeCell ref="AA23:AA30"/>
    <mergeCell ref="AB23:AC30"/>
    <mergeCell ref="AD23:AE30"/>
    <mergeCell ref="AF23:AG30"/>
    <mergeCell ref="AH23:AI30"/>
    <mergeCell ref="AJ23:AK30"/>
    <mergeCell ref="AL23:AM30"/>
    <mergeCell ref="AN23:AO30"/>
    <mergeCell ref="AP23:AS30"/>
    <mergeCell ref="T7:T14"/>
    <mergeCell ref="B7:C14"/>
    <mergeCell ref="A7:A14"/>
    <mergeCell ref="D7:E14"/>
    <mergeCell ref="F7:G14"/>
    <mergeCell ref="B6:C6"/>
    <mergeCell ref="D6:G6"/>
    <mergeCell ref="H6:K6"/>
    <mergeCell ref="L7:M14"/>
    <mergeCell ref="H7:I14"/>
    <mergeCell ref="J7:K14"/>
    <mergeCell ref="L6:O6"/>
    <mergeCell ref="N7:O14"/>
    <mergeCell ref="AA1:AS3"/>
    <mergeCell ref="AB6:AC6"/>
    <mergeCell ref="AD6:AG6"/>
    <mergeCell ref="AH6:AK6"/>
    <mergeCell ref="AL6:AO6"/>
    <mergeCell ref="AP6:AS6"/>
    <mergeCell ref="AA7:AA14"/>
    <mergeCell ref="AB7:AC14"/>
    <mergeCell ref="AD7:AE14"/>
    <mergeCell ref="AF7:AG14"/>
    <mergeCell ref="AH7:AI14"/>
    <mergeCell ref="AJ7:AK14"/>
    <mergeCell ref="AL7:AM14"/>
    <mergeCell ref="AN7:AO14"/>
    <mergeCell ref="AP7:AS14"/>
    <mergeCell ref="A1:S4"/>
    <mergeCell ref="W7:W14"/>
    <mergeCell ref="X7:X14"/>
    <mergeCell ref="Y7:Y14"/>
    <mergeCell ref="A23:A30"/>
    <mergeCell ref="B23:C30"/>
    <mergeCell ref="D23:E30"/>
    <mergeCell ref="F23:G30"/>
    <mergeCell ref="H23:I30"/>
    <mergeCell ref="J23:K30"/>
    <mergeCell ref="L23:M30"/>
    <mergeCell ref="A31:A38"/>
    <mergeCell ref="B31:C38"/>
    <mergeCell ref="D31:E38"/>
    <mergeCell ref="F31:G38"/>
    <mergeCell ref="H31:I38"/>
    <mergeCell ref="J31:K38"/>
    <mergeCell ref="L31:M38"/>
    <mergeCell ref="A15:A22"/>
    <mergeCell ref="B15:C22"/>
    <mergeCell ref="D15:E22"/>
    <mergeCell ref="F15:G22"/>
    <mergeCell ref="H15:I22"/>
    <mergeCell ref="J15:K22"/>
    <mergeCell ref="L15:M22"/>
    <mergeCell ref="L47:M54"/>
    <mergeCell ref="F55:G62"/>
    <mergeCell ref="H55:I62"/>
    <mergeCell ref="J55:K62"/>
    <mergeCell ref="L55:M62"/>
    <mergeCell ref="A39:A46"/>
    <mergeCell ref="B39:C46"/>
    <mergeCell ref="D39:E46"/>
    <mergeCell ref="F39:G46"/>
    <mergeCell ref="H39:I46"/>
    <mergeCell ref="J39:K46"/>
    <mergeCell ref="L39:M46"/>
    <mergeCell ref="A55:A62"/>
    <mergeCell ref="B55:C62"/>
    <mergeCell ref="D55:E62"/>
    <mergeCell ref="A47:A54"/>
    <mergeCell ref="B47:C54"/>
    <mergeCell ref="D47:E54"/>
    <mergeCell ref="F47:G54"/>
    <mergeCell ref="H47:I54"/>
    <mergeCell ref="J47:K54"/>
    <mergeCell ref="A135:A142"/>
    <mergeCell ref="B135:C142"/>
    <mergeCell ref="D135:E142"/>
    <mergeCell ref="F135:G142"/>
    <mergeCell ref="H135:I142"/>
    <mergeCell ref="J135:K142"/>
    <mergeCell ref="A143:A150"/>
    <mergeCell ref="B143:C150"/>
    <mergeCell ref="D143:E150"/>
    <mergeCell ref="F143:G150"/>
    <mergeCell ref="A151:A158"/>
    <mergeCell ref="B151:C158"/>
    <mergeCell ref="D151:E158"/>
    <mergeCell ref="F151:G158"/>
    <mergeCell ref="H151:I158"/>
    <mergeCell ref="A159:A166"/>
    <mergeCell ref="H95:I102"/>
    <mergeCell ref="J95:K102"/>
    <mergeCell ref="J111:K118"/>
    <mergeCell ref="J119:K126"/>
    <mergeCell ref="A95:A102"/>
    <mergeCell ref="B95:C102"/>
    <mergeCell ref="D95:E102"/>
    <mergeCell ref="F95:G102"/>
    <mergeCell ref="A111:A118"/>
    <mergeCell ref="B111:C118"/>
    <mergeCell ref="D111:E118"/>
    <mergeCell ref="F111:G118"/>
    <mergeCell ref="H111:I118"/>
    <mergeCell ref="A119:A126"/>
    <mergeCell ref="B119:C126"/>
    <mergeCell ref="D119:E126"/>
    <mergeCell ref="L167:M174"/>
    <mergeCell ref="N167:O174"/>
    <mergeCell ref="L175:M182"/>
    <mergeCell ref="N175:O182"/>
    <mergeCell ref="A167:A174"/>
    <mergeCell ref="B167:C174"/>
    <mergeCell ref="D167:E174"/>
    <mergeCell ref="F167:G174"/>
    <mergeCell ref="H167:I174"/>
    <mergeCell ref="J167:K174"/>
    <mergeCell ref="A175:A182"/>
    <mergeCell ref="B175:C182"/>
    <mergeCell ref="D175:E182"/>
    <mergeCell ref="F175:G182"/>
    <mergeCell ref="H175:I182"/>
    <mergeCell ref="J175:K182"/>
    <mergeCell ref="H143:I150"/>
    <mergeCell ref="J143:K150"/>
    <mergeCell ref="J151:K158"/>
    <mergeCell ref="L151:M158"/>
    <mergeCell ref="N151:O158"/>
    <mergeCell ref="J159:K166"/>
    <mergeCell ref="L159:M166"/>
    <mergeCell ref="N159:O166"/>
    <mergeCell ref="L135:M142"/>
    <mergeCell ref="N135:O142"/>
    <mergeCell ref="L143:M150"/>
    <mergeCell ref="N143:O150"/>
    <mergeCell ref="A207:A214"/>
    <mergeCell ref="B207:C214"/>
    <mergeCell ref="D207:E214"/>
    <mergeCell ref="F207:G214"/>
    <mergeCell ref="A215:A222"/>
    <mergeCell ref="B215:C222"/>
    <mergeCell ref="D215:E222"/>
    <mergeCell ref="F215:G222"/>
    <mergeCell ref="A223:A230"/>
    <mergeCell ref="B223:C230"/>
    <mergeCell ref="D223:E230"/>
    <mergeCell ref="F223:G230"/>
    <mergeCell ref="H207:I214"/>
    <mergeCell ref="J207:K214"/>
    <mergeCell ref="L207:M214"/>
    <mergeCell ref="N207:O214"/>
    <mergeCell ref="H215:I222"/>
    <mergeCell ref="J215:K222"/>
    <mergeCell ref="L215:M222"/>
    <mergeCell ref="N215:O222"/>
    <mergeCell ref="H223:I230"/>
    <mergeCell ref="J223:K230"/>
    <mergeCell ref="L223:M230"/>
    <mergeCell ref="N223:O230"/>
    <mergeCell ref="B159:C166"/>
    <mergeCell ref="D159:E166"/>
    <mergeCell ref="F159:G166"/>
    <mergeCell ref="H159:I166"/>
    <mergeCell ref="P143:S150"/>
    <mergeCell ref="P151:S158"/>
    <mergeCell ref="P159:S166"/>
    <mergeCell ref="P167:S174"/>
    <mergeCell ref="P175:S182"/>
    <mergeCell ref="P6:S6"/>
    <mergeCell ref="N15:O22"/>
    <mergeCell ref="P15:S22"/>
    <mergeCell ref="N23:O30"/>
    <mergeCell ref="P23:S30"/>
    <mergeCell ref="N39:O46"/>
    <mergeCell ref="P39:S46"/>
    <mergeCell ref="N47:O54"/>
    <mergeCell ref="P47:S54"/>
    <mergeCell ref="N55:O62"/>
    <mergeCell ref="P55:S62"/>
    <mergeCell ref="N87:O94"/>
    <mergeCell ref="P87:S94"/>
    <mergeCell ref="N95:O102"/>
    <mergeCell ref="P95:S102"/>
    <mergeCell ref="N31:O38"/>
    <mergeCell ref="P31:S38"/>
    <mergeCell ref="P111:S118"/>
    <mergeCell ref="N111:O118"/>
    <mergeCell ref="N119:O126"/>
    <mergeCell ref="T6:U6"/>
    <mergeCell ref="V6:W6"/>
    <mergeCell ref="X6:Y6"/>
    <mergeCell ref="P7:S14"/>
    <mergeCell ref="P119:S126"/>
    <mergeCell ref="P135:S142"/>
    <mergeCell ref="U7:U14"/>
    <mergeCell ref="V7:V14"/>
    <mergeCell ref="W31:W38"/>
    <mergeCell ref="X31:X38"/>
    <mergeCell ref="Y31:Y38"/>
    <mergeCell ref="T15:T22"/>
    <mergeCell ref="U15:U22"/>
    <mergeCell ref="V15:V22"/>
    <mergeCell ref="W15:W22"/>
    <mergeCell ref="X15:X22"/>
    <mergeCell ref="Y15:Y22"/>
    <mergeCell ref="T23:T30"/>
    <mergeCell ref="U23:U30"/>
    <mergeCell ref="V23:V30"/>
    <mergeCell ref="W23:W30"/>
    <mergeCell ref="X23:X30"/>
    <mergeCell ref="Y23:Y30"/>
    <mergeCell ref="T55:T62"/>
    <mergeCell ref="U55:U62"/>
    <mergeCell ref="V55:V62"/>
    <mergeCell ref="W55:W62"/>
    <mergeCell ref="X55:X62"/>
    <mergeCell ref="Y55:Y62"/>
    <mergeCell ref="T39:T46"/>
    <mergeCell ref="U39:U46"/>
    <mergeCell ref="V39:V46"/>
    <mergeCell ref="W39:W46"/>
    <mergeCell ref="X39:X46"/>
    <mergeCell ref="Y39:Y46"/>
    <mergeCell ref="T47:T54"/>
    <mergeCell ref="U47:U54"/>
    <mergeCell ref="V47:V54"/>
    <mergeCell ref="W47:W54"/>
    <mergeCell ref="X47:X54"/>
    <mergeCell ref="Y47:Y54"/>
    <mergeCell ref="T31:T38"/>
    <mergeCell ref="U31:U38"/>
    <mergeCell ref="V31:V38"/>
    <mergeCell ref="T79:T86"/>
    <mergeCell ref="U79:U86"/>
    <mergeCell ref="V79:V86"/>
    <mergeCell ref="W79:W86"/>
    <mergeCell ref="X79:X86"/>
    <mergeCell ref="Y79:Y86"/>
    <mergeCell ref="T63:T70"/>
    <mergeCell ref="U63:U70"/>
    <mergeCell ref="V63:V70"/>
    <mergeCell ref="W63:W70"/>
    <mergeCell ref="X63:X70"/>
    <mergeCell ref="Y63:Y70"/>
    <mergeCell ref="T71:T78"/>
    <mergeCell ref="U71:U78"/>
    <mergeCell ref="V71:V78"/>
    <mergeCell ref="W71:W78"/>
    <mergeCell ref="X71:X78"/>
    <mergeCell ref="Y71:Y78"/>
    <mergeCell ref="T103:T110"/>
    <mergeCell ref="U103:U110"/>
    <mergeCell ref="V103:V110"/>
    <mergeCell ref="W103:W110"/>
    <mergeCell ref="X103:X110"/>
    <mergeCell ref="Y103:Y110"/>
    <mergeCell ref="T87:T94"/>
    <mergeCell ref="U87:U94"/>
    <mergeCell ref="V87:V94"/>
    <mergeCell ref="W87:W94"/>
    <mergeCell ref="X87:X94"/>
    <mergeCell ref="Y87:Y94"/>
    <mergeCell ref="T95:T102"/>
    <mergeCell ref="U95:U102"/>
    <mergeCell ref="V95:V102"/>
    <mergeCell ref="W95:W102"/>
    <mergeCell ref="X95:X102"/>
    <mergeCell ref="Y95:Y102"/>
    <mergeCell ref="T135:T142"/>
    <mergeCell ref="U135:U142"/>
    <mergeCell ref="V135:V142"/>
    <mergeCell ref="W135:W142"/>
    <mergeCell ref="X135:X142"/>
    <mergeCell ref="Y135:Y142"/>
    <mergeCell ref="T143:T150"/>
    <mergeCell ref="U143:U150"/>
    <mergeCell ref="V143:V150"/>
    <mergeCell ref="W143:W150"/>
    <mergeCell ref="X143:X150"/>
    <mergeCell ref="Y143:Y150"/>
    <mergeCell ref="T127:T134"/>
    <mergeCell ref="U127:U134"/>
    <mergeCell ref="V127:V134"/>
    <mergeCell ref="W127:W134"/>
    <mergeCell ref="X127:X134"/>
    <mergeCell ref="Y127:Y134"/>
    <mergeCell ref="T159:T166"/>
    <mergeCell ref="U159:U166"/>
    <mergeCell ref="V159:V166"/>
    <mergeCell ref="W159:W166"/>
    <mergeCell ref="X159:X166"/>
    <mergeCell ref="Y159:Y166"/>
    <mergeCell ref="T167:T174"/>
    <mergeCell ref="U167:U174"/>
    <mergeCell ref="V167:V174"/>
    <mergeCell ref="W167:W174"/>
    <mergeCell ref="X167:X174"/>
    <mergeCell ref="Y167:Y174"/>
    <mergeCell ref="T151:T158"/>
    <mergeCell ref="U151:U158"/>
    <mergeCell ref="V151:V158"/>
    <mergeCell ref="W151:W158"/>
    <mergeCell ref="X151:X158"/>
    <mergeCell ref="Y151:Y158"/>
    <mergeCell ref="T183:T190"/>
    <mergeCell ref="U183:U190"/>
    <mergeCell ref="V183:V190"/>
    <mergeCell ref="W183:W190"/>
    <mergeCell ref="X183:X190"/>
    <mergeCell ref="Y183:Y190"/>
    <mergeCell ref="T191:T198"/>
    <mergeCell ref="U191:U198"/>
    <mergeCell ref="V191:V198"/>
    <mergeCell ref="W191:W198"/>
    <mergeCell ref="X191:X198"/>
    <mergeCell ref="Y191:Y198"/>
    <mergeCell ref="T175:T182"/>
    <mergeCell ref="U175:U182"/>
    <mergeCell ref="V175:V182"/>
    <mergeCell ref="W175:W182"/>
    <mergeCell ref="X175:X182"/>
    <mergeCell ref="Y175:Y182"/>
    <mergeCell ref="A71:A78"/>
    <mergeCell ref="B71:C78"/>
    <mergeCell ref="D71:E78"/>
    <mergeCell ref="F71:G78"/>
    <mergeCell ref="H71:I78"/>
    <mergeCell ref="J71:K78"/>
    <mergeCell ref="L71:M78"/>
    <mergeCell ref="N71:O78"/>
    <mergeCell ref="P71:S78"/>
    <mergeCell ref="A63:A70"/>
    <mergeCell ref="B63:C70"/>
    <mergeCell ref="D63:E70"/>
    <mergeCell ref="F63:G70"/>
    <mergeCell ref="H63:I70"/>
    <mergeCell ref="J63:K70"/>
    <mergeCell ref="L63:M70"/>
    <mergeCell ref="N63:O70"/>
    <mergeCell ref="P63:S70"/>
    <mergeCell ref="A103:A110"/>
    <mergeCell ref="B103:C110"/>
    <mergeCell ref="D103:E110"/>
    <mergeCell ref="F103:G110"/>
    <mergeCell ref="H103:I110"/>
    <mergeCell ref="J103:K110"/>
    <mergeCell ref="L103:M110"/>
    <mergeCell ref="N103:O110"/>
    <mergeCell ref="P103:S110"/>
    <mergeCell ref="A79:A86"/>
    <mergeCell ref="B79:C86"/>
    <mergeCell ref="D79:E86"/>
    <mergeCell ref="F79:G86"/>
    <mergeCell ref="H79:I86"/>
    <mergeCell ref="J79:K86"/>
    <mergeCell ref="L79:M86"/>
    <mergeCell ref="N79:O86"/>
    <mergeCell ref="P79:S86"/>
    <mergeCell ref="L87:M94"/>
    <mergeCell ref="L95:M102"/>
    <mergeCell ref="A87:A94"/>
    <mergeCell ref="B87:C94"/>
    <mergeCell ref="D87:E94"/>
    <mergeCell ref="F87:G94"/>
    <mergeCell ref="H87:I94"/>
    <mergeCell ref="J87:K94"/>
    <mergeCell ref="T111:T118"/>
    <mergeCell ref="U111:U118"/>
    <mergeCell ref="V111:V118"/>
    <mergeCell ref="W111:W118"/>
    <mergeCell ref="X111:X118"/>
    <mergeCell ref="Y111:Y118"/>
    <mergeCell ref="AA111:AA118"/>
    <mergeCell ref="AB111:AC118"/>
    <mergeCell ref="A127:A134"/>
    <mergeCell ref="B127:C134"/>
    <mergeCell ref="D127:E134"/>
    <mergeCell ref="F127:G134"/>
    <mergeCell ref="H127:I134"/>
    <mergeCell ref="J127:K134"/>
    <mergeCell ref="L127:M134"/>
    <mergeCell ref="N127:O134"/>
    <mergeCell ref="P127:S134"/>
    <mergeCell ref="T119:T126"/>
    <mergeCell ref="U119:U126"/>
    <mergeCell ref="V119:V126"/>
    <mergeCell ref="W119:W126"/>
    <mergeCell ref="X119:X126"/>
    <mergeCell ref="Y119:Y126"/>
    <mergeCell ref="L111:M118"/>
    <mergeCell ref="L119:M126"/>
    <mergeCell ref="F119:G126"/>
    <mergeCell ref="H119:I126"/>
    <mergeCell ref="A191:A198"/>
    <mergeCell ref="B191:C198"/>
    <mergeCell ref="D191:E198"/>
    <mergeCell ref="F191:G198"/>
    <mergeCell ref="H191:I198"/>
    <mergeCell ref="J191:K198"/>
    <mergeCell ref="L191:M198"/>
    <mergeCell ref="N191:O198"/>
    <mergeCell ref="P191:S198"/>
    <mergeCell ref="A183:A190"/>
    <mergeCell ref="B183:C190"/>
    <mergeCell ref="D183:E190"/>
    <mergeCell ref="F183:G190"/>
    <mergeCell ref="H183:I190"/>
    <mergeCell ref="J183:K190"/>
    <mergeCell ref="L183:M190"/>
    <mergeCell ref="N183:O190"/>
    <mergeCell ref="P183:S190"/>
    <mergeCell ref="T199:T206"/>
    <mergeCell ref="U199:U206"/>
    <mergeCell ref="V199:V206"/>
    <mergeCell ref="W199:W206"/>
    <mergeCell ref="X199:X206"/>
    <mergeCell ref="Y199:Y206"/>
    <mergeCell ref="AA199:AA206"/>
    <mergeCell ref="AB199:AC206"/>
    <mergeCell ref="AD199:AE206"/>
    <mergeCell ref="A199:A206"/>
    <mergeCell ref="B199:C206"/>
    <mergeCell ref="D199:E206"/>
    <mergeCell ref="F199:G206"/>
    <mergeCell ref="H199:I206"/>
    <mergeCell ref="J199:K206"/>
    <mergeCell ref="L199:M206"/>
    <mergeCell ref="N199:O206"/>
    <mergeCell ref="P199:S206"/>
    <mergeCell ref="AB223:AC230"/>
    <mergeCell ref="P215:S222"/>
    <mergeCell ref="T215:T222"/>
    <mergeCell ref="U215:U222"/>
    <mergeCell ref="V215:V222"/>
    <mergeCell ref="W215:W222"/>
    <mergeCell ref="X215:X222"/>
    <mergeCell ref="Y215:Y222"/>
    <mergeCell ref="AA215:AA222"/>
    <mergeCell ref="AB215:AC222"/>
    <mergeCell ref="P207:S214"/>
    <mergeCell ref="T207:T214"/>
    <mergeCell ref="U207:U214"/>
    <mergeCell ref="V207:V214"/>
    <mergeCell ref="W207:W214"/>
    <mergeCell ref="X207:X214"/>
    <mergeCell ref="Y207:Y214"/>
    <mergeCell ref="AA207:AA214"/>
    <mergeCell ref="AB207:AC214"/>
    <mergeCell ref="A231:A238"/>
    <mergeCell ref="B231:C238"/>
    <mergeCell ref="D231:E238"/>
    <mergeCell ref="F231:G238"/>
    <mergeCell ref="H231:I238"/>
    <mergeCell ref="J231:K238"/>
    <mergeCell ref="L231:M238"/>
    <mergeCell ref="N231:O238"/>
    <mergeCell ref="P231:S238"/>
    <mergeCell ref="T231:T238"/>
    <mergeCell ref="U231:U238"/>
    <mergeCell ref="V231:V238"/>
    <mergeCell ref="W231:W238"/>
    <mergeCell ref="X231:X238"/>
    <mergeCell ref="Y231:Y238"/>
    <mergeCell ref="AA231:AA238"/>
    <mergeCell ref="AB231:AC238"/>
    <mergeCell ref="A255:A262"/>
    <mergeCell ref="B255:C262"/>
    <mergeCell ref="AD231:AE238"/>
    <mergeCell ref="AF231:AG238"/>
    <mergeCell ref="AH231:AI238"/>
    <mergeCell ref="AJ231:AK238"/>
    <mergeCell ref="P223:S230"/>
    <mergeCell ref="T223:T230"/>
    <mergeCell ref="U223:U230"/>
    <mergeCell ref="V223:V230"/>
    <mergeCell ref="W223:W230"/>
    <mergeCell ref="X223:X230"/>
    <mergeCell ref="Y223:Y230"/>
    <mergeCell ref="AA223:AA230"/>
    <mergeCell ref="AP231:AS238"/>
    <mergeCell ref="A239:A246"/>
    <mergeCell ref="B239:C246"/>
    <mergeCell ref="D239:E246"/>
    <mergeCell ref="F239:G246"/>
    <mergeCell ref="H239:I246"/>
    <mergeCell ref="J239:K246"/>
    <mergeCell ref="L239:M246"/>
    <mergeCell ref="N239:O246"/>
    <mergeCell ref="P239:S246"/>
    <mergeCell ref="T239:T246"/>
    <mergeCell ref="U239:U246"/>
    <mergeCell ref="V239:V246"/>
    <mergeCell ref="W239:W246"/>
    <mergeCell ref="X239:X246"/>
    <mergeCell ref="Y239:Y246"/>
    <mergeCell ref="AA239:AA246"/>
    <mergeCell ref="AB239:AC246"/>
    <mergeCell ref="AL239:AM246"/>
    <mergeCell ref="AN239:AO246"/>
    <mergeCell ref="AP239:AS246"/>
    <mergeCell ref="A247:A254"/>
    <mergeCell ref="B247:C254"/>
    <mergeCell ref="D247:E254"/>
    <mergeCell ref="F247:G254"/>
    <mergeCell ref="H247:I254"/>
    <mergeCell ref="J247:K254"/>
    <mergeCell ref="L247:M254"/>
    <mergeCell ref="N247:O254"/>
    <mergeCell ref="P247:S254"/>
    <mergeCell ref="T247:T254"/>
    <mergeCell ref="U247:U254"/>
    <mergeCell ref="V247:V254"/>
    <mergeCell ref="W247:W254"/>
    <mergeCell ref="X247:X254"/>
    <mergeCell ref="Y247:Y254"/>
    <mergeCell ref="AA247:AA254"/>
    <mergeCell ref="AB247:AC254"/>
    <mergeCell ref="AD247:AE254"/>
    <mergeCell ref="AF247:AG254"/>
    <mergeCell ref="AH247:AI254"/>
    <mergeCell ref="AJ247:AK254"/>
    <mergeCell ref="AD239:AE246"/>
    <mergeCell ref="AF239:AG246"/>
    <mergeCell ref="X255:X262"/>
    <mergeCell ref="Y255:Y262"/>
    <mergeCell ref="AA255:AA262"/>
    <mergeCell ref="AB255:AC262"/>
    <mergeCell ref="U271:U278"/>
    <mergeCell ref="V271:V278"/>
    <mergeCell ref="W271:W278"/>
    <mergeCell ref="X271:X278"/>
    <mergeCell ref="Y271:Y278"/>
    <mergeCell ref="AA271:AA278"/>
    <mergeCell ref="AB271:AC278"/>
    <mergeCell ref="AH239:AI246"/>
    <mergeCell ref="AJ239:AK246"/>
    <mergeCell ref="AD255:AE262"/>
    <mergeCell ref="AF255:AG262"/>
    <mergeCell ref="AH255:AI262"/>
    <mergeCell ref="AJ255:AK262"/>
    <mergeCell ref="AD271:AE278"/>
    <mergeCell ref="AF271:AG278"/>
    <mergeCell ref="AH271:AI278"/>
    <mergeCell ref="AJ271:AK278"/>
    <mergeCell ref="AL255:AM262"/>
    <mergeCell ref="AN255:AO262"/>
    <mergeCell ref="AP255:AS262"/>
    <mergeCell ref="A263:A270"/>
    <mergeCell ref="B263:C270"/>
    <mergeCell ref="D263:E270"/>
    <mergeCell ref="F263:G270"/>
    <mergeCell ref="H263:I270"/>
    <mergeCell ref="J263:K270"/>
    <mergeCell ref="L263:M270"/>
    <mergeCell ref="N263:O270"/>
    <mergeCell ref="P263:S270"/>
    <mergeCell ref="T263:T270"/>
    <mergeCell ref="U263:U270"/>
    <mergeCell ref="V263:V270"/>
    <mergeCell ref="W263:W270"/>
    <mergeCell ref="X263:X270"/>
    <mergeCell ref="Y263:Y270"/>
    <mergeCell ref="AA263:AA270"/>
    <mergeCell ref="AB263:AC270"/>
    <mergeCell ref="AD263:AE270"/>
    <mergeCell ref="D255:E262"/>
    <mergeCell ref="F255:G262"/>
    <mergeCell ref="H255:I262"/>
    <mergeCell ref="J255:K262"/>
    <mergeCell ref="L255:M262"/>
    <mergeCell ref="N255:O262"/>
    <mergeCell ref="P255:S262"/>
    <mergeCell ref="T255:T262"/>
    <mergeCell ref="U255:U262"/>
    <mergeCell ref="V255:V262"/>
    <mergeCell ref="W255:W262"/>
    <mergeCell ref="AD287:AE294"/>
    <mergeCell ref="AL271:AM278"/>
    <mergeCell ref="AN271:AO278"/>
    <mergeCell ref="AP271:AS278"/>
    <mergeCell ref="A279:A286"/>
    <mergeCell ref="B279:C286"/>
    <mergeCell ref="D279:E286"/>
    <mergeCell ref="F279:G286"/>
    <mergeCell ref="H279:I286"/>
    <mergeCell ref="J279:K286"/>
    <mergeCell ref="L279:M286"/>
    <mergeCell ref="N279:O286"/>
    <mergeCell ref="P279:S286"/>
    <mergeCell ref="T279:T286"/>
    <mergeCell ref="U279:U286"/>
    <mergeCell ref="V279:V286"/>
    <mergeCell ref="W279:W286"/>
    <mergeCell ref="X279:X286"/>
    <mergeCell ref="Y279:Y286"/>
    <mergeCell ref="AA279:AA286"/>
    <mergeCell ref="AB279:AC286"/>
    <mergeCell ref="AD279:AE286"/>
    <mergeCell ref="A271:A278"/>
    <mergeCell ref="B271:C278"/>
    <mergeCell ref="D271:E278"/>
    <mergeCell ref="F271:G278"/>
    <mergeCell ref="H271:I278"/>
    <mergeCell ref="J271:K278"/>
    <mergeCell ref="L271:M278"/>
    <mergeCell ref="N271:O278"/>
    <mergeCell ref="P271:S278"/>
    <mergeCell ref="T271:T278"/>
    <mergeCell ref="A287:A294"/>
    <mergeCell ref="B287:C294"/>
    <mergeCell ref="D287:E294"/>
    <mergeCell ref="F287:G294"/>
    <mergeCell ref="H287:I294"/>
    <mergeCell ref="J287:K294"/>
    <mergeCell ref="L287:M294"/>
    <mergeCell ref="N287:O294"/>
    <mergeCell ref="P287:S294"/>
    <mergeCell ref="T287:T294"/>
    <mergeCell ref="U287:U294"/>
    <mergeCell ref="V287:V294"/>
    <mergeCell ref="W287:W294"/>
    <mergeCell ref="X287:X294"/>
    <mergeCell ref="Y287:Y294"/>
    <mergeCell ref="AA287:AA294"/>
    <mergeCell ref="AB287:AC294"/>
    <mergeCell ref="AT6:AU6"/>
    <mergeCell ref="AV6:AW6"/>
    <mergeCell ref="AX6:AY6"/>
    <mergeCell ref="AT7:AT14"/>
    <mergeCell ref="AU7:AU14"/>
    <mergeCell ref="AV7:AV14"/>
    <mergeCell ref="AW7:AW14"/>
    <mergeCell ref="AX7:AX14"/>
    <mergeCell ref="AY7:AY14"/>
    <mergeCell ref="AF287:AG294"/>
    <mergeCell ref="AH287:AI294"/>
    <mergeCell ref="AJ287:AK294"/>
    <mergeCell ref="AL287:AM294"/>
    <mergeCell ref="AN287:AO294"/>
    <mergeCell ref="AP287:AS294"/>
    <mergeCell ref="AF279:AG286"/>
    <mergeCell ref="AH279:AI286"/>
    <mergeCell ref="AJ279:AK286"/>
    <mergeCell ref="AL279:AM286"/>
    <mergeCell ref="AN279:AO286"/>
    <mergeCell ref="AP279:AS286"/>
    <mergeCell ref="AL263:AM270"/>
    <mergeCell ref="AN263:AO270"/>
    <mergeCell ref="AP263:AS270"/>
    <mergeCell ref="AF263:AG270"/>
    <mergeCell ref="AH263:AI270"/>
    <mergeCell ref="AJ263:AK270"/>
    <mergeCell ref="AL247:AM254"/>
    <mergeCell ref="AN247:AO254"/>
    <mergeCell ref="AP247:AS254"/>
    <mergeCell ref="AL231:AM238"/>
    <mergeCell ref="AN231:AO238"/>
    <mergeCell ref="AT31:AT38"/>
    <mergeCell ref="AU31:AU38"/>
    <mergeCell ref="AV31:AV38"/>
    <mergeCell ref="AW31:AW38"/>
    <mergeCell ref="AX31:AX38"/>
    <mergeCell ref="AY31:AY38"/>
    <mergeCell ref="AT39:AT46"/>
    <mergeCell ref="AU39:AU46"/>
    <mergeCell ref="AV39:AV46"/>
    <mergeCell ref="AW39:AW46"/>
    <mergeCell ref="AX39:AX46"/>
    <mergeCell ref="AY39:AY46"/>
    <mergeCell ref="AT15:AT22"/>
    <mergeCell ref="AU15:AU22"/>
    <mergeCell ref="AV15:AV22"/>
    <mergeCell ref="AW15:AW22"/>
    <mergeCell ref="AX15:AX22"/>
    <mergeCell ref="AY15:AY22"/>
    <mergeCell ref="AT23:AT30"/>
    <mergeCell ref="AU23:AU30"/>
    <mergeCell ref="AV23:AV30"/>
    <mergeCell ref="AW23:AW30"/>
    <mergeCell ref="AX23:AX30"/>
    <mergeCell ref="AY23:AY30"/>
    <mergeCell ref="AT63:AT70"/>
    <mergeCell ref="AU63:AU70"/>
    <mergeCell ref="AV63:AV70"/>
    <mergeCell ref="AW63:AW70"/>
    <mergeCell ref="AX63:AX70"/>
    <mergeCell ref="AY63:AY70"/>
    <mergeCell ref="AT71:AT78"/>
    <mergeCell ref="AU71:AU78"/>
    <mergeCell ref="AV71:AV78"/>
    <mergeCell ref="AW71:AW78"/>
    <mergeCell ref="AX71:AX78"/>
    <mergeCell ref="AY71:AY78"/>
    <mergeCell ref="AT47:AT54"/>
    <mergeCell ref="AU47:AU54"/>
    <mergeCell ref="AV47:AV54"/>
    <mergeCell ref="AW47:AW54"/>
    <mergeCell ref="AX47:AX54"/>
    <mergeCell ref="AY47:AY54"/>
    <mergeCell ref="AT55:AT62"/>
    <mergeCell ref="AU55:AU62"/>
    <mergeCell ref="AV55:AV62"/>
    <mergeCell ref="AW55:AW62"/>
    <mergeCell ref="AX55:AX62"/>
    <mergeCell ref="AY55:AY62"/>
    <mergeCell ref="AT95:AT102"/>
    <mergeCell ref="AU95:AU102"/>
    <mergeCell ref="AV95:AV102"/>
    <mergeCell ref="AW95:AW102"/>
    <mergeCell ref="AX95:AX102"/>
    <mergeCell ref="AY95:AY102"/>
    <mergeCell ref="AT103:AT110"/>
    <mergeCell ref="AU103:AU110"/>
    <mergeCell ref="AV103:AV110"/>
    <mergeCell ref="AW103:AW110"/>
    <mergeCell ref="AX103:AX110"/>
    <mergeCell ref="AY103:AY110"/>
    <mergeCell ref="AT79:AT86"/>
    <mergeCell ref="AU79:AU86"/>
    <mergeCell ref="AV79:AV86"/>
    <mergeCell ref="AW79:AW86"/>
    <mergeCell ref="AX79:AX86"/>
    <mergeCell ref="AY79:AY86"/>
    <mergeCell ref="AT87:AT94"/>
    <mergeCell ref="AU87:AU94"/>
    <mergeCell ref="AV87:AV94"/>
    <mergeCell ref="AW87:AW94"/>
    <mergeCell ref="AX87:AX94"/>
    <mergeCell ref="AY87:AY94"/>
    <mergeCell ref="AT127:AT134"/>
    <mergeCell ref="AU127:AU134"/>
    <mergeCell ref="AV127:AV134"/>
    <mergeCell ref="AW127:AW134"/>
    <mergeCell ref="AX127:AX134"/>
    <mergeCell ref="AY127:AY134"/>
    <mergeCell ref="AT135:AT142"/>
    <mergeCell ref="AU135:AU142"/>
    <mergeCell ref="AV135:AV142"/>
    <mergeCell ref="AW135:AW142"/>
    <mergeCell ref="AX135:AX142"/>
    <mergeCell ref="AY135:AY142"/>
    <mergeCell ref="AT111:AT118"/>
    <mergeCell ref="AU111:AU118"/>
    <mergeCell ref="AV111:AV118"/>
    <mergeCell ref="AW111:AW118"/>
    <mergeCell ref="AX111:AX118"/>
    <mergeCell ref="AY111:AY118"/>
    <mergeCell ref="AT119:AT126"/>
    <mergeCell ref="AU119:AU126"/>
    <mergeCell ref="AV119:AV126"/>
    <mergeCell ref="AW119:AW126"/>
    <mergeCell ref="AX119:AX126"/>
    <mergeCell ref="AY119:AY126"/>
    <mergeCell ref="AT159:AT166"/>
    <mergeCell ref="AU159:AU166"/>
    <mergeCell ref="AV159:AV166"/>
    <mergeCell ref="AW159:AW166"/>
    <mergeCell ref="AX159:AX166"/>
    <mergeCell ref="AY159:AY166"/>
    <mergeCell ref="AT167:AT174"/>
    <mergeCell ref="AU167:AU174"/>
    <mergeCell ref="AV167:AV174"/>
    <mergeCell ref="AW167:AW174"/>
    <mergeCell ref="AX167:AX174"/>
    <mergeCell ref="AY167:AY174"/>
    <mergeCell ref="AT143:AT150"/>
    <mergeCell ref="AU143:AU150"/>
    <mergeCell ref="AV143:AV150"/>
    <mergeCell ref="AW143:AW150"/>
    <mergeCell ref="AX143:AX150"/>
    <mergeCell ref="AY143:AY150"/>
    <mergeCell ref="AT151:AT158"/>
    <mergeCell ref="AU151:AU158"/>
    <mergeCell ref="AV151:AV158"/>
    <mergeCell ref="AW151:AW158"/>
    <mergeCell ref="AX151:AX158"/>
    <mergeCell ref="AY151:AY158"/>
    <mergeCell ref="AT191:AT198"/>
    <mergeCell ref="AU191:AU198"/>
    <mergeCell ref="AV191:AV198"/>
    <mergeCell ref="AW191:AW198"/>
    <mergeCell ref="AX191:AX198"/>
    <mergeCell ref="AY191:AY198"/>
    <mergeCell ref="AT199:AT206"/>
    <mergeCell ref="AU199:AU206"/>
    <mergeCell ref="AV199:AV206"/>
    <mergeCell ref="AW199:AW206"/>
    <mergeCell ref="AX199:AX206"/>
    <mergeCell ref="AY199:AY206"/>
    <mergeCell ref="AT175:AT182"/>
    <mergeCell ref="AU175:AU182"/>
    <mergeCell ref="AV175:AV182"/>
    <mergeCell ref="AW175:AW182"/>
    <mergeCell ref="AX175:AX182"/>
    <mergeCell ref="AY175:AY182"/>
    <mergeCell ref="AT183:AT190"/>
    <mergeCell ref="AU183:AU190"/>
    <mergeCell ref="AV183:AV190"/>
    <mergeCell ref="AW183:AW190"/>
    <mergeCell ref="AX183:AX190"/>
    <mergeCell ref="AY183:AY190"/>
    <mergeCell ref="AT223:AT230"/>
    <mergeCell ref="AU223:AU230"/>
    <mergeCell ref="AV223:AV230"/>
    <mergeCell ref="AW223:AW230"/>
    <mergeCell ref="AX223:AX230"/>
    <mergeCell ref="AY223:AY230"/>
    <mergeCell ref="AT231:AT238"/>
    <mergeCell ref="AU231:AU238"/>
    <mergeCell ref="AV231:AV238"/>
    <mergeCell ref="AW231:AW238"/>
    <mergeCell ref="AX231:AX238"/>
    <mergeCell ref="AY231:AY238"/>
    <mergeCell ref="AT207:AT214"/>
    <mergeCell ref="AU207:AU214"/>
    <mergeCell ref="AV207:AV214"/>
    <mergeCell ref="AW207:AW214"/>
    <mergeCell ref="AX207:AX214"/>
    <mergeCell ref="AY207:AY214"/>
    <mergeCell ref="AT215:AT222"/>
    <mergeCell ref="AU215:AU222"/>
    <mergeCell ref="AV215:AV222"/>
    <mergeCell ref="AW215:AW222"/>
    <mergeCell ref="AX215:AX222"/>
    <mergeCell ref="AY215:AY222"/>
    <mergeCell ref="AT255:AT262"/>
    <mergeCell ref="AU255:AU262"/>
    <mergeCell ref="AV255:AV262"/>
    <mergeCell ref="AW255:AW262"/>
    <mergeCell ref="AX255:AX262"/>
    <mergeCell ref="AY255:AY262"/>
    <mergeCell ref="AT263:AT270"/>
    <mergeCell ref="AU263:AU270"/>
    <mergeCell ref="AV263:AV270"/>
    <mergeCell ref="AW263:AW270"/>
    <mergeCell ref="AX263:AX270"/>
    <mergeCell ref="AY263:AY270"/>
    <mergeCell ref="AT239:AT246"/>
    <mergeCell ref="AU239:AU246"/>
    <mergeCell ref="AV239:AV246"/>
    <mergeCell ref="AW239:AW246"/>
    <mergeCell ref="AX239:AX246"/>
    <mergeCell ref="AY239:AY246"/>
    <mergeCell ref="AT247:AT254"/>
    <mergeCell ref="AU247:AU254"/>
    <mergeCell ref="AV247:AV254"/>
    <mergeCell ref="AW247:AW254"/>
    <mergeCell ref="AX247:AX254"/>
    <mergeCell ref="AY247:AY254"/>
    <mergeCell ref="AT287:AT294"/>
    <mergeCell ref="AU287:AU294"/>
    <mergeCell ref="AV287:AV294"/>
    <mergeCell ref="AW287:AW294"/>
    <mergeCell ref="AX287:AX294"/>
    <mergeCell ref="AY287:AY294"/>
    <mergeCell ref="AT271:AT278"/>
    <mergeCell ref="AU271:AU278"/>
    <mergeCell ref="AV271:AV278"/>
    <mergeCell ref="AW271:AW278"/>
    <mergeCell ref="AX271:AX278"/>
    <mergeCell ref="AY271:AY278"/>
    <mergeCell ref="AT279:AT286"/>
    <mergeCell ref="AU279:AU286"/>
    <mergeCell ref="AV279:AV286"/>
    <mergeCell ref="AW279:AW286"/>
    <mergeCell ref="AX279:AX286"/>
    <mergeCell ref="AY279:AY286"/>
  </mergeCells>
  <phoneticPr fontId="1" type="noConversion"/>
  <pageMargins left="0.7" right="0.7" top="0.75" bottom="0.75" header="0.3" footer="0.3"/>
  <pageSetup paperSize="9" orientation="portrait" r:id="rId1"/>
  <ignoredErrors>
    <ignoredError sqref="U8:U14 U295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296"/>
  <sheetViews>
    <sheetView zoomScale="85" zoomScaleNormal="85" workbookViewId="0">
      <pane xSplit="15" ySplit="8" topLeftCell="P130" activePane="bottomRight" state="frozen"/>
      <selection activeCell="B159" sqref="B159:B166"/>
      <selection pane="topRight" activeCell="B159" sqref="B159:B166"/>
      <selection pane="bottomLeft" activeCell="B159" sqref="B159:B166"/>
      <selection pane="bottomRight" activeCell="B157" sqref="B157:C168"/>
    </sheetView>
  </sheetViews>
  <sheetFormatPr defaultColWidth="8.875" defaultRowHeight="16.5" x14ac:dyDescent="0.3"/>
  <cols>
    <col min="1" max="2" width="4.625" customWidth="1"/>
    <col min="3" max="3" width="5.5" customWidth="1"/>
    <col min="4" max="18" width="4.625" customWidth="1"/>
  </cols>
  <sheetData>
    <row r="1" spans="1:19" x14ac:dyDescent="0.3">
      <c r="A1" s="484" t="s">
        <v>127</v>
      </c>
      <c r="B1" s="484"/>
      <c r="C1" s="484"/>
      <c r="D1" s="484"/>
      <c r="E1" s="484"/>
      <c r="F1" s="484"/>
      <c r="G1" s="484"/>
      <c r="H1" s="484"/>
      <c r="I1" s="484"/>
      <c r="J1" s="484"/>
      <c r="K1" s="484"/>
      <c r="L1" s="484"/>
      <c r="M1" s="484"/>
      <c r="N1" s="484"/>
      <c r="O1" s="484"/>
    </row>
    <row r="2" spans="1:19" ht="16.5" customHeight="1" x14ac:dyDescent="0.3">
      <c r="A2" s="484"/>
      <c r="B2" s="484"/>
      <c r="C2" s="484"/>
      <c r="D2" s="484"/>
      <c r="E2" s="484"/>
      <c r="F2" s="484"/>
      <c r="G2" s="484"/>
      <c r="H2" s="484"/>
      <c r="I2" s="484"/>
      <c r="J2" s="484"/>
      <c r="K2" s="484"/>
      <c r="L2" s="484"/>
      <c r="M2" s="484"/>
      <c r="N2" s="484"/>
      <c r="O2" s="484"/>
    </row>
    <row r="3" spans="1:19" ht="16.5" customHeight="1" x14ac:dyDescent="0.3">
      <c r="A3" s="484"/>
      <c r="B3" s="484"/>
      <c r="C3" s="484"/>
      <c r="D3" s="484"/>
      <c r="E3" s="484"/>
      <c r="F3" s="484"/>
      <c r="G3" s="484"/>
      <c r="H3" s="484"/>
      <c r="I3" s="484"/>
      <c r="J3" s="484"/>
      <c r="K3" s="484"/>
      <c r="L3" s="484"/>
      <c r="M3" s="484"/>
      <c r="N3" s="484"/>
      <c r="O3" s="484"/>
    </row>
    <row r="4" spans="1:19" ht="16.5" customHeight="1" x14ac:dyDescent="0.3"/>
    <row r="5" spans="1:19" ht="16.5" customHeight="1" x14ac:dyDescent="0.3">
      <c r="N5" s="11"/>
      <c r="O5" s="10"/>
      <c r="P5" s="10"/>
      <c r="Q5" s="10"/>
      <c r="R5" s="10"/>
      <c r="S5" s="10"/>
    </row>
    <row r="6" spans="1:19" ht="16.5" customHeight="1" x14ac:dyDescent="0.3">
      <c r="N6" s="10"/>
      <c r="O6" s="10"/>
      <c r="P6" s="10"/>
      <c r="Q6" s="10"/>
      <c r="R6" s="10"/>
      <c r="S6" s="10"/>
    </row>
    <row r="7" spans="1:19" ht="16.5" customHeight="1" thickBot="1" x14ac:dyDescent="0.35">
      <c r="N7" s="10"/>
      <c r="O7" s="10"/>
      <c r="P7" s="10"/>
      <c r="Q7" s="10"/>
      <c r="R7" s="10"/>
      <c r="S7" s="18"/>
    </row>
    <row r="8" spans="1:19" ht="16.5" customHeight="1" thickBot="1" x14ac:dyDescent="0.35">
      <c r="A8" s="1" t="s">
        <v>0</v>
      </c>
      <c r="B8" s="152" t="s">
        <v>1</v>
      </c>
      <c r="C8" s="153"/>
      <c r="D8" s="154" t="s">
        <v>32</v>
      </c>
      <c r="E8" s="155"/>
      <c r="F8" s="155"/>
      <c r="G8" s="156"/>
      <c r="H8" s="157" t="s">
        <v>33</v>
      </c>
      <c r="I8" s="152"/>
      <c r="J8" s="152"/>
      <c r="K8" s="153"/>
      <c r="L8" s="480" t="s">
        <v>40</v>
      </c>
      <c r="M8" s="481"/>
      <c r="N8" s="481"/>
      <c r="O8" s="487"/>
      <c r="P8" s="10"/>
      <c r="Q8" s="10"/>
      <c r="R8" s="10"/>
      <c r="S8" s="10"/>
    </row>
    <row r="9" spans="1:19" ht="16.5" customHeight="1" x14ac:dyDescent="0.3">
      <c r="A9" s="469">
        <f>IF(입력!A9="","",입력!A9)</f>
        <v>1</v>
      </c>
      <c r="B9" s="471" t="str">
        <f>IF(입력!B9="","",입력!B9)</f>
        <v>85mm방화</v>
      </c>
      <c r="C9" s="472"/>
      <c r="D9" s="450">
        <f>IF(OR(입력!B11="T/T",입력!B11="T/S",입력!B11="T/O",입력!B11="OD"),IF(입력!H9="W",(입력!D9-(입력!D9-입력!J9)-46-21-26-26+6+6+30+30),입력!D9-46-46-26-26+6+6+30+30),IF(입력!B11="ES",(입력!D9-(입력!D9-입력!J9)-40-21-26-26+6+6+30+30+20),IF(입력!B11="PJ",IF(입력!H9="W",(입력!D9-(입력!D9-입력!J9)-50-50-20-20+10+10+30+30),입력!D9-50-50-20-20+10+10+30+30),0)))</f>
        <v>953</v>
      </c>
      <c r="E9" s="477"/>
      <c r="F9" s="444">
        <f>IF(OR(입력!B11="T/T",입력!B11="T/O",입력!B11="T/S",입력!B11="OD"),IF(입력!H9="H",입력!F9-(입력!F9-입력!J9)-46-21-26-26+6+6+30+IF(입력!H9="H",IF(입력!F9-(입력!F9-입력!J9)-46-21-26-26+6+6+30&lt;=930,48,IF(입력!F9-(입력!F9-입력!J9)-46-21-26-26+6+6+30&lt;=1250,50,IF(입력!F9-(입력!F9-입력!J9)-46-21-26-26+6+6+30&lt;=2240,60,69)))),입력!F9-46-46-26-26+6+6+30+IF(입력!F9-46-46-26-26+6+6+30&lt;=930,48,IF(입력!F9-46-46-26-26+6+6+30&lt;=1250,50,IF(입력!F9-46-46-26-26+6+6+30&lt;=2240,60,69)))),IF(입력!B11="ES",입력!F9-40-40-26-26+6+6+30+IF(입력!F9-40-40-26-26+6+6+30&lt;=930,48,IF(입력!F9-40-40-26-26+6+6+30&lt;=1250,50,IF(입력!F9-40-40-26-26+6+6+30&lt;=2240,60,69))),IF(입력!B11="PJ",IF(입력!H9="H",입력!F9-(입력!F9-입력!J9)-50-50-20-20+10+10+30+IF(입력!H9="H",IF(입력!F9-(입력!F9-입력!J9)-50-50-20-20+10+10+30&lt;=882,48,IF(입력!F9-(입력!F9-입력!J9)-50-50-20-20+10+10+30&lt;=1200,50,IF(입력!F9-(입력!F9-입력!J9)-50-50-20-20+10+10+30&lt;=2180,60,69)))),입력!F9-50-50-20-20+10+10+30+IF(입력!F9-50-50-20-20+10+10+30&lt;=882,48,IF(입력!F9-50-50-20-20+10+10+30&lt;=1200,50,IF(입력!F9-50-50-20-20+10+10+30&lt;=2180,60,69)))),0)))</f>
        <v>1148</v>
      </c>
      <c r="G9" s="445"/>
      <c r="H9" s="450">
        <f>IF(OR(입력!B11="T/T",입력!B11="T/O",,입력!B11="OD",입력!B11="T/S"),IF(입력!H13="W",입력!D9-(입력!D9-입력!J13)-46-21-26-26+6+6+30+30,IF(입력!H13="H",입력!D9-46-46-26-26+6+6+30+30,0)),IF(입력!B11="ES",IF(입력!H14="W",입력!D9-(입력!D9-입력!J13)-40-21-26-26+6+6+30+30+20,0),IF(입력!B11="PJ",IF(입력!H13="W",입력!D9-(입력!D9-입력!J13)-50-50-20-20+10+10+30+30,IF(입력!H13="H",입력!D9-50-50-20-20+10+10+30+30,0)),0)))</f>
        <v>0</v>
      </c>
      <c r="I9" s="445"/>
      <c r="J9" s="450">
        <f>IF(OR(입력!B11="T/T",입력!B11="T/O",입력!B11="OD",입력!B11="T/S"),IF(입력!H13="W",입력!F9-46-46-26-26+6+6+30+IF(입력!F9-46-46-26-26+6+6+30&lt;=930,48,IF(입력!F9-46-46-26-26+6+6+30&lt;=1250,50,IF(입력!F9-46-46-26-26+6+6+30&lt;=2240,60,69))),IF(입력!H13="H",입력!F9-(입력!F9-입력!J14)-46-21-26-26+6+6+30+IF(입력!F9-(입력!F9-입력!J14)-46-21-26-26+6+6+30&lt;=930,48,IF(입력!F9-(입력!F9-입력!J14)-46-21-26-26+6+6+30&lt;=1250,50,IF(입력!F9-(입력!F9-입력!J14)-46-21-26-26+6+6+30&lt;=2240,60,69))),0)),IF(입력!B11="ES",IF(입력!H13="W",입력!F9-40-40-26-26+6+6+30+IF(입력!F9-40-40-26-26+6+6+30&lt;=930,48,IF(입력!F9-40-40-26-26+6+6+30&lt;=1250,50,IF(입력!F9-40-40-26-26+6+6+30&lt;=2240,60,69))),0),IF(입력!B11="PJ",IF(입력!H13="W",입력!F9-50-50-20-20+10+10+30+IF(입력!F9-50-50-20-20+10+10+30&lt;=930,48,IF(입력!F9-50-50-20-20+10+10+30&lt;=1250,50,IF(입력!F9-50-50-20-20+10+10+30&lt;=2240,60,69))),IF(입력!H13="H",입력!F9-(입력!F9-입력!J14)-50-50-20-20+10+10+30+IF(입력!F9-(입력!F9-입력!J14)-50-50-20-20+10+10+30&lt;=930,48,IF(입력!F9-(입력!F9-입력!J14)-50-50-20-20+10+10+30&lt;=1250,50,IF(입력!F9-(입력!F9-입력!J14)-50-50-20-20+10+10+30&lt;=2240,60,69))),0)),0)))</f>
        <v>0</v>
      </c>
      <c r="K9" s="445"/>
      <c r="L9" s="450">
        <f>IF(입력!B9="T/S",IF(OR(입력!H14="W",입력!H14="H"),200000,100000),IF(OR(입력!B9="ES",입력!B9="OD",입력!B9="ID"),IF(OR(입력!H14="W",입력!H14="H"),200000,100000),IFERROR(INDEX('방충망 단가표'!$C$4:$U$32,(MATCH(D9,'방충망 단가표'!$B$4:$B$32)+1),(MATCH(F9,'방충망 단가표'!$C$3:$U$3)+1)),0)+IFERROR(INDEX('방충망 단가표'!$C$4:$U$32,(MATCH(H9,'방충망 단가표'!$B$4:$B$32)+1),(MATCH(J9,'방충망 단가표'!$C$3:$U$3)+1)),0)))</f>
        <v>38346</v>
      </c>
      <c r="M9" s="444"/>
      <c r="N9" s="444"/>
      <c r="O9" s="445"/>
      <c r="P9" s="10"/>
      <c r="Q9" s="10"/>
      <c r="R9" s="10"/>
      <c r="S9" s="10"/>
    </row>
    <row r="10" spans="1:19" ht="16.5" customHeight="1" x14ac:dyDescent="0.3">
      <c r="A10" s="470"/>
      <c r="B10" s="473"/>
      <c r="C10" s="474"/>
      <c r="D10" s="451"/>
      <c r="E10" s="478"/>
      <c r="F10" s="300"/>
      <c r="G10" s="447"/>
      <c r="H10" s="451"/>
      <c r="I10" s="447"/>
      <c r="J10" s="451"/>
      <c r="K10" s="447"/>
      <c r="L10" s="451"/>
      <c r="M10" s="300"/>
      <c r="N10" s="300"/>
      <c r="O10" s="447"/>
      <c r="P10" s="10"/>
      <c r="Q10" s="10"/>
      <c r="R10" s="10"/>
      <c r="S10" s="10"/>
    </row>
    <row r="11" spans="1:19" ht="16.5" customHeight="1" x14ac:dyDescent="0.3">
      <c r="A11" s="470"/>
      <c r="B11" s="473"/>
      <c r="C11" s="474"/>
      <c r="D11" s="451"/>
      <c r="E11" s="478"/>
      <c r="F11" s="300"/>
      <c r="G11" s="447"/>
      <c r="H11" s="451"/>
      <c r="I11" s="447"/>
      <c r="J11" s="451"/>
      <c r="K11" s="447"/>
      <c r="L11" s="451"/>
      <c r="M11" s="300"/>
      <c r="N11" s="300"/>
      <c r="O11" s="447"/>
      <c r="P11" s="10"/>
      <c r="Q11" s="10"/>
      <c r="R11" s="10"/>
      <c r="S11" s="10"/>
    </row>
    <row r="12" spans="1:19" ht="16.5" customHeight="1" thickBot="1" x14ac:dyDescent="0.35">
      <c r="A12" s="470"/>
      <c r="B12" s="485"/>
      <c r="C12" s="486"/>
      <c r="D12" s="451"/>
      <c r="E12" s="478"/>
      <c r="F12" s="300"/>
      <c r="G12" s="447"/>
      <c r="H12" s="451"/>
      <c r="I12" s="447"/>
      <c r="J12" s="451"/>
      <c r="K12" s="447"/>
      <c r="L12" s="451"/>
      <c r="M12" s="300"/>
      <c r="N12" s="300"/>
      <c r="O12" s="447"/>
      <c r="P12" s="10"/>
      <c r="Q12" s="10"/>
      <c r="R12" s="10"/>
      <c r="S12" s="10"/>
    </row>
    <row r="13" spans="1:19" ht="16.5" customHeight="1" x14ac:dyDescent="0.3">
      <c r="A13" s="470"/>
      <c r="B13" s="473" t="str">
        <f>IF(입력!B11="","",입력!B11)</f>
        <v>T/T</v>
      </c>
      <c r="C13" s="474"/>
      <c r="D13" s="451"/>
      <c r="E13" s="478"/>
      <c r="F13" s="300"/>
      <c r="G13" s="447"/>
      <c r="H13" s="451"/>
      <c r="I13" s="447"/>
      <c r="J13" s="451"/>
      <c r="K13" s="447"/>
      <c r="L13" s="451"/>
      <c r="M13" s="300"/>
      <c r="N13" s="300"/>
      <c r="O13" s="447"/>
      <c r="P13" s="10"/>
      <c r="Q13" s="10"/>
      <c r="R13" s="10"/>
      <c r="S13" s="10"/>
    </row>
    <row r="14" spans="1:19" ht="16.5" customHeight="1" x14ac:dyDescent="0.3">
      <c r="A14" s="470"/>
      <c r="B14" s="473"/>
      <c r="C14" s="474"/>
      <c r="D14" s="451"/>
      <c r="E14" s="478"/>
      <c r="F14" s="300"/>
      <c r="G14" s="447"/>
      <c r="H14" s="451"/>
      <c r="I14" s="447"/>
      <c r="J14" s="451"/>
      <c r="K14" s="447"/>
      <c r="L14" s="451"/>
      <c r="M14" s="300"/>
      <c r="N14" s="300"/>
      <c r="O14" s="447"/>
      <c r="P14" s="10"/>
      <c r="Q14" s="10"/>
      <c r="R14" s="10"/>
      <c r="S14" s="10"/>
    </row>
    <row r="15" spans="1:19" ht="16.5" customHeight="1" x14ac:dyDescent="0.3">
      <c r="A15" s="470"/>
      <c r="B15" s="473"/>
      <c r="C15" s="474"/>
      <c r="D15" s="451"/>
      <c r="E15" s="478"/>
      <c r="F15" s="300"/>
      <c r="G15" s="447"/>
      <c r="H15" s="451"/>
      <c r="I15" s="447"/>
      <c r="J15" s="451"/>
      <c r="K15" s="447"/>
      <c r="L15" s="451"/>
      <c r="M15" s="300"/>
      <c r="N15" s="300"/>
      <c r="O15" s="447"/>
      <c r="P15" s="10"/>
      <c r="Q15" s="10"/>
      <c r="R15" s="10"/>
      <c r="S15" s="10"/>
    </row>
    <row r="16" spans="1:19" ht="16.5" customHeight="1" thickBot="1" x14ac:dyDescent="0.35">
      <c r="A16" s="470"/>
      <c r="B16" s="475"/>
      <c r="C16" s="476"/>
      <c r="D16" s="452"/>
      <c r="E16" s="479"/>
      <c r="F16" s="448"/>
      <c r="G16" s="449"/>
      <c r="H16" s="452"/>
      <c r="I16" s="449"/>
      <c r="J16" s="452"/>
      <c r="K16" s="449"/>
      <c r="L16" s="452"/>
      <c r="M16" s="448"/>
      <c r="N16" s="448"/>
      <c r="O16" s="449"/>
      <c r="P16" s="10"/>
      <c r="Q16" s="10"/>
      <c r="R16" s="10"/>
      <c r="S16" s="10"/>
    </row>
    <row r="17" spans="1:19" ht="16.5" customHeight="1" x14ac:dyDescent="0.3">
      <c r="A17" s="469">
        <f>IF(입력!A17="","",입력!A17)</f>
        <v>2</v>
      </c>
      <c r="B17" s="471" t="str">
        <f>IF(입력!B17="","",입력!B17)</f>
        <v>85mm방화</v>
      </c>
      <c r="C17" s="472"/>
      <c r="D17" s="450">
        <f>IF(OR(입력!B19="T/T",입력!B19="T/S",입력!B19="T/O",입력!B19="ID",입력!B19="OD"),IF(입력!H17="W",(입력!D17-(입력!D17-입력!J17)-46-21-26-26+6+6+30+30),입력!D17-46-46-26-26+6+6+30+30),IF(입력!B19="ES",(입력!D17-(입력!D17-입력!J17)-40-21-26-26+6+6+30+30+20),IF(입력!B19="PJ",IF(입력!H17="W",(입력!D17-(입력!D17-입력!J17)-50-50-20-20+10+10+30+30),입력!D17-50-50-20-20+10+10+30+30),0)))</f>
        <v>0</v>
      </c>
      <c r="E17" s="477"/>
      <c r="F17" s="444">
        <f>IF(OR(입력!B19="T/T",입력!B19="T/O",입력!B19="T/S",입력!B19="ID",입력!B19="OD"),IF(입력!H17="H",입력!F17-(입력!F17-입력!J17)-46-21-26-26+6+6+30+IF(입력!H17="H",IF(입력!F17-(입력!F17-입력!J17)-46-21-26-26+6+6+30&lt;=930,48,IF(입력!F17-(입력!F17-입력!J17)-46-21-26-26+6+6+30&lt;=1250,50,IF(입력!F17-(입력!F17-입력!J17)-46-21-26-26+6+6+30&lt;=2240,60,69)))),입력!F17-46-46-26-26+6+6+30+IF(입력!F17-46-46-26-26+6+6+30&lt;=930,48,IF(입력!F17-46-46-26-26+6+6+30&lt;=1250,50,IF(입력!F17-46-46-26-26+6+6+30&lt;=2240,60,69)))),IF(입력!B19="ES",입력!F17-40-40-26-26+6+6+30+IF(입력!F17-40-40-26-26+6+6+30&lt;=930,48,IF(입력!F17-40-40-26-26+6+6+30&lt;=1250,50,IF(입력!F17-40-40-26-26+6+6+30&lt;=2240,60,69))),IF(입력!B19="PJ",IF(입력!H17="H",입력!F17-(입력!F17-입력!J17)-50-50-20-20+10+10+30+IF(입력!H17="H",IF(입력!F17-(입력!F17-입력!J17)-50-50-20-20+10+10+30&lt;=882,48,IF(입력!F17-(입력!F17-입력!J17)-50-50-20-20+10+10+30&lt;=1200,50,IF(입력!F17-(입력!F17-입력!J17)-50-50-20-20+10+10+30&lt;=2180,60,69)))),입력!F17-50-50-20-20+10+10+30+IF(입력!F17-50-50-20-20+10+10+30&lt;=882,48,IF(입력!F17-50-50-20-20+10+10+30&lt;=1200,50,IF(입력!F17-50-50-20-20+10+10+30&lt;=2180,60,69)))),0)))</f>
        <v>0</v>
      </c>
      <c r="G17" s="445"/>
      <c r="H17" s="450">
        <f>IF(OR(입력!B19="T/T",입력!B19="T/O",,입력!B19="OD",입력!B19="T/S"),IF(입력!H21="W",입력!D17-(입력!D17-입력!J21)-46-21-26-26+6+6+30+30,IF(입력!H21="H",입력!D17-46-46-26-26+6+6+30+30,0)),IF(입력!B19="ES",IF(입력!H22="W",입력!D17-(입력!D17-입력!J21)-40-21-26-26+6+6+30+30+20,0),IF(입력!B19="PJ",IF(입력!H21="W",입력!D17-(입력!D17-입력!J21)-50-50-20-20+10+10+30+30,IF(입력!H21="H",입력!D17-50-50-20-20+10+10+30+30,0)),0)))</f>
        <v>0</v>
      </c>
      <c r="I17" s="445"/>
      <c r="J17" s="450">
        <f>IF(OR(입력!B19="T/T",입력!B19="T/O",입력!B19="OD",입력!B19="T/S"),IF(입력!H21="W",입력!F17-46-46-26-26+6+6+30+IF(입력!F17-46-46-26-26+6+6+30&lt;=930,48,IF(입력!F17-46-46-26-26+6+6+30&lt;=1250,50,IF(입력!F17-46-46-26-26+6+6+30&lt;=2240,60,69))),IF(입력!H21="H",입력!F17-(입력!F17-입력!J22)-46-21-26-26+6+6+30+IF(입력!F17-(입력!F17-입력!J22)-46-21-26-26+6+6+30&lt;=930,48,IF(입력!F17-(입력!F17-입력!J22)-46-21-26-26+6+6+30&lt;=1250,50,IF(입력!F17-(입력!F17-입력!J22)-46-21-26-26+6+6+30&lt;=2240,60,69))),0)),IF(입력!B19="ES",IF(입력!H21="W",입력!F17-40-40-26-26+6+6+30+IF(입력!F17-40-40-26-26+6+6+30&lt;=930,48,IF(입력!F17-40-40-26-26+6+6+30&lt;=1250,50,IF(입력!F17-40-40-26-26+6+6+30&lt;=2240,60,69))),0),IF(입력!B19="PJ",IF(입력!H21="W",입력!F17-50-50-20-20+10+10+30+IF(입력!F17-50-50-20-20+10+10+30&lt;=930,48,IF(입력!F17-50-50-20-20+10+10+30&lt;=1250,50,IF(입력!F17-50-50-20-20+10+10+30&lt;=2240,60,69))),IF(입력!H21="H",입력!F17-(입력!F17-입력!J22)-50-50-20-20+10+10+30+IF(입력!F17-(입력!F17-입력!J22)-50-50-20-20+10+10+30&lt;=930,48,IF(입력!F17-(입력!F17-입력!J22)-50-50-20-20+10+10+30&lt;=1250,50,IF(입력!F17-(입력!F17-입력!J22)-50-50-20-20+10+10+30&lt;=2240,60,69))),0)),0)))</f>
        <v>0</v>
      </c>
      <c r="K17" s="445"/>
      <c r="L17" s="450">
        <f>IF(입력!B17="T/S",IF(OR(입력!H22="W",입력!H22="H"),200000,100000),IF(OR(입력!B17="ES",입력!B17="OD",입력!B17="ID"),IF(OR(입력!H22="W",입력!H22="H"),200000,100000),IFERROR(INDEX('방충망 단가표'!$C$4:$U$32,(MATCH(D17,'방충망 단가표'!$B$4:$B$32)+1),(MATCH(F17,'방충망 단가표'!$C$3:$U$3)+1)),0)+IFERROR(INDEX('방충망 단가표'!$C$4:$U$32,(MATCH(H17,'방충망 단가표'!$B$4:$B$32)+1),(MATCH(J17,'방충망 단가표'!$C$3:$U$3)+1)),0)))</f>
        <v>0</v>
      </c>
      <c r="M17" s="444"/>
      <c r="N17" s="444"/>
      <c r="O17" s="445"/>
      <c r="P17" s="10"/>
      <c r="Q17" s="10"/>
      <c r="R17" s="10"/>
      <c r="S17" s="10"/>
    </row>
    <row r="18" spans="1:19" ht="16.5" customHeight="1" x14ac:dyDescent="0.3">
      <c r="A18" s="470"/>
      <c r="B18" s="473"/>
      <c r="C18" s="474"/>
      <c r="D18" s="451"/>
      <c r="E18" s="478"/>
      <c r="F18" s="300"/>
      <c r="G18" s="447"/>
      <c r="H18" s="451"/>
      <c r="I18" s="447"/>
      <c r="J18" s="451"/>
      <c r="K18" s="447"/>
      <c r="L18" s="451"/>
      <c r="M18" s="300"/>
      <c r="N18" s="300"/>
      <c r="O18" s="447"/>
      <c r="P18" s="10"/>
      <c r="Q18" s="10"/>
      <c r="R18" s="10"/>
      <c r="S18" s="10"/>
    </row>
    <row r="19" spans="1:19" ht="16.5" customHeight="1" x14ac:dyDescent="0.3">
      <c r="A19" s="470"/>
      <c r="B19" s="473"/>
      <c r="C19" s="474"/>
      <c r="D19" s="451"/>
      <c r="E19" s="478"/>
      <c r="F19" s="300"/>
      <c r="G19" s="447"/>
      <c r="H19" s="451"/>
      <c r="I19" s="447"/>
      <c r="J19" s="451"/>
      <c r="K19" s="447"/>
      <c r="L19" s="451"/>
      <c r="M19" s="300"/>
      <c r="N19" s="300"/>
      <c r="O19" s="447"/>
      <c r="P19" s="10"/>
      <c r="Q19" s="10"/>
      <c r="R19" s="10"/>
      <c r="S19" s="10"/>
    </row>
    <row r="20" spans="1:19" ht="16.5" customHeight="1" thickBot="1" x14ac:dyDescent="0.35">
      <c r="A20" s="470"/>
      <c r="B20" s="485"/>
      <c r="C20" s="486"/>
      <c r="D20" s="451"/>
      <c r="E20" s="478"/>
      <c r="F20" s="300"/>
      <c r="G20" s="447"/>
      <c r="H20" s="451"/>
      <c r="I20" s="447"/>
      <c r="J20" s="451"/>
      <c r="K20" s="447"/>
      <c r="L20" s="451"/>
      <c r="M20" s="300"/>
      <c r="N20" s="300"/>
      <c r="O20" s="447"/>
      <c r="P20" s="10"/>
      <c r="Q20" s="10"/>
      <c r="R20" s="10"/>
      <c r="S20" s="10"/>
    </row>
    <row r="21" spans="1:19" ht="16.5" customHeight="1" x14ac:dyDescent="0.3">
      <c r="A21" s="470"/>
      <c r="B21" s="473" t="str">
        <f>IF(입력!B19="","",입력!B19)</f>
        <v>FIX</v>
      </c>
      <c r="C21" s="474"/>
      <c r="D21" s="451"/>
      <c r="E21" s="478"/>
      <c r="F21" s="300"/>
      <c r="G21" s="447"/>
      <c r="H21" s="451"/>
      <c r="I21" s="447"/>
      <c r="J21" s="451"/>
      <c r="K21" s="447"/>
      <c r="L21" s="451"/>
      <c r="M21" s="300"/>
      <c r="N21" s="300"/>
      <c r="O21" s="447"/>
      <c r="P21" s="10"/>
      <c r="Q21" s="10"/>
      <c r="R21" s="10"/>
      <c r="S21" s="10"/>
    </row>
    <row r="22" spans="1:19" ht="16.5" customHeight="1" x14ac:dyDescent="0.3">
      <c r="A22" s="470"/>
      <c r="B22" s="473"/>
      <c r="C22" s="474"/>
      <c r="D22" s="451"/>
      <c r="E22" s="478"/>
      <c r="F22" s="300"/>
      <c r="G22" s="447"/>
      <c r="H22" s="451"/>
      <c r="I22" s="447"/>
      <c r="J22" s="451"/>
      <c r="K22" s="447"/>
      <c r="L22" s="451"/>
      <c r="M22" s="300"/>
      <c r="N22" s="300"/>
      <c r="O22" s="447"/>
      <c r="P22" s="10"/>
      <c r="Q22" s="10"/>
      <c r="R22" s="10"/>
      <c r="S22" s="10"/>
    </row>
    <row r="23" spans="1:19" ht="16.5" customHeight="1" x14ac:dyDescent="0.3">
      <c r="A23" s="470"/>
      <c r="B23" s="473"/>
      <c r="C23" s="474"/>
      <c r="D23" s="451"/>
      <c r="E23" s="478"/>
      <c r="F23" s="300"/>
      <c r="G23" s="447"/>
      <c r="H23" s="451"/>
      <c r="I23" s="447"/>
      <c r="J23" s="451"/>
      <c r="K23" s="447"/>
      <c r="L23" s="451"/>
      <c r="M23" s="300"/>
      <c r="N23" s="300"/>
      <c r="O23" s="447"/>
      <c r="P23" s="10"/>
      <c r="Q23" s="10"/>
      <c r="R23" s="10"/>
      <c r="S23" s="10"/>
    </row>
    <row r="24" spans="1:19" ht="16.5" customHeight="1" thickBot="1" x14ac:dyDescent="0.35">
      <c r="A24" s="470"/>
      <c r="B24" s="475"/>
      <c r="C24" s="476"/>
      <c r="D24" s="452"/>
      <c r="E24" s="479"/>
      <c r="F24" s="448"/>
      <c r="G24" s="449"/>
      <c r="H24" s="452"/>
      <c r="I24" s="449"/>
      <c r="J24" s="452"/>
      <c r="K24" s="449"/>
      <c r="L24" s="452"/>
      <c r="M24" s="448"/>
      <c r="N24" s="448"/>
      <c r="O24" s="449"/>
      <c r="P24" s="10"/>
      <c r="Q24" s="10"/>
      <c r="R24" s="10"/>
      <c r="S24" s="10"/>
    </row>
    <row r="25" spans="1:19" ht="16.5" customHeight="1" x14ac:dyDescent="0.3">
      <c r="A25" s="469">
        <f>IF(입력!A25="","",입력!A25)</f>
        <v>3</v>
      </c>
      <c r="B25" s="471" t="str">
        <f>IF(입력!B25="","",입력!B25)</f>
        <v/>
      </c>
      <c r="C25" s="472"/>
      <c r="D25" s="450">
        <f>IF(OR(입력!B27="T/T",입력!B27="T/S",입력!B27="T/O",입력!B27="ID",입력!B27="OD"),IF(입력!H25="W",(입력!D25-(입력!D25-입력!J25)-46-21-26-26+6+6+30+30),입력!D25-46-46-26-26+6+6+30+30),IF(입력!B27="ES",(입력!D25-(입력!D25-입력!J25)-40-21-26-26+6+6+30+30+20),IF(입력!B27="PJ",IF(입력!H25="W",(입력!D25-(입력!D25-입력!J25)-50-50-20-20+10+10+30+30),입력!D25-50-50-20-20+10+10+30+30),0)))</f>
        <v>0</v>
      </c>
      <c r="E25" s="477"/>
      <c r="F25" s="444">
        <f>IF(OR(입력!B27="T/T",입력!B27="T/O",입력!B27="T/S",입력!B27="ID",입력!B27="OD"),IF(입력!H25="H",입력!F25-(입력!F25-입력!J25)-46-21-26-26+6+6+30+IF(입력!H25="H",IF(입력!F25-(입력!F25-입력!J25)-46-21-26-26+6+6+30&lt;=930,48,IF(입력!F25-(입력!F25-입력!J25)-46-21-26-26+6+6+30&lt;=1250,50,IF(입력!F25-(입력!F25-입력!J25)-46-21-26-26+6+6+30&lt;=2240,60,69)))),입력!F25-46-46-26-26+6+6+30+IF(입력!F25-46-46-26-26+6+6+30&lt;=930,48,IF(입력!F25-46-46-26-26+6+6+30&lt;=1250,50,IF(입력!F25-46-46-26-26+6+6+30&lt;=2240,60,69)))),IF(입력!B27="ES",입력!F25-40-40-26-26+6+6+30+IF(입력!F25-40-40-26-26+6+6+30&lt;=930,48,IF(입력!F25-40-40-26-26+6+6+30&lt;=1250,50,IF(입력!F25-40-40-26-26+6+6+30&lt;=2240,60,69))),IF(입력!B27="PJ",IF(입력!H25="H",입력!F25-(입력!F25-입력!J25)-50-50-20-20+10+10+30+IF(입력!H25="H",IF(입력!F25-(입력!F25-입력!J25)-50-50-20-20+10+10+30&lt;=882,48,IF(입력!F25-(입력!F25-입력!J25)-50-50-20-20+10+10+30&lt;=1200,50,IF(입력!F25-(입력!F25-입력!J25)-50-50-20-20+10+10+30&lt;=2180,60,69)))),입력!F25-50-50-20-20+10+10+30+IF(입력!F25-50-50-20-20+10+10+30&lt;=882,48,IF(입력!F25-50-50-20-20+10+10+30&lt;=1200,50,IF(입력!F25-50-50-20-20+10+10+30&lt;=2180,60,69)))),0)))</f>
        <v>0</v>
      </c>
      <c r="G25" s="445"/>
      <c r="H25" s="450">
        <f>IF(OR(입력!B27="T/T",입력!B27="T/O",,입력!B27="OD",입력!B27="T/S"),IF(입력!H29="W",입력!D25-(입력!D25-입력!J29)-46-21-26-26+6+6+30+30,IF(입력!H29="H",입력!D25-46-46-26-26+6+6+30+30,0)),IF(입력!B27="ES",IF(입력!H30="W",입력!D25-(입력!D25-입력!J29)-40-21-26-26+6+6+30+30+20,0),IF(입력!B27="PJ",IF(입력!H29="W",입력!D25-(입력!D25-입력!J29)-50-50-20-20+10+10+30+30,IF(입력!H29="H",입력!D25-50-50-20-20+10+10+30+30,0)),0)))</f>
        <v>0</v>
      </c>
      <c r="I25" s="445"/>
      <c r="J25" s="450">
        <f>IF(OR(입력!B27="T/T",입력!B27="T/O",입력!B27="OD",입력!B27="T/S"),IF(입력!H29="W",입력!F25-46-46-26-26+6+6+30+IF(입력!F25-46-46-26-26+6+6+30&lt;=930,48,IF(입력!F25-46-46-26-26+6+6+30&lt;=1250,50,IF(입력!F25-46-46-26-26+6+6+30&lt;=2240,60,69))),IF(입력!H29="H",입력!F25-(입력!F25-입력!J30)-46-21-26-26+6+6+30+IF(입력!F25-(입력!F25-입력!J30)-46-21-26-26+6+6+30&lt;=930,48,IF(입력!F25-(입력!F25-입력!J30)-46-21-26-26+6+6+30&lt;=1250,50,IF(입력!F25-(입력!F25-입력!J30)-46-21-26-26+6+6+30&lt;=2240,60,69))),0)),IF(입력!B27="ES",IF(입력!H29="W",입력!F25-40-40-26-26+6+6+30+IF(입력!F25-40-40-26-26+6+6+30&lt;=930,48,IF(입력!F25-40-40-26-26+6+6+30&lt;=1250,50,IF(입력!F25-40-40-26-26+6+6+30&lt;=2240,60,69))),0),IF(입력!B27="PJ",IF(입력!H29="W",입력!F25-50-50-20-20+10+10+30+IF(입력!F25-50-50-20-20+10+10+30&lt;=930,48,IF(입력!F25-50-50-20-20+10+10+30&lt;=1250,50,IF(입력!F25-50-50-20-20+10+10+30&lt;=2240,60,69))),IF(입력!H29="H",입력!F25-(입력!F25-입력!J30)-50-50-20-20+10+10+30+IF(입력!F25-(입력!F25-입력!J30)-50-50-20-20+10+10+30&lt;=930,48,IF(입력!F25-(입력!F25-입력!J30)-50-50-20-20+10+10+30&lt;=1250,50,IF(입력!F25-(입력!F25-입력!J30)-50-50-20-20+10+10+30&lt;=2240,60,69))),0)),0)))</f>
        <v>0</v>
      </c>
      <c r="K25" s="445"/>
      <c r="L25" s="450">
        <f>IF(입력!B25="T/S",IF(OR(입력!H30="W",입력!H30="H"),200000,100000),IF(OR(입력!B25="ES",입력!B25="OD",입력!B25="ID"),IF(OR(입력!H30="W",입력!H30="H"),200000,100000),IFERROR(INDEX('방충망 단가표'!$C$4:$U$32,(MATCH(D25,'방충망 단가표'!$B$4:$B$32)+1),(MATCH(F25,'방충망 단가표'!$C$3:$U$3)+1)),0)+IFERROR(INDEX('방충망 단가표'!$C$4:$U$32,(MATCH(H25,'방충망 단가표'!$B$4:$B$32)+1),(MATCH(J25,'방충망 단가표'!$C$3:$U$3)+1)),0)))</f>
        <v>0</v>
      </c>
      <c r="M25" s="444"/>
      <c r="N25" s="444"/>
      <c r="O25" s="445"/>
      <c r="P25" s="10"/>
      <c r="Q25" s="10"/>
      <c r="R25" s="10"/>
      <c r="S25" s="10"/>
    </row>
    <row r="26" spans="1:19" ht="16.5" customHeight="1" x14ac:dyDescent="0.3">
      <c r="A26" s="470"/>
      <c r="B26" s="473"/>
      <c r="C26" s="474"/>
      <c r="D26" s="451"/>
      <c r="E26" s="478"/>
      <c r="F26" s="300"/>
      <c r="G26" s="447"/>
      <c r="H26" s="451"/>
      <c r="I26" s="447"/>
      <c r="J26" s="451"/>
      <c r="K26" s="447"/>
      <c r="L26" s="451"/>
      <c r="M26" s="300"/>
      <c r="N26" s="300"/>
      <c r="O26" s="447"/>
      <c r="P26" s="10"/>
      <c r="Q26" s="10"/>
      <c r="R26" s="10"/>
      <c r="S26" s="10"/>
    </row>
    <row r="27" spans="1:19" ht="16.5" customHeight="1" x14ac:dyDescent="0.3">
      <c r="A27" s="470"/>
      <c r="B27" s="473"/>
      <c r="C27" s="474"/>
      <c r="D27" s="451"/>
      <c r="E27" s="478"/>
      <c r="F27" s="300"/>
      <c r="G27" s="447"/>
      <c r="H27" s="451"/>
      <c r="I27" s="447"/>
      <c r="J27" s="451"/>
      <c r="K27" s="447"/>
      <c r="L27" s="451"/>
      <c r="M27" s="300"/>
      <c r="N27" s="300"/>
      <c r="O27" s="447"/>
      <c r="P27" s="10"/>
      <c r="Q27" s="10"/>
      <c r="R27" s="10"/>
      <c r="S27" s="10"/>
    </row>
    <row r="28" spans="1:19" ht="16.5" customHeight="1" thickBot="1" x14ac:dyDescent="0.35">
      <c r="A28" s="470"/>
      <c r="B28" s="485"/>
      <c r="C28" s="486"/>
      <c r="D28" s="451"/>
      <c r="E28" s="478"/>
      <c r="F28" s="300"/>
      <c r="G28" s="447"/>
      <c r="H28" s="451"/>
      <c r="I28" s="447"/>
      <c r="J28" s="451"/>
      <c r="K28" s="447"/>
      <c r="L28" s="451"/>
      <c r="M28" s="300"/>
      <c r="N28" s="300"/>
      <c r="O28" s="447"/>
      <c r="P28" s="10"/>
      <c r="Q28" s="10"/>
      <c r="R28" s="10"/>
      <c r="S28" s="10"/>
    </row>
    <row r="29" spans="1:19" ht="16.5" customHeight="1" x14ac:dyDescent="0.3">
      <c r="A29" s="470"/>
      <c r="B29" s="473" t="str">
        <f>IF(입력!B27="","",입력!B27)</f>
        <v/>
      </c>
      <c r="C29" s="474"/>
      <c r="D29" s="451"/>
      <c r="E29" s="478"/>
      <c r="F29" s="300"/>
      <c r="G29" s="447"/>
      <c r="H29" s="451"/>
      <c r="I29" s="447"/>
      <c r="J29" s="451"/>
      <c r="K29" s="447"/>
      <c r="L29" s="451"/>
      <c r="M29" s="300"/>
      <c r="N29" s="300"/>
      <c r="O29" s="447"/>
      <c r="P29" s="10"/>
      <c r="Q29" s="10"/>
      <c r="R29" s="10"/>
      <c r="S29" s="10"/>
    </row>
    <row r="30" spans="1:19" ht="16.5" customHeight="1" x14ac:dyDescent="0.3">
      <c r="A30" s="470"/>
      <c r="B30" s="473"/>
      <c r="C30" s="474"/>
      <c r="D30" s="451"/>
      <c r="E30" s="478"/>
      <c r="F30" s="300"/>
      <c r="G30" s="447"/>
      <c r="H30" s="451"/>
      <c r="I30" s="447"/>
      <c r="J30" s="451"/>
      <c r="K30" s="447"/>
      <c r="L30" s="451"/>
      <c r="M30" s="300"/>
      <c r="N30" s="300"/>
      <c r="O30" s="447"/>
      <c r="P30" s="10"/>
      <c r="Q30" s="10"/>
      <c r="R30" s="10"/>
      <c r="S30" s="10"/>
    </row>
    <row r="31" spans="1:19" ht="16.5" customHeight="1" x14ac:dyDescent="0.3">
      <c r="A31" s="470"/>
      <c r="B31" s="473"/>
      <c r="C31" s="474"/>
      <c r="D31" s="451"/>
      <c r="E31" s="478"/>
      <c r="F31" s="300"/>
      <c r="G31" s="447"/>
      <c r="H31" s="451"/>
      <c r="I31" s="447"/>
      <c r="J31" s="451"/>
      <c r="K31" s="447"/>
      <c r="L31" s="451"/>
      <c r="M31" s="300"/>
      <c r="N31" s="300"/>
      <c r="O31" s="447"/>
      <c r="P31" s="10"/>
      <c r="Q31" s="10"/>
      <c r="R31" s="10"/>
      <c r="S31" s="10"/>
    </row>
    <row r="32" spans="1:19" ht="16.5" customHeight="1" thickBot="1" x14ac:dyDescent="0.35">
      <c r="A32" s="470"/>
      <c r="B32" s="475"/>
      <c r="C32" s="476"/>
      <c r="D32" s="452"/>
      <c r="E32" s="479"/>
      <c r="F32" s="448"/>
      <c r="G32" s="449"/>
      <c r="H32" s="452"/>
      <c r="I32" s="449"/>
      <c r="J32" s="452"/>
      <c r="K32" s="449"/>
      <c r="L32" s="452"/>
      <c r="M32" s="448"/>
      <c r="N32" s="448"/>
      <c r="O32" s="449"/>
      <c r="P32" s="10"/>
      <c r="Q32" s="10"/>
      <c r="R32" s="10"/>
      <c r="S32" s="10"/>
    </row>
    <row r="33" spans="1:19" ht="16.5" customHeight="1" x14ac:dyDescent="0.3">
      <c r="A33" s="469">
        <f>IF(입력!A33="","",입력!A33)</f>
        <v>4</v>
      </c>
      <c r="B33" s="471" t="str">
        <f>IF(입력!B33="","",입력!B33)</f>
        <v/>
      </c>
      <c r="C33" s="472"/>
      <c r="D33" s="450">
        <f>IF(OR(입력!B35="T/T",입력!B35="T/S",입력!B35="T/O",입력!B35="ID",입력!B35="OD"),IF(입력!H33="W",(입력!D33-(입력!D33-입력!J33)-46-21-26-26+6+6+30+30),입력!D33-46-46-26-26+6+6+30+30),IF(입력!B35="ES",(입력!D33-(입력!D33-입력!J33)-40-21-26-26+6+6+30+30+20),IF(입력!B35="PJ",IF(입력!H33="W",(입력!D33-(입력!D33-입력!J33)-50-50-20-20+10+10+30+30),입력!D33-50-50-20-20+10+10+30+30),0)))</f>
        <v>0</v>
      </c>
      <c r="E33" s="477"/>
      <c r="F33" s="444">
        <f>IF(OR(입력!B35="T/T",입력!B35="T/O",입력!B35="T/S",입력!B35="ID",입력!B35="OD"),IF(입력!H33="H",입력!F33-(입력!F33-입력!J33)-46-21-26-26+6+6+30+IF(입력!H33="H",IF(입력!F33-(입력!F33-입력!J33)-46-21-26-26+6+6+30&lt;=930,48,IF(입력!F33-(입력!F33-입력!J33)-46-21-26-26+6+6+30&lt;=1250,50,IF(입력!F33-(입력!F33-입력!J33)-46-21-26-26+6+6+30&lt;=2240,60,69)))),입력!F33-46-46-26-26+6+6+30+IF(입력!F33-46-46-26-26+6+6+30&lt;=930,48,IF(입력!F33-46-46-26-26+6+6+30&lt;=1250,50,IF(입력!F33-46-46-26-26+6+6+30&lt;=2240,60,69)))),IF(입력!B35="ES",입력!F33-40-40-26-26+6+6+30+IF(입력!F33-40-40-26-26+6+6+30&lt;=930,48,IF(입력!F33-40-40-26-26+6+6+30&lt;=1250,50,IF(입력!F33-40-40-26-26+6+6+30&lt;=2240,60,69))),IF(입력!B35="PJ",IF(입력!H33="H",입력!F33-(입력!F33-입력!J33)-50-50-20-20+10+10+30+IF(입력!H33="H",IF(입력!F33-(입력!F33-입력!J33)-50-50-20-20+10+10+30&lt;=882,48,IF(입력!F33-(입력!F33-입력!J33)-50-50-20-20+10+10+30&lt;=1200,50,IF(입력!F33-(입력!F33-입력!J33)-50-50-20-20+10+10+30&lt;=2180,60,69)))),입력!F33-50-50-20-20+10+10+30+IF(입력!F33-50-50-20-20+10+10+30&lt;=882,48,IF(입력!F33-50-50-20-20+10+10+30&lt;=1200,50,IF(입력!F33-50-50-20-20+10+10+30&lt;=2180,60,69)))),0)))</f>
        <v>0</v>
      </c>
      <c r="G33" s="445"/>
      <c r="H33" s="450">
        <f>IF(OR(입력!B35="T/T",입력!B35="T/O",,입력!B35="OD",입력!B35="T/S"),IF(입력!H37="W",입력!D33-(입력!D33-입력!J37)-46-21-26-26+6+6+30+30,IF(입력!H37="H",입력!D33-46-46-26-26+6+6+30+30,0)),IF(입력!B35="ES",IF(입력!H38="W",입력!D33-(입력!D33-입력!J37)-40-21-26-26+6+6+30+30+20,0),IF(입력!B35="PJ",IF(입력!H37="W",입력!D33-(입력!D33-입력!J37)-50-50-20-20+10+10+30+30,IF(입력!H37="H",입력!D33-50-50-20-20+10+10+30+30,0)),0)))</f>
        <v>0</v>
      </c>
      <c r="I33" s="445"/>
      <c r="J33" s="450">
        <f>IF(OR(입력!B35="T/T",입력!B35="T/O",입력!B35="OD",입력!B35="T/S"),IF(입력!H37="W",입력!F33-46-46-26-26+6+6+30+IF(입력!F33-46-46-26-26+6+6+30&lt;=930,48,IF(입력!F33-46-46-26-26+6+6+30&lt;=1250,50,IF(입력!F33-46-46-26-26+6+6+30&lt;=2240,60,69))),IF(입력!H37="H",입력!F33-(입력!F33-입력!J38)-46-21-26-26+6+6+30+IF(입력!F33-(입력!F33-입력!J38)-46-21-26-26+6+6+30&lt;=930,48,IF(입력!F33-(입력!F33-입력!J38)-46-21-26-26+6+6+30&lt;=1250,50,IF(입력!F33-(입력!F33-입력!J38)-46-21-26-26+6+6+30&lt;=2240,60,69))),0)),IF(입력!B35="ES",IF(입력!H37="W",입력!F33-40-40-26-26+6+6+30+IF(입력!F33-40-40-26-26+6+6+30&lt;=930,48,IF(입력!F33-40-40-26-26+6+6+30&lt;=1250,50,IF(입력!F33-40-40-26-26+6+6+30&lt;=2240,60,69))),0),IF(입력!B35="PJ",IF(입력!H37="W",입력!F33-50-50-20-20+10+10+30+IF(입력!F33-50-50-20-20+10+10+30&lt;=930,48,IF(입력!F33-50-50-20-20+10+10+30&lt;=1250,50,IF(입력!F33-50-50-20-20+10+10+30&lt;=2240,60,69))),IF(입력!H37="H",입력!F33-(입력!F33-입력!J38)-50-50-20-20+10+10+30+IF(입력!F33-(입력!F33-입력!J38)-50-50-20-20+10+10+30&lt;=930,48,IF(입력!F33-(입력!F33-입력!J38)-50-50-20-20+10+10+30&lt;=1250,50,IF(입력!F33-(입력!F33-입력!J38)-50-50-20-20+10+10+30&lt;=2240,60,69))),0)),0)))</f>
        <v>0</v>
      </c>
      <c r="K33" s="445"/>
      <c r="L33" s="450">
        <f>IF(입력!B33="T/S",IF(OR(입력!H38="W",입력!H38="H"),200000,100000),IF(OR(입력!B33="ES",입력!B33="OD",입력!B33="ID"),IF(OR(입력!H38="W",입력!H38="H"),200000,100000),IFERROR(INDEX('방충망 단가표'!$C$4:$U$32,(MATCH(D33,'방충망 단가표'!$B$4:$B$32)+1),(MATCH(F33,'방충망 단가표'!$C$3:$U$3)+1)),0)+IFERROR(INDEX('방충망 단가표'!$C$4:$U$32,(MATCH(H33,'방충망 단가표'!$B$4:$B$32)+1),(MATCH(J33,'방충망 단가표'!$C$3:$U$3)+1)),0)))</f>
        <v>0</v>
      </c>
      <c r="M33" s="444"/>
      <c r="N33" s="444"/>
      <c r="O33" s="445"/>
      <c r="P33" s="10"/>
      <c r="Q33" s="10"/>
      <c r="R33" s="10"/>
      <c r="S33" s="10"/>
    </row>
    <row r="34" spans="1:19" ht="16.5" customHeight="1" x14ac:dyDescent="0.3">
      <c r="A34" s="470"/>
      <c r="B34" s="473"/>
      <c r="C34" s="474"/>
      <c r="D34" s="451"/>
      <c r="E34" s="478"/>
      <c r="F34" s="300"/>
      <c r="G34" s="447"/>
      <c r="H34" s="451"/>
      <c r="I34" s="447"/>
      <c r="J34" s="451"/>
      <c r="K34" s="447"/>
      <c r="L34" s="451"/>
      <c r="M34" s="300"/>
      <c r="N34" s="300"/>
      <c r="O34" s="447"/>
      <c r="P34" s="10"/>
      <c r="Q34" s="10"/>
      <c r="R34" s="10"/>
      <c r="S34" s="10"/>
    </row>
    <row r="35" spans="1:19" ht="16.5" customHeight="1" x14ac:dyDescent="0.3">
      <c r="A35" s="470"/>
      <c r="B35" s="473"/>
      <c r="C35" s="474"/>
      <c r="D35" s="451"/>
      <c r="E35" s="478"/>
      <c r="F35" s="300"/>
      <c r="G35" s="447"/>
      <c r="H35" s="451"/>
      <c r="I35" s="447"/>
      <c r="J35" s="451"/>
      <c r="K35" s="447"/>
      <c r="L35" s="451"/>
      <c r="M35" s="300"/>
      <c r="N35" s="300"/>
      <c r="O35" s="447"/>
      <c r="P35" s="10"/>
      <c r="Q35" s="10"/>
      <c r="R35" s="10"/>
      <c r="S35" s="10"/>
    </row>
    <row r="36" spans="1:19" ht="16.5" customHeight="1" thickBot="1" x14ac:dyDescent="0.35">
      <c r="A36" s="470"/>
      <c r="B36" s="485"/>
      <c r="C36" s="486"/>
      <c r="D36" s="451"/>
      <c r="E36" s="478"/>
      <c r="F36" s="300"/>
      <c r="G36" s="447"/>
      <c r="H36" s="451"/>
      <c r="I36" s="447"/>
      <c r="J36" s="451"/>
      <c r="K36" s="447"/>
      <c r="L36" s="451"/>
      <c r="M36" s="300"/>
      <c r="N36" s="300"/>
      <c r="O36" s="447"/>
      <c r="P36" s="10"/>
      <c r="Q36" s="10"/>
      <c r="R36" s="10"/>
      <c r="S36" s="10"/>
    </row>
    <row r="37" spans="1:19" ht="16.5" customHeight="1" x14ac:dyDescent="0.3">
      <c r="A37" s="470"/>
      <c r="B37" s="473" t="str">
        <f>IF(입력!B35="","",입력!B35)</f>
        <v/>
      </c>
      <c r="C37" s="474"/>
      <c r="D37" s="451"/>
      <c r="E37" s="478"/>
      <c r="F37" s="300"/>
      <c r="G37" s="447"/>
      <c r="H37" s="451"/>
      <c r="I37" s="447"/>
      <c r="J37" s="451"/>
      <c r="K37" s="447"/>
      <c r="L37" s="451"/>
      <c r="M37" s="300"/>
      <c r="N37" s="300"/>
      <c r="O37" s="447"/>
      <c r="P37" s="10"/>
      <c r="Q37" s="10"/>
      <c r="R37" s="10"/>
      <c r="S37" s="10"/>
    </row>
    <row r="38" spans="1:19" ht="16.5" customHeight="1" x14ac:dyDescent="0.3">
      <c r="A38" s="470"/>
      <c r="B38" s="473"/>
      <c r="C38" s="474"/>
      <c r="D38" s="451"/>
      <c r="E38" s="478"/>
      <c r="F38" s="300"/>
      <c r="G38" s="447"/>
      <c r="H38" s="451"/>
      <c r="I38" s="447"/>
      <c r="J38" s="451"/>
      <c r="K38" s="447"/>
      <c r="L38" s="451"/>
      <c r="M38" s="300"/>
      <c r="N38" s="300"/>
      <c r="O38" s="447"/>
      <c r="P38" s="10"/>
      <c r="Q38" s="10"/>
      <c r="R38" s="10"/>
      <c r="S38" s="10"/>
    </row>
    <row r="39" spans="1:19" ht="16.5" customHeight="1" x14ac:dyDescent="0.3">
      <c r="A39" s="470"/>
      <c r="B39" s="473"/>
      <c r="C39" s="474"/>
      <c r="D39" s="451"/>
      <c r="E39" s="478"/>
      <c r="F39" s="300"/>
      <c r="G39" s="447"/>
      <c r="H39" s="451"/>
      <c r="I39" s="447"/>
      <c r="J39" s="451"/>
      <c r="K39" s="447"/>
      <c r="L39" s="451"/>
      <c r="M39" s="300"/>
      <c r="N39" s="300"/>
      <c r="O39" s="447"/>
      <c r="P39" s="10"/>
      <c r="Q39" s="10"/>
      <c r="R39" s="10"/>
      <c r="S39" s="10"/>
    </row>
    <row r="40" spans="1:19" ht="16.5" customHeight="1" thickBot="1" x14ac:dyDescent="0.35">
      <c r="A40" s="470"/>
      <c r="B40" s="475"/>
      <c r="C40" s="476"/>
      <c r="D40" s="452"/>
      <c r="E40" s="479"/>
      <c r="F40" s="448"/>
      <c r="G40" s="449"/>
      <c r="H40" s="452"/>
      <c r="I40" s="449"/>
      <c r="J40" s="452"/>
      <c r="K40" s="449"/>
      <c r="L40" s="452"/>
      <c r="M40" s="448"/>
      <c r="N40" s="448"/>
      <c r="O40" s="449"/>
      <c r="P40" s="10"/>
      <c r="Q40" s="10"/>
      <c r="R40" s="10"/>
      <c r="S40" s="10"/>
    </row>
    <row r="41" spans="1:19" ht="16.5" customHeight="1" x14ac:dyDescent="0.3">
      <c r="A41" s="469">
        <f>IF(입력!A41="","",입력!A41)</f>
        <v>5</v>
      </c>
      <c r="B41" s="471" t="str">
        <f>IF(입력!B41="","",입력!B41)</f>
        <v/>
      </c>
      <c r="C41" s="472"/>
      <c r="D41" s="450">
        <f>IF(OR(입력!B43="T/T",입력!B43="T/S",입력!B43="T/O",입력!B43="ID",입력!B43="OD"),IF(입력!H41="W",(입력!D41-(입력!D41-입력!J41)-46-21-26-26+6+6+30+30),입력!D41-46-46-26-26+6+6+30+30),IF(입력!B43="ES",(입력!D41-(입력!D41-입력!J41)-40-21-26-26+6+6+30+30+20),IF(입력!B43="PJ",IF(입력!H41="W",(입력!D41-(입력!D41-입력!J41)-50-50-20-20+10+10+30+30),입력!D41-50-50-20-20+10+10+30+30),0)))</f>
        <v>0</v>
      </c>
      <c r="E41" s="477"/>
      <c r="F41" s="444">
        <f>IF(OR(입력!B43="T/T",입력!B43="T/O",입력!B43="T/S",입력!B43="ID",입력!B43="OD"),IF(입력!H41="H",입력!F41-(입력!F41-입력!J41)-46-21-26-26+6+6+30+IF(입력!H41="H",IF(입력!F41-(입력!F41-입력!J41)-46-21-26-26+6+6+30&lt;=930,48,IF(입력!F41-(입력!F41-입력!J41)-46-21-26-26+6+6+30&lt;=1250,50,IF(입력!F41-(입력!F41-입력!J41)-46-21-26-26+6+6+30&lt;=2240,60,69)))),입력!F41-46-46-26-26+6+6+30+IF(입력!F41-46-46-26-26+6+6+30&lt;=930,48,IF(입력!F41-46-46-26-26+6+6+30&lt;=1250,50,IF(입력!F41-46-46-26-26+6+6+30&lt;=2240,60,69)))),IF(입력!B43="ES",입력!F41-40-40-26-26+6+6+30+IF(입력!F41-40-40-26-26+6+6+30&lt;=930,48,IF(입력!F41-40-40-26-26+6+6+30&lt;=1250,50,IF(입력!F41-40-40-26-26+6+6+30&lt;=2240,60,69))),IF(입력!B43="PJ",IF(입력!H41="H",입력!F41-(입력!F41-입력!J41)-50-50-20-20+10+10+30+IF(입력!H41="H",IF(입력!F41-(입력!F41-입력!J41)-50-50-20-20+10+10+30&lt;=882,48,IF(입력!F41-(입력!F41-입력!J41)-50-50-20-20+10+10+30&lt;=1200,50,IF(입력!F41-(입력!F41-입력!J41)-50-50-20-20+10+10+30&lt;=2180,60,69)))),입력!F41-50-50-20-20+10+10+30+IF(입력!F41-50-50-20-20+10+10+30&lt;=882,48,IF(입력!F41-50-50-20-20+10+10+30&lt;=1200,50,IF(입력!F41-50-50-20-20+10+10+30&lt;=2180,60,69)))),0)))</f>
        <v>0</v>
      </c>
      <c r="G41" s="445"/>
      <c r="H41" s="450">
        <f>IF(OR(입력!B43="T/T",입력!B43="T/O",,입력!B43="OD",입력!B43="T/S"),IF(입력!H45="W",입력!D41-(입력!D41-입력!J45)-46-21-26-26+6+6+30+30,IF(입력!H45="H",입력!D41-46-46-26-26+6+6+30+30,0)),IF(입력!B43="ES",IF(입력!H46="W",입력!D41-(입력!D41-입력!J45)-40-21-26-26+6+6+30+30+20,0),IF(입력!B43="PJ",IF(입력!H45="W",입력!D41-(입력!D41-입력!J45)-50-50-20-20+10+10+30+30,IF(입력!H45="H",입력!D41-50-50-20-20+10+10+30+30,0)),0)))</f>
        <v>0</v>
      </c>
      <c r="I41" s="445"/>
      <c r="J41" s="450">
        <f>IF(OR(입력!B43="T/T",입력!B43="T/O",입력!B43="OD",입력!B43="T/S"),IF(입력!H45="W",입력!F41-46-46-26-26+6+6+30+IF(입력!F41-46-46-26-26+6+6+30&lt;=930,48,IF(입력!F41-46-46-26-26+6+6+30&lt;=1250,50,IF(입력!F41-46-46-26-26+6+6+30&lt;=2240,60,69))),IF(입력!H45="H",입력!F41-(입력!F41-입력!J46)-46-21-26-26+6+6+30+IF(입력!F41-(입력!F41-입력!J46)-46-21-26-26+6+6+30&lt;=930,48,IF(입력!F41-(입력!F41-입력!J46)-46-21-26-26+6+6+30&lt;=1250,50,IF(입력!F41-(입력!F41-입력!J46)-46-21-26-26+6+6+30&lt;=2240,60,69))),0)),IF(입력!B43="ES",IF(입력!H45="W",입력!F41-40-40-26-26+6+6+30+IF(입력!F41-40-40-26-26+6+6+30&lt;=930,48,IF(입력!F41-40-40-26-26+6+6+30&lt;=1250,50,IF(입력!F41-40-40-26-26+6+6+30&lt;=2240,60,69))),0),IF(입력!B43="PJ",IF(입력!H45="W",입력!F41-50-50-20-20+10+10+30+IF(입력!F41-50-50-20-20+10+10+30&lt;=930,48,IF(입력!F41-50-50-20-20+10+10+30&lt;=1250,50,IF(입력!F41-50-50-20-20+10+10+30&lt;=2240,60,69))),IF(입력!H45="H",입력!F41-(입력!F41-입력!J46)-50-50-20-20+10+10+30+IF(입력!F41-(입력!F41-입력!J46)-50-50-20-20+10+10+30&lt;=930,48,IF(입력!F41-(입력!F41-입력!J46)-50-50-20-20+10+10+30&lt;=1250,50,IF(입력!F41-(입력!F41-입력!J46)-50-50-20-20+10+10+30&lt;=2240,60,69))),0)),0)))</f>
        <v>0</v>
      </c>
      <c r="K41" s="445"/>
      <c r="L41" s="450">
        <f>IF(입력!B41="T/S",IF(OR(입력!H46="W",입력!H46="H"),200000,100000),IF(OR(입력!B41="ES",입력!B41="OD",입력!B41="ID"),IF(OR(입력!H46="W",입력!H46="H"),200000,100000),IFERROR(INDEX('방충망 단가표'!$C$4:$U$32,(MATCH(D41,'방충망 단가표'!$B$4:$B$32)+1),(MATCH(F41,'방충망 단가표'!$C$3:$U$3)+1)),0)+IFERROR(INDEX('방충망 단가표'!$C$4:$U$32,(MATCH(H41,'방충망 단가표'!$B$4:$B$32)+1),(MATCH(J41,'방충망 단가표'!$C$3:$U$3)+1)),0)))</f>
        <v>0</v>
      </c>
      <c r="M41" s="444"/>
      <c r="N41" s="444"/>
      <c r="O41" s="445"/>
      <c r="P41" s="10"/>
      <c r="Q41" s="10"/>
      <c r="R41" s="10"/>
      <c r="S41" s="10"/>
    </row>
    <row r="42" spans="1:19" ht="16.5" customHeight="1" x14ac:dyDescent="0.3">
      <c r="A42" s="470"/>
      <c r="B42" s="473"/>
      <c r="C42" s="474"/>
      <c r="D42" s="451"/>
      <c r="E42" s="478"/>
      <c r="F42" s="300"/>
      <c r="G42" s="447"/>
      <c r="H42" s="451"/>
      <c r="I42" s="447"/>
      <c r="J42" s="451"/>
      <c r="K42" s="447"/>
      <c r="L42" s="451"/>
      <c r="M42" s="300"/>
      <c r="N42" s="300"/>
      <c r="O42" s="447"/>
      <c r="P42" s="10"/>
      <c r="Q42" s="10"/>
      <c r="R42" s="10"/>
      <c r="S42" s="10"/>
    </row>
    <row r="43" spans="1:19" ht="16.5" customHeight="1" x14ac:dyDescent="0.3">
      <c r="A43" s="470"/>
      <c r="B43" s="473"/>
      <c r="C43" s="474"/>
      <c r="D43" s="451"/>
      <c r="E43" s="478"/>
      <c r="F43" s="300"/>
      <c r="G43" s="447"/>
      <c r="H43" s="451"/>
      <c r="I43" s="447"/>
      <c r="J43" s="451"/>
      <c r="K43" s="447"/>
      <c r="L43" s="451"/>
      <c r="M43" s="300"/>
      <c r="N43" s="300"/>
      <c r="O43" s="447"/>
      <c r="P43" s="10"/>
      <c r="Q43" s="10"/>
      <c r="R43" s="10"/>
      <c r="S43" s="10"/>
    </row>
    <row r="44" spans="1:19" ht="16.5" customHeight="1" thickBot="1" x14ac:dyDescent="0.35">
      <c r="A44" s="470"/>
      <c r="B44" s="485"/>
      <c r="C44" s="486"/>
      <c r="D44" s="451"/>
      <c r="E44" s="478"/>
      <c r="F44" s="300"/>
      <c r="G44" s="447"/>
      <c r="H44" s="451"/>
      <c r="I44" s="447"/>
      <c r="J44" s="451"/>
      <c r="K44" s="447"/>
      <c r="L44" s="451"/>
      <c r="M44" s="300"/>
      <c r="N44" s="300"/>
      <c r="O44" s="447"/>
      <c r="P44" s="10"/>
      <c r="Q44" s="10"/>
      <c r="R44" s="10"/>
      <c r="S44" s="10"/>
    </row>
    <row r="45" spans="1:19" ht="16.5" customHeight="1" x14ac:dyDescent="0.3">
      <c r="A45" s="470"/>
      <c r="B45" s="473" t="str">
        <f>IF(입력!B43="","",입력!B43)</f>
        <v/>
      </c>
      <c r="C45" s="474"/>
      <c r="D45" s="451"/>
      <c r="E45" s="478"/>
      <c r="F45" s="300"/>
      <c r="G45" s="447"/>
      <c r="H45" s="451"/>
      <c r="I45" s="447"/>
      <c r="J45" s="451"/>
      <c r="K45" s="447"/>
      <c r="L45" s="451"/>
      <c r="M45" s="300"/>
      <c r="N45" s="300"/>
      <c r="O45" s="447"/>
      <c r="P45" s="10"/>
      <c r="Q45" s="10"/>
      <c r="R45" s="10"/>
      <c r="S45" s="10"/>
    </row>
    <row r="46" spans="1:19" ht="16.5" customHeight="1" x14ac:dyDescent="0.3">
      <c r="A46" s="470"/>
      <c r="B46" s="473"/>
      <c r="C46" s="474"/>
      <c r="D46" s="451"/>
      <c r="E46" s="478"/>
      <c r="F46" s="300"/>
      <c r="G46" s="447"/>
      <c r="H46" s="451"/>
      <c r="I46" s="447"/>
      <c r="J46" s="451"/>
      <c r="K46" s="447"/>
      <c r="L46" s="451"/>
      <c r="M46" s="300"/>
      <c r="N46" s="300"/>
      <c r="O46" s="447"/>
      <c r="P46" s="10"/>
      <c r="Q46" s="10"/>
      <c r="R46" s="10"/>
      <c r="S46" s="10"/>
    </row>
    <row r="47" spans="1:19" ht="16.5" customHeight="1" x14ac:dyDescent="0.3">
      <c r="A47" s="470"/>
      <c r="B47" s="473"/>
      <c r="C47" s="474"/>
      <c r="D47" s="451"/>
      <c r="E47" s="478"/>
      <c r="F47" s="300"/>
      <c r="G47" s="447"/>
      <c r="H47" s="451"/>
      <c r="I47" s="447"/>
      <c r="J47" s="451"/>
      <c r="K47" s="447"/>
      <c r="L47" s="451"/>
      <c r="M47" s="300"/>
      <c r="N47" s="300"/>
      <c r="O47" s="447"/>
      <c r="P47" s="10"/>
      <c r="Q47" s="10"/>
      <c r="R47" s="10"/>
      <c r="S47" s="10"/>
    </row>
    <row r="48" spans="1:19" ht="16.5" customHeight="1" thickBot="1" x14ac:dyDescent="0.35">
      <c r="A48" s="470"/>
      <c r="B48" s="475"/>
      <c r="C48" s="476"/>
      <c r="D48" s="452"/>
      <c r="E48" s="479"/>
      <c r="F48" s="448"/>
      <c r="G48" s="449"/>
      <c r="H48" s="452"/>
      <c r="I48" s="449"/>
      <c r="J48" s="452"/>
      <c r="K48" s="449"/>
      <c r="L48" s="452"/>
      <c r="M48" s="448"/>
      <c r="N48" s="448"/>
      <c r="O48" s="449"/>
      <c r="P48" s="10"/>
      <c r="Q48" s="10"/>
      <c r="R48" s="10"/>
      <c r="S48" s="10"/>
    </row>
    <row r="49" spans="1:19" ht="16.5" customHeight="1" x14ac:dyDescent="0.3">
      <c r="A49" s="469">
        <f>IF(입력!A49="","",입력!A49)</f>
        <v>6</v>
      </c>
      <c r="B49" s="471" t="str">
        <f>IF(입력!B49="","",입력!B49)</f>
        <v/>
      </c>
      <c r="C49" s="472"/>
      <c r="D49" s="450">
        <f>IF(OR(입력!B51="T/T",입력!B51="T/S",입력!B51="T/O",입력!B51="ID",입력!B51="OD"),IF(입력!H49="W",(입력!D49-(입력!D49-입력!J49)-46-21-26-26+6+6+30+30),입력!D49-46-46-26-26+6+6+30+30),IF(입력!B51="ES",(입력!D49-(입력!D49-입력!J49)-40-21-26-26+6+6+30+30+20),IF(입력!B51="PJ",IF(입력!H49="W",(입력!D49-(입력!D49-입력!J49)-50-50-20-20+10+10+30+30),입력!D49-50-50-20-20+10+10+30+30),0)))</f>
        <v>0</v>
      </c>
      <c r="E49" s="477"/>
      <c r="F49" s="444">
        <f>IF(OR(입력!B51="T/T",입력!B51="T/O",입력!B51="T/S",입력!B51="ID",입력!B51="OD"),IF(입력!H49="H",입력!F49-(입력!F49-입력!J49)-46-21-26-26+6+6+30+IF(입력!H49="H",IF(입력!F49-(입력!F49-입력!J49)-46-21-26-26+6+6+30&lt;=930,48,IF(입력!F49-(입력!F49-입력!J49)-46-21-26-26+6+6+30&lt;=1250,50,IF(입력!F49-(입력!F49-입력!J49)-46-21-26-26+6+6+30&lt;=2240,60,69)))),입력!F49-46-46-26-26+6+6+30+IF(입력!F49-46-46-26-26+6+6+30&lt;=930,48,IF(입력!F49-46-46-26-26+6+6+30&lt;=1250,50,IF(입력!F49-46-46-26-26+6+6+30&lt;=2240,60,69)))),IF(입력!B51="ES",입력!F49-40-40-26-26+6+6+30+IF(입력!F49-40-40-26-26+6+6+30&lt;=930,48,IF(입력!F49-40-40-26-26+6+6+30&lt;=1250,50,IF(입력!F49-40-40-26-26+6+6+30&lt;=2240,60,69))),IF(입력!B51="PJ",IF(입력!H49="H",입력!F49-(입력!F49-입력!J49)-50-50-20-20+10+10+30+IF(입력!H49="H",IF(입력!F49-(입력!F49-입력!J49)-50-50-20-20+10+10+30&lt;=882,48,IF(입력!F49-(입력!F49-입력!J49)-50-50-20-20+10+10+30&lt;=1200,50,IF(입력!F49-(입력!F49-입력!J49)-50-50-20-20+10+10+30&lt;=2180,60,69)))),입력!F49-50-50-20-20+10+10+30+IF(입력!F49-50-50-20-20+10+10+30&lt;=882,48,IF(입력!F49-50-50-20-20+10+10+30&lt;=1200,50,IF(입력!F49-50-50-20-20+10+10+30&lt;=2180,60,69)))),0)))</f>
        <v>0</v>
      </c>
      <c r="G49" s="445"/>
      <c r="H49" s="450">
        <f>IF(OR(입력!B51="T/T",입력!B51="T/O",,입력!B51="OD",입력!B51="T/S"),IF(입력!H53="W",입력!D49-(입력!D49-입력!J53)-46-21-26-26+6+6+30+30,IF(입력!H53="H",입력!D49-46-46-26-26+6+6+30+30,0)),IF(입력!B51="ES",IF(입력!H54="W",입력!D49-(입력!D49-입력!J53)-40-21-26-26+6+6+30+30+20,0),IF(입력!B51="PJ",IF(입력!H53="W",입력!D49-(입력!D49-입력!J53)-50-50-20-20+10+10+30+30,IF(입력!H53="H",입력!D49-50-50-20-20+10+10+30+30,0)),0)))</f>
        <v>0</v>
      </c>
      <c r="I49" s="445"/>
      <c r="J49" s="450">
        <f>IF(OR(입력!B51="T/T",입력!B51="T/O",입력!B51="OD",입력!B51="T/S"),IF(입력!H53="W",입력!F49-46-46-26-26+6+6+30+IF(입력!F49-46-46-26-26+6+6+30&lt;=930,48,IF(입력!F49-46-46-26-26+6+6+30&lt;=1250,50,IF(입력!F49-46-46-26-26+6+6+30&lt;=2240,60,69))),IF(입력!H53="H",입력!F49-(입력!F49-입력!J54)-46-21-26-26+6+6+30+IF(입력!F49-(입력!F49-입력!J54)-46-21-26-26+6+6+30&lt;=930,48,IF(입력!F49-(입력!F49-입력!J54)-46-21-26-26+6+6+30&lt;=1250,50,IF(입력!F49-(입력!F49-입력!J54)-46-21-26-26+6+6+30&lt;=2240,60,69))),0)),IF(입력!B51="ES",IF(입력!H53="W",입력!F49-40-40-26-26+6+6+30+IF(입력!F49-40-40-26-26+6+6+30&lt;=930,48,IF(입력!F49-40-40-26-26+6+6+30&lt;=1250,50,IF(입력!F49-40-40-26-26+6+6+30&lt;=2240,60,69))),0),IF(입력!B51="PJ",IF(입력!H53="W",입력!F49-50-50-20-20+10+10+30+IF(입력!F49-50-50-20-20+10+10+30&lt;=930,48,IF(입력!F49-50-50-20-20+10+10+30&lt;=1250,50,IF(입력!F49-50-50-20-20+10+10+30&lt;=2240,60,69))),IF(입력!H53="H",입력!F49-(입력!F49-입력!J54)-50-50-20-20+10+10+30+IF(입력!F49-(입력!F49-입력!J54)-50-50-20-20+10+10+30&lt;=930,48,IF(입력!F49-(입력!F49-입력!J54)-50-50-20-20+10+10+30&lt;=1250,50,IF(입력!F49-(입력!F49-입력!J54)-50-50-20-20+10+10+30&lt;=2240,60,69))),0)),0)))</f>
        <v>0</v>
      </c>
      <c r="K49" s="445"/>
      <c r="L49" s="450">
        <f>IF(입력!B49="T/S",IF(OR(입력!H54="W",입력!H54="H"),200000,100000),IF(OR(입력!B49="ES",입력!B49="OD",입력!B49="ID"),IF(OR(입력!H54="W",입력!H54="H"),200000,100000),IFERROR(INDEX('방충망 단가표'!$C$4:$U$32,(MATCH(D49,'방충망 단가표'!$B$4:$B$32)+1),(MATCH(F49,'방충망 단가표'!$C$3:$U$3)+1)),0)+IFERROR(INDEX('방충망 단가표'!$C$4:$U$32,(MATCH(H49,'방충망 단가표'!$B$4:$B$32)+1),(MATCH(J49,'방충망 단가표'!$C$3:$U$3)+1)),0)))</f>
        <v>0</v>
      </c>
      <c r="M49" s="444"/>
      <c r="N49" s="444"/>
      <c r="O49" s="445"/>
      <c r="P49" s="10"/>
      <c r="Q49" s="10"/>
      <c r="R49" s="10"/>
      <c r="S49" s="10"/>
    </row>
    <row r="50" spans="1:19" ht="16.5" customHeight="1" x14ac:dyDescent="0.3">
      <c r="A50" s="470"/>
      <c r="B50" s="473"/>
      <c r="C50" s="474"/>
      <c r="D50" s="451"/>
      <c r="E50" s="478"/>
      <c r="F50" s="300"/>
      <c r="G50" s="447"/>
      <c r="H50" s="451"/>
      <c r="I50" s="447"/>
      <c r="J50" s="451"/>
      <c r="K50" s="447"/>
      <c r="L50" s="451"/>
      <c r="M50" s="300"/>
      <c r="N50" s="300"/>
      <c r="O50" s="447"/>
      <c r="P50" s="10"/>
      <c r="Q50" s="10"/>
      <c r="R50" s="10"/>
      <c r="S50" s="10"/>
    </row>
    <row r="51" spans="1:19" ht="16.5" customHeight="1" x14ac:dyDescent="0.3">
      <c r="A51" s="470"/>
      <c r="B51" s="473"/>
      <c r="C51" s="474"/>
      <c r="D51" s="451"/>
      <c r="E51" s="478"/>
      <c r="F51" s="300"/>
      <c r="G51" s="447"/>
      <c r="H51" s="451"/>
      <c r="I51" s="447"/>
      <c r="J51" s="451"/>
      <c r="K51" s="447"/>
      <c r="L51" s="451"/>
      <c r="M51" s="300"/>
      <c r="N51" s="300"/>
      <c r="O51" s="447"/>
      <c r="P51" s="10"/>
      <c r="Q51" s="10"/>
      <c r="R51" s="10"/>
      <c r="S51" s="10"/>
    </row>
    <row r="52" spans="1:19" ht="16.5" customHeight="1" thickBot="1" x14ac:dyDescent="0.35">
      <c r="A52" s="470"/>
      <c r="B52" s="485"/>
      <c r="C52" s="486"/>
      <c r="D52" s="451"/>
      <c r="E52" s="478"/>
      <c r="F52" s="300"/>
      <c r="G52" s="447"/>
      <c r="H52" s="451"/>
      <c r="I52" s="447"/>
      <c r="J52" s="451"/>
      <c r="K52" s="447"/>
      <c r="L52" s="451"/>
      <c r="M52" s="300"/>
      <c r="N52" s="300"/>
      <c r="O52" s="447"/>
      <c r="P52" s="10"/>
      <c r="Q52" s="10"/>
      <c r="R52" s="10"/>
      <c r="S52" s="10"/>
    </row>
    <row r="53" spans="1:19" ht="16.5" customHeight="1" x14ac:dyDescent="0.3">
      <c r="A53" s="470"/>
      <c r="B53" s="473" t="str">
        <f>IF(입력!B51="","",입력!B51)</f>
        <v/>
      </c>
      <c r="C53" s="474"/>
      <c r="D53" s="451"/>
      <c r="E53" s="478"/>
      <c r="F53" s="300"/>
      <c r="G53" s="447"/>
      <c r="H53" s="451"/>
      <c r="I53" s="447"/>
      <c r="J53" s="451"/>
      <c r="K53" s="447"/>
      <c r="L53" s="451"/>
      <c r="M53" s="300"/>
      <c r="N53" s="300"/>
      <c r="O53" s="447"/>
      <c r="P53" s="10"/>
      <c r="Q53" s="10"/>
      <c r="R53" s="10"/>
      <c r="S53" s="10"/>
    </row>
    <row r="54" spans="1:19" ht="16.5" customHeight="1" x14ac:dyDescent="0.3">
      <c r="A54" s="470"/>
      <c r="B54" s="473"/>
      <c r="C54" s="474"/>
      <c r="D54" s="451"/>
      <c r="E54" s="478"/>
      <c r="F54" s="300"/>
      <c r="G54" s="447"/>
      <c r="H54" s="451"/>
      <c r="I54" s="447"/>
      <c r="J54" s="451"/>
      <c r="K54" s="447"/>
      <c r="L54" s="451"/>
      <c r="M54" s="300"/>
      <c r="N54" s="300"/>
      <c r="O54" s="447"/>
      <c r="P54" s="10"/>
      <c r="Q54" s="10"/>
      <c r="R54" s="10"/>
      <c r="S54" s="10"/>
    </row>
    <row r="55" spans="1:19" ht="16.5" customHeight="1" x14ac:dyDescent="0.3">
      <c r="A55" s="470"/>
      <c r="B55" s="473"/>
      <c r="C55" s="474"/>
      <c r="D55" s="451"/>
      <c r="E55" s="478"/>
      <c r="F55" s="300"/>
      <c r="G55" s="447"/>
      <c r="H55" s="451"/>
      <c r="I55" s="447"/>
      <c r="J55" s="451"/>
      <c r="K55" s="447"/>
      <c r="L55" s="451"/>
      <c r="M55" s="300"/>
      <c r="N55" s="300"/>
      <c r="O55" s="447"/>
      <c r="P55" s="10"/>
      <c r="Q55" s="10"/>
      <c r="R55" s="10"/>
      <c r="S55" s="10"/>
    </row>
    <row r="56" spans="1:19" ht="16.5" customHeight="1" thickBot="1" x14ac:dyDescent="0.35">
      <c r="A56" s="470"/>
      <c r="B56" s="475"/>
      <c r="C56" s="476"/>
      <c r="D56" s="452"/>
      <c r="E56" s="479"/>
      <c r="F56" s="448"/>
      <c r="G56" s="449"/>
      <c r="H56" s="452"/>
      <c r="I56" s="449"/>
      <c r="J56" s="452"/>
      <c r="K56" s="449"/>
      <c r="L56" s="452"/>
      <c r="M56" s="448"/>
      <c r="N56" s="448"/>
      <c r="O56" s="449"/>
      <c r="P56" s="10"/>
      <c r="Q56" s="10"/>
      <c r="R56" s="10"/>
      <c r="S56" s="10"/>
    </row>
    <row r="57" spans="1:19" ht="16.5" customHeight="1" x14ac:dyDescent="0.3">
      <c r="A57" s="469">
        <f>IF(입력!A57="","",입력!A57)</f>
        <v>7</v>
      </c>
      <c r="B57" s="471" t="str">
        <f>IF(입력!B57="","",입력!B57)</f>
        <v/>
      </c>
      <c r="C57" s="472"/>
      <c r="D57" s="450">
        <f>IF(OR(입력!B59="T/T",입력!B59="T/S",입력!B59="T/O",입력!B59="ID",입력!B59="OD"),IF(입력!H57="W",(입력!D57-(입력!D57-입력!J57)-46-21-26-26+6+6+30+30),입력!D57-46-46-26-26+6+6+30+30),IF(입력!B59="ES",(입력!D57-(입력!D57-입력!J57)-40-21-26-26+6+6+30+30+20),IF(입력!B59="PJ",IF(입력!H57="W",(입력!D57-(입력!D57-입력!J57)-50-50-20-20+10+10+30+30),입력!D57-50-50-20-20+10+10+30+30),0)))</f>
        <v>0</v>
      </c>
      <c r="E57" s="477"/>
      <c r="F57" s="444">
        <f>IF(OR(입력!B59="T/T",입력!B59="T/O",입력!B59="T/S",입력!B59="ID",입력!B59="OD"),IF(입력!H57="H",입력!F57-(입력!F57-입력!J57)-46-21-26-26+6+6+30+IF(입력!H57="H",IF(입력!F57-(입력!F57-입력!J57)-46-21-26-26+6+6+30&lt;=930,48,IF(입력!F57-(입력!F57-입력!J57)-46-21-26-26+6+6+30&lt;=1250,50,IF(입력!F57-(입력!F57-입력!J57)-46-21-26-26+6+6+30&lt;=2240,60,69)))),입력!F57-46-46-26-26+6+6+30+IF(입력!F57-46-46-26-26+6+6+30&lt;=930,48,IF(입력!F57-46-46-26-26+6+6+30&lt;=1250,50,IF(입력!F57-46-46-26-26+6+6+30&lt;=2240,60,69)))),IF(입력!B59="ES",입력!F57-40-40-26-26+6+6+30+IF(입력!F57-40-40-26-26+6+6+30&lt;=930,48,IF(입력!F57-40-40-26-26+6+6+30&lt;=1250,50,IF(입력!F57-40-40-26-26+6+6+30&lt;=2240,60,69))),IF(입력!B59="PJ",IF(입력!H57="H",입력!F57-(입력!F57-입력!J57)-50-50-20-20+10+10+30+IF(입력!H57="H",IF(입력!F57-(입력!F57-입력!J57)-50-50-20-20+10+10+30&lt;=882,48,IF(입력!F57-(입력!F57-입력!J57)-50-50-20-20+10+10+30&lt;=1200,50,IF(입력!F57-(입력!F57-입력!J57)-50-50-20-20+10+10+30&lt;=2180,60,69)))),입력!F57-50-50-20-20+10+10+30+IF(입력!F57-50-50-20-20+10+10+30&lt;=882,48,IF(입력!F57-50-50-20-20+10+10+30&lt;=1200,50,IF(입력!F57-50-50-20-20+10+10+30&lt;=2180,60,69)))),0)))</f>
        <v>0</v>
      </c>
      <c r="G57" s="445"/>
      <c r="H57" s="450">
        <f>IF(OR(입력!B59="T/T",입력!B59="T/O",,입력!B59="OD",입력!B59="T/S"),IF(입력!H61="W",입력!D57-(입력!D57-입력!J61)-46-21-26-26+6+6+30+30,IF(입력!H61="H",입력!D57-46-46-26-26+6+6+30+30,0)),IF(입력!B59="ES",IF(입력!H62="W",입력!D57-(입력!D57-입력!J61)-40-21-26-26+6+6+30+30+20,0),IF(입력!B59="PJ",IF(입력!H61="W",입력!D57-(입력!D57-입력!J61)-50-50-20-20+10+10+30+30,IF(입력!H61="H",입력!D57-50-50-20-20+10+10+30+30,0)),0)))</f>
        <v>0</v>
      </c>
      <c r="I57" s="445"/>
      <c r="J57" s="450">
        <f>IF(OR(입력!B59="T/T",입력!B59="T/O",입력!B59="OD",입력!B59="T/S"),IF(입력!H61="W",입력!F57-46-46-26-26+6+6+30+IF(입력!F57-46-46-26-26+6+6+30&lt;=930,48,IF(입력!F57-46-46-26-26+6+6+30&lt;=1250,50,IF(입력!F57-46-46-26-26+6+6+30&lt;=2240,60,69))),IF(입력!H61="H",입력!F57-(입력!F57-입력!J62)-46-21-26-26+6+6+30+IF(입력!F57-(입력!F57-입력!J62)-46-21-26-26+6+6+30&lt;=930,48,IF(입력!F57-(입력!F57-입력!J62)-46-21-26-26+6+6+30&lt;=1250,50,IF(입력!F57-(입력!F57-입력!J62)-46-21-26-26+6+6+30&lt;=2240,60,69))),0)),IF(입력!B59="ES",IF(입력!H61="W",입력!F57-40-40-26-26+6+6+30+IF(입력!F57-40-40-26-26+6+6+30&lt;=930,48,IF(입력!F57-40-40-26-26+6+6+30&lt;=1250,50,IF(입력!F57-40-40-26-26+6+6+30&lt;=2240,60,69))),0),IF(입력!B59="PJ",IF(입력!H61="W",입력!F57-50-50-20-20+10+10+30+IF(입력!F57-50-50-20-20+10+10+30&lt;=930,48,IF(입력!F57-50-50-20-20+10+10+30&lt;=1250,50,IF(입력!F57-50-50-20-20+10+10+30&lt;=2240,60,69))),IF(입력!H61="H",입력!F57-(입력!F57-입력!J62)-50-50-20-20+10+10+30+IF(입력!F57-(입력!F57-입력!J62)-50-50-20-20+10+10+30&lt;=930,48,IF(입력!F57-(입력!F57-입력!J62)-50-50-20-20+10+10+30&lt;=1250,50,IF(입력!F57-(입력!F57-입력!J62)-50-50-20-20+10+10+30&lt;=2240,60,69))),0)),0)))</f>
        <v>0</v>
      </c>
      <c r="K57" s="445"/>
      <c r="L57" s="450">
        <f>IF(입력!B57="T/S",IF(OR(입력!H62="W",입력!H62="H"),200000,100000),IF(OR(입력!B57="ES",입력!B57="OD",입력!B57="ID"),IF(OR(입력!H62="W",입력!H62="H"),200000,100000),IFERROR(INDEX('방충망 단가표'!$C$4:$U$32,(MATCH(D57,'방충망 단가표'!$B$4:$B$32)+1),(MATCH(F57,'방충망 단가표'!$C$3:$U$3)+1)),0)+IFERROR(INDEX('방충망 단가표'!$C$4:$U$32,(MATCH(H57,'방충망 단가표'!$B$4:$B$32)+1),(MATCH(J57,'방충망 단가표'!$C$3:$U$3)+1)),0)))</f>
        <v>0</v>
      </c>
      <c r="M57" s="444"/>
      <c r="N57" s="444"/>
      <c r="O57" s="445"/>
      <c r="P57" s="10"/>
      <c r="Q57" s="10"/>
      <c r="R57" s="10"/>
      <c r="S57" s="10"/>
    </row>
    <row r="58" spans="1:19" ht="16.5" customHeight="1" x14ac:dyDescent="0.3">
      <c r="A58" s="470"/>
      <c r="B58" s="473"/>
      <c r="C58" s="474"/>
      <c r="D58" s="451"/>
      <c r="E58" s="478"/>
      <c r="F58" s="300"/>
      <c r="G58" s="447"/>
      <c r="H58" s="451"/>
      <c r="I58" s="447"/>
      <c r="J58" s="451"/>
      <c r="K58" s="447"/>
      <c r="L58" s="451"/>
      <c r="M58" s="300"/>
      <c r="N58" s="300"/>
      <c r="O58" s="447"/>
      <c r="P58" s="10"/>
      <c r="Q58" s="10"/>
      <c r="R58" s="10"/>
      <c r="S58" s="10"/>
    </row>
    <row r="59" spans="1:19" ht="16.5" customHeight="1" x14ac:dyDescent="0.3">
      <c r="A59" s="470"/>
      <c r="B59" s="473"/>
      <c r="C59" s="474"/>
      <c r="D59" s="451"/>
      <c r="E59" s="478"/>
      <c r="F59" s="300"/>
      <c r="G59" s="447"/>
      <c r="H59" s="451"/>
      <c r="I59" s="447"/>
      <c r="J59" s="451"/>
      <c r="K59" s="447"/>
      <c r="L59" s="451"/>
      <c r="M59" s="300"/>
      <c r="N59" s="300"/>
      <c r="O59" s="447"/>
      <c r="P59" s="10"/>
      <c r="Q59" s="10"/>
      <c r="R59" s="10"/>
      <c r="S59" s="10"/>
    </row>
    <row r="60" spans="1:19" ht="16.5" customHeight="1" thickBot="1" x14ac:dyDescent="0.35">
      <c r="A60" s="470"/>
      <c r="B60" s="485"/>
      <c r="C60" s="486"/>
      <c r="D60" s="451"/>
      <c r="E60" s="478"/>
      <c r="F60" s="300"/>
      <c r="G60" s="447"/>
      <c r="H60" s="451"/>
      <c r="I60" s="447"/>
      <c r="J60" s="451"/>
      <c r="K60" s="447"/>
      <c r="L60" s="451"/>
      <c r="M60" s="300"/>
      <c r="N60" s="300"/>
      <c r="O60" s="447"/>
      <c r="P60" s="10"/>
      <c r="Q60" s="10"/>
      <c r="R60" s="10"/>
      <c r="S60" s="10"/>
    </row>
    <row r="61" spans="1:19" ht="16.5" customHeight="1" x14ac:dyDescent="0.3">
      <c r="A61" s="470"/>
      <c r="B61" s="473" t="str">
        <f>IF(입력!B59="","",입력!B59)</f>
        <v/>
      </c>
      <c r="C61" s="474"/>
      <c r="D61" s="451"/>
      <c r="E61" s="478"/>
      <c r="F61" s="300"/>
      <c r="G61" s="447"/>
      <c r="H61" s="451"/>
      <c r="I61" s="447"/>
      <c r="J61" s="451"/>
      <c r="K61" s="447"/>
      <c r="L61" s="451"/>
      <c r="M61" s="300"/>
      <c r="N61" s="300"/>
      <c r="O61" s="447"/>
      <c r="P61" s="10"/>
      <c r="Q61" s="10"/>
      <c r="R61" s="10"/>
      <c r="S61" s="10"/>
    </row>
    <row r="62" spans="1:19" ht="16.5" customHeight="1" x14ac:dyDescent="0.3">
      <c r="A62" s="470"/>
      <c r="B62" s="473"/>
      <c r="C62" s="474"/>
      <c r="D62" s="451"/>
      <c r="E62" s="478"/>
      <c r="F62" s="300"/>
      <c r="G62" s="447"/>
      <c r="H62" s="451"/>
      <c r="I62" s="447"/>
      <c r="J62" s="451"/>
      <c r="K62" s="447"/>
      <c r="L62" s="451"/>
      <c r="M62" s="300"/>
      <c r="N62" s="300"/>
      <c r="O62" s="447"/>
      <c r="P62" s="10"/>
      <c r="Q62" s="10"/>
      <c r="R62" s="10"/>
      <c r="S62" s="10"/>
    </row>
    <row r="63" spans="1:19" ht="16.5" customHeight="1" x14ac:dyDescent="0.3">
      <c r="A63" s="470"/>
      <c r="B63" s="473"/>
      <c r="C63" s="474"/>
      <c r="D63" s="451"/>
      <c r="E63" s="478"/>
      <c r="F63" s="300"/>
      <c r="G63" s="447"/>
      <c r="H63" s="451"/>
      <c r="I63" s="447"/>
      <c r="J63" s="451"/>
      <c r="K63" s="447"/>
      <c r="L63" s="451"/>
      <c r="M63" s="300"/>
      <c r="N63" s="300"/>
      <c r="O63" s="447"/>
      <c r="P63" s="10"/>
      <c r="Q63" s="10"/>
      <c r="R63" s="10"/>
      <c r="S63" s="10"/>
    </row>
    <row r="64" spans="1:19" ht="16.5" customHeight="1" thickBot="1" x14ac:dyDescent="0.35">
      <c r="A64" s="470"/>
      <c r="B64" s="475"/>
      <c r="C64" s="476"/>
      <c r="D64" s="452"/>
      <c r="E64" s="479"/>
      <c r="F64" s="448"/>
      <c r="G64" s="449"/>
      <c r="H64" s="452"/>
      <c r="I64" s="449"/>
      <c r="J64" s="452"/>
      <c r="K64" s="449"/>
      <c r="L64" s="452"/>
      <c r="M64" s="448"/>
      <c r="N64" s="448"/>
      <c r="O64" s="449"/>
      <c r="P64" s="10"/>
      <c r="Q64" s="10"/>
      <c r="R64" s="10"/>
      <c r="S64" s="10"/>
    </row>
    <row r="65" spans="1:19" ht="16.5" customHeight="1" x14ac:dyDescent="0.3">
      <c r="A65" s="469">
        <f>IF(입력!A65="","",입력!A65)</f>
        <v>8</v>
      </c>
      <c r="B65" s="471" t="str">
        <f>IF(입력!B65="","",입력!B65)</f>
        <v/>
      </c>
      <c r="C65" s="472"/>
      <c r="D65" s="450">
        <f>IF(OR(입력!B67="T/T",입력!B67="T/S",입력!B67="T/O",입력!B67="ID",입력!B67="OD"),IF(입력!H65="W",(입력!D65-(입력!D65-입력!J65)-46-21-26-26+6+6+30+30),입력!D65-46-46-26-26+6+6+30+30),IF(입력!B67="ES",(입력!D65-(입력!D65-입력!J65)-40-21-26-26+6+6+30+30+20),IF(입력!B67="PJ",IF(입력!H65="W",(입력!D65-(입력!D65-입력!J65)-50-50-20-20+10+10+30+30),입력!D65-50-50-20-20+10+10+30+30),0)))</f>
        <v>0</v>
      </c>
      <c r="E65" s="477"/>
      <c r="F65" s="444">
        <f>IF(OR(입력!B67="T/T",입력!B67="T/O",입력!B67="T/S",입력!B67="ID",입력!B67="OD"),IF(입력!H65="H",입력!F65-(입력!F65-입력!J65)-46-21-26-26+6+6+30+IF(입력!H65="H",IF(입력!F65-(입력!F65-입력!J65)-46-21-26-26+6+6+30&lt;=930,48,IF(입력!F65-(입력!F65-입력!J65)-46-21-26-26+6+6+30&lt;=1250,50,IF(입력!F65-(입력!F65-입력!J65)-46-21-26-26+6+6+30&lt;=2240,60,69)))),입력!F65-46-46-26-26+6+6+30+IF(입력!F65-46-46-26-26+6+6+30&lt;=930,48,IF(입력!F65-46-46-26-26+6+6+30&lt;=1250,50,IF(입력!F65-46-46-26-26+6+6+30&lt;=2240,60,69)))),IF(입력!B67="ES",입력!F65-40-40-26-26+6+6+30+IF(입력!F65-40-40-26-26+6+6+30&lt;=930,48,IF(입력!F65-40-40-26-26+6+6+30&lt;=1250,50,IF(입력!F65-40-40-26-26+6+6+30&lt;=2240,60,69))),IF(입력!B67="PJ",IF(입력!H65="H",입력!F65-(입력!F65-입력!J65)-50-50-20-20+10+10+30+IF(입력!H65="H",IF(입력!F65-(입력!F65-입력!J65)-50-50-20-20+10+10+30&lt;=882,48,IF(입력!F65-(입력!F65-입력!J65)-50-50-20-20+10+10+30&lt;=1200,50,IF(입력!F65-(입력!F65-입력!J65)-50-50-20-20+10+10+30&lt;=2180,60,69)))),입력!F65-50-50-20-20+10+10+30+IF(입력!F65-50-50-20-20+10+10+30&lt;=882,48,IF(입력!F65-50-50-20-20+10+10+30&lt;=1200,50,IF(입력!F65-50-50-20-20+10+10+30&lt;=2180,60,69)))),0)))</f>
        <v>0</v>
      </c>
      <c r="G65" s="445"/>
      <c r="H65" s="450">
        <f>IF(OR(입력!B67="T/T",입력!B67="T/O",,입력!B67="OD",입력!B67="T/S"),IF(입력!H69="W",입력!D65-(입력!D65-입력!J69)-46-21-26-26+6+6+30+30,IF(입력!H69="H",입력!D65-46-46-26-26+6+6+30+30,0)),IF(입력!B67="ES",IF(입력!H70="W",입력!D65-(입력!D65-입력!J69)-40-21-26-26+6+6+30+30+20,0),IF(입력!B67="PJ",IF(입력!H69="W",입력!D65-(입력!D65-입력!J69)-50-50-20-20+10+10+30+30,IF(입력!H69="H",입력!D65-50-50-20-20+10+10+30+30,0)),0)))</f>
        <v>0</v>
      </c>
      <c r="I65" s="445"/>
      <c r="J65" s="450">
        <f>IF(OR(입력!B67="T/T",입력!B67="T/O",입력!B67="OD",입력!B67="T/S"),IF(입력!H69="W",입력!F65-46-46-26-26+6+6+30+IF(입력!F65-46-46-26-26+6+6+30&lt;=930,48,IF(입력!F65-46-46-26-26+6+6+30&lt;=1250,50,IF(입력!F65-46-46-26-26+6+6+30&lt;=2240,60,69))),IF(입력!H69="H",입력!F65-(입력!F65-입력!J70)-46-21-26-26+6+6+30+IF(입력!F65-(입력!F65-입력!J70)-46-21-26-26+6+6+30&lt;=930,48,IF(입력!F65-(입력!F65-입력!J70)-46-21-26-26+6+6+30&lt;=1250,50,IF(입력!F65-(입력!F65-입력!J70)-46-21-26-26+6+6+30&lt;=2240,60,69))),0)),IF(입력!B67="ES",IF(입력!H69="W",입력!F65-40-40-26-26+6+6+30+IF(입력!F65-40-40-26-26+6+6+30&lt;=930,48,IF(입력!F65-40-40-26-26+6+6+30&lt;=1250,50,IF(입력!F65-40-40-26-26+6+6+30&lt;=2240,60,69))),0),IF(입력!B67="PJ",IF(입력!H69="W",입력!F65-50-50-20-20+10+10+30+IF(입력!F65-50-50-20-20+10+10+30&lt;=930,48,IF(입력!F65-50-50-20-20+10+10+30&lt;=1250,50,IF(입력!F65-50-50-20-20+10+10+30&lt;=2240,60,69))),IF(입력!H69="H",입력!F65-(입력!F65-입력!J70)-50-50-20-20+10+10+30+IF(입력!F65-(입력!F65-입력!J70)-50-50-20-20+10+10+30&lt;=930,48,IF(입력!F65-(입력!F65-입력!J70)-50-50-20-20+10+10+30&lt;=1250,50,IF(입력!F65-(입력!F65-입력!J70)-50-50-20-20+10+10+30&lt;=2240,60,69))),0)),0)))</f>
        <v>0</v>
      </c>
      <c r="K65" s="445"/>
      <c r="L65" s="450">
        <f>IF(입력!B65="T/S",IF(OR(입력!H70="W",입력!H70="H"),200000,100000),IF(OR(입력!B65="ES",입력!B65="OD",입력!B65="ID"),IF(OR(입력!H70="W",입력!H70="H"),200000,100000),IFERROR(INDEX('방충망 단가표'!$C$4:$U$32,(MATCH(D65,'방충망 단가표'!$B$4:$B$32)+1),(MATCH(F65,'방충망 단가표'!$C$3:$U$3)+1)),0)+IFERROR(INDEX('방충망 단가표'!$C$4:$U$32,(MATCH(H65,'방충망 단가표'!$B$4:$B$32)+1),(MATCH(J65,'방충망 단가표'!$C$3:$U$3)+1)),0)))</f>
        <v>0</v>
      </c>
      <c r="M65" s="444"/>
      <c r="N65" s="444"/>
      <c r="O65" s="445"/>
      <c r="P65" s="10"/>
      <c r="Q65" s="10"/>
      <c r="R65" s="10"/>
      <c r="S65" s="10"/>
    </row>
    <row r="66" spans="1:19" ht="16.5" customHeight="1" x14ac:dyDescent="0.3">
      <c r="A66" s="470"/>
      <c r="B66" s="473"/>
      <c r="C66" s="474"/>
      <c r="D66" s="451"/>
      <c r="E66" s="478"/>
      <c r="F66" s="300"/>
      <c r="G66" s="447"/>
      <c r="H66" s="451"/>
      <c r="I66" s="447"/>
      <c r="J66" s="451"/>
      <c r="K66" s="447"/>
      <c r="L66" s="451"/>
      <c r="M66" s="300"/>
      <c r="N66" s="300"/>
      <c r="O66" s="447"/>
      <c r="P66" s="10"/>
      <c r="Q66" s="10"/>
      <c r="R66" s="10"/>
      <c r="S66" s="10"/>
    </row>
    <row r="67" spans="1:19" ht="16.5" customHeight="1" x14ac:dyDescent="0.3">
      <c r="A67" s="470"/>
      <c r="B67" s="473"/>
      <c r="C67" s="474"/>
      <c r="D67" s="451"/>
      <c r="E67" s="478"/>
      <c r="F67" s="300"/>
      <c r="G67" s="447"/>
      <c r="H67" s="451"/>
      <c r="I67" s="447"/>
      <c r="J67" s="451"/>
      <c r="K67" s="447"/>
      <c r="L67" s="451"/>
      <c r="M67" s="300"/>
      <c r="N67" s="300"/>
      <c r="O67" s="447"/>
      <c r="P67" s="10"/>
      <c r="Q67" s="10"/>
      <c r="R67" s="10"/>
      <c r="S67" s="10"/>
    </row>
    <row r="68" spans="1:19" ht="16.5" customHeight="1" thickBot="1" x14ac:dyDescent="0.35">
      <c r="A68" s="470"/>
      <c r="B68" s="485"/>
      <c r="C68" s="486"/>
      <c r="D68" s="451"/>
      <c r="E68" s="478"/>
      <c r="F68" s="300"/>
      <c r="G68" s="447"/>
      <c r="H68" s="451"/>
      <c r="I68" s="447"/>
      <c r="J68" s="451"/>
      <c r="K68" s="447"/>
      <c r="L68" s="451"/>
      <c r="M68" s="300"/>
      <c r="N68" s="300"/>
      <c r="O68" s="447"/>
      <c r="P68" s="10"/>
      <c r="Q68" s="10"/>
      <c r="R68" s="10"/>
      <c r="S68" s="10"/>
    </row>
    <row r="69" spans="1:19" ht="16.5" customHeight="1" x14ac:dyDescent="0.3">
      <c r="A69" s="470"/>
      <c r="B69" s="473" t="str">
        <f>IF(입력!B67="","",입력!B67)</f>
        <v/>
      </c>
      <c r="C69" s="474"/>
      <c r="D69" s="451"/>
      <c r="E69" s="478"/>
      <c r="F69" s="300"/>
      <c r="G69" s="447"/>
      <c r="H69" s="451"/>
      <c r="I69" s="447"/>
      <c r="J69" s="451"/>
      <c r="K69" s="447"/>
      <c r="L69" s="451"/>
      <c r="M69" s="300"/>
      <c r="N69" s="300"/>
      <c r="O69" s="447"/>
      <c r="P69" s="10"/>
      <c r="Q69" s="10"/>
      <c r="R69" s="10"/>
      <c r="S69" s="10"/>
    </row>
    <row r="70" spans="1:19" ht="16.5" customHeight="1" x14ac:dyDescent="0.3">
      <c r="A70" s="470"/>
      <c r="B70" s="473"/>
      <c r="C70" s="474"/>
      <c r="D70" s="451"/>
      <c r="E70" s="478"/>
      <c r="F70" s="300"/>
      <c r="G70" s="447"/>
      <c r="H70" s="451"/>
      <c r="I70" s="447"/>
      <c r="J70" s="451"/>
      <c r="K70" s="447"/>
      <c r="L70" s="451"/>
      <c r="M70" s="300"/>
      <c r="N70" s="300"/>
      <c r="O70" s="447"/>
      <c r="P70" s="10"/>
      <c r="Q70" s="10"/>
      <c r="R70" s="10"/>
      <c r="S70" s="10"/>
    </row>
    <row r="71" spans="1:19" ht="16.5" customHeight="1" x14ac:dyDescent="0.3">
      <c r="A71" s="470"/>
      <c r="B71" s="473"/>
      <c r="C71" s="474"/>
      <c r="D71" s="451"/>
      <c r="E71" s="478"/>
      <c r="F71" s="300"/>
      <c r="G71" s="447"/>
      <c r="H71" s="451"/>
      <c r="I71" s="447"/>
      <c r="J71" s="451"/>
      <c r="K71" s="447"/>
      <c r="L71" s="451"/>
      <c r="M71" s="300"/>
      <c r="N71" s="300"/>
      <c r="O71" s="447"/>
      <c r="P71" s="10"/>
      <c r="Q71" s="10"/>
      <c r="R71" s="10"/>
      <c r="S71" s="10"/>
    </row>
    <row r="72" spans="1:19" ht="16.5" customHeight="1" thickBot="1" x14ac:dyDescent="0.35">
      <c r="A72" s="470"/>
      <c r="B72" s="475"/>
      <c r="C72" s="476"/>
      <c r="D72" s="452"/>
      <c r="E72" s="479"/>
      <c r="F72" s="448"/>
      <c r="G72" s="449"/>
      <c r="H72" s="452"/>
      <c r="I72" s="449"/>
      <c r="J72" s="452"/>
      <c r="K72" s="449"/>
      <c r="L72" s="452"/>
      <c r="M72" s="448"/>
      <c r="N72" s="448"/>
      <c r="O72" s="449"/>
      <c r="P72" s="10"/>
      <c r="Q72" s="10"/>
      <c r="R72" s="10"/>
      <c r="S72" s="10"/>
    </row>
    <row r="73" spans="1:19" ht="16.5" customHeight="1" x14ac:dyDescent="0.3">
      <c r="A73" s="469">
        <f>IF(입력!A73="","",입력!A73)</f>
        <v>9</v>
      </c>
      <c r="B73" s="471" t="str">
        <f>IF(입력!B73="","",입력!B73)</f>
        <v/>
      </c>
      <c r="C73" s="472"/>
      <c r="D73" s="450">
        <f>IF(OR(입력!B75="T/T",입력!B75="T/S",입력!B75="T/O",입력!B75="ID",입력!B75="OD"),IF(입력!H73="W",(입력!D73-(입력!D73-입력!J73)-46-21-26-26+6+6+30+30),입력!D73-46-46-26-26+6+6+30+30),IF(입력!B75="ES",(입력!D73-(입력!D73-입력!J73)-40-21-26-26+6+6+30+30+20),IF(입력!B75="PJ",IF(입력!H73="W",(입력!D73-(입력!D73-입력!J73)-50-50-20-20+10+10+30+30),입력!D73-50-50-20-20+10+10+30+30),0)))</f>
        <v>0</v>
      </c>
      <c r="E73" s="477"/>
      <c r="F73" s="444">
        <f>IF(OR(입력!B75="T/T",입력!B75="T/O",입력!B75="T/S",입력!B75="ID",입력!B75="OD"),IF(입력!H73="H",입력!F73-(입력!F73-입력!J73)-46-21-26-26+6+6+30+IF(입력!H73="H",IF(입력!F73-(입력!F73-입력!J73)-46-21-26-26+6+6+30&lt;=930,48,IF(입력!F73-(입력!F73-입력!J73)-46-21-26-26+6+6+30&lt;=1250,50,IF(입력!F73-(입력!F73-입력!J73)-46-21-26-26+6+6+30&lt;=2240,60,69)))),입력!F73-46-46-26-26+6+6+30+IF(입력!F73-46-46-26-26+6+6+30&lt;=930,48,IF(입력!F73-46-46-26-26+6+6+30&lt;=1250,50,IF(입력!F73-46-46-26-26+6+6+30&lt;=2240,60,69)))),IF(입력!B75="ES",입력!F73-40-40-26-26+6+6+30+IF(입력!F73-40-40-26-26+6+6+30&lt;=930,48,IF(입력!F73-40-40-26-26+6+6+30&lt;=1250,50,IF(입력!F73-40-40-26-26+6+6+30&lt;=2240,60,69))),IF(입력!B75="PJ",IF(입력!H73="H",입력!F73-(입력!F73-입력!J73)-50-50-20-20+10+10+30+IF(입력!H73="H",IF(입력!F73-(입력!F73-입력!J73)-50-50-20-20+10+10+30&lt;=882,48,IF(입력!F73-(입력!F73-입력!J73)-50-50-20-20+10+10+30&lt;=1200,50,IF(입력!F73-(입력!F73-입력!J73)-50-50-20-20+10+10+30&lt;=2180,60,69)))),입력!F73-50-50-20-20+10+10+30+IF(입력!F73-50-50-20-20+10+10+30&lt;=882,48,IF(입력!F73-50-50-20-20+10+10+30&lt;=1200,50,IF(입력!F73-50-50-20-20+10+10+30&lt;=2180,60,69)))),0)))</f>
        <v>0</v>
      </c>
      <c r="G73" s="445"/>
      <c r="H73" s="450">
        <f>IF(OR(입력!B75="T/T",입력!B75="T/O",,입력!B75="OD",입력!B75="T/S"),IF(입력!H77="W",입력!D73-(입력!D73-입력!J77)-46-21-26-26+6+6+30+30,IF(입력!H77="H",입력!D73-46-46-26-26+6+6+30+30,0)),IF(입력!B75="ES",IF(입력!H78="W",입력!D73-(입력!D73-입력!J77)-40-21-26-26+6+6+30+30+20,0),IF(입력!B75="PJ",IF(입력!H77="W",입력!D73-(입력!D73-입력!J77)-50-50-20-20+10+10+30+30,IF(입력!H77="H",입력!D73-50-50-20-20+10+10+30+30,0)),0)))</f>
        <v>0</v>
      </c>
      <c r="I73" s="445"/>
      <c r="J73" s="450">
        <f>IF(OR(입력!B75="T/T",입력!B75="T/O",입력!B75="OD",입력!B75="T/S"),IF(입력!H77="W",입력!F73-46-46-26-26+6+6+30+IF(입력!F73-46-46-26-26+6+6+30&lt;=930,48,IF(입력!F73-46-46-26-26+6+6+30&lt;=1250,50,IF(입력!F73-46-46-26-26+6+6+30&lt;=2240,60,69))),IF(입력!H77="H",입력!F73-(입력!F73-입력!J78)-46-21-26-26+6+6+30+IF(입력!F73-(입력!F73-입력!J78)-46-21-26-26+6+6+30&lt;=930,48,IF(입력!F73-(입력!F73-입력!J78)-46-21-26-26+6+6+30&lt;=1250,50,IF(입력!F73-(입력!F73-입력!J78)-46-21-26-26+6+6+30&lt;=2240,60,69))),0)),IF(입력!B75="ES",IF(입력!H77="W",입력!F73-40-40-26-26+6+6+30+IF(입력!F73-40-40-26-26+6+6+30&lt;=930,48,IF(입력!F73-40-40-26-26+6+6+30&lt;=1250,50,IF(입력!F73-40-40-26-26+6+6+30&lt;=2240,60,69))),0),IF(입력!B75="PJ",IF(입력!H77="W",입력!F73-50-50-20-20+10+10+30+IF(입력!F73-50-50-20-20+10+10+30&lt;=930,48,IF(입력!F73-50-50-20-20+10+10+30&lt;=1250,50,IF(입력!F73-50-50-20-20+10+10+30&lt;=2240,60,69))),IF(입력!H77="H",입력!F73-(입력!F73-입력!J78)-50-50-20-20+10+10+30+IF(입력!F73-(입력!F73-입력!J78)-50-50-20-20+10+10+30&lt;=930,48,IF(입력!F73-(입력!F73-입력!J78)-50-50-20-20+10+10+30&lt;=1250,50,IF(입력!F73-(입력!F73-입력!J78)-50-50-20-20+10+10+30&lt;=2240,60,69))),0)),0)))</f>
        <v>0</v>
      </c>
      <c r="K73" s="445"/>
      <c r="L73" s="450">
        <f>IF(입력!B73="T/S",IF(OR(입력!H78="W",입력!H78="H"),200000,100000),IF(OR(입력!B73="ES",입력!B73="OD",입력!B73="ID"),IF(OR(입력!H78="W",입력!H78="H"),200000,100000),IFERROR(INDEX('방충망 단가표'!$C$4:$U$32,(MATCH(D73,'방충망 단가표'!$B$4:$B$32)+1),(MATCH(F73,'방충망 단가표'!$C$3:$U$3)+1)),0)+IFERROR(INDEX('방충망 단가표'!$C$4:$U$32,(MATCH(H73,'방충망 단가표'!$B$4:$B$32)+1),(MATCH(J73,'방충망 단가표'!$C$3:$U$3)+1)),0)))</f>
        <v>0</v>
      </c>
      <c r="M73" s="444"/>
      <c r="N73" s="444"/>
      <c r="O73" s="445"/>
      <c r="P73" s="10"/>
      <c r="Q73" s="10"/>
      <c r="R73" s="10"/>
      <c r="S73" s="10"/>
    </row>
    <row r="74" spans="1:19" ht="16.5" customHeight="1" x14ac:dyDescent="0.3">
      <c r="A74" s="470"/>
      <c r="B74" s="473"/>
      <c r="C74" s="474"/>
      <c r="D74" s="451"/>
      <c r="E74" s="478"/>
      <c r="F74" s="300"/>
      <c r="G74" s="447"/>
      <c r="H74" s="451"/>
      <c r="I74" s="447"/>
      <c r="J74" s="451"/>
      <c r="K74" s="447"/>
      <c r="L74" s="451"/>
      <c r="M74" s="300"/>
      <c r="N74" s="300"/>
      <c r="O74" s="447"/>
      <c r="P74" s="10"/>
      <c r="Q74" s="10"/>
      <c r="R74" s="10"/>
      <c r="S74" s="10"/>
    </row>
    <row r="75" spans="1:19" ht="16.5" customHeight="1" x14ac:dyDescent="0.3">
      <c r="A75" s="470"/>
      <c r="B75" s="473"/>
      <c r="C75" s="474"/>
      <c r="D75" s="451"/>
      <c r="E75" s="478"/>
      <c r="F75" s="300"/>
      <c r="G75" s="447"/>
      <c r="H75" s="451"/>
      <c r="I75" s="447"/>
      <c r="J75" s="451"/>
      <c r="K75" s="447"/>
      <c r="L75" s="451"/>
      <c r="M75" s="300"/>
      <c r="N75" s="300"/>
      <c r="O75" s="447"/>
      <c r="P75" s="10"/>
      <c r="Q75" s="10"/>
      <c r="R75" s="10"/>
      <c r="S75" s="10"/>
    </row>
    <row r="76" spans="1:19" ht="16.5" customHeight="1" thickBot="1" x14ac:dyDescent="0.35">
      <c r="A76" s="470"/>
      <c r="B76" s="485"/>
      <c r="C76" s="486"/>
      <c r="D76" s="451"/>
      <c r="E76" s="478"/>
      <c r="F76" s="300"/>
      <c r="G76" s="447"/>
      <c r="H76" s="451"/>
      <c r="I76" s="447"/>
      <c r="J76" s="451"/>
      <c r="K76" s="447"/>
      <c r="L76" s="451"/>
      <c r="M76" s="300"/>
      <c r="N76" s="300"/>
      <c r="O76" s="447"/>
      <c r="P76" s="10"/>
      <c r="Q76" s="10"/>
      <c r="R76" s="10"/>
      <c r="S76" s="10"/>
    </row>
    <row r="77" spans="1:19" ht="16.5" customHeight="1" x14ac:dyDescent="0.3">
      <c r="A77" s="470"/>
      <c r="B77" s="473" t="str">
        <f>IF(입력!B75="","",입력!B75)</f>
        <v/>
      </c>
      <c r="C77" s="474"/>
      <c r="D77" s="451"/>
      <c r="E77" s="478"/>
      <c r="F77" s="300"/>
      <c r="G77" s="447"/>
      <c r="H77" s="451"/>
      <c r="I77" s="447"/>
      <c r="J77" s="451"/>
      <c r="K77" s="447"/>
      <c r="L77" s="451"/>
      <c r="M77" s="300"/>
      <c r="N77" s="300"/>
      <c r="O77" s="447"/>
      <c r="P77" s="10"/>
      <c r="Q77" s="10"/>
      <c r="R77" s="10"/>
      <c r="S77" s="10"/>
    </row>
    <row r="78" spans="1:19" ht="16.5" customHeight="1" x14ac:dyDescent="0.3">
      <c r="A78" s="470"/>
      <c r="B78" s="473"/>
      <c r="C78" s="474"/>
      <c r="D78" s="451"/>
      <c r="E78" s="478"/>
      <c r="F78" s="300"/>
      <c r="G78" s="447"/>
      <c r="H78" s="451"/>
      <c r="I78" s="447"/>
      <c r="J78" s="451"/>
      <c r="K78" s="447"/>
      <c r="L78" s="451"/>
      <c r="M78" s="300"/>
      <c r="N78" s="300"/>
      <c r="O78" s="447"/>
      <c r="P78" s="10"/>
      <c r="Q78" s="10"/>
      <c r="R78" s="10"/>
      <c r="S78" s="10"/>
    </row>
    <row r="79" spans="1:19" ht="16.5" customHeight="1" x14ac:dyDescent="0.3">
      <c r="A79" s="470"/>
      <c r="B79" s="473"/>
      <c r="C79" s="474"/>
      <c r="D79" s="451"/>
      <c r="E79" s="478"/>
      <c r="F79" s="300"/>
      <c r="G79" s="447"/>
      <c r="H79" s="451"/>
      <c r="I79" s="447"/>
      <c r="J79" s="451"/>
      <c r="K79" s="447"/>
      <c r="L79" s="451"/>
      <c r="M79" s="300"/>
      <c r="N79" s="300"/>
      <c r="O79" s="447"/>
      <c r="P79" s="10"/>
      <c r="Q79" s="10"/>
      <c r="R79" s="10"/>
      <c r="S79" s="10"/>
    </row>
    <row r="80" spans="1:19" ht="16.5" customHeight="1" thickBot="1" x14ac:dyDescent="0.35">
      <c r="A80" s="470"/>
      <c r="B80" s="475"/>
      <c r="C80" s="476"/>
      <c r="D80" s="452"/>
      <c r="E80" s="479"/>
      <c r="F80" s="448"/>
      <c r="G80" s="449"/>
      <c r="H80" s="452"/>
      <c r="I80" s="449"/>
      <c r="J80" s="452"/>
      <c r="K80" s="449"/>
      <c r="L80" s="452"/>
      <c r="M80" s="448"/>
      <c r="N80" s="448"/>
      <c r="O80" s="449"/>
      <c r="P80" s="10"/>
      <c r="Q80" s="10"/>
      <c r="R80" s="10"/>
      <c r="S80" s="10"/>
    </row>
    <row r="81" spans="1:19" ht="16.5" customHeight="1" x14ac:dyDescent="0.3">
      <c r="A81" s="469">
        <f>IF(입력!A81="","",입력!A81)</f>
        <v>10</v>
      </c>
      <c r="B81" s="471" t="str">
        <f>IF(입력!B81="","",입력!B81)</f>
        <v/>
      </c>
      <c r="C81" s="472"/>
      <c r="D81" s="450">
        <f>IF(OR(입력!B83="T/T",입력!B83="T/S",입력!B83="T/O",입력!B83="ID",입력!B83="OD"),IF(입력!H81="W",(입력!D81-(입력!D81-입력!J81)-46-21-26-26+6+6+30+30),입력!D81-46-46-26-26+6+6+30+30),IF(입력!B83="ES",(입력!D81-(입력!D81-입력!J81)-40-21-26-26+6+6+30+30+20),IF(입력!B83="PJ",IF(입력!H81="W",(입력!D81-(입력!D81-입력!J81)-50-50-20-20+10+10+30+30),입력!D81-50-50-20-20+10+10+30+30),0)))</f>
        <v>0</v>
      </c>
      <c r="E81" s="477"/>
      <c r="F81" s="444">
        <f>IF(OR(입력!B83="T/T",입력!B83="T/O",입력!B83="T/S",입력!B83="ID",입력!B83="OD"),IF(입력!H81="H",입력!F81-(입력!F81-입력!J81)-46-21-26-26+6+6+30+IF(입력!H81="H",IF(입력!F81-(입력!F81-입력!J81)-46-21-26-26+6+6+30&lt;=930,48,IF(입력!F81-(입력!F81-입력!J81)-46-21-26-26+6+6+30&lt;=1250,50,IF(입력!F81-(입력!F81-입력!J81)-46-21-26-26+6+6+30&lt;=2240,60,69)))),입력!F81-46-46-26-26+6+6+30+IF(입력!F81-46-46-26-26+6+6+30&lt;=930,48,IF(입력!F81-46-46-26-26+6+6+30&lt;=1250,50,IF(입력!F81-46-46-26-26+6+6+30&lt;=2240,60,69)))),IF(입력!B83="ES",입력!F81-40-40-26-26+6+6+30+IF(입력!F81-40-40-26-26+6+6+30&lt;=930,48,IF(입력!F81-40-40-26-26+6+6+30&lt;=1250,50,IF(입력!F81-40-40-26-26+6+6+30&lt;=2240,60,69))),IF(입력!B83="PJ",IF(입력!H81="H",입력!F81-(입력!F81-입력!J81)-50-50-20-20+10+10+30+IF(입력!H81="H",IF(입력!F81-(입력!F81-입력!J81)-50-50-20-20+10+10+30&lt;=882,48,IF(입력!F81-(입력!F81-입력!J81)-50-50-20-20+10+10+30&lt;=1200,50,IF(입력!F81-(입력!F81-입력!J81)-50-50-20-20+10+10+30&lt;=2180,60,69)))),입력!F81-50-50-20-20+10+10+30+IF(입력!F81-50-50-20-20+10+10+30&lt;=882,48,IF(입력!F81-50-50-20-20+10+10+30&lt;=1200,50,IF(입력!F81-50-50-20-20+10+10+30&lt;=2180,60,69)))),0)))</f>
        <v>0</v>
      </c>
      <c r="G81" s="445"/>
      <c r="H81" s="450">
        <f>IF(OR(입력!B83="T/T",입력!B83="T/O",,입력!B83="OD",입력!B83="T/S"),IF(입력!H85="W",입력!D81-(입력!D81-입력!J85)-46-21-26-26+6+6+30+30,IF(입력!H85="H",입력!D81-46-46-26-26+6+6+30+30,0)),IF(입력!B83="ES",IF(입력!H86="W",입력!D81-(입력!D81-입력!J85)-40-21-26-26+6+6+30+30+20,0),IF(입력!B83="PJ",IF(입력!H85="W",입력!D81-(입력!D81-입력!J85)-50-50-20-20+10+10+30+30,IF(입력!H85="H",입력!D81-50-50-20-20+10+10+30+30,0)),0)))</f>
        <v>0</v>
      </c>
      <c r="I81" s="445"/>
      <c r="J81" s="450">
        <f>IF(OR(입력!B83="T/T",입력!B83="T/O",입력!B83="OD",입력!B83="T/S"),IF(입력!H85="W",입력!F81-46-46-26-26+6+6+30+IF(입력!F81-46-46-26-26+6+6+30&lt;=930,48,IF(입력!F81-46-46-26-26+6+6+30&lt;=1250,50,IF(입력!F81-46-46-26-26+6+6+30&lt;=2240,60,69))),IF(입력!H85="H",입력!F81-(입력!F81-입력!J86)-46-21-26-26+6+6+30+IF(입력!F81-(입력!F81-입력!J86)-46-21-26-26+6+6+30&lt;=930,48,IF(입력!F81-(입력!F81-입력!J86)-46-21-26-26+6+6+30&lt;=1250,50,IF(입력!F81-(입력!F81-입력!J86)-46-21-26-26+6+6+30&lt;=2240,60,69))),0)),IF(입력!B83="ES",IF(입력!H85="W",입력!F81-40-40-26-26+6+6+30+IF(입력!F81-40-40-26-26+6+6+30&lt;=930,48,IF(입력!F81-40-40-26-26+6+6+30&lt;=1250,50,IF(입력!F81-40-40-26-26+6+6+30&lt;=2240,60,69))),0),IF(입력!B83="PJ",IF(입력!H85="W",입력!F81-50-50-20-20+10+10+30+IF(입력!F81-50-50-20-20+10+10+30&lt;=930,48,IF(입력!F81-50-50-20-20+10+10+30&lt;=1250,50,IF(입력!F81-50-50-20-20+10+10+30&lt;=2240,60,69))),IF(입력!H85="H",입력!F81-(입력!F81-입력!J86)-50-50-20-20+10+10+30+IF(입력!F81-(입력!F81-입력!J86)-50-50-20-20+10+10+30&lt;=930,48,IF(입력!F81-(입력!F81-입력!J86)-50-50-20-20+10+10+30&lt;=1250,50,IF(입력!F81-(입력!F81-입력!J86)-50-50-20-20+10+10+30&lt;=2240,60,69))),0)),0)))</f>
        <v>0</v>
      </c>
      <c r="K81" s="445"/>
      <c r="L81" s="450">
        <f>IF(입력!B81="T/S",IF(OR(입력!H86="W",입력!H86="H"),200000,100000),IF(OR(입력!B81="ES",입력!B81="OD",입력!B81="ID"),IF(OR(입력!H86="W",입력!H86="H"),200000,100000),IFERROR(INDEX('방충망 단가표'!$C$4:$U$32,(MATCH(D81,'방충망 단가표'!$B$4:$B$32)+1),(MATCH(F81,'방충망 단가표'!$C$3:$U$3)+1)),0)+IFERROR(INDEX('방충망 단가표'!$C$4:$U$32,(MATCH(H81,'방충망 단가표'!$B$4:$B$32)+1),(MATCH(J81,'방충망 단가표'!$C$3:$U$3)+1)),0)))</f>
        <v>0</v>
      </c>
      <c r="M81" s="444"/>
      <c r="N81" s="444"/>
      <c r="O81" s="445"/>
      <c r="P81" s="10"/>
      <c r="Q81" s="10"/>
      <c r="R81" s="10"/>
      <c r="S81" s="10"/>
    </row>
    <row r="82" spans="1:19" ht="16.5" customHeight="1" x14ac:dyDescent="0.3">
      <c r="A82" s="470"/>
      <c r="B82" s="473"/>
      <c r="C82" s="474"/>
      <c r="D82" s="451"/>
      <c r="E82" s="478"/>
      <c r="F82" s="300"/>
      <c r="G82" s="447"/>
      <c r="H82" s="451"/>
      <c r="I82" s="447"/>
      <c r="J82" s="451"/>
      <c r="K82" s="447"/>
      <c r="L82" s="451"/>
      <c r="M82" s="300"/>
      <c r="N82" s="300"/>
      <c r="O82" s="447"/>
      <c r="P82" s="10"/>
      <c r="Q82" s="10"/>
      <c r="R82" s="10"/>
      <c r="S82" s="10"/>
    </row>
    <row r="83" spans="1:19" ht="16.5" customHeight="1" x14ac:dyDescent="0.3">
      <c r="A83" s="470"/>
      <c r="B83" s="473"/>
      <c r="C83" s="474"/>
      <c r="D83" s="451"/>
      <c r="E83" s="478"/>
      <c r="F83" s="300"/>
      <c r="G83" s="447"/>
      <c r="H83" s="451"/>
      <c r="I83" s="447"/>
      <c r="J83" s="451"/>
      <c r="K83" s="447"/>
      <c r="L83" s="451"/>
      <c r="M83" s="300"/>
      <c r="N83" s="300"/>
      <c r="O83" s="447"/>
      <c r="P83" s="10"/>
      <c r="Q83" s="10"/>
      <c r="R83" s="10"/>
      <c r="S83" s="10"/>
    </row>
    <row r="84" spans="1:19" ht="16.5" customHeight="1" thickBot="1" x14ac:dyDescent="0.35">
      <c r="A84" s="470"/>
      <c r="B84" s="485"/>
      <c r="C84" s="486"/>
      <c r="D84" s="451"/>
      <c r="E84" s="478"/>
      <c r="F84" s="300"/>
      <c r="G84" s="447"/>
      <c r="H84" s="451"/>
      <c r="I84" s="447"/>
      <c r="J84" s="451"/>
      <c r="K84" s="447"/>
      <c r="L84" s="451"/>
      <c r="M84" s="300"/>
      <c r="N84" s="300"/>
      <c r="O84" s="447"/>
      <c r="P84" s="10"/>
      <c r="Q84" s="10"/>
      <c r="R84" s="10"/>
      <c r="S84" s="10"/>
    </row>
    <row r="85" spans="1:19" ht="16.5" customHeight="1" x14ac:dyDescent="0.3">
      <c r="A85" s="470"/>
      <c r="B85" s="473" t="str">
        <f>IF(입력!B83="","",입력!B83)</f>
        <v/>
      </c>
      <c r="C85" s="474"/>
      <c r="D85" s="451"/>
      <c r="E85" s="478"/>
      <c r="F85" s="300"/>
      <c r="G85" s="447"/>
      <c r="H85" s="451"/>
      <c r="I85" s="447"/>
      <c r="J85" s="451"/>
      <c r="K85" s="447"/>
      <c r="L85" s="451"/>
      <c r="M85" s="300"/>
      <c r="N85" s="300"/>
      <c r="O85" s="447"/>
      <c r="P85" s="10"/>
      <c r="Q85" s="10"/>
      <c r="R85" s="10"/>
      <c r="S85" s="10"/>
    </row>
    <row r="86" spans="1:19" ht="16.5" customHeight="1" x14ac:dyDescent="0.3">
      <c r="A86" s="470"/>
      <c r="B86" s="473"/>
      <c r="C86" s="474"/>
      <c r="D86" s="451"/>
      <c r="E86" s="478"/>
      <c r="F86" s="300"/>
      <c r="G86" s="447"/>
      <c r="H86" s="451"/>
      <c r="I86" s="447"/>
      <c r="J86" s="451"/>
      <c r="K86" s="447"/>
      <c r="L86" s="451"/>
      <c r="M86" s="300"/>
      <c r="N86" s="300"/>
      <c r="O86" s="447"/>
      <c r="P86" s="10"/>
      <c r="Q86" s="10"/>
      <c r="R86" s="10"/>
      <c r="S86" s="10"/>
    </row>
    <row r="87" spans="1:19" ht="16.5" customHeight="1" x14ac:dyDescent="0.3">
      <c r="A87" s="470"/>
      <c r="B87" s="473"/>
      <c r="C87" s="474"/>
      <c r="D87" s="451"/>
      <c r="E87" s="478"/>
      <c r="F87" s="300"/>
      <c r="G87" s="447"/>
      <c r="H87" s="451"/>
      <c r="I87" s="447"/>
      <c r="J87" s="451"/>
      <c r="K87" s="447"/>
      <c r="L87" s="451"/>
      <c r="M87" s="300"/>
      <c r="N87" s="300"/>
      <c r="O87" s="447"/>
      <c r="P87" s="10"/>
      <c r="Q87" s="10"/>
      <c r="R87" s="10"/>
      <c r="S87" s="10"/>
    </row>
    <row r="88" spans="1:19" ht="16.5" customHeight="1" thickBot="1" x14ac:dyDescent="0.35">
      <c r="A88" s="470"/>
      <c r="B88" s="475"/>
      <c r="C88" s="476"/>
      <c r="D88" s="452"/>
      <c r="E88" s="479"/>
      <c r="F88" s="448"/>
      <c r="G88" s="449"/>
      <c r="H88" s="452"/>
      <c r="I88" s="449"/>
      <c r="J88" s="452"/>
      <c r="K88" s="449"/>
      <c r="L88" s="452"/>
      <c r="M88" s="448"/>
      <c r="N88" s="448"/>
      <c r="O88" s="449"/>
      <c r="P88" s="10"/>
      <c r="Q88" s="10"/>
      <c r="R88" s="10"/>
      <c r="S88" s="10"/>
    </row>
    <row r="89" spans="1:19" ht="16.5" customHeight="1" x14ac:dyDescent="0.3">
      <c r="A89" s="469">
        <f>IF(입력!A89="","",입력!A89)</f>
        <v>11</v>
      </c>
      <c r="B89" s="471" t="str">
        <f>IF(입력!B89="","",입력!B89)</f>
        <v/>
      </c>
      <c r="C89" s="472"/>
      <c r="D89" s="450">
        <f>IF(OR(입력!B91="T/T",입력!B91="T/S",입력!B91="T/O",입력!B91="ID",입력!B91="OD"),IF(입력!H89="W",(입력!D89-(입력!D89-입력!J89)-46-21-26-26+6+6+30+30),입력!D89-46-46-26-26+6+6+30+30),IF(입력!B91="ES",(입력!D89-(입력!D89-입력!J89)-40-21-26-26+6+6+30+30+20),IF(입력!B91="PJ",IF(입력!H89="W",(입력!D89-(입력!D89-입력!J89)-50-50-20-20+10+10+30+30),입력!D89-50-50-20-20+10+10+30+30),0)))</f>
        <v>0</v>
      </c>
      <c r="E89" s="477"/>
      <c r="F89" s="444">
        <f>IF(OR(입력!B91="T/T",입력!B91="T/O",입력!B91="T/S",입력!B91="ID",입력!B91="OD"),IF(입력!H89="H",입력!F89-(입력!F89-입력!J89)-46-21-26-26+6+6+30+IF(입력!H89="H",IF(입력!F89-(입력!F89-입력!J89)-46-21-26-26+6+6+30&lt;=930,48,IF(입력!F89-(입력!F89-입력!J89)-46-21-26-26+6+6+30&lt;=1250,50,IF(입력!F89-(입력!F89-입력!J89)-46-21-26-26+6+6+30&lt;=2240,60,69)))),입력!F89-46-46-26-26+6+6+30+IF(입력!F89-46-46-26-26+6+6+30&lt;=930,48,IF(입력!F89-46-46-26-26+6+6+30&lt;=1250,50,IF(입력!F89-46-46-26-26+6+6+30&lt;=2240,60,69)))),IF(입력!B91="ES",입력!F89-40-40-26-26+6+6+30+IF(입력!F89-40-40-26-26+6+6+30&lt;=930,48,IF(입력!F89-40-40-26-26+6+6+30&lt;=1250,50,IF(입력!F89-40-40-26-26+6+6+30&lt;=2240,60,69))),IF(입력!B91="PJ",IF(입력!H89="H",입력!F89-(입력!F89-입력!J89)-50-50-20-20+10+10+30+IF(입력!H89="H",IF(입력!F89-(입력!F89-입력!J89)-50-50-20-20+10+10+30&lt;=882,48,IF(입력!F89-(입력!F89-입력!J89)-50-50-20-20+10+10+30&lt;=1200,50,IF(입력!F89-(입력!F89-입력!J89)-50-50-20-20+10+10+30&lt;=2180,60,69)))),입력!F89-50-50-20-20+10+10+30+IF(입력!F89-50-50-20-20+10+10+30&lt;=882,48,IF(입력!F89-50-50-20-20+10+10+30&lt;=1200,50,IF(입력!F89-50-50-20-20+10+10+30&lt;=2180,60,69)))),0)))</f>
        <v>0</v>
      </c>
      <c r="G89" s="445"/>
      <c r="H89" s="450">
        <f>IF(OR(입력!B91="T/T",입력!B91="T/O",,입력!B91="OD",입력!B91="T/S"),IF(입력!H93="W",입력!D89-(입력!D89-입력!J93)-46-21-26-26+6+6+30+30,IF(입력!H93="H",입력!D89-46-46-26-26+6+6+30+30,0)),IF(입력!B91="ES",IF(입력!H94="W",입력!D89-(입력!D89-입력!J93)-40-21-26-26+6+6+30+30+20,0),IF(입력!B91="PJ",IF(입력!H93="W",입력!D89-(입력!D89-입력!J93)-50-50-20-20+10+10+30+30,IF(입력!H93="H",입력!D89-50-50-20-20+10+10+30+30,0)),0)))</f>
        <v>0</v>
      </c>
      <c r="I89" s="445"/>
      <c r="J89" s="450">
        <f>IF(OR(입력!B91="T/T",입력!B91="T/O",입력!B91="OD",입력!B91="T/S"),IF(입력!H93="W",입력!F89-46-46-26-26+6+6+30+IF(입력!F89-46-46-26-26+6+6+30&lt;=930,48,IF(입력!F89-46-46-26-26+6+6+30&lt;=1250,50,IF(입력!F89-46-46-26-26+6+6+30&lt;=2240,60,69))),IF(입력!H93="H",입력!F89-(입력!F89-입력!J94)-46-21-26-26+6+6+30+IF(입력!F89-(입력!F89-입력!J94)-46-21-26-26+6+6+30&lt;=930,48,IF(입력!F89-(입력!F89-입력!J94)-46-21-26-26+6+6+30&lt;=1250,50,IF(입력!F89-(입력!F89-입력!J94)-46-21-26-26+6+6+30&lt;=2240,60,69))),0)),IF(입력!B91="ES",IF(입력!H93="W",입력!F89-40-40-26-26+6+6+30+IF(입력!F89-40-40-26-26+6+6+30&lt;=930,48,IF(입력!F89-40-40-26-26+6+6+30&lt;=1250,50,IF(입력!F89-40-40-26-26+6+6+30&lt;=2240,60,69))),0),IF(입력!B91="PJ",IF(입력!H93="W",입력!F89-50-50-20-20+10+10+30+IF(입력!F89-50-50-20-20+10+10+30&lt;=930,48,IF(입력!F89-50-50-20-20+10+10+30&lt;=1250,50,IF(입력!F89-50-50-20-20+10+10+30&lt;=2240,60,69))),IF(입력!H93="H",입력!F89-(입력!F89-입력!J94)-50-50-20-20+10+10+30+IF(입력!F89-(입력!F89-입력!J94)-50-50-20-20+10+10+30&lt;=930,48,IF(입력!F89-(입력!F89-입력!J94)-50-50-20-20+10+10+30&lt;=1250,50,IF(입력!F89-(입력!F89-입력!J94)-50-50-20-20+10+10+30&lt;=2240,60,69))),0)),0)))</f>
        <v>0</v>
      </c>
      <c r="K89" s="445"/>
      <c r="L89" s="450">
        <f>IF(입력!B89="T/S",IF(OR(입력!H94="W",입력!H94="H"),200000,100000),IF(OR(입력!B89="ES",입력!B89="OD",입력!B89="ID"),IF(OR(입력!H94="W",입력!H94="H"),200000,100000),IFERROR(INDEX('방충망 단가표'!$C$4:$U$32,(MATCH(D89,'방충망 단가표'!$B$4:$B$32)+1),(MATCH(F89,'방충망 단가표'!$C$3:$U$3)+1)),0)+IFERROR(INDEX('방충망 단가표'!$C$4:$U$32,(MATCH(H89,'방충망 단가표'!$B$4:$B$32)+1),(MATCH(J89,'방충망 단가표'!$C$3:$U$3)+1)),0)))</f>
        <v>0</v>
      </c>
      <c r="M89" s="444"/>
      <c r="N89" s="444"/>
      <c r="O89" s="445"/>
      <c r="P89" s="10"/>
      <c r="Q89" s="10"/>
      <c r="R89" s="10"/>
      <c r="S89" s="10"/>
    </row>
    <row r="90" spans="1:19" ht="16.5" customHeight="1" x14ac:dyDescent="0.3">
      <c r="A90" s="470"/>
      <c r="B90" s="473"/>
      <c r="C90" s="474"/>
      <c r="D90" s="451"/>
      <c r="E90" s="478"/>
      <c r="F90" s="300"/>
      <c r="G90" s="447"/>
      <c r="H90" s="451"/>
      <c r="I90" s="447"/>
      <c r="J90" s="451"/>
      <c r="K90" s="447"/>
      <c r="L90" s="451"/>
      <c r="M90" s="300"/>
      <c r="N90" s="300"/>
      <c r="O90" s="447"/>
      <c r="P90" s="10"/>
      <c r="Q90" s="10"/>
      <c r="R90" s="10"/>
      <c r="S90" s="10"/>
    </row>
    <row r="91" spans="1:19" ht="16.5" customHeight="1" x14ac:dyDescent="0.3">
      <c r="A91" s="470"/>
      <c r="B91" s="473"/>
      <c r="C91" s="474"/>
      <c r="D91" s="451"/>
      <c r="E91" s="478"/>
      <c r="F91" s="300"/>
      <c r="G91" s="447"/>
      <c r="H91" s="451"/>
      <c r="I91" s="447"/>
      <c r="J91" s="451"/>
      <c r="K91" s="447"/>
      <c r="L91" s="451"/>
      <c r="M91" s="300"/>
      <c r="N91" s="300"/>
      <c r="O91" s="447"/>
      <c r="P91" s="10"/>
      <c r="Q91" s="10"/>
      <c r="R91" s="10"/>
      <c r="S91" s="10"/>
    </row>
    <row r="92" spans="1:19" ht="16.5" customHeight="1" thickBot="1" x14ac:dyDescent="0.35">
      <c r="A92" s="470"/>
      <c r="B92" s="485"/>
      <c r="C92" s="486"/>
      <c r="D92" s="451"/>
      <c r="E92" s="478"/>
      <c r="F92" s="300"/>
      <c r="G92" s="447"/>
      <c r="H92" s="451"/>
      <c r="I92" s="447"/>
      <c r="J92" s="451"/>
      <c r="K92" s="447"/>
      <c r="L92" s="451"/>
      <c r="M92" s="300"/>
      <c r="N92" s="300"/>
      <c r="O92" s="447"/>
      <c r="P92" s="10"/>
      <c r="Q92" s="10"/>
      <c r="R92" s="10"/>
      <c r="S92" s="10"/>
    </row>
    <row r="93" spans="1:19" ht="16.5" customHeight="1" x14ac:dyDescent="0.3">
      <c r="A93" s="470"/>
      <c r="B93" s="473" t="str">
        <f>IF(입력!B91="","",입력!B91)</f>
        <v/>
      </c>
      <c r="C93" s="474"/>
      <c r="D93" s="451"/>
      <c r="E93" s="478"/>
      <c r="F93" s="300"/>
      <c r="G93" s="447"/>
      <c r="H93" s="451"/>
      <c r="I93" s="447"/>
      <c r="J93" s="451"/>
      <c r="K93" s="447"/>
      <c r="L93" s="451"/>
      <c r="M93" s="300"/>
      <c r="N93" s="300"/>
      <c r="O93" s="447"/>
      <c r="P93" s="10"/>
      <c r="Q93" s="10"/>
      <c r="R93" s="10"/>
      <c r="S93" s="10"/>
    </row>
    <row r="94" spans="1:19" ht="16.5" customHeight="1" x14ac:dyDescent="0.3">
      <c r="A94" s="470"/>
      <c r="B94" s="473"/>
      <c r="C94" s="474"/>
      <c r="D94" s="451"/>
      <c r="E94" s="478"/>
      <c r="F94" s="300"/>
      <c r="G94" s="447"/>
      <c r="H94" s="451"/>
      <c r="I94" s="447"/>
      <c r="J94" s="451"/>
      <c r="K94" s="447"/>
      <c r="L94" s="451"/>
      <c r="M94" s="300"/>
      <c r="N94" s="300"/>
      <c r="O94" s="447"/>
      <c r="P94" s="10"/>
      <c r="Q94" s="10"/>
      <c r="R94" s="10"/>
      <c r="S94" s="10"/>
    </row>
    <row r="95" spans="1:19" ht="16.5" customHeight="1" x14ac:dyDescent="0.3">
      <c r="A95" s="470"/>
      <c r="B95" s="473"/>
      <c r="C95" s="474"/>
      <c r="D95" s="451"/>
      <c r="E95" s="478"/>
      <c r="F95" s="300"/>
      <c r="G95" s="447"/>
      <c r="H95" s="451"/>
      <c r="I95" s="447"/>
      <c r="J95" s="451"/>
      <c r="K95" s="447"/>
      <c r="L95" s="451"/>
      <c r="M95" s="300"/>
      <c r="N95" s="300"/>
      <c r="O95" s="447"/>
      <c r="P95" s="10"/>
      <c r="Q95" s="10"/>
      <c r="R95" s="10"/>
      <c r="S95" s="10"/>
    </row>
    <row r="96" spans="1:19" ht="16.5" customHeight="1" thickBot="1" x14ac:dyDescent="0.35">
      <c r="A96" s="470"/>
      <c r="B96" s="475"/>
      <c r="C96" s="476"/>
      <c r="D96" s="452"/>
      <c r="E96" s="479"/>
      <c r="F96" s="448"/>
      <c r="G96" s="449"/>
      <c r="H96" s="452"/>
      <c r="I96" s="449"/>
      <c r="J96" s="452"/>
      <c r="K96" s="449"/>
      <c r="L96" s="452"/>
      <c r="M96" s="448"/>
      <c r="N96" s="448"/>
      <c r="O96" s="449"/>
      <c r="P96" s="10"/>
      <c r="Q96" s="10"/>
      <c r="R96" s="10"/>
      <c r="S96" s="10"/>
    </row>
    <row r="97" spans="1:19" ht="16.5" customHeight="1" x14ac:dyDescent="0.3">
      <c r="A97" s="469">
        <f>IF(입력!A97="","",입력!A97)</f>
        <v>12</v>
      </c>
      <c r="B97" s="471" t="str">
        <f>IF(입력!B97="","",입력!B97)</f>
        <v/>
      </c>
      <c r="C97" s="472"/>
      <c r="D97" s="450">
        <f>IF(OR(입력!B99="T/T",입력!B99="T/S",입력!B99="T/O",입력!B99="ID",입력!B99="OD"),IF(입력!H97="W",(입력!D97-(입력!D97-입력!J97)-46-21-26-26+6+6+30+30),입력!D97-46-46-26-26+6+6+30+30),IF(입력!B99="ES",(입력!D97-(입력!D97-입력!J97)-40-21-26-26+6+6+30+30+20),IF(입력!B99="PJ",IF(입력!H97="W",(입력!D97-(입력!D97-입력!J97)-50-50-20-20+10+10+30+30),입력!D97-50-50-20-20+10+10+30+30),0)))</f>
        <v>0</v>
      </c>
      <c r="E97" s="477"/>
      <c r="F97" s="444">
        <f>IF(OR(입력!B99="T/T",입력!B99="T/O",입력!B99="T/S",입력!B99="ID",입력!B99="OD"),IF(입력!H97="H",입력!F97-(입력!F97-입력!J97)-46-21-26-26+6+6+30+IF(입력!H97="H",IF(입력!F97-(입력!F97-입력!J97)-46-21-26-26+6+6+30&lt;=930,48,IF(입력!F97-(입력!F97-입력!J97)-46-21-26-26+6+6+30&lt;=1250,50,IF(입력!F97-(입력!F97-입력!J97)-46-21-26-26+6+6+30&lt;=2240,60,69)))),입력!F97-46-46-26-26+6+6+30+IF(입력!F97-46-46-26-26+6+6+30&lt;=930,48,IF(입력!F97-46-46-26-26+6+6+30&lt;=1250,50,IF(입력!F97-46-46-26-26+6+6+30&lt;=2240,60,69)))),IF(입력!B99="ES",입력!F97-40-40-26-26+6+6+30+IF(입력!F97-40-40-26-26+6+6+30&lt;=930,48,IF(입력!F97-40-40-26-26+6+6+30&lt;=1250,50,IF(입력!F97-40-40-26-26+6+6+30&lt;=2240,60,69))),IF(입력!B99="PJ",IF(입력!H97="H",입력!F97-(입력!F97-입력!J97)-50-50-20-20+10+10+30+IF(입력!H97="H",IF(입력!F97-(입력!F97-입력!J97)-50-50-20-20+10+10+30&lt;=882,48,IF(입력!F97-(입력!F97-입력!J97)-50-50-20-20+10+10+30&lt;=1200,50,IF(입력!F97-(입력!F97-입력!J97)-50-50-20-20+10+10+30&lt;=2180,60,69)))),입력!F97-50-50-20-20+10+10+30+IF(입력!F97-50-50-20-20+10+10+30&lt;=882,48,IF(입력!F97-50-50-20-20+10+10+30&lt;=1200,50,IF(입력!F97-50-50-20-20+10+10+30&lt;=2180,60,69)))),0)))</f>
        <v>0</v>
      </c>
      <c r="G97" s="445"/>
      <c r="H97" s="450">
        <f>IF(OR(입력!B99="T/T",입력!B99="T/O",,입력!B99="OD",입력!B99="T/S"),IF(입력!H101="W",입력!D97-(입력!D97-입력!J101)-46-21-26-26+6+6+30+30,IF(입력!H101="H",입력!D97-46-46-26-26+6+6+30+30,0)),IF(입력!B99="ES",IF(입력!H102="W",입력!D97-(입력!D97-입력!J101)-40-21-26-26+6+6+30+30+20,0),IF(입력!B99="PJ",IF(입력!H101="W",입력!D97-(입력!D97-입력!J101)-50-50-20-20+10+10+30+30,IF(입력!H101="H",입력!D97-50-50-20-20+10+10+30+30,0)),0)))</f>
        <v>0</v>
      </c>
      <c r="I97" s="445"/>
      <c r="J97" s="450">
        <f>IF(OR(입력!B99="T/T",입력!B99="T/O",입력!B99="OD",입력!B99="T/S"),IF(입력!H101="W",입력!F97-46-46-26-26+6+6+30+IF(입력!F97-46-46-26-26+6+6+30&lt;=930,48,IF(입력!F97-46-46-26-26+6+6+30&lt;=1250,50,IF(입력!F97-46-46-26-26+6+6+30&lt;=2240,60,69))),IF(입력!H101="H",입력!F97-(입력!F97-입력!J102)-46-21-26-26+6+6+30+IF(입력!F97-(입력!F97-입력!J102)-46-21-26-26+6+6+30&lt;=930,48,IF(입력!F97-(입력!F97-입력!J102)-46-21-26-26+6+6+30&lt;=1250,50,IF(입력!F97-(입력!F97-입력!J102)-46-21-26-26+6+6+30&lt;=2240,60,69))),0)),IF(입력!B99="ES",IF(입력!H101="W",입력!F97-40-40-26-26+6+6+30+IF(입력!F97-40-40-26-26+6+6+30&lt;=930,48,IF(입력!F97-40-40-26-26+6+6+30&lt;=1250,50,IF(입력!F97-40-40-26-26+6+6+30&lt;=2240,60,69))),0),IF(입력!B99="PJ",IF(입력!H101="W",입력!F97-50-50-20-20+10+10+30+IF(입력!F97-50-50-20-20+10+10+30&lt;=930,48,IF(입력!F97-50-50-20-20+10+10+30&lt;=1250,50,IF(입력!F97-50-50-20-20+10+10+30&lt;=2240,60,69))),IF(입력!H101="H",입력!F97-(입력!F97-입력!J102)-50-50-20-20+10+10+30+IF(입력!F97-(입력!F97-입력!J102)-50-50-20-20+10+10+30&lt;=930,48,IF(입력!F97-(입력!F97-입력!J102)-50-50-20-20+10+10+30&lt;=1250,50,IF(입력!F97-(입력!F97-입력!J102)-50-50-20-20+10+10+30&lt;=2240,60,69))),0)),0)))</f>
        <v>0</v>
      </c>
      <c r="K97" s="445"/>
      <c r="L97" s="450">
        <f>IF(입력!B97="T/S",IF(OR(입력!H102="W",입력!H102="H"),200000,100000),IF(OR(입력!B97="ES",입력!B97="OD",입력!B97="ID"),IF(OR(입력!H102="W",입력!H102="H"),200000,100000),IFERROR(INDEX('방충망 단가표'!$C$4:$U$32,(MATCH(D97,'방충망 단가표'!$B$4:$B$32)+1),(MATCH(F97,'방충망 단가표'!$C$3:$U$3)+1)),0)+IFERROR(INDEX('방충망 단가표'!$C$4:$U$32,(MATCH(H97,'방충망 단가표'!$B$4:$B$32)+1),(MATCH(J97,'방충망 단가표'!$C$3:$U$3)+1)),0)))</f>
        <v>0</v>
      </c>
      <c r="M97" s="444"/>
      <c r="N97" s="444"/>
      <c r="O97" s="445"/>
      <c r="P97" s="10"/>
      <c r="Q97" s="10"/>
      <c r="R97" s="10"/>
      <c r="S97" s="10"/>
    </row>
    <row r="98" spans="1:19" ht="16.5" customHeight="1" x14ac:dyDescent="0.3">
      <c r="A98" s="470"/>
      <c r="B98" s="473"/>
      <c r="C98" s="474"/>
      <c r="D98" s="451"/>
      <c r="E98" s="478"/>
      <c r="F98" s="300"/>
      <c r="G98" s="447"/>
      <c r="H98" s="451"/>
      <c r="I98" s="447"/>
      <c r="J98" s="451"/>
      <c r="K98" s="447"/>
      <c r="L98" s="451"/>
      <c r="M98" s="300"/>
      <c r="N98" s="300"/>
      <c r="O98" s="447"/>
      <c r="P98" s="10"/>
      <c r="Q98" s="10"/>
      <c r="R98" s="10"/>
      <c r="S98" s="10"/>
    </row>
    <row r="99" spans="1:19" ht="16.5" customHeight="1" x14ac:dyDescent="0.3">
      <c r="A99" s="470"/>
      <c r="B99" s="473"/>
      <c r="C99" s="474"/>
      <c r="D99" s="451"/>
      <c r="E99" s="478"/>
      <c r="F99" s="300"/>
      <c r="G99" s="447"/>
      <c r="H99" s="451"/>
      <c r="I99" s="447"/>
      <c r="J99" s="451"/>
      <c r="K99" s="447"/>
      <c r="L99" s="451"/>
      <c r="M99" s="300"/>
      <c r="N99" s="300"/>
      <c r="O99" s="447"/>
      <c r="P99" s="10"/>
      <c r="Q99" s="10"/>
      <c r="R99" s="10"/>
      <c r="S99" s="10"/>
    </row>
    <row r="100" spans="1:19" ht="16.5" customHeight="1" thickBot="1" x14ac:dyDescent="0.35">
      <c r="A100" s="470"/>
      <c r="B100" s="485"/>
      <c r="C100" s="486"/>
      <c r="D100" s="451"/>
      <c r="E100" s="478"/>
      <c r="F100" s="300"/>
      <c r="G100" s="447"/>
      <c r="H100" s="451"/>
      <c r="I100" s="447"/>
      <c r="J100" s="451"/>
      <c r="K100" s="447"/>
      <c r="L100" s="451"/>
      <c r="M100" s="300"/>
      <c r="N100" s="300"/>
      <c r="O100" s="447"/>
      <c r="P100" s="10"/>
      <c r="Q100" s="10"/>
      <c r="R100" s="10"/>
      <c r="S100" s="10"/>
    </row>
    <row r="101" spans="1:19" ht="16.5" customHeight="1" x14ac:dyDescent="0.3">
      <c r="A101" s="470"/>
      <c r="B101" s="473" t="str">
        <f>IF(입력!B99="","",입력!B99)</f>
        <v/>
      </c>
      <c r="C101" s="474"/>
      <c r="D101" s="451"/>
      <c r="E101" s="478"/>
      <c r="F101" s="300"/>
      <c r="G101" s="447"/>
      <c r="H101" s="451"/>
      <c r="I101" s="447"/>
      <c r="J101" s="451"/>
      <c r="K101" s="447"/>
      <c r="L101" s="451"/>
      <c r="M101" s="300"/>
      <c r="N101" s="300"/>
      <c r="O101" s="447"/>
      <c r="P101" s="10"/>
      <c r="Q101" s="10"/>
      <c r="R101" s="10"/>
      <c r="S101" s="10"/>
    </row>
    <row r="102" spans="1:19" ht="16.5" customHeight="1" x14ac:dyDescent="0.3">
      <c r="A102" s="470"/>
      <c r="B102" s="473"/>
      <c r="C102" s="474"/>
      <c r="D102" s="451"/>
      <c r="E102" s="478"/>
      <c r="F102" s="300"/>
      <c r="G102" s="447"/>
      <c r="H102" s="451"/>
      <c r="I102" s="447"/>
      <c r="J102" s="451"/>
      <c r="K102" s="447"/>
      <c r="L102" s="451"/>
      <c r="M102" s="300"/>
      <c r="N102" s="300"/>
      <c r="O102" s="447"/>
      <c r="P102" s="10"/>
      <c r="Q102" s="10"/>
      <c r="R102" s="10"/>
      <c r="S102" s="10"/>
    </row>
    <row r="103" spans="1:19" ht="16.5" customHeight="1" x14ac:dyDescent="0.3">
      <c r="A103" s="470"/>
      <c r="B103" s="473"/>
      <c r="C103" s="474"/>
      <c r="D103" s="451"/>
      <c r="E103" s="478"/>
      <c r="F103" s="300"/>
      <c r="G103" s="447"/>
      <c r="H103" s="451"/>
      <c r="I103" s="447"/>
      <c r="J103" s="451"/>
      <c r="K103" s="447"/>
      <c r="L103" s="451"/>
      <c r="M103" s="300"/>
      <c r="N103" s="300"/>
      <c r="O103" s="447"/>
      <c r="P103" s="10"/>
      <c r="Q103" s="10"/>
      <c r="R103" s="10"/>
      <c r="S103" s="10"/>
    </row>
    <row r="104" spans="1:19" ht="16.5" customHeight="1" thickBot="1" x14ac:dyDescent="0.35">
      <c r="A104" s="470"/>
      <c r="B104" s="475"/>
      <c r="C104" s="476"/>
      <c r="D104" s="452"/>
      <c r="E104" s="479"/>
      <c r="F104" s="448"/>
      <c r="G104" s="449"/>
      <c r="H104" s="452"/>
      <c r="I104" s="449"/>
      <c r="J104" s="452"/>
      <c r="K104" s="449"/>
      <c r="L104" s="452"/>
      <c r="M104" s="448"/>
      <c r="N104" s="448"/>
      <c r="O104" s="449"/>
      <c r="P104" s="10"/>
      <c r="Q104" s="10"/>
      <c r="R104" s="10"/>
      <c r="S104" s="10"/>
    </row>
    <row r="105" spans="1:19" ht="16.5" customHeight="1" x14ac:dyDescent="0.3">
      <c r="A105" s="469">
        <f>IF(입력!A105="","",입력!A105)</f>
        <v>13</v>
      </c>
      <c r="B105" s="471" t="str">
        <f>IF(입력!B105="","",입력!B105)</f>
        <v/>
      </c>
      <c r="C105" s="472"/>
      <c r="D105" s="450">
        <f>IF(OR(입력!B107="T/T",입력!B107="T/S",입력!B107="T/O",입력!B107="ID",입력!B107="OD"),IF(입력!H105="W",(입력!D105-(입력!D105-입력!J105)-46-21-26-26+6+6+30+30),입력!D105-46-46-26-26+6+6+30+30),IF(입력!B107="ES",(입력!D105-(입력!D105-입력!J105)-40-21-26-26+6+6+30+30+20),IF(입력!B107="PJ",IF(입력!H105="W",(입력!D105-(입력!D105-입력!J105)-50-50-20-20+10+10+30+30),입력!D105-50-50-20-20+10+10+30+30),0)))</f>
        <v>0</v>
      </c>
      <c r="E105" s="477"/>
      <c r="F105" s="444">
        <f>IF(OR(입력!B107="T/T",입력!B107="T/O",입력!B107="T/S",입력!B107="ID",입력!B107="OD"),IF(입력!H105="H",입력!F105-(입력!F105-입력!J105)-46-21-26-26+6+6+30+IF(입력!H105="H",IF(입력!F105-(입력!F105-입력!J105)-46-21-26-26+6+6+30&lt;=930,48,IF(입력!F105-(입력!F105-입력!J105)-46-21-26-26+6+6+30&lt;=1250,50,IF(입력!F105-(입력!F105-입력!J105)-46-21-26-26+6+6+30&lt;=2240,60,69)))),입력!F105-46-46-26-26+6+6+30+IF(입력!F105-46-46-26-26+6+6+30&lt;=930,48,IF(입력!F105-46-46-26-26+6+6+30&lt;=1250,50,IF(입력!F105-46-46-26-26+6+6+30&lt;=2240,60,69)))),IF(입력!B107="ES",입력!F105-40-40-26-26+6+6+30+IF(입력!F105-40-40-26-26+6+6+30&lt;=930,48,IF(입력!F105-40-40-26-26+6+6+30&lt;=1250,50,IF(입력!F105-40-40-26-26+6+6+30&lt;=2240,60,69))),IF(입력!B107="PJ",IF(입력!H105="H",입력!F105-(입력!F105-입력!J105)-50-50-20-20+10+10+30+IF(입력!H105="H",IF(입력!F105-(입력!F105-입력!J105)-50-50-20-20+10+10+30&lt;=882,48,IF(입력!F105-(입력!F105-입력!J105)-50-50-20-20+10+10+30&lt;=1200,50,IF(입력!F105-(입력!F105-입력!J105)-50-50-20-20+10+10+30&lt;=2180,60,69)))),입력!F105-50-50-20-20+10+10+30+IF(입력!F105-50-50-20-20+10+10+30&lt;=882,48,IF(입력!F105-50-50-20-20+10+10+30&lt;=1200,50,IF(입력!F105-50-50-20-20+10+10+30&lt;=2180,60,69)))),0)))</f>
        <v>0</v>
      </c>
      <c r="G105" s="445"/>
      <c r="H105" s="450">
        <f>IF(OR(입력!B107="T/T",입력!B107="T/O",,입력!B107="OD",입력!B107="T/S"),IF(입력!H109="W",입력!D105-(입력!D105-입력!J109)-46-21-26-26+6+6+30+30,IF(입력!H109="H",입력!D105-46-46-26-26+6+6+30+30,0)),IF(입력!B107="ES",IF(입력!H110="W",입력!D105-(입력!D105-입력!J109)-40-21-26-26+6+6+30+30+20,0),IF(입력!B107="PJ",IF(입력!H109="W",입력!D105-(입력!D105-입력!J109)-50-50-20-20+10+10+30+30,IF(입력!H109="H",입력!D105-50-50-20-20+10+10+30+30,0)),0)))</f>
        <v>0</v>
      </c>
      <c r="I105" s="445"/>
      <c r="J105" s="450">
        <f>IF(OR(입력!B107="T/T",입력!B107="T/O",입력!B107="OD",입력!B107="T/S"),IF(입력!H109="W",입력!F105-46-46-26-26+6+6+30+IF(입력!F105-46-46-26-26+6+6+30&lt;=930,48,IF(입력!F105-46-46-26-26+6+6+30&lt;=1250,50,IF(입력!F105-46-46-26-26+6+6+30&lt;=2240,60,69))),IF(입력!H109="H",입력!F105-(입력!F105-입력!J110)-46-21-26-26+6+6+30+IF(입력!F105-(입력!F105-입력!J110)-46-21-26-26+6+6+30&lt;=930,48,IF(입력!F105-(입력!F105-입력!J110)-46-21-26-26+6+6+30&lt;=1250,50,IF(입력!F105-(입력!F105-입력!J110)-46-21-26-26+6+6+30&lt;=2240,60,69))),0)),IF(입력!B107="ES",IF(입력!H109="W",입력!F105-40-40-26-26+6+6+30+IF(입력!F105-40-40-26-26+6+6+30&lt;=930,48,IF(입력!F105-40-40-26-26+6+6+30&lt;=1250,50,IF(입력!F105-40-40-26-26+6+6+30&lt;=2240,60,69))),0),IF(입력!B107="PJ",IF(입력!H109="W",입력!F105-50-50-20-20+10+10+30+IF(입력!F105-50-50-20-20+10+10+30&lt;=930,48,IF(입력!F105-50-50-20-20+10+10+30&lt;=1250,50,IF(입력!F105-50-50-20-20+10+10+30&lt;=2240,60,69))),IF(입력!H109="H",입력!F105-(입력!F105-입력!J110)-50-50-20-20+10+10+30+IF(입력!F105-(입력!F105-입력!J110)-50-50-20-20+10+10+30&lt;=930,48,IF(입력!F105-(입력!F105-입력!J110)-50-50-20-20+10+10+30&lt;=1250,50,IF(입력!F105-(입력!F105-입력!J110)-50-50-20-20+10+10+30&lt;=2240,60,69))),0)),0)))</f>
        <v>0</v>
      </c>
      <c r="K105" s="445"/>
      <c r="L105" s="450">
        <f>IF(입력!B105="T/S",IF(OR(입력!H110="W",입력!H110="H"),200000,100000),IF(OR(입력!B105="ES",입력!B105="OD",입력!B105="ID"),IF(OR(입력!H110="W",입력!H110="H"),200000,100000),IFERROR(INDEX('방충망 단가표'!$C$4:$U$32,(MATCH(D105,'방충망 단가표'!$B$4:$B$32)+1),(MATCH(F105,'방충망 단가표'!$C$3:$U$3)+1)),0)+IFERROR(INDEX('방충망 단가표'!$C$4:$U$32,(MATCH(H105,'방충망 단가표'!$B$4:$B$32)+1),(MATCH(J105,'방충망 단가표'!$C$3:$U$3)+1)),0)))</f>
        <v>0</v>
      </c>
      <c r="M105" s="444"/>
      <c r="N105" s="444"/>
      <c r="O105" s="445"/>
      <c r="P105" s="10"/>
      <c r="Q105" s="10"/>
      <c r="R105" s="10"/>
      <c r="S105" s="10"/>
    </row>
    <row r="106" spans="1:19" ht="16.5" customHeight="1" x14ac:dyDescent="0.3">
      <c r="A106" s="470"/>
      <c r="B106" s="473"/>
      <c r="C106" s="474"/>
      <c r="D106" s="451"/>
      <c r="E106" s="478"/>
      <c r="F106" s="300"/>
      <c r="G106" s="447"/>
      <c r="H106" s="451"/>
      <c r="I106" s="447"/>
      <c r="J106" s="451"/>
      <c r="K106" s="447"/>
      <c r="L106" s="451"/>
      <c r="M106" s="300"/>
      <c r="N106" s="300"/>
      <c r="O106" s="447"/>
      <c r="P106" s="10"/>
      <c r="Q106" s="10"/>
      <c r="R106" s="10"/>
      <c r="S106" s="10"/>
    </row>
    <row r="107" spans="1:19" ht="16.5" customHeight="1" x14ac:dyDescent="0.3">
      <c r="A107" s="470"/>
      <c r="B107" s="473"/>
      <c r="C107" s="474"/>
      <c r="D107" s="451"/>
      <c r="E107" s="478"/>
      <c r="F107" s="300"/>
      <c r="G107" s="447"/>
      <c r="H107" s="451"/>
      <c r="I107" s="447"/>
      <c r="J107" s="451"/>
      <c r="K107" s="447"/>
      <c r="L107" s="451"/>
      <c r="M107" s="300"/>
      <c r="N107" s="300"/>
      <c r="O107" s="447"/>
      <c r="P107" s="10"/>
      <c r="Q107" s="10"/>
      <c r="R107" s="10"/>
      <c r="S107" s="10"/>
    </row>
    <row r="108" spans="1:19" ht="16.5" customHeight="1" thickBot="1" x14ac:dyDescent="0.35">
      <c r="A108" s="470"/>
      <c r="B108" s="485"/>
      <c r="C108" s="486"/>
      <c r="D108" s="451"/>
      <c r="E108" s="478"/>
      <c r="F108" s="300"/>
      <c r="G108" s="447"/>
      <c r="H108" s="451"/>
      <c r="I108" s="447"/>
      <c r="J108" s="451"/>
      <c r="K108" s="447"/>
      <c r="L108" s="451"/>
      <c r="M108" s="300"/>
      <c r="N108" s="300"/>
      <c r="O108" s="447"/>
      <c r="P108" s="10"/>
      <c r="Q108" s="10"/>
      <c r="R108" s="10"/>
      <c r="S108" s="10"/>
    </row>
    <row r="109" spans="1:19" ht="16.5" customHeight="1" x14ac:dyDescent="0.3">
      <c r="A109" s="470"/>
      <c r="B109" s="473" t="str">
        <f>IF(입력!B107="","",입력!B107)</f>
        <v/>
      </c>
      <c r="C109" s="474"/>
      <c r="D109" s="451"/>
      <c r="E109" s="478"/>
      <c r="F109" s="300"/>
      <c r="G109" s="447"/>
      <c r="H109" s="451"/>
      <c r="I109" s="447"/>
      <c r="J109" s="451"/>
      <c r="K109" s="447"/>
      <c r="L109" s="451"/>
      <c r="M109" s="300"/>
      <c r="N109" s="300"/>
      <c r="O109" s="447"/>
      <c r="P109" s="10"/>
      <c r="Q109" s="10"/>
      <c r="R109" s="10"/>
      <c r="S109" s="10"/>
    </row>
    <row r="110" spans="1:19" ht="16.5" customHeight="1" x14ac:dyDescent="0.3">
      <c r="A110" s="470"/>
      <c r="B110" s="473"/>
      <c r="C110" s="474"/>
      <c r="D110" s="451"/>
      <c r="E110" s="478"/>
      <c r="F110" s="300"/>
      <c r="G110" s="447"/>
      <c r="H110" s="451"/>
      <c r="I110" s="447"/>
      <c r="J110" s="451"/>
      <c r="K110" s="447"/>
      <c r="L110" s="451"/>
      <c r="M110" s="300"/>
      <c r="N110" s="300"/>
      <c r="O110" s="447"/>
      <c r="P110" s="10"/>
      <c r="Q110" s="10"/>
      <c r="R110" s="10"/>
      <c r="S110" s="10"/>
    </row>
    <row r="111" spans="1:19" ht="16.5" customHeight="1" x14ac:dyDescent="0.3">
      <c r="A111" s="470"/>
      <c r="B111" s="473"/>
      <c r="C111" s="474"/>
      <c r="D111" s="451"/>
      <c r="E111" s="478"/>
      <c r="F111" s="300"/>
      <c r="G111" s="447"/>
      <c r="H111" s="451"/>
      <c r="I111" s="447"/>
      <c r="J111" s="451"/>
      <c r="K111" s="447"/>
      <c r="L111" s="451"/>
      <c r="M111" s="300"/>
      <c r="N111" s="300"/>
      <c r="O111" s="447"/>
      <c r="P111" s="10"/>
      <c r="Q111" s="10"/>
      <c r="R111" s="10"/>
      <c r="S111" s="10"/>
    </row>
    <row r="112" spans="1:19" ht="16.5" customHeight="1" thickBot="1" x14ac:dyDescent="0.35">
      <c r="A112" s="470"/>
      <c r="B112" s="475"/>
      <c r="C112" s="476"/>
      <c r="D112" s="452"/>
      <c r="E112" s="479"/>
      <c r="F112" s="448"/>
      <c r="G112" s="449"/>
      <c r="H112" s="452"/>
      <c r="I112" s="449"/>
      <c r="J112" s="452"/>
      <c r="K112" s="449"/>
      <c r="L112" s="452"/>
      <c r="M112" s="448"/>
      <c r="N112" s="448"/>
      <c r="O112" s="449"/>
      <c r="P112" s="10"/>
      <c r="Q112" s="10"/>
      <c r="R112" s="10"/>
      <c r="S112" s="10"/>
    </row>
    <row r="113" spans="1:19" ht="16.5" customHeight="1" x14ac:dyDescent="0.3">
      <c r="A113" s="469">
        <f>IF(입력!A113="","",입력!A113)</f>
        <v>14</v>
      </c>
      <c r="B113" s="471" t="str">
        <f>IF(입력!B113="","",입력!B113)</f>
        <v/>
      </c>
      <c r="C113" s="472"/>
      <c r="D113" s="450">
        <f>IF(OR(입력!B115="T/T",입력!B115="T/S",입력!B115="T/O",입력!B115="ID",입력!B115="OD"),IF(입력!H113="W",(입력!D113-(입력!D113-입력!J113)-46-21-26-26+6+6+30+30),입력!D113-46-46-26-26+6+6+30+30),IF(입력!B115="ES",(입력!D113-(입력!D113-입력!J113)-40-21-26-26+6+6+30+30+20),IF(입력!B115="PJ",IF(입력!H113="W",(입력!D113-(입력!D113-입력!J113)-50-50-20-20+10+10+30+30),입력!D113-50-50-20-20+10+10+30+30),0)))</f>
        <v>0</v>
      </c>
      <c r="E113" s="477"/>
      <c r="F113" s="444">
        <f>IF(OR(입력!B115="T/T",입력!B115="T/O",입력!B115="T/S",입력!B115="ID",입력!B115="OD"),IF(입력!H113="H",입력!F113-(입력!F113-입력!J113)-46-21-26-26+6+6+30+IF(입력!H113="H",IF(입력!F113-(입력!F113-입력!J113)-46-21-26-26+6+6+30&lt;=930,48,IF(입력!F113-(입력!F113-입력!J113)-46-21-26-26+6+6+30&lt;=1250,50,IF(입력!F113-(입력!F113-입력!J113)-46-21-26-26+6+6+30&lt;=2240,60,69)))),입력!F113-46-46-26-26+6+6+30+IF(입력!F113-46-46-26-26+6+6+30&lt;=930,48,IF(입력!F113-46-46-26-26+6+6+30&lt;=1250,50,IF(입력!F113-46-46-26-26+6+6+30&lt;=2240,60,69)))),IF(입력!B115="ES",입력!F113-40-40-26-26+6+6+30+IF(입력!F113-40-40-26-26+6+6+30&lt;=930,48,IF(입력!F113-40-40-26-26+6+6+30&lt;=1250,50,IF(입력!F113-40-40-26-26+6+6+30&lt;=2240,60,69))),IF(입력!B115="PJ",IF(입력!H113="H",입력!F113-(입력!F113-입력!J113)-50-50-20-20+10+10+30+IF(입력!H113="H",IF(입력!F113-(입력!F113-입력!J113)-50-50-20-20+10+10+30&lt;=882,48,IF(입력!F113-(입력!F113-입력!J113)-50-50-20-20+10+10+30&lt;=1200,50,IF(입력!F113-(입력!F113-입력!J113)-50-50-20-20+10+10+30&lt;=2180,60,69)))),입력!F113-50-50-20-20+10+10+30+IF(입력!F113-50-50-20-20+10+10+30&lt;=882,48,IF(입력!F113-50-50-20-20+10+10+30&lt;=1200,50,IF(입력!F113-50-50-20-20+10+10+30&lt;=2180,60,69)))),0)))</f>
        <v>0</v>
      </c>
      <c r="G113" s="445"/>
      <c r="H113" s="450">
        <f>IF(OR(입력!B115="T/T",입력!B115="T/O",,입력!B115="OD",입력!B115="T/S"),IF(입력!H117="W",입력!D113-(입력!D113-입력!J117)-46-21-26-26+6+6+30+30,IF(입력!H117="H",입력!D113-46-46-26-26+6+6+30+30,0)),IF(입력!B115="ES",IF(입력!H118="W",입력!D113-(입력!D113-입력!J117)-40-21-26-26+6+6+30+30+20,0),IF(입력!B115="PJ",IF(입력!H117="W",입력!D113-(입력!D113-입력!J117)-50-50-20-20+10+10+30+30,IF(입력!H117="H",입력!D113-50-50-20-20+10+10+30+30,0)),0)))</f>
        <v>0</v>
      </c>
      <c r="I113" s="445"/>
      <c r="J113" s="450">
        <f>IF(OR(입력!B115="T/T",입력!B115="T/O",입력!B115="OD",입력!B115="T/S"),IF(입력!H117="W",입력!F113-46-46-26-26+6+6+30+IF(입력!F113-46-46-26-26+6+6+30&lt;=930,48,IF(입력!F113-46-46-26-26+6+6+30&lt;=1250,50,IF(입력!F113-46-46-26-26+6+6+30&lt;=2240,60,69))),IF(입력!H117="H",입력!F113-(입력!F113-입력!J118)-46-21-26-26+6+6+30+IF(입력!F113-(입력!F113-입력!J118)-46-21-26-26+6+6+30&lt;=930,48,IF(입력!F113-(입력!F113-입력!J118)-46-21-26-26+6+6+30&lt;=1250,50,IF(입력!F113-(입력!F113-입력!J118)-46-21-26-26+6+6+30&lt;=2240,60,69))),0)),IF(입력!B115="ES",IF(입력!H117="W",입력!F113-40-40-26-26+6+6+30+IF(입력!F113-40-40-26-26+6+6+30&lt;=930,48,IF(입력!F113-40-40-26-26+6+6+30&lt;=1250,50,IF(입력!F113-40-40-26-26+6+6+30&lt;=2240,60,69))),0),IF(입력!B115="PJ",IF(입력!H117="W",입력!F113-50-50-20-20+10+10+30+IF(입력!F113-50-50-20-20+10+10+30&lt;=930,48,IF(입력!F113-50-50-20-20+10+10+30&lt;=1250,50,IF(입력!F113-50-50-20-20+10+10+30&lt;=2240,60,69))),IF(입력!H117="H",입력!F113-(입력!F113-입력!J118)-50-50-20-20+10+10+30+IF(입력!F113-(입력!F113-입력!J118)-50-50-20-20+10+10+30&lt;=930,48,IF(입력!F113-(입력!F113-입력!J118)-50-50-20-20+10+10+30&lt;=1250,50,IF(입력!F113-(입력!F113-입력!J118)-50-50-20-20+10+10+30&lt;=2240,60,69))),0)),0)))</f>
        <v>0</v>
      </c>
      <c r="K113" s="445"/>
      <c r="L113" s="450">
        <f>IF(입력!B113="T/S",IF(OR(입력!H118="W",입력!H118="H"),200000,100000),IF(OR(입력!B113="ES",입력!B113="OD",입력!B113="ID"),IF(OR(입력!H118="W",입력!H118="H"),200000,100000),IFERROR(INDEX('방충망 단가표'!$C$4:$U$32,(MATCH(D113,'방충망 단가표'!$B$4:$B$32)+1),(MATCH(F113,'방충망 단가표'!$C$3:$U$3)+1)),0)+IFERROR(INDEX('방충망 단가표'!$C$4:$U$32,(MATCH(H113,'방충망 단가표'!$B$4:$B$32)+1),(MATCH(J113,'방충망 단가표'!$C$3:$U$3)+1)),0)))</f>
        <v>0</v>
      </c>
      <c r="M113" s="444"/>
      <c r="N113" s="444"/>
      <c r="O113" s="445"/>
      <c r="P113" s="10"/>
      <c r="Q113" s="10"/>
      <c r="R113" s="10"/>
      <c r="S113" s="10"/>
    </row>
    <row r="114" spans="1:19" ht="16.5" customHeight="1" x14ac:dyDescent="0.3">
      <c r="A114" s="470"/>
      <c r="B114" s="473"/>
      <c r="C114" s="474"/>
      <c r="D114" s="451"/>
      <c r="E114" s="478"/>
      <c r="F114" s="300"/>
      <c r="G114" s="447"/>
      <c r="H114" s="451"/>
      <c r="I114" s="447"/>
      <c r="J114" s="451"/>
      <c r="K114" s="447"/>
      <c r="L114" s="451"/>
      <c r="M114" s="300"/>
      <c r="N114" s="300"/>
      <c r="O114" s="447"/>
      <c r="P114" s="10"/>
      <c r="Q114" s="10"/>
      <c r="R114" s="10"/>
      <c r="S114" s="10"/>
    </row>
    <row r="115" spans="1:19" ht="16.5" customHeight="1" x14ac:dyDescent="0.3">
      <c r="A115" s="470"/>
      <c r="B115" s="473"/>
      <c r="C115" s="474"/>
      <c r="D115" s="451"/>
      <c r="E115" s="478"/>
      <c r="F115" s="300"/>
      <c r="G115" s="447"/>
      <c r="H115" s="451"/>
      <c r="I115" s="447"/>
      <c r="J115" s="451"/>
      <c r="K115" s="447"/>
      <c r="L115" s="451"/>
      <c r="M115" s="300"/>
      <c r="N115" s="300"/>
      <c r="O115" s="447"/>
      <c r="P115" s="10"/>
      <c r="Q115" s="10"/>
      <c r="R115" s="10"/>
      <c r="S115" s="10"/>
    </row>
    <row r="116" spans="1:19" ht="16.5" customHeight="1" thickBot="1" x14ac:dyDescent="0.35">
      <c r="A116" s="470"/>
      <c r="B116" s="485"/>
      <c r="C116" s="486"/>
      <c r="D116" s="451"/>
      <c r="E116" s="478"/>
      <c r="F116" s="300"/>
      <c r="G116" s="447"/>
      <c r="H116" s="451"/>
      <c r="I116" s="447"/>
      <c r="J116" s="451"/>
      <c r="K116" s="447"/>
      <c r="L116" s="451"/>
      <c r="M116" s="300"/>
      <c r="N116" s="300"/>
      <c r="O116" s="447"/>
      <c r="P116" s="10"/>
      <c r="Q116" s="10"/>
      <c r="R116" s="10"/>
      <c r="S116" s="10"/>
    </row>
    <row r="117" spans="1:19" ht="16.5" customHeight="1" x14ac:dyDescent="0.3">
      <c r="A117" s="470"/>
      <c r="B117" s="473" t="str">
        <f>IF(입력!B115="","",입력!B115)</f>
        <v/>
      </c>
      <c r="C117" s="474"/>
      <c r="D117" s="451"/>
      <c r="E117" s="478"/>
      <c r="F117" s="300"/>
      <c r="G117" s="447"/>
      <c r="H117" s="451"/>
      <c r="I117" s="447"/>
      <c r="J117" s="451"/>
      <c r="K117" s="447"/>
      <c r="L117" s="451"/>
      <c r="M117" s="300"/>
      <c r="N117" s="300"/>
      <c r="O117" s="447"/>
      <c r="P117" s="10"/>
      <c r="Q117" s="10"/>
      <c r="R117" s="10"/>
      <c r="S117" s="10"/>
    </row>
    <row r="118" spans="1:19" ht="16.5" customHeight="1" x14ac:dyDescent="0.3">
      <c r="A118" s="470"/>
      <c r="B118" s="473"/>
      <c r="C118" s="474"/>
      <c r="D118" s="451"/>
      <c r="E118" s="478"/>
      <c r="F118" s="300"/>
      <c r="G118" s="447"/>
      <c r="H118" s="451"/>
      <c r="I118" s="447"/>
      <c r="J118" s="451"/>
      <c r="K118" s="447"/>
      <c r="L118" s="451"/>
      <c r="M118" s="300"/>
      <c r="N118" s="300"/>
      <c r="O118" s="447"/>
      <c r="P118" s="10"/>
      <c r="Q118" s="10"/>
      <c r="R118" s="10"/>
      <c r="S118" s="10"/>
    </row>
    <row r="119" spans="1:19" ht="16.5" customHeight="1" x14ac:dyDescent="0.3">
      <c r="A119" s="470"/>
      <c r="B119" s="473"/>
      <c r="C119" s="474"/>
      <c r="D119" s="451"/>
      <c r="E119" s="478"/>
      <c r="F119" s="300"/>
      <c r="G119" s="447"/>
      <c r="H119" s="451"/>
      <c r="I119" s="447"/>
      <c r="J119" s="451"/>
      <c r="K119" s="447"/>
      <c r="L119" s="451"/>
      <c r="M119" s="300"/>
      <c r="N119" s="300"/>
      <c r="O119" s="447"/>
      <c r="P119" s="10"/>
      <c r="Q119" s="10"/>
      <c r="R119" s="10"/>
      <c r="S119" s="10"/>
    </row>
    <row r="120" spans="1:19" ht="16.5" customHeight="1" thickBot="1" x14ac:dyDescent="0.35">
      <c r="A120" s="470"/>
      <c r="B120" s="475"/>
      <c r="C120" s="476"/>
      <c r="D120" s="452"/>
      <c r="E120" s="479"/>
      <c r="F120" s="448"/>
      <c r="G120" s="449"/>
      <c r="H120" s="452"/>
      <c r="I120" s="449"/>
      <c r="J120" s="452"/>
      <c r="K120" s="449"/>
      <c r="L120" s="452"/>
      <c r="M120" s="448"/>
      <c r="N120" s="448"/>
      <c r="O120" s="449"/>
      <c r="P120" s="10"/>
      <c r="Q120" s="10"/>
      <c r="R120" s="10"/>
      <c r="S120" s="10"/>
    </row>
    <row r="121" spans="1:19" ht="16.5" customHeight="1" x14ac:dyDescent="0.3">
      <c r="A121" s="469">
        <f>IF(입력!A121="","",입력!A121)</f>
        <v>15</v>
      </c>
      <c r="B121" s="471" t="str">
        <f>IF(입력!B121="","",입력!B121)</f>
        <v/>
      </c>
      <c r="C121" s="472"/>
      <c r="D121" s="450">
        <f>IF(OR(입력!B123="T/T",입력!B123="T/S",입력!B123="T/O",입력!B123="ID",입력!B123="OD"),IF(입력!H121="W",(입력!D121-(입력!D121-입력!J121)-46-21-26-26+6+6+30+30),입력!D121-46-46-26-26+6+6+30+30),IF(입력!B123="ES",(입력!D121-(입력!D121-입력!J121)-40-21-26-26+6+6+30+30+20),IF(입력!B123="PJ",IF(입력!H121="W",(입력!D121-(입력!D121-입력!J121)-50-50-20-20+10+10+30+30),입력!D121-50-50-20-20+10+10+30+30),0)))</f>
        <v>0</v>
      </c>
      <c r="E121" s="477"/>
      <c r="F121" s="444">
        <f>IF(OR(입력!B123="T/T",입력!B123="T/O",입력!B123="T/S",입력!B123="ID",입력!B123="OD"),IF(입력!H121="H",입력!F121-(입력!F121-입력!J121)-46-21-26-26+6+6+30+IF(입력!H121="H",IF(입력!F121-(입력!F121-입력!J121)-46-21-26-26+6+6+30&lt;=930,48,IF(입력!F121-(입력!F121-입력!J121)-46-21-26-26+6+6+30&lt;=1250,50,IF(입력!F121-(입력!F121-입력!J121)-46-21-26-26+6+6+30&lt;=2240,60,69)))),입력!F121-46-46-26-26+6+6+30+IF(입력!F121-46-46-26-26+6+6+30&lt;=930,48,IF(입력!F121-46-46-26-26+6+6+30&lt;=1250,50,IF(입력!F121-46-46-26-26+6+6+30&lt;=2240,60,69)))),IF(입력!B123="ES",입력!F121-40-40-26-26+6+6+30+IF(입력!F121-40-40-26-26+6+6+30&lt;=930,48,IF(입력!F121-40-40-26-26+6+6+30&lt;=1250,50,IF(입력!F121-40-40-26-26+6+6+30&lt;=2240,60,69))),IF(입력!B123="PJ",IF(입력!H121="H",입력!F121-(입력!F121-입력!J121)-50-50-20-20+10+10+30+IF(입력!H121="H",IF(입력!F121-(입력!F121-입력!J121)-50-50-20-20+10+10+30&lt;=882,48,IF(입력!F121-(입력!F121-입력!J121)-50-50-20-20+10+10+30&lt;=1200,50,IF(입력!F121-(입력!F121-입력!J121)-50-50-20-20+10+10+30&lt;=2180,60,69)))),입력!F121-50-50-20-20+10+10+30+IF(입력!F121-50-50-20-20+10+10+30&lt;=882,48,IF(입력!F121-50-50-20-20+10+10+30&lt;=1200,50,IF(입력!F121-50-50-20-20+10+10+30&lt;=2180,60,69)))),0)))</f>
        <v>0</v>
      </c>
      <c r="G121" s="445"/>
      <c r="H121" s="450">
        <f>IF(OR(입력!B123="T/T",입력!B123="T/O",,입력!B123="OD",입력!B123="T/S"),IF(입력!H125="W",입력!D121-(입력!D121-입력!J125)-46-21-26-26+6+6+30+30,IF(입력!H125="H",입력!D121-46-46-26-26+6+6+30+30,0)),IF(입력!B123="ES",IF(입력!H126="W",입력!D121-(입력!D121-입력!J125)-40-21-26-26+6+6+30+30+20,0),IF(입력!B123="PJ",IF(입력!H125="W",입력!D121-(입력!D121-입력!J125)-50-50-20-20+10+10+30+30,IF(입력!H125="H",입력!D121-50-50-20-20+10+10+30+30,0)),0)))</f>
        <v>0</v>
      </c>
      <c r="I121" s="445"/>
      <c r="J121" s="450">
        <f>IF(OR(입력!B123="T/T",입력!B123="T/O",입력!B123="OD",입력!B123="T/S"),IF(입력!H125="W",입력!F121-46-46-26-26+6+6+30+IF(입력!F121-46-46-26-26+6+6+30&lt;=930,48,IF(입력!F121-46-46-26-26+6+6+30&lt;=1250,50,IF(입력!F121-46-46-26-26+6+6+30&lt;=2240,60,69))),IF(입력!H125="H",입력!F121-(입력!F121-입력!J126)-46-21-26-26+6+6+30+IF(입력!F121-(입력!F121-입력!J126)-46-21-26-26+6+6+30&lt;=930,48,IF(입력!F121-(입력!F121-입력!J126)-46-21-26-26+6+6+30&lt;=1250,50,IF(입력!F121-(입력!F121-입력!J126)-46-21-26-26+6+6+30&lt;=2240,60,69))),0)),IF(입력!B123="ES",IF(입력!H125="W",입력!F121-40-40-26-26+6+6+30+IF(입력!F121-40-40-26-26+6+6+30&lt;=930,48,IF(입력!F121-40-40-26-26+6+6+30&lt;=1250,50,IF(입력!F121-40-40-26-26+6+6+30&lt;=2240,60,69))),0),IF(입력!B123="PJ",IF(입력!H125="W",입력!F121-50-50-20-20+10+10+30+IF(입력!F121-50-50-20-20+10+10+30&lt;=930,48,IF(입력!F121-50-50-20-20+10+10+30&lt;=1250,50,IF(입력!F121-50-50-20-20+10+10+30&lt;=2240,60,69))),IF(입력!H125="H",입력!F121-(입력!F121-입력!J126)-50-50-20-20+10+10+30+IF(입력!F121-(입력!F121-입력!J126)-50-50-20-20+10+10+30&lt;=930,48,IF(입력!F121-(입력!F121-입력!J126)-50-50-20-20+10+10+30&lt;=1250,50,IF(입력!F121-(입력!F121-입력!J126)-50-50-20-20+10+10+30&lt;=2240,60,69))),0)),0)))</f>
        <v>0</v>
      </c>
      <c r="K121" s="445"/>
      <c r="L121" s="450">
        <f>IF(입력!B121="T/S",IF(OR(입력!H126="W",입력!H126="H"),200000,100000),IF(OR(입력!B121="ES",입력!B121="OD",입력!B121="ID"),IF(OR(입력!H126="W",입력!H126="H"),200000,100000),IFERROR(INDEX('방충망 단가표'!$C$4:$U$32,(MATCH(D121,'방충망 단가표'!$B$4:$B$32)+1),(MATCH(F121,'방충망 단가표'!$C$3:$U$3)+1)),0)+IFERROR(INDEX('방충망 단가표'!$C$4:$U$32,(MATCH(H121,'방충망 단가표'!$B$4:$B$32)+1),(MATCH(J121,'방충망 단가표'!$C$3:$U$3)+1)),0)))</f>
        <v>0</v>
      </c>
      <c r="M121" s="444"/>
      <c r="N121" s="444"/>
      <c r="O121" s="445"/>
      <c r="P121" s="10"/>
      <c r="Q121" s="10"/>
      <c r="R121" s="10"/>
      <c r="S121" s="10"/>
    </row>
    <row r="122" spans="1:19" ht="16.5" customHeight="1" x14ac:dyDescent="0.3">
      <c r="A122" s="470"/>
      <c r="B122" s="473"/>
      <c r="C122" s="474"/>
      <c r="D122" s="451"/>
      <c r="E122" s="478"/>
      <c r="F122" s="300"/>
      <c r="G122" s="447"/>
      <c r="H122" s="451"/>
      <c r="I122" s="447"/>
      <c r="J122" s="451"/>
      <c r="K122" s="447"/>
      <c r="L122" s="451"/>
      <c r="M122" s="300"/>
      <c r="N122" s="300"/>
      <c r="O122" s="447"/>
      <c r="P122" s="10"/>
      <c r="Q122" s="10"/>
      <c r="R122" s="10"/>
      <c r="S122" s="10"/>
    </row>
    <row r="123" spans="1:19" ht="16.5" customHeight="1" x14ac:dyDescent="0.3">
      <c r="A123" s="470"/>
      <c r="B123" s="473"/>
      <c r="C123" s="474"/>
      <c r="D123" s="451"/>
      <c r="E123" s="478"/>
      <c r="F123" s="300"/>
      <c r="G123" s="447"/>
      <c r="H123" s="451"/>
      <c r="I123" s="447"/>
      <c r="J123" s="451"/>
      <c r="K123" s="447"/>
      <c r="L123" s="451"/>
      <c r="M123" s="300"/>
      <c r="N123" s="300"/>
      <c r="O123" s="447"/>
      <c r="P123" s="10"/>
      <c r="Q123" s="10"/>
      <c r="R123" s="10"/>
      <c r="S123" s="10"/>
    </row>
    <row r="124" spans="1:19" ht="16.5" customHeight="1" thickBot="1" x14ac:dyDescent="0.35">
      <c r="A124" s="470"/>
      <c r="B124" s="485"/>
      <c r="C124" s="486"/>
      <c r="D124" s="451"/>
      <c r="E124" s="478"/>
      <c r="F124" s="300"/>
      <c r="G124" s="447"/>
      <c r="H124" s="451"/>
      <c r="I124" s="447"/>
      <c r="J124" s="451"/>
      <c r="K124" s="447"/>
      <c r="L124" s="451"/>
      <c r="M124" s="300"/>
      <c r="N124" s="300"/>
      <c r="O124" s="447"/>
      <c r="P124" s="10"/>
      <c r="Q124" s="10"/>
      <c r="R124" s="10"/>
      <c r="S124" s="10"/>
    </row>
    <row r="125" spans="1:19" ht="16.5" customHeight="1" x14ac:dyDescent="0.3">
      <c r="A125" s="470"/>
      <c r="B125" s="473" t="str">
        <f>IF(입력!B123="","",입력!B123)</f>
        <v/>
      </c>
      <c r="C125" s="474"/>
      <c r="D125" s="451"/>
      <c r="E125" s="478"/>
      <c r="F125" s="300"/>
      <c r="G125" s="447"/>
      <c r="H125" s="451"/>
      <c r="I125" s="447"/>
      <c r="J125" s="451"/>
      <c r="K125" s="447"/>
      <c r="L125" s="451"/>
      <c r="M125" s="300"/>
      <c r="N125" s="300"/>
      <c r="O125" s="447"/>
      <c r="P125" s="10"/>
      <c r="Q125" s="10"/>
      <c r="R125" s="10"/>
      <c r="S125" s="10"/>
    </row>
    <row r="126" spans="1:19" ht="16.5" customHeight="1" x14ac:dyDescent="0.3">
      <c r="A126" s="470"/>
      <c r="B126" s="473"/>
      <c r="C126" s="474"/>
      <c r="D126" s="451"/>
      <c r="E126" s="478"/>
      <c r="F126" s="300"/>
      <c r="G126" s="447"/>
      <c r="H126" s="451"/>
      <c r="I126" s="447"/>
      <c r="J126" s="451"/>
      <c r="K126" s="447"/>
      <c r="L126" s="451"/>
      <c r="M126" s="300"/>
      <c r="N126" s="300"/>
      <c r="O126" s="447"/>
      <c r="P126" s="10"/>
      <c r="Q126" s="10"/>
      <c r="R126" s="10"/>
      <c r="S126" s="10"/>
    </row>
    <row r="127" spans="1:19" ht="16.5" customHeight="1" x14ac:dyDescent="0.3">
      <c r="A127" s="470"/>
      <c r="B127" s="473"/>
      <c r="C127" s="474"/>
      <c r="D127" s="451"/>
      <c r="E127" s="478"/>
      <c r="F127" s="300"/>
      <c r="G127" s="447"/>
      <c r="H127" s="451"/>
      <c r="I127" s="447"/>
      <c r="J127" s="451"/>
      <c r="K127" s="447"/>
      <c r="L127" s="451"/>
      <c r="M127" s="300"/>
      <c r="N127" s="300"/>
      <c r="O127" s="447"/>
      <c r="P127" s="10"/>
      <c r="Q127" s="10"/>
      <c r="R127" s="10"/>
      <c r="S127" s="10"/>
    </row>
    <row r="128" spans="1:19" ht="16.5" customHeight="1" thickBot="1" x14ac:dyDescent="0.35">
      <c r="A128" s="470"/>
      <c r="B128" s="475"/>
      <c r="C128" s="476"/>
      <c r="D128" s="452"/>
      <c r="E128" s="479"/>
      <c r="F128" s="448"/>
      <c r="G128" s="449"/>
      <c r="H128" s="452"/>
      <c r="I128" s="449"/>
      <c r="J128" s="452"/>
      <c r="K128" s="449"/>
      <c r="L128" s="452"/>
      <c r="M128" s="448"/>
      <c r="N128" s="448"/>
      <c r="O128" s="449"/>
      <c r="P128" s="10"/>
      <c r="Q128" s="10"/>
      <c r="R128" s="10"/>
      <c r="S128" s="10"/>
    </row>
    <row r="129" spans="1:19" ht="16.5" customHeight="1" x14ac:dyDescent="0.3">
      <c r="A129" s="469">
        <f>IF(입력!A129="","",입력!A129)</f>
        <v>16</v>
      </c>
      <c r="B129" s="471" t="str">
        <f>IF(입력!B129="","",입력!B129)</f>
        <v/>
      </c>
      <c r="C129" s="472"/>
      <c r="D129" s="450">
        <f>IF(OR(입력!B131="T/T",입력!B131="T/S",입력!B131="T/O",입력!B131="ID",입력!B131="OD"),IF(입력!H129="W",(입력!D129-(입력!D129-입력!J129)-46-21-26-26+6+6+30+30),입력!D129-46-46-26-26+6+6+30+30),IF(입력!B131="ES",(입력!D129-(입력!D129-입력!J129)-40-21-26-26+6+6+30+30+20),IF(입력!B131="PJ",IF(입력!H129="W",(입력!D129-(입력!D129-입력!J129)-50-50-20-20+10+10+30+30),입력!D129-50-50-20-20+10+10+30+30),0)))</f>
        <v>0</v>
      </c>
      <c r="E129" s="477"/>
      <c r="F129" s="444">
        <f>IF(OR(입력!B131="T/T",입력!B131="T/O",입력!B131="T/S",입력!B131="ID",입력!B131="OD"),IF(입력!H129="H",입력!F129-(입력!F129-입력!J129)-46-21-26-26+6+6+30+IF(입력!H129="H",IF(입력!F129-(입력!F129-입력!J129)-46-21-26-26+6+6+30&lt;=930,48,IF(입력!F129-(입력!F129-입력!J129)-46-21-26-26+6+6+30&lt;=1250,50,IF(입력!F129-(입력!F129-입력!J129)-46-21-26-26+6+6+30&lt;=2240,60,69)))),입력!F129-46-46-26-26+6+6+30+IF(입력!F129-46-46-26-26+6+6+30&lt;=930,48,IF(입력!F129-46-46-26-26+6+6+30&lt;=1250,50,IF(입력!F129-46-46-26-26+6+6+30&lt;=2240,60,69)))),IF(입력!B131="ES",입력!F129-40-40-26-26+6+6+30+IF(입력!F129-40-40-26-26+6+6+30&lt;=930,48,IF(입력!F129-40-40-26-26+6+6+30&lt;=1250,50,IF(입력!F129-40-40-26-26+6+6+30&lt;=2240,60,69))),IF(입력!B131="PJ",IF(입력!H129="H",입력!F129-(입력!F129-입력!J129)-50-50-20-20+10+10+30+IF(입력!H129="H",IF(입력!F129-(입력!F129-입력!J129)-50-50-20-20+10+10+30&lt;=882,48,IF(입력!F129-(입력!F129-입력!J129)-50-50-20-20+10+10+30&lt;=1200,50,IF(입력!F129-(입력!F129-입력!J129)-50-50-20-20+10+10+30&lt;=2180,60,69)))),입력!F129-50-50-20-20+10+10+30+IF(입력!F129-50-50-20-20+10+10+30&lt;=882,48,IF(입력!F129-50-50-20-20+10+10+30&lt;=1200,50,IF(입력!F129-50-50-20-20+10+10+30&lt;=2180,60,69)))),0)))</f>
        <v>0</v>
      </c>
      <c r="G129" s="445"/>
      <c r="H129" s="450">
        <f>IF(OR(입력!B131="T/T",입력!B131="T/O",,입력!B131="OD",입력!B131="T/S"),IF(입력!H133="W",입력!D129-(입력!D129-입력!J133)-46-21-26-26+6+6+30+30,IF(입력!H133="H",입력!D129-46-46-26-26+6+6+30+30,0)),IF(입력!B131="ES",IF(입력!H134="W",입력!D129-(입력!D129-입력!J133)-40-21-26-26+6+6+30+30+20,0),IF(입력!B131="PJ",IF(입력!H133="W",입력!D129-(입력!D129-입력!J133)-50-50-20-20+10+10+30+30,IF(입력!H133="H",입력!D129-50-50-20-20+10+10+30+30,0)),0)))</f>
        <v>0</v>
      </c>
      <c r="I129" s="445"/>
      <c r="J129" s="450">
        <f>IF(OR(입력!B131="T/T",입력!B131="T/O",입력!B131="OD",입력!B131="T/S"),IF(입력!H133="W",입력!F129-46-46-26-26+6+6+30+IF(입력!F129-46-46-26-26+6+6+30&lt;=930,48,IF(입력!F129-46-46-26-26+6+6+30&lt;=1250,50,IF(입력!F129-46-46-26-26+6+6+30&lt;=2240,60,69))),IF(입력!H133="H",입력!F129-(입력!F129-입력!J134)-46-21-26-26+6+6+30+IF(입력!F129-(입력!F129-입력!J134)-46-21-26-26+6+6+30&lt;=930,48,IF(입력!F129-(입력!F129-입력!J134)-46-21-26-26+6+6+30&lt;=1250,50,IF(입력!F129-(입력!F129-입력!J134)-46-21-26-26+6+6+30&lt;=2240,60,69))),0)),IF(입력!B131="ES",IF(입력!H133="W",입력!F129-40-40-26-26+6+6+30+IF(입력!F129-40-40-26-26+6+6+30&lt;=930,48,IF(입력!F129-40-40-26-26+6+6+30&lt;=1250,50,IF(입력!F129-40-40-26-26+6+6+30&lt;=2240,60,69))),0),IF(입력!B131="PJ",IF(입력!H133="W",입력!F129-50-50-20-20+10+10+30+IF(입력!F129-50-50-20-20+10+10+30&lt;=930,48,IF(입력!F129-50-50-20-20+10+10+30&lt;=1250,50,IF(입력!F129-50-50-20-20+10+10+30&lt;=2240,60,69))),IF(입력!H133="H",입력!F129-(입력!F129-입력!J134)-50-50-20-20+10+10+30+IF(입력!F129-(입력!F129-입력!J134)-50-50-20-20+10+10+30&lt;=930,48,IF(입력!F129-(입력!F129-입력!J134)-50-50-20-20+10+10+30&lt;=1250,50,IF(입력!F129-(입력!F129-입력!J134)-50-50-20-20+10+10+30&lt;=2240,60,69))),0)),0)))</f>
        <v>0</v>
      </c>
      <c r="K129" s="445"/>
      <c r="L129" s="450">
        <f>IF(입력!B129="T/S",IF(OR(입력!H134="W",입력!H134="H"),200000,100000),IF(OR(입력!B129="ES",입력!B129="OD",입력!B129="ID"),IF(OR(입력!H134="W",입력!H134="H"),200000,100000),IFERROR(INDEX('방충망 단가표'!$C$4:$U$32,(MATCH(D129,'방충망 단가표'!$B$4:$B$32)+1),(MATCH(F129,'방충망 단가표'!$C$3:$U$3)+1)),0)+IFERROR(INDEX('방충망 단가표'!$C$4:$U$32,(MATCH(H129,'방충망 단가표'!$B$4:$B$32)+1),(MATCH(J129,'방충망 단가표'!$C$3:$U$3)+1)),0)))</f>
        <v>0</v>
      </c>
      <c r="M129" s="444"/>
      <c r="N129" s="444"/>
      <c r="O129" s="445"/>
      <c r="P129" s="10"/>
      <c r="Q129" s="10"/>
      <c r="R129" s="10"/>
      <c r="S129" s="10"/>
    </row>
    <row r="130" spans="1:19" ht="16.5" customHeight="1" x14ac:dyDescent="0.3">
      <c r="A130" s="470"/>
      <c r="B130" s="473"/>
      <c r="C130" s="474"/>
      <c r="D130" s="451"/>
      <c r="E130" s="478"/>
      <c r="F130" s="300"/>
      <c r="G130" s="447"/>
      <c r="H130" s="451"/>
      <c r="I130" s="447"/>
      <c r="J130" s="451"/>
      <c r="K130" s="447"/>
      <c r="L130" s="451"/>
      <c r="M130" s="300"/>
      <c r="N130" s="300"/>
      <c r="O130" s="447"/>
      <c r="P130" s="10"/>
      <c r="Q130" s="10"/>
      <c r="R130" s="10"/>
      <c r="S130" s="10"/>
    </row>
    <row r="131" spans="1:19" ht="16.5" customHeight="1" x14ac:dyDescent="0.3">
      <c r="A131" s="470"/>
      <c r="B131" s="473"/>
      <c r="C131" s="474"/>
      <c r="D131" s="451"/>
      <c r="E131" s="478"/>
      <c r="F131" s="300"/>
      <c r="G131" s="447"/>
      <c r="H131" s="451"/>
      <c r="I131" s="447"/>
      <c r="J131" s="451"/>
      <c r="K131" s="447"/>
      <c r="L131" s="451"/>
      <c r="M131" s="300"/>
      <c r="N131" s="300"/>
      <c r="O131" s="447"/>
      <c r="P131" s="10"/>
      <c r="Q131" s="10"/>
      <c r="R131" s="10"/>
      <c r="S131" s="10"/>
    </row>
    <row r="132" spans="1:19" ht="16.5" customHeight="1" thickBot="1" x14ac:dyDescent="0.35">
      <c r="A132" s="470"/>
      <c r="B132" s="485"/>
      <c r="C132" s="486"/>
      <c r="D132" s="451"/>
      <c r="E132" s="478"/>
      <c r="F132" s="300"/>
      <c r="G132" s="447"/>
      <c r="H132" s="451"/>
      <c r="I132" s="447"/>
      <c r="J132" s="451"/>
      <c r="K132" s="447"/>
      <c r="L132" s="451"/>
      <c r="M132" s="300"/>
      <c r="N132" s="300"/>
      <c r="O132" s="447"/>
      <c r="P132" s="10"/>
      <c r="Q132" s="10"/>
      <c r="R132" s="10"/>
      <c r="S132" s="10"/>
    </row>
    <row r="133" spans="1:19" ht="16.5" customHeight="1" x14ac:dyDescent="0.3">
      <c r="A133" s="470"/>
      <c r="B133" s="473" t="str">
        <f>IF(입력!B131="","",입력!B131)</f>
        <v/>
      </c>
      <c r="C133" s="474"/>
      <c r="D133" s="451"/>
      <c r="E133" s="478"/>
      <c r="F133" s="300"/>
      <c r="G133" s="447"/>
      <c r="H133" s="451"/>
      <c r="I133" s="447"/>
      <c r="J133" s="451"/>
      <c r="K133" s="447"/>
      <c r="L133" s="451"/>
      <c r="M133" s="300"/>
      <c r="N133" s="300"/>
      <c r="O133" s="447"/>
      <c r="P133" s="10"/>
      <c r="Q133" s="10"/>
      <c r="R133" s="10"/>
      <c r="S133" s="10"/>
    </row>
    <row r="134" spans="1:19" ht="16.5" customHeight="1" x14ac:dyDescent="0.3">
      <c r="A134" s="470"/>
      <c r="B134" s="473"/>
      <c r="C134" s="474"/>
      <c r="D134" s="451"/>
      <c r="E134" s="478"/>
      <c r="F134" s="300"/>
      <c r="G134" s="447"/>
      <c r="H134" s="451"/>
      <c r="I134" s="447"/>
      <c r="J134" s="451"/>
      <c r="K134" s="447"/>
      <c r="L134" s="451"/>
      <c r="M134" s="300"/>
      <c r="N134" s="300"/>
      <c r="O134" s="447"/>
      <c r="P134" s="10"/>
      <c r="Q134" s="10"/>
      <c r="R134" s="10"/>
      <c r="S134" s="10"/>
    </row>
    <row r="135" spans="1:19" ht="16.5" customHeight="1" x14ac:dyDescent="0.3">
      <c r="A135" s="470"/>
      <c r="B135" s="473"/>
      <c r="C135" s="474"/>
      <c r="D135" s="451"/>
      <c r="E135" s="478"/>
      <c r="F135" s="300"/>
      <c r="G135" s="447"/>
      <c r="H135" s="451"/>
      <c r="I135" s="447"/>
      <c r="J135" s="451"/>
      <c r="K135" s="447"/>
      <c r="L135" s="451"/>
      <c r="M135" s="300"/>
      <c r="N135" s="300"/>
      <c r="O135" s="447"/>
      <c r="P135" s="10"/>
      <c r="Q135" s="10"/>
      <c r="R135" s="10"/>
      <c r="S135" s="10"/>
    </row>
    <row r="136" spans="1:19" ht="16.5" customHeight="1" thickBot="1" x14ac:dyDescent="0.35">
      <c r="A136" s="470"/>
      <c r="B136" s="475"/>
      <c r="C136" s="476"/>
      <c r="D136" s="452"/>
      <c r="E136" s="479"/>
      <c r="F136" s="448"/>
      <c r="G136" s="449"/>
      <c r="H136" s="452"/>
      <c r="I136" s="449"/>
      <c r="J136" s="452"/>
      <c r="K136" s="449"/>
      <c r="L136" s="452"/>
      <c r="M136" s="448"/>
      <c r="N136" s="448"/>
      <c r="O136" s="449"/>
      <c r="P136" s="10"/>
      <c r="Q136" s="10"/>
      <c r="R136" s="10"/>
      <c r="S136" s="10"/>
    </row>
    <row r="137" spans="1:19" ht="16.5" customHeight="1" x14ac:dyDescent="0.3">
      <c r="A137" s="469">
        <f>IF(입력!A137="","",입력!A137)</f>
        <v>17</v>
      </c>
      <c r="B137" s="471" t="str">
        <f>IF(입력!B137="","",입력!B137)</f>
        <v/>
      </c>
      <c r="C137" s="472"/>
      <c r="D137" s="450">
        <f>IF(OR(입력!B139="T/T",입력!B139="T/S",입력!B139="T/O",입력!B139="ID",입력!B139="OD"),IF(입력!H137="W",(입력!D137-(입력!D137-입력!J137)-46-21-26-26+6+6+30+30),입력!D137-46-46-26-26+6+6+30+30),IF(입력!B139="ES",(입력!D137-(입력!D137-입력!J137)-40-21-26-26+6+6+30+30+20),IF(입력!B139="PJ",IF(입력!H137="W",(입력!D137-(입력!D137-입력!J137)-50-50-20-20+10+10+30+30),입력!D137-50-50-20-20+10+10+30+30),0)))</f>
        <v>0</v>
      </c>
      <c r="E137" s="477"/>
      <c r="F137" s="444">
        <f>IF(OR(입력!B139="T/T",입력!B139="T/O",입력!B139="T/S",입력!B139="ID",입력!B139="OD"),IF(입력!H137="H",입력!F137-(입력!F137-입력!J137)-46-21-26-26+6+6+30+IF(입력!H137="H",IF(입력!F137-(입력!F137-입력!J137)-46-21-26-26+6+6+30&lt;=930,48,IF(입력!F137-(입력!F137-입력!J137)-46-21-26-26+6+6+30&lt;=1250,50,IF(입력!F137-(입력!F137-입력!J137)-46-21-26-26+6+6+30&lt;=2240,60,69)))),입력!F137-46-46-26-26+6+6+30+IF(입력!F137-46-46-26-26+6+6+30&lt;=930,48,IF(입력!F137-46-46-26-26+6+6+30&lt;=1250,50,IF(입력!F137-46-46-26-26+6+6+30&lt;=2240,60,69)))),IF(입력!B139="ES",입력!F137-40-40-26-26+6+6+30+IF(입력!F137-40-40-26-26+6+6+30&lt;=930,48,IF(입력!F137-40-40-26-26+6+6+30&lt;=1250,50,IF(입력!F137-40-40-26-26+6+6+30&lt;=2240,60,69))),IF(입력!B139="PJ",IF(입력!H137="H",입력!F137-(입력!F137-입력!J137)-50-50-20-20+10+10+30+IF(입력!H137="H",IF(입력!F137-(입력!F137-입력!J137)-50-50-20-20+10+10+30&lt;=882,48,IF(입력!F137-(입력!F137-입력!J137)-50-50-20-20+10+10+30&lt;=1200,50,IF(입력!F137-(입력!F137-입력!J137)-50-50-20-20+10+10+30&lt;=2180,60,69)))),입력!F137-50-50-20-20+10+10+30+IF(입력!F137-50-50-20-20+10+10+30&lt;=882,48,IF(입력!F137-50-50-20-20+10+10+30&lt;=1200,50,IF(입력!F137-50-50-20-20+10+10+30&lt;=2180,60,69)))),0)))</f>
        <v>0</v>
      </c>
      <c r="G137" s="445"/>
      <c r="H137" s="450">
        <f>IF(OR(입력!B139="T/T",입력!B139="T/O",,입력!B139="OD",입력!B139="T/S"),IF(입력!H141="W",입력!D137-(입력!D137-입력!J141)-46-21-26-26+6+6+30+30,IF(입력!H141="H",입력!D137-46-46-26-26+6+6+30+30,0)),IF(입력!B139="ES",IF(입력!H142="W",입력!D137-(입력!D137-입력!J141)-40-21-26-26+6+6+30+30+20,0),IF(입력!B139="PJ",IF(입력!H141="W",입력!D137-(입력!D137-입력!J141)-50-50-20-20+10+10+30+30,IF(입력!H141="H",입력!D137-50-50-20-20+10+10+30+30,0)),0)))</f>
        <v>0</v>
      </c>
      <c r="I137" s="445"/>
      <c r="J137" s="450">
        <f>IF(OR(입력!B139="T/T",입력!B139="T/O",입력!B139="OD",입력!B139="T/S"),IF(입력!H141="W",입력!F137-46-46-26-26+6+6+30+IF(입력!F137-46-46-26-26+6+6+30&lt;=930,48,IF(입력!F137-46-46-26-26+6+6+30&lt;=1250,50,IF(입력!F137-46-46-26-26+6+6+30&lt;=2240,60,69))),IF(입력!H141="H",입력!F137-(입력!F137-입력!J142)-46-21-26-26+6+6+30+IF(입력!F137-(입력!F137-입력!J142)-46-21-26-26+6+6+30&lt;=930,48,IF(입력!F137-(입력!F137-입력!J142)-46-21-26-26+6+6+30&lt;=1250,50,IF(입력!F137-(입력!F137-입력!J142)-46-21-26-26+6+6+30&lt;=2240,60,69))),0)),IF(입력!B139="ES",IF(입력!H141="W",입력!F137-40-40-26-26+6+6+30+IF(입력!F137-40-40-26-26+6+6+30&lt;=930,48,IF(입력!F137-40-40-26-26+6+6+30&lt;=1250,50,IF(입력!F137-40-40-26-26+6+6+30&lt;=2240,60,69))),0),IF(입력!B139="PJ",IF(입력!H141="W",입력!F137-50-50-20-20+10+10+30+IF(입력!F137-50-50-20-20+10+10+30&lt;=930,48,IF(입력!F137-50-50-20-20+10+10+30&lt;=1250,50,IF(입력!F137-50-50-20-20+10+10+30&lt;=2240,60,69))),IF(입력!H141="H",입력!F137-(입력!F137-입력!J142)-50-50-20-20+10+10+30+IF(입력!F137-(입력!F137-입력!J142)-50-50-20-20+10+10+30&lt;=930,48,IF(입력!F137-(입력!F137-입력!J142)-50-50-20-20+10+10+30&lt;=1250,50,IF(입력!F137-(입력!F137-입력!J142)-50-50-20-20+10+10+30&lt;=2240,60,69))),0)),0)))</f>
        <v>0</v>
      </c>
      <c r="K137" s="445"/>
      <c r="L137" s="450">
        <f>IF(입력!B137="T/S",IF(OR(입력!H142="W",입력!H142="H"),200000,100000),IF(OR(입력!B137="ES",입력!B137="OD",입력!B137="ID"),IF(OR(입력!H142="W",입력!H142="H"),200000,100000),IFERROR(INDEX('방충망 단가표'!$C$4:$U$32,(MATCH(D137,'방충망 단가표'!$B$4:$B$32)+1),(MATCH(F137,'방충망 단가표'!$C$3:$U$3)+1)),0)+IFERROR(INDEX('방충망 단가표'!$C$4:$U$32,(MATCH(H137,'방충망 단가표'!$B$4:$B$32)+1),(MATCH(J137,'방충망 단가표'!$C$3:$U$3)+1)),0)))</f>
        <v>0</v>
      </c>
      <c r="M137" s="444"/>
      <c r="N137" s="444"/>
      <c r="O137" s="445"/>
      <c r="P137" s="10"/>
      <c r="Q137" s="10"/>
      <c r="R137" s="10"/>
      <c r="S137" s="10"/>
    </row>
    <row r="138" spans="1:19" ht="16.5" customHeight="1" x14ac:dyDescent="0.3">
      <c r="A138" s="470"/>
      <c r="B138" s="473"/>
      <c r="C138" s="474"/>
      <c r="D138" s="451"/>
      <c r="E138" s="478"/>
      <c r="F138" s="300"/>
      <c r="G138" s="447"/>
      <c r="H138" s="451"/>
      <c r="I138" s="447"/>
      <c r="J138" s="451"/>
      <c r="K138" s="447"/>
      <c r="L138" s="451"/>
      <c r="M138" s="300"/>
      <c r="N138" s="300"/>
      <c r="O138" s="447"/>
      <c r="P138" s="10"/>
      <c r="Q138" s="10"/>
      <c r="R138" s="10"/>
      <c r="S138" s="10"/>
    </row>
    <row r="139" spans="1:19" ht="16.5" customHeight="1" x14ac:dyDescent="0.3">
      <c r="A139" s="470"/>
      <c r="B139" s="473"/>
      <c r="C139" s="474"/>
      <c r="D139" s="451"/>
      <c r="E139" s="478"/>
      <c r="F139" s="300"/>
      <c r="G139" s="447"/>
      <c r="H139" s="451"/>
      <c r="I139" s="447"/>
      <c r="J139" s="451"/>
      <c r="K139" s="447"/>
      <c r="L139" s="451"/>
      <c r="M139" s="300"/>
      <c r="N139" s="300"/>
      <c r="O139" s="447"/>
      <c r="P139" s="10"/>
      <c r="Q139" s="10"/>
      <c r="R139" s="10"/>
      <c r="S139" s="10"/>
    </row>
    <row r="140" spans="1:19" ht="16.5" customHeight="1" thickBot="1" x14ac:dyDescent="0.35">
      <c r="A140" s="470"/>
      <c r="B140" s="485"/>
      <c r="C140" s="486"/>
      <c r="D140" s="451"/>
      <c r="E140" s="478"/>
      <c r="F140" s="300"/>
      <c r="G140" s="447"/>
      <c r="H140" s="451"/>
      <c r="I140" s="447"/>
      <c r="J140" s="451"/>
      <c r="K140" s="447"/>
      <c r="L140" s="451"/>
      <c r="M140" s="300"/>
      <c r="N140" s="300"/>
      <c r="O140" s="447"/>
      <c r="P140" s="10"/>
      <c r="Q140" s="10"/>
      <c r="R140" s="10"/>
      <c r="S140" s="10"/>
    </row>
    <row r="141" spans="1:19" ht="16.5" customHeight="1" x14ac:dyDescent="0.3">
      <c r="A141" s="470"/>
      <c r="B141" s="473" t="str">
        <f>IF(입력!B139="","",입력!B139)</f>
        <v/>
      </c>
      <c r="C141" s="474"/>
      <c r="D141" s="451"/>
      <c r="E141" s="478"/>
      <c r="F141" s="300"/>
      <c r="G141" s="447"/>
      <c r="H141" s="451"/>
      <c r="I141" s="447"/>
      <c r="J141" s="451"/>
      <c r="K141" s="447"/>
      <c r="L141" s="451"/>
      <c r="M141" s="300"/>
      <c r="N141" s="300"/>
      <c r="O141" s="447"/>
      <c r="P141" s="10"/>
      <c r="Q141" s="10"/>
      <c r="R141" s="10"/>
      <c r="S141" s="10"/>
    </row>
    <row r="142" spans="1:19" ht="16.5" customHeight="1" x14ac:dyDescent="0.3">
      <c r="A142" s="470"/>
      <c r="B142" s="473"/>
      <c r="C142" s="474"/>
      <c r="D142" s="451"/>
      <c r="E142" s="478"/>
      <c r="F142" s="300"/>
      <c r="G142" s="447"/>
      <c r="H142" s="451"/>
      <c r="I142" s="447"/>
      <c r="J142" s="451"/>
      <c r="K142" s="447"/>
      <c r="L142" s="451"/>
      <c r="M142" s="300"/>
      <c r="N142" s="300"/>
      <c r="O142" s="447"/>
      <c r="P142" s="10"/>
      <c r="Q142" s="10"/>
      <c r="R142" s="10"/>
      <c r="S142" s="10"/>
    </row>
    <row r="143" spans="1:19" ht="16.5" customHeight="1" x14ac:dyDescent="0.3">
      <c r="A143" s="470"/>
      <c r="B143" s="473"/>
      <c r="C143" s="474"/>
      <c r="D143" s="451"/>
      <c r="E143" s="478"/>
      <c r="F143" s="300"/>
      <c r="G143" s="447"/>
      <c r="H143" s="451"/>
      <c r="I143" s="447"/>
      <c r="J143" s="451"/>
      <c r="K143" s="447"/>
      <c r="L143" s="451"/>
      <c r="M143" s="300"/>
      <c r="N143" s="300"/>
      <c r="O143" s="447"/>
      <c r="P143" s="10"/>
      <c r="Q143" s="10"/>
      <c r="R143" s="10"/>
      <c r="S143" s="10"/>
    </row>
    <row r="144" spans="1:19" ht="16.5" customHeight="1" thickBot="1" x14ac:dyDescent="0.35">
      <c r="A144" s="470"/>
      <c r="B144" s="475"/>
      <c r="C144" s="476"/>
      <c r="D144" s="452"/>
      <c r="E144" s="479"/>
      <c r="F144" s="448"/>
      <c r="G144" s="449"/>
      <c r="H144" s="452"/>
      <c r="I144" s="449"/>
      <c r="J144" s="452"/>
      <c r="K144" s="449"/>
      <c r="L144" s="452"/>
      <c r="M144" s="448"/>
      <c r="N144" s="448"/>
      <c r="O144" s="449"/>
      <c r="P144" s="10"/>
      <c r="Q144" s="10"/>
      <c r="R144" s="10"/>
      <c r="S144" s="10"/>
    </row>
    <row r="145" spans="1:19" ht="16.5" customHeight="1" x14ac:dyDescent="0.3">
      <c r="A145" s="469">
        <f>IF(입력!A145="","",입력!A145)</f>
        <v>18</v>
      </c>
      <c r="B145" s="471" t="str">
        <f>IF(입력!B145="","",입력!B145)</f>
        <v/>
      </c>
      <c r="C145" s="472"/>
      <c r="D145" s="450">
        <f>IF(OR(입력!B147="T/T",입력!B147="T/S",입력!B147="T/O",입력!B147="ID",입력!B147="OD"),IF(입력!H145="W",(입력!D145-(입력!D145-입력!J145)-46-21-26-26+6+6+30+30),입력!D145-46-46-26-26+6+6+30+30),IF(입력!B147="ES",(입력!D145-(입력!D145-입력!J145)-40-21-26-26+6+6+30+30+20),IF(입력!B147="PJ",IF(입력!H145="W",(입력!D145-(입력!D145-입력!J145)-50-50-20-20+10+10+30+30),입력!D145-50-50-20-20+10+10+30+30),0)))</f>
        <v>0</v>
      </c>
      <c r="E145" s="477"/>
      <c r="F145" s="444">
        <f>IF(OR(입력!B147="T/T",입력!B147="T/O",입력!B147="T/S",입력!B147="ID",입력!B147="OD"),IF(입력!H145="H",입력!F145-(입력!F145-입력!J145)-46-21-26-26+6+6+30+IF(입력!H145="H",IF(입력!F145-(입력!F145-입력!J145)-46-21-26-26+6+6+30&lt;=930,48,IF(입력!F145-(입력!F145-입력!J145)-46-21-26-26+6+6+30&lt;=1250,50,IF(입력!F145-(입력!F145-입력!J145)-46-21-26-26+6+6+30&lt;=2240,60,69)))),입력!F145-46-46-26-26+6+6+30+IF(입력!F145-46-46-26-26+6+6+30&lt;=930,48,IF(입력!F145-46-46-26-26+6+6+30&lt;=1250,50,IF(입력!F145-46-46-26-26+6+6+30&lt;=2240,60,69)))),IF(입력!B147="ES",입력!F145-40-40-26-26+6+6+30+IF(입력!F145-40-40-26-26+6+6+30&lt;=930,48,IF(입력!F145-40-40-26-26+6+6+30&lt;=1250,50,IF(입력!F145-40-40-26-26+6+6+30&lt;=2240,60,69))),IF(입력!B147="PJ",IF(입력!H145="H",입력!F145-(입력!F145-입력!J145)-50-50-20-20+10+10+30+IF(입력!H145="H",IF(입력!F145-(입력!F145-입력!J145)-50-50-20-20+10+10+30&lt;=882,48,IF(입력!F145-(입력!F145-입력!J145)-50-50-20-20+10+10+30&lt;=1200,50,IF(입력!F145-(입력!F145-입력!J145)-50-50-20-20+10+10+30&lt;=2180,60,69)))),입력!F145-50-50-20-20+10+10+30+IF(입력!F145-50-50-20-20+10+10+30&lt;=882,48,IF(입력!F145-50-50-20-20+10+10+30&lt;=1200,50,IF(입력!F145-50-50-20-20+10+10+30&lt;=2180,60,69)))),0)))</f>
        <v>0</v>
      </c>
      <c r="G145" s="445"/>
      <c r="H145" s="450">
        <f>IF(OR(입력!B147="T/T",입력!B147="T/O",,입력!B147="OD",입력!B147="T/S"),IF(입력!H149="W",입력!D145-(입력!D145-입력!J149)-46-21-26-26+6+6+30+30,IF(입력!H149="H",입력!D145-46-46-26-26+6+6+30+30,0)),IF(입력!B147="ES",IF(입력!H150="W",입력!D145-(입력!D145-입력!J149)-40-21-26-26+6+6+30+30+20,0),IF(입력!B147="PJ",IF(입력!H149="W",입력!D145-(입력!D145-입력!J149)-50-50-20-20+10+10+30+30,IF(입력!H149="H",입력!D145-50-50-20-20+10+10+30+30,0)),0)))</f>
        <v>0</v>
      </c>
      <c r="I145" s="445"/>
      <c r="J145" s="450">
        <f>IF(OR(입력!B147="T/T",입력!B147="T/O",입력!B147="OD",입력!B147="T/S"),IF(입력!H149="W",입력!F145-46-46-26-26+6+6+30+IF(입력!F145-46-46-26-26+6+6+30&lt;=930,48,IF(입력!F145-46-46-26-26+6+6+30&lt;=1250,50,IF(입력!F145-46-46-26-26+6+6+30&lt;=2240,60,69))),IF(입력!H149="H",입력!F145-(입력!F145-입력!J150)-46-21-26-26+6+6+30+IF(입력!F145-(입력!F145-입력!J150)-46-21-26-26+6+6+30&lt;=930,48,IF(입력!F145-(입력!F145-입력!J150)-46-21-26-26+6+6+30&lt;=1250,50,IF(입력!F145-(입력!F145-입력!J150)-46-21-26-26+6+6+30&lt;=2240,60,69))),0)),IF(입력!B147="ES",IF(입력!H149="W",입력!F145-40-40-26-26+6+6+30+IF(입력!F145-40-40-26-26+6+6+30&lt;=930,48,IF(입력!F145-40-40-26-26+6+6+30&lt;=1250,50,IF(입력!F145-40-40-26-26+6+6+30&lt;=2240,60,69))),0),IF(입력!B147="PJ",IF(입력!H149="W",입력!F145-50-50-20-20+10+10+30+IF(입력!F145-50-50-20-20+10+10+30&lt;=930,48,IF(입력!F145-50-50-20-20+10+10+30&lt;=1250,50,IF(입력!F145-50-50-20-20+10+10+30&lt;=2240,60,69))),IF(입력!H149="H",입력!F145-(입력!F145-입력!J150)-50-50-20-20+10+10+30+IF(입력!F145-(입력!F145-입력!J150)-50-50-20-20+10+10+30&lt;=930,48,IF(입력!F145-(입력!F145-입력!J150)-50-50-20-20+10+10+30&lt;=1250,50,IF(입력!F145-(입력!F145-입력!J150)-50-50-20-20+10+10+30&lt;=2240,60,69))),0)),0)))</f>
        <v>0</v>
      </c>
      <c r="K145" s="445"/>
      <c r="L145" s="450">
        <f>IF(입력!B145="T/S",IF(OR(입력!H150="W",입력!H150="H"),200000,100000),IF(OR(입력!B145="ES",입력!B145="OD",입력!B145="ID"),IF(OR(입력!H150="W",입력!H150="H"),200000,100000),IFERROR(INDEX('방충망 단가표'!$C$4:$U$32,(MATCH(D145,'방충망 단가표'!$B$4:$B$32)+1),(MATCH(F145,'방충망 단가표'!$C$3:$U$3)+1)),0)+IFERROR(INDEX('방충망 단가표'!$C$4:$U$32,(MATCH(H145,'방충망 단가표'!$B$4:$B$32)+1),(MATCH(J145,'방충망 단가표'!$C$3:$U$3)+1)),0)))</f>
        <v>0</v>
      </c>
      <c r="M145" s="444"/>
      <c r="N145" s="444"/>
      <c r="O145" s="445"/>
      <c r="P145" s="10"/>
      <c r="Q145" s="10"/>
      <c r="R145" s="10"/>
      <c r="S145" s="10"/>
    </row>
    <row r="146" spans="1:19" ht="16.5" customHeight="1" x14ac:dyDescent="0.3">
      <c r="A146" s="470"/>
      <c r="B146" s="473"/>
      <c r="C146" s="474"/>
      <c r="D146" s="451"/>
      <c r="E146" s="478"/>
      <c r="F146" s="300"/>
      <c r="G146" s="447"/>
      <c r="H146" s="451"/>
      <c r="I146" s="447"/>
      <c r="J146" s="451"/>
      <c r="K146" s="447"/>
      <c r="L146" s="451"/>
      <c r="M146" s="300"/>
      <c r="N146" s="300"/>
      <c r="O146" s="447"/>
      <c r="P146" s="10"/>
      <c r="Q146" s="10"/>
      <c r="R146" s="10"/>
      <c r="S146" s="10"/>
    </row>
    <row r="147" spans="1:19" ht="16.5" customHeight="1" x14ac:dyDescent="0.3">
      <c r="A147" s="470"/>
      <c r="B147" s="473"/>
      <c r="C147" s="474"/>
      <c r="D147" s="451"/>
      <c r="E147" s="478"/>
      <c r="F147" s="300"/>
      <c r="G147" s="447"/>
      <c r="H147" s="451"/>
      <c r="I147" s="447"/>
      <c r="J147" s="451"/>
      <c r="K147" s="447"/>
      <c r="L147" s="451"/>
      <c r="M147" s="300"/>
      <c r="N147" s="300"/>
      <c r="O147" s="447"/>
      <c r="P147" s="10"/>
      <c r="Q147" s="10"/>
      <c r="R147" s="10"/>
      <c r="S147" s="10"/>
    </row>
    <row r="148" spans="1:19" ht="16.5" customHeight="1" thickBot="1" x14ac:dyDescent="0.35">
      <c r="A148" s="470"/>
      <c r="B148" s="485"/>
      <c r="C148" s="486"/>
      <c r="D148" s="451"/>
      <c r="E148" s="478"/>
      <c r="F148" s="300"/>
      <c r="G148" s="447"/>
      <c r="H148" s="451"/>
      <c r="I148" s="447"/>
      <c r="J148" s="451"/>
      <c r="K148" s="447"/>
      <c r="L148" s="451"/>
      <c r="M148" s="300"/>
      <c r="N148" s="300"/>
      <c r="O148" s="447"/>
      <c r="P148" s="10"/>
      <c r="Q148" s="10"/>
      <c r="R148" s="10"/>
      <c r="S148" s="10"/>
    </row>
    <row r="149" spans="1:19" ht="16.5" customHeight="1" x14ac:dyDescent="0.3">
      <c r="A149" s="470"/>
      <c r="B149" s="473" t="str">
        <f>IF(입력!B147="","",입력!B147)</f>
        <v/>
      </c>
      <c r="C149" s="474"/>
      <c r="D149" s="451"/>
      <c r="E149" s="478"/>
      <c r="F149" s="300"/>
      <c r="G149" s="447"/>
      <c r="H149" s="451"/>
      <c r="I149" s="447"/>
      <c r="J149" s="451"/>
      <c r="K149" s="447"/>
      <c r="L149" s="451"/>
      <c r="M149" s="300"/>
      <c r="N149" s="300"/>
      <c r="O149" s="447"/>
      <c r="P149" s="10"/>
      <c r="Q149" s="10"/>
      <c r="R149" s="10"/>
      <c r="S149" s="10"/>
    </row>
    <row r="150" spans="1:19" ht="16.5" customHeight="1" x14ac:dyDescent="0.3">
      <c r="A150" s="470"/>
      <c r="B150" s="473"/>
      <c r="C150" s="474"/>
      <c r="D150" s="451"/>
      <c r="E150" s="478"/>
      <c r="F150" s="300"/>
      <c r="G150" s="447"/>
      <c r="H150" s="451"/>
      <c r="I150" s="447"/>
      <c r="J150" s="451"/>
      <c r="K150" s="447"/>
      <c r="L150" s="451"/>
      <c r="M150" s="300"/>
      <c r="N150" s="300"/>
      <c r="O150" s="447"/>
      <c r="P150" s="10"/>
      <c r="Q150" s="10"/>
      <c r="R150" s="10"/>
      <c r="S150" s="10"/>
    </row>
    <row r="151" spans="1:19" ht="16.5" customHeight="1" x14ac:dyDescent="0.3">
      <c r="A151" s="470"/>
      <c r="B151" s="473"/>
      <c r="C151" s="474"/>
      <c r="D151" s="451"/>
      <c r="E151" s="478"/>
      <c r="F151" s="300"/>
      <c r="G151" s="447"/>
      <c r="H151" s="451"/>
      <c r="I151" s="447"/>
      <c r="J151" s="451"/>
      <c r="K151" s="447"/>
      <c r="L151" s="451"/>
      <c r="M151" s="300"/>
      <c r="N151" s="300"/>
      <c r="O151" s="447"/>
      <c r="P151" s="10"/>
      <c r="Q151" s="10"/>
      <c r="R151" s="10"/>
      <c r="S151" s="10"/>
    </row>
    <row r="152" spans="1:19" ht="16.5" customHeight="1" thickBot="1" x14ac:dyDescent="0.35">
      <c r="A152" s="470"/>
      <c r="B152" s="475"/>
      <c r="C152" s="476"/>
      <c r="D152" s="452"/>
      <c r="E152" s="479"/>
      <c r="F152" s="448"/>
      <c r="G152" s="449"/>
      <c r="H152" s="452"/>
      <c r="I152" s="449"/>
      <c r="J152" s="452"/>
      <c r="K152" s="449"/>
      <c r="L152" s="452"/>
      <c r="M152" s="448"/>
      <c r="N152" s="448"/>
      <c r="O152" s="449"/>
      <c r="P152" s="10"/>
      <c r="Q152" s="10"/>
      <c r="R152" s="10"/>
      <c r="S152" s="10"/>
    </row>
    <row r="153" spans="1:19" ht="16.5" customHeight="1" x14ac:dyDescent="0.3">
      <c r="A153" s="469">
        <f>IF(입력!A153="","",입력!A153)</f>
        <v>19</v>
      </c>
      <c r="B153" s="471" t="str">
        <f>IF(입력!B153="","",입력!B153)</f>
        <v/>
      </c>
      <c r="C153" s="472"/>
      <c r="D153" s="450">
        <f>IF(OR(입력!B155="T/T",입력!B155="T/S",입력!B155="T/O",입력!B155="ID",입력!B155="OD"),IF(입력!H153="W",(입력!D153-(입력!D153-입력!J153)-46-21-26-26+6+6+30+30),입력!D153-46-46-26-26+6+6+30+30),IF(입력!B155="ES",(입력!D153-(입력!D153-입력!J153)-40-21-26-26+6+6+30+30+20),IF(입력!B155="PJ",IF(입력!H153="W",(입력!D153-(입력!D153-입력!J153)-50-50-20-20+10+10+30+30),입력!D153-50-50-20-20+10+10+30+30),0)))</f>
        <v>0</v>
      </c>
      <c r="E153" s="477"/>
      <c r="F153" s="444">
        <f>IF(OR(입력!B155="T/T",입력!B155="T/O",입력!B155="T/S",입력!B155="ID",입력!B155="OD"),IF(입력!H153="H",입력!F153-(입력!F153-입력!J153)-46-21-26-26+6+6+30+IF(입력!H153="H",IF(입력!F153-(입력!F153-입력!J153)-46-21-26-26+6+6+30&lt;=930,48,IF(입력!F153-(입력!F153-입력!J153)-46-21-26-26+6+6+30&lt;=1250,50,IF(입력!F153-(입력!F153-입력!J153)-46-21-26-26+6+6+30&lt;=2240,60,69)))),입력!F153-46-46-26-26+6+6+30+IF(입력!F153-46-46-26-26+6+6+30&lt;=930,48,IF(입력!F153-46-46-26-26+6+6+30&lt;=1250,50,IF(입력!F153-46-46-26-26+6+6+30&lt;=2240,60,69)))),IF(입력!B155="ES",입력!F153-40-40-26-26+6+6+30+IF(입력!F153-40-40-26-26+6+6+30&lt;=930,48,IF(입력!F153-40-40-26-26+6+6+30&lt;=1250,50,IF(입력!F153-40-40-26-26+6+6+30&lt;=2240,60,69))),IF(입력!B155="PJ",IF(입력!H153="H",입력!F153-(입력!F153-입력!J153)-50-50-20-20+10+10+30+IF(입력!H153="H",IF(입력!F153-(입력!F153-입력!J153)-50-50-20-20+10+10+30&lt;=882,48,IF(입력!F153-(입력!F153-입력!J153)-50-50-20-20+10+10+30&lt;=1200,50,IF(입력!F153-(입력!F153-입력!J153)-50-50-20-20+10+10+30&lt;=2180,60,69)))),입력!F153-50-50-20-20+10+10+30+IF(입력!F153-50-50-20-20+10+10+30&lt;=882,48,IF(입력!F153-50-50-20-20+10+10+30&lt;=1200,50,IF(입력!F153-50-50-20-20+10+10+30&lt;=2180,60,69)))),0)))</f>
        <v>0</v>
      </c>
      <c r="G153" s="445"/>
      <c r="H153" s="450">
        <f>IF(OR(입력!B155="T/T",입력!B155="T/O",,입력!B155="OD",입력!B155="T/S"),IF(입력!H157="W",입력!D153-(입력!D153-입력!J157)-46-21-26-26+6+6+30+30,IF(입력!H157="H",입력!D153-46-46-26-26+6+6+30+30,0)),IF(입력!B155="ES",IF(입력!H158="W",입력!D153-(입력!D153-입력!J157)-40-21-26-26+6+6+30+30+20,0),IF(입력!B155="PJ",IF(입력!H157="W",입력!D153-(입력!D153-입력!J157)-50-50-20-20+10+10+30+30,IF(입력!H157="H",입력!D153-50-50-20-20+10+10+30+30,0)),0)))</f>
        <v>0</v>
      </c>
      <c r="I153" s="445"/>
      <c r="J153" s="450">
        <f>IF(OR(입력!B155="T/T",입력!B155="T/O",입력!B155="OD",입력!B155="T/S"),IF(입력!H157="W",입력!F153-46-46-26-26+6+6+30+IF(입력!F153-46-46-26-26+6+6+30&lt;=930,48,IF(입력!F153-46-46-26-26+6+6+30&lt;=1250,50,IF(입력!F153-46-46-26-26+6+6+30&lt;=2240,60,69))),IF(입력!H157="H",입력!F153-(입력!F153-입력!J158)-46-21-26-26+6+6+30+IF(입력!F153-(입력!F153-입력!J158)-46-21-26-26+6+6+30&lt;=930,48,IF(입력!F153-(입력!F153-입력!J158)-46-21-26-26+6+6+30&lt;=1250,50,IF(입력!F153-(입력!F153-입력!J158)-46-21-26-26+6+6+30&lt;=2240,60,69))),0)),IF(입력!B155="ES",IF(입력!H157="W",입력!F153-40-40-26-26+6+6+30+IF(입력!F153-40-40-26-26+6+6+30&lt;=930,48,IF(입력!F153-40-40-26-26+6+6+30&lt;=1250,50,IF(입력!F153-40-40-26-26+6+6+30&lt;=2240,60,69))),0),IF(입력!B155="PJ",IF(입력!H157="W",입력!F153-50-50-20-20+10+10+30+IF(입력!F153-50-50-20-20+10+10+30&lt;=930,48,IF(입력!F153-50-50-20-20+10+10+30&lt;=1250,50,IF(입력!F153-50-50-20-20+10+10+30&lt;=2240,60,69))),IF(입력!H157="H",입력!F153-(입력!F153-입력!J158)-50-50-20-20+10+10+30+IF(입력!F153-(입력!F153-입력!J158)-50-50-20-20+10+10+30&lt;=930,48,IF(입력!F153-(입력!F153-입력!J158)-50-50-20-20+10+10+30&lt;=1250,50,IF(입력!F153-(입력!F153-입력!J158)-50-50-20-20+10+10+30&lt;=2240,60,69))),0)),0)))</f>
        <v>0</v>
      </c>
      <c r="K153" s="445"/>
      <c r="L153" s="450">
        <f>IF(입력!B153="T/S",IF(OR(입력!H158="W",입력!H158="H"),200000,100000),IF(OR(입력!B153="ES",입력!B153="OD",입력!B153="ID"),IF(OR(입력!H158="W",입력!H158="H"),200000,100000),IFERROR(INDEX('방충망 단가표'!$C$4:$U$32,(MATCH(D153,'방충망 단가표'!$B$4:$B$32)+1),(MATCH(F153,'방충망 단가표'!$C$3:$U$3)+1)),0)+IFERROR(INDEX('방충망 단가표'!$C$4:$U$32,(MATCH(H153,'방충망 단가표'!$B$4:$B$32)+1),(MATCH(J153,'방충망 단가표'!$C$3:$U$3)+1)),0)))</f>
        <v>0</v>
      </c>
      <c r="M153" s="444"/>
      <c r="N153" s="444"/>
      <c r="O153" s="445"/>
      <c r="P153" s="10"/>
      <c r="Q153" s="10"/>
      <c r="R153" s="10"/>
      <c r="S153" s="10"/>
    </row>
    <row r="154" spans="1:19" ht="16.5" customHeight="1" x14ac:dyDescent="0.3">
      <c r="A154" s="470"/>
      <c r="B154" s="473"/>
      <c r="C154" s="474"/>
      <c r="D154" s="451"/>
      <c r="E154" s="478"/>
      <c r="F154" s="300"/>
      <c r="G154" s="447"/>
      <c r="H154" s="451"/>
      <c r="I154" s="447"/>
      <c r="J154" s="451"/>
      <c r="K154" s="447"/>
      <c r="L154" s="451"/>
      <c r="M154" s="300"/>
      <c r="N154" s="300"/>
      <c r="O154" s="447"/>
      <c r="P154" s="10"/>
      <c r="Q154" s="10"/>
      <c r="R154" s="10"/>
      <c r="S154" s="10"/>
    </row>
    <row r="155" spans="1:19" ht="16.5" customHeight="1" x14ac:dyDescent="0.3">
      <c r="A155" s="470"/>
      <c r="B155" s="473"/>
      <c r="C155" s="474"/>
      <c r="D155" s="451"/>
      <c r="E155" s="478"/>
      <c r="F155" s="300"/>
      <c r="G155" s="447"/>
      <c r="H155" s="451"/>
      <c r="I155" s="447"/>
      <c r="J155" s="451"/>
      <c r="K155" s="447"/>
      <c r="L155" s="451"/>
      <c r="M155" s="300"/>
      <c r="N155" s="300"/>
      <c r="O155" s="447"/>
      <c r="P155" s="10"/>
      <c r="Q155" s="10"/>
      <c r="R155" s="10"/>
      <c r="S155" s="10"/>
    </row>
    <row r="156" spans="1:19" ht="16.5" customHeight="1" thickBot="1" x14ac:dyDescent="0.35">
      <c r="A156" s="470"/>
      <c r="B156" s="485"/>
      <c r="C156" s="486"/>
      <c r="D156" s="451"/>
      <c r="E156" s="478"/>
      <c r="F156" s="300"/>
      <c r="G156" s="447"/>
      <c r="H156" s="451"/>
      <c r="I156" s="447"/>
      <c r="J156" s="451"/>
      <c r="K156" s="447"/>
      <c r="L156" s="451"/>
      <c r="M156" s="300"/>
      <c r="N156" s="300"/>
      <c r="O156" s="447"/>
      <c r="P156" s="10"/>
      <c r="Q156" s="10"/>
      <c r="R156" s="10"/>
      <c r="S156" s="10"/>
    </row>
    <row r="157" spans="1:19" ht="16.5" customHeight="1" x14ac:dyDescent="0.3">
      <c r="A157" s="470"/>
      <c r="B157" s="473" t="str">
        <f>IF(입력!B155="","",입력!B155)</f>
        <v/>
      </c>
      <c r="C157" s="474"/>
      <c r="D157" s="451"/>
      <c r="E157" s="478"/>
      <c r="F157" s="300"/>
      <c r="G157" s="447"/>
      <c r="H157" s="451"/>
      <c r="I157" s="447"/>
      <c r="J157" s="451"/>
      <c r="K157" s="447"/>
      <c r="L157" s="451"/>
      <c r="M157" s="300"/>
      <c r="N157" s="300"/>
      <c r="O157" s="447"/>
      <c r="P157" s="10"/>
      <c r="Q157" s="10"/>
      <c r="R157" s="10"/>
      <c r="S157" s="10"/>
    </row>
    <row r="158" spans="1:19" ht="16.5" customHeight="1" x14ac:dyDescent="0.3">
      <c r="A158" s="470"/>
      <c r="B158" s="473"/>
      <c r="C158" s="474"/>
      <c r="D158" s="451"/>
      <c r="E158" s="478"/>
      <c r="F158" s="300"/>
      <c r="G158" s="447"/>
      <c r="H158" s="451"/>
      <c r="I158" s="447"/>
      <c r="J158" s="451"/>
      <c r="K158" s="447"/>
      <c r="L158" s="451"/>
      <c r="M158" s="300"/>
      <c r="N158" s="300"/>
      <c r="O158" s="447"/>
      <c r="P158" s="10"/>
      <c r="Q158" s="10"/>
      <c r="R158" s="10"/>
      <c r="S158" s="10"/>
    </row>
    <row r="159" spans="1:19" ht="16.5" customHeight="1" x14ac:dyDescent="0.3">
      <c r="A159" s="470"/>
      <c r="B159" s="473"/>
      <c r="C159" s="474"/>
      <c r="D159" s="451"/>
      <c r="E159" s="478"/>
      <c r="F159" s="300"/>
      <c r="G159" s="447"/>
      <c r="H159" s="451"/>
      <c r="I159" s="447"/>
      <c r="J159" s="451"/>
      <c r="K159" s="447"/>
      <c r="L159" s="451"/>
      <c r="M159" s="300"/>
      <c r="N159" s="300"/>
      <c r="O159" s="447"/>
      <c r="P159" s="10"/>
      <c r="Q159" s="10"/>
      <c r="R159" s="10"/>
      <c r="S159" s="10"/>
    </row>
    <row r="160" spans="1:19" ht="16.5" customHeight="1" thickBot="1" x14ac:dyDescent="0.35">
      <c r="A160" s="470"/>
      <c r="B160" s="475"/>
      <c r="C160" s="476"/>
      <c r="D160" s="452"/>
      <c r="E160" s="479"/>
      <c r="F160" s="448"/>
      <c r="G160" s="449"/>
      <c r="H160" s="452"/>
      <c r="I160" s="449"/>
      <c r="J160" s="452"/>
      <c r="K160" s="449"/>
      <c r="L160" s="452"/>
      <c r="M160" s="448"/>
      <c r="N160" s="448"/>
      <c r="O160" s="449"/>
      <c r="P160" s="10"/>
      <c r="Q160" s="10"/>
      <c r="R160" s="10"/>
      <c r="S160" s="10"/>
    </row>
    <row r="161" spans="1:19" ht="16.5" customHeight="1" x14ac:dyDescent="0.3">
      <c r="A161" s="469">
        <f>IF(입력!A161="","",입력!A161)</f>
        <v>20</v>
      </c>
      <c r="B161" s="471" t="str">
        <f>IF(입력!B161="","",입력!B161)</f>
        <v/>
      </c>
      <c r="C161" s="472"/>
      <c r="D161" s="450">
        <f>IF(OR(입력!B163="T/T",입력!B163="T/S",입력!B163="T/O",입력!B163="ID",입력!B163="OD"),IF(입력!H161="W",(입력!D161-(입력!D161-입력!J161)-46-21-26-26+6+6+30+30),입력!D161-46-46-26-26+6+6+30+30),IF(입력!B163="ES",(입력!D161-(입력!D161-입력!J161)-40-21-26-26+6+6+30+30+20),IF(입력!B163="PJ",IF(입력!H161="W",(입력!D161-(입력!D161-입력!J161)-50-50-20-20+10+10+30+30),입력!D161-50-50-20-20+10+10+30+30),0)))</f>
        <v>0</v>
      </c>
      <c r="E161" s="477"/>
      <c r="F161" s="444">
        <f>IF(OR(입력!B163="T/T",입력!B163="T/O",입력!B163="T/S",입력!B163="ID",입력!B163="OD"),IF(입력!H161="H",입력!F161-(입력!F161-입력!J161)-46-21-26-26+6+6+30+IF(입력!H161="H",IF(입력!F161-(입력!F161-입력!J161)-46-21-26-26+6+6+30&lt;=930,48,IF(입력!F161-(입력!F161-입력!J161)-46-21-26-26+6+6+30&lt;=1250,50,IF(입력!F161-(입력!F161-입력!J161)-46-21-26-26+6+6+30&lt;=2240,60,69)))),입력!F161-46-46-26-26+6+6+30+IF(입력!F161-46-46-26-26+6+6+30&lt;=930,48,IF(입력!F161-46-46-26-26+6+6+30&lt;=1250,50,IF(입력!F161-46-46-26-26+6+6+30&lt;=2240,60,69)))),IF(입력!B163="ES",입력!F161-40-40-26-26+6+6+30+IF(입력!F161-40-40-26-26+6+6+30&lt;=930,48,IF(입력!F161-40-40-26-26+6+6+30&lt;=1250,50,IF(입력!F161-40-40-26-26+6+6+30&lt;=2240,60,69))),IF(입력!B163="PJ",IF(입력!H161="H",입력!F161-(입력!F161-입력!J161)-50-50-20-20+10+10+30+IF(입력!H161="H",IF(입력!F161-(입력!F161-입력!J161)-50-50-20-20+10+10+30&lt;=882,48,IF(입력!F161-(입력!F161-입력!J161)-50-50-20-20+10+10+30&lt;=1200,50,IF(입력!F161-(입력!F161-입력!J161)-50-50-20-20+10+10+30&lt;=2180,60,69)))),입력!F161-50-50-20-20+10+10+30+IF(입력!F161-50-50-20-20+10+10+30&lt;=882,48,IF(입력!F161-50-50-20-20+10+10+30&lt;=1200,50,IF(입력!F161-50-50-20-20+10+10+30&lt;=2180,60,69)))),0)))</f>
        <v>0</v>
      </c>
      <c r="G161" s="445"/>
      <c r="H161" s="450">
        <f>IF(OR(입력!B163="T/T",입력!B163="T/O",,입력!B163="OD",입력!B163="T/S"),IF(입력!H165="W",입력!D161-(입력!D161-입력!J165)-46-21-26-26+6+6+30+30,IF(입력!H165="H",입력!D161-46-46-26-26+6+6+30+30,0)),IF(입력!B163="ES",IF(입력!H166="W",입력!D161-(입력!D161-입력!J165)-40-21-26-26+6+6+30+30+20,0),IF(입력!B163="PJ",IF(입력!H165="W",입력!D161-(입력!D161-입력!J165)-50-50-20-20+10+10+30+30,IF(입력!H165="H",입력!D161-50-50-20-20+10+10+30+30,0)),0)))</f>
        <v>0</v>
      </c>
      <c r="I161" s="445"/>
      <c r="J161" s="450">
        <f>IF(OR(입력!B163="T/T",입력!B163="T/O",입력!B163="OD",입력!B163="T/S"),IF(입력!H165="W",입력!F161-46-46-26-26+6+6+30+IF(입력!F161-46-46-26-26+6+6+30&lt;=930,48,IF(입력!F161-46-46-26-26+6+6+30&lt;=1250,50,IF(입력!F161-46-46-26-26+6+6+30&lt;=2240,60,69))),IF(입력!H165="H",입력!F161-(입력!F161-입력!J166)-46-21-26-26+6+6+30+IF(입력!F161-(입력!F161-입력!J166)-46-21-26-26+6+6+30&lt;=930,48,IF(입력!F161-(입력!F161-입력!J166)-46-21-26-26+6+6+30&lt;=1250,50,IF(입력!F161-(입력!F161-입력!J166)-46-21-26-26+6+6+30&lt;=2240,60,69))),0)),IF(입력!B163="ES",IF(입력!H165="W",입력!F161-40-40-26-26+6+6+30+IF(입력!F161-40-40-26-26+6+6+30&lt;=930,48,IF(입력!F161-40-40-26-26+6+6+30&lt;=1250,50,IF(입력!F161-40-40-26-26+6+6+30&lt;=2240,60,69))),0),IF(입력!B163="PJ",IF(입력!H165="W",입력!F161-50-50-20-20+10+10+30+IF(입력!F161-50-50-20-20+10+10+30&lt;=930,48,IF(입력!F161-50-50-20-20+10+10+30&lt;=1250,50,IF(입력!F161-50-50-20-20+10+10+30&lt;=2240,60,69))),IF(입력!H165="H",입력!F161-(입력!F161-입력!J166)-50-50-20-20+10+10+30+IF(입력!F161-(입력!F161-입력!J166)-50-50-20-20+10+10+30&lt;=930,48,IF(입력!F161-(입력!F161-입력!J166)-50-50-20-20+10+10+30&lt;=1250,50,IF(입력!F161-(입력!F161-입력!J166)-50-50-20-20+10+10+30&lt;=2240,60,69))),0)),0)))</f>
        <v>0</v>
      </c>
      <c r="K161" s="445"/>
      <c r="L161" s="450">
        <f>IF(입력!B161="T/S",IF(OR(입력!H166="W",입력!H166="H"),200000,100000),IF(OR(입력!B161="ES",입력!B161="OD",입력!B161="ID"),IF(OR(입력!H166="W",입력!H166="H"),200000,100000),IFERROR(INDEX('방충망 단가표'!$C$4:$U$32,(MATCH(D161,'방충망 단가표'!$B$4:$B$32)+1),(MATCH(F161,'방충망 단가표'!$C$3:$U$3)+1)),0)+IFERROR(INDEX('방충망 단가표'!$C$4:$U$32,(MATCH(H161,'방충망 단가표'!$B$4:$B$32)+1),(MATCH(J161,'방충망 단가표'!$C$3:$U$3)+1)),0)))</f>
        <v>0</v>
      </c>
      <c r="M161" s="444"/>
      <c r="N161" s="444"/>
      <c r="O161" s="445"/>
      <c r="P161" s="10"/>
      <c r="Q161" s="10"/>
      <c r="R161" s="10"/>
      <c r="S161" s="10"/>
    </row>
    <row r="162" spans="1:19" ht="16.5" customHeight="1" x14ac:dyDescent="0.3">
      <c r="A162" s="470"/>
      <c r="B162" s="473"/>
      <c r="C162" s="474"/>
      <c r="D162" s="451"/>
      <c r="E162" s="478"/>
      <c r="F162" s="300"/>
      <c r="G162" s="447"/>
      <c r="H162" s="451"/>
      <c r="I162" s="447"/>
      <c r="J162" s="451"/>
      <c r="K162" s="447"/>
      <c r="L162" s="451"/>
      <c r="M162" s="300"/>
      <c r="N162" s="300"/>
      <c r="O162" s="447"/>
      <c r="P162" s="10"/>
      <c r="Q162" s="10"/>
      <c r="R162" s="10"/>
      <c r="S162" s="10"/>
    </row>
    <row r="163" spans="1:19" ht="16.5" customHeight="1" x14ac:dyDescent="0.3">
      <c r="A163" s="470"/>
      <c r="B163" s="473"/>
      <c r="C163" s="474"/>
      <c r="D163" s="451"/>
      <c r="E163" s="478"/>
      <c r="F163" s="300"/>
      <c r="G163" s="447"/>
      <c r="H163" s="451"/>
      <c r="I163" s="447"/>
      <c r="J163" s="451"/>
      <c r="K163" s="447"/>
      <c r="L163" s="451"/>
      <c r="M163" s="300"/>
      <c r="N163" s="300"/>
      <c r="O163" s="447"/>
      <c r="P163" s="10"/>
      <c r="Q163" s="10"/>
      <c r="R163" s="10"/>
      <c r="S163" s="10"/>
    </row>
    <row r="164" spans="1:19" ht="16.5" customHeight="1" thickBot="1" x14ac:dyDescent="0.35">
      <c r="A164" s="470"/>
      <c r="B164" s="485"/>
      <c r="C164" s="486"/>
      <c r="D164" s="451"/>
      <c r="E164" s="478"/>
      <c r="F164" s="300"/>
      <c r="G164" s="447"/>
      <c r="H164" s="451"/>
      <c r="I164" s="447"/>
      <c r="J164" s="451"/>
      <c r="K164" s="447"/>
      <c r="L164" s="451"/>
      <c r="M164" s="300"/>
      <c r="N164" s="300"/>
      <c r="O164" s="447"/>
      <c r="P164" s="10"/>
      <c r="Q164" s="10"/>
      <c r="R164" s="10"/>
      <c r="S164" s="10"/>
    </row>
    <row r="165" spans="1:19" ht="16.5" customHeight="1" x14ac:dyDescent="0.3">
      <c r="A165" s="470"/>
      <c r="B165" s="473" t="str">
        <f>IF(입력!B163="","",입력!B163)</f>
        <v/>
      </c>
      <c r="C165" s="474"/>
      <c r="D165" s="451"/>
      <c r="E165" s="478"/>
      <c r="F165" s="300"/>
      <c r="G165" s="447"/>
      <c r="H165" s="451"/>
      <c r="I165" s="447"/>
      <c r="J165" s="451"/>
      <c r="K165" s="447"/>
      <c r="L165" s="451"/>
      <c r="M165" s="300"/>
      <c r="N165" s="300"/>
      <c r="O165" s="447"/>
      <c r="P165" s="10"/>
      <c r="Q165" s="10"/>
      <c r="R165" s="10"/>
      <c r="S165" s="10"/>
    </row>
    <row r="166" spans="1:19" ht="16.5" customHeight="1" x14ac:dyDescent="0.3">
      <c r="A166" s="470"/>
      <c r="B166" s="473"/>
      <c r="C166" s="474"/>
      <c r="D166" s="451"/>
      <c r="E166" s="478"/>
      <c r="F166" s="300"/>
      <c r="G166" s="447"/>
      <c r="H166" s="451"/>
      <c r="I166" s="447"/>
      <c r="J166" s="451"/>
      <c r="K166" s="447"/>
      <c r="L166" s="451"/>
      <c r="M166" s="300"/>
      <c r="N166" s="300"/>
      <c r="O166" s="447"/>
      <c r="P166" s="10"/>
      <c r="Q166" s="10"/>
      <c r="R166" s="10"/>
      <c r="S166" s="10"/>
    </row>
    <row r="167" spans="1:19" ht="16.5" customHeight="1" x14ac:dyDescent="0.3">
      <c r="A167" s="470"/>
      <c r="B167" s="473"/>
      <c r="C167" s="474"/>
      <c r="D167" s="451"/>
      <c r="E167" s="478"/>
      <c r="F167" s="300"/>
      <c r="G167" s="447"/>
      <c r="H167" s="451"/>
      <c r="I167" s="447"/>
      <c r="J167" s="451"/>
      <c r="K167" s="447"/>
      <c r="L167" s="451"/>
      <c r="M167" s="300"/>
      <c r="N167" s="300"/>
      <c r="O167" s="447"/>
      <c r="P167" s="10"/>
      <c r="Q167" s="10"/>
      <c r="R167" s="10"/>
      <c r="S167" s="10"/>
    </row>
    <row r="168" spans="1:19" ht="16.5" customHeight="1" thickBot="1" x14ac:dyDescent="0.35">
      <c r="A168" s="470"/>
      <c r="B168" s="475"/>
      <c r="C168" s="476"/>
      <c r="D168" s="452"/>
      <c r="E168" s="479"/>
      <c r="F168" s="448"/>
      <c r="G168" s="449"/>
      <c r="H168" s="452"/>
      <c r="I168" s="449"/>
      <c r="J168" s="452"/>
      <c r="K168" s="449"/>
      <c r="L168" s="452"/>
      <c r="M168" s="448"/>
      <c r="N168" s="448"/>
      <c r="O168" s="449"/>
      <c r="P168" s="10"/>
      <c r="Q168" s="10"/>
      <c r="R168" s="10"/>
      <c r="S168" s="10"/>
    </row>
    <row r="169" spans="1:19" ht="16.5" customHeight="1" x14ac:dyDescent="0.3">
      <c r="A169" s="469">
        <f>IF(입력!A169="","",입력!A169)</f>
        <v>21</v>
      </c>
      <c r="B169" s="471" t="str">
        <f>IF(입력!B169="","",입력!B169)</f>
        <v/>
      </c>
      <c r="C169" s="472"/>
      <c r="D169" s="450">
        <f>IF(OR(입력!B171="T/T",입력!B171="T/S",입력!B171="T/O",입력!B171="ID",입력!B171="OD"),IF(입력!H169="W",(입력!D169-(입력!D169-입력!J169)-46-21-26-26+6+6+30+30),입력!D169-46-46-26-26+6+6+30+30),IF(입력!B171="ES",(입력!D169-(입력!D169-입력!J169)-40-21-26-26+6+6+30+30+20),IF(입력!B171="PJ",IF(입력!H169="W",(입력!D169-(입력!D169-입력!J169)-50-50-20-20+10+10+30+30),입력!D169-50-50-20-20+10+10+30+30),0)))</f>
        <v>0</v>
      </c>
      <c r="E169" s="477"/>
      <c r="F169" s="444">
        <f>IF(OR(입력!B171="T/T",입력!B171="T/O",입력!B171="T/S",입력!B171="ID",입력!B171="OD"),IF(입력!H169="H",입력!F169-(입력!F169-입력!J169)-46-21-26-26+6+6+30+IF(입력!H169="H",IF(입력!F169-(입력!F169-입력!J169)-46-21-26-26+6+6+30&lt;=930,48,IF(입력!F169-(입력!F169-입력!J169)-46-21-26-26+6+6+30&lt;=1250,50,IF(입력!F169-(입력!F169-입력!J169)-46-21-26-26+6+6+30&lt;=2240,60,69)))),입력!F169-46-46-26-26+6+6+30+IF(입력!F169-46-46-26-26+6+6+30&lt;=930,48,IF(입력!F169-46-46-26-26+6+6+30&lt;=1250,50,IF(입력!F169-46-46-26-26+6+6+30&lt;=2240,60,69)))),IF(입력!B171="ES",입력!F169-40-40-26-26+6+6+30+IF(입력!F169-40-40-26-26+6+6+30&lt;=930,48,IF(입력!F169-40-40-26-26+6+6+30&lt;=1250,50,IF(입력!F169-40-40-26-26+6+6+30&lt;=2240,60,69))),IF(입력!B171="PJ",IF(입력!H169="H",입력!F169-(입력!F169-입력!J169)-50-50-20-20+10+10+30+IF(입력!H169="H",IF(입력!F169-(입력!F169-입력!J169)-50-50-20-20+10+10+30&lt;=882,48,IF(입력!F169-(입력!F169-입력!J169)-50-50-20-20+10+10+30&lt;=1200,50,IF(입력!F169-(입력!F169-입력!J169)-50-50-20-20+10+10+30&lt;=2180,60,69)))),입력!F169-50-50-20-20+10+10+30+IF(입력!F169-50-50-20-20+10+10+30&lt;=882,48,IF(입력!F169-50-50-20-20+10+10+30&lt;=1200,50,IF(입력!F169-50-50-20-20+10+10+30&lt;=2180,60,69)))),0)))</f>
        <v>0</v>
      </c>
      <c r="G169" s="445"/>
      <c r="H169" s="450">
        <f>IF(OR(입력!B171="T/T",입력!B171="T/O",,입력!B171="OD",입력!B171="T/S"),IF(입력!H173="W",입력!D169-(입력!D169-입력!J173)-46-21-26-26+6+6+30+30,IF(입력!H173="H",입력!D169-46-46-26-26+6+6+30+30,0)),IF(입력!B171="ES",IF(입력!H174="W",입력!D169-(입력!D169-입력!J173)-40-21-26-26+6+6+30+30+20,0),IF(입력!B171="PJ",IF(입력!H173="W",입력!D169-(입력!D169-입력!J173)-50-50-20-20+10+10+30+30,IF(입력!H173="H",입력!D169-50-50-20-20+10+10+30+30,0)),0)))</f>
        <v>0</v>
      </c>
      <c r="I169" s="445"/>
      <c r="J169" s="450">
        <f>IF(OR(입력!B171="T/T",입력!B171="T/O",입력!B171="OD",입력!B171="T/S"),IF(입력!H173="W",입력!F169-46-46-26-26+6+6+30+IF(입력!F169-46-46-26-26+6+6+30&lt;=930,48,IF(입력!F169-46-46-26-26+6+6+30&lt;=1250,50,IF(입력!F169-46-46-26-26+6+6+30&lt;=2240,60,69))),IF(입력!H173="H",입력!F169-(입력!F169-입력!J174)-46-21-26-26+6+6+30+IF(입력!F169-(입력!F169-입력!J174)-46-21-26-26+6+6+30&lt;=930,48,IF(입력!F169-(입력!F169-입력!J174)-46-21-26-26+6+6+30&lt;=1250,50,IF(입력!F169-(입력!F169-입력!J174)-46-21-26-26+6+6+30&lt;=2240,60,69))),0)),IF(입력!B171="ES",IF(입력!H173="W",입력!F169-40-40-26-26+6+6+30+IF(입력!F169-40-40-26-26+6+6+30&lt;=930,48,IF(입력!F169-40-40-26-26+6+6+30&lt;=1250,50,IF(입력!F169-40-40-26-26+6+6+30&lt;=2240,60,69))),0),IF(입력!B171="PJ",IF(입력!H173="W",입력!F169-50-50-20-20+10+10+30+IF(입력!F169-50-50-20-20+10+10+30&lt;=930,48,IF(입력!F169-50-50-20-20+10+10+30&lt;=1250,50,IF(입력!F169-50-50-20-20+10+10+30&lt;=2240,60,69))),IF(입력!H173="H",입력!F169-(입력!F169-입력!J174)-50-50-20-20+10+10+30+IF(입력!F169-(입력!F169-입력!J174)-50-50-20-20+10+10+30&lt;=930,48,IF(입력!F169-(입력!F169-입력!J174)-50-50-20-20+10+10+30&lt;=1250,50,IF(입력!F169-(입력!F169-입력!J174)-50-50-20-20+10+10+30&lt;=2240,60,69))),0)),0)))</f>
        <v>0</v>
      </c>
      <c r="K169" s="445"/>
      <c r="L169" s="450">
        <f>IF(입력!B169="T/S",IF(OR(입력!H174="W",입력!H174="H"),200000,100000),IF(OR(입력!B169="ES",입력!B169="OD",입력!B169="ID"),IF(OR(입력!H174="W",입력!H174="H"),200000,100000),IFERROR(INDEX('방충망 단가표'!$C$4:$U$32,(MATCH(D169,'방충망 단가표'!$B$4:$B$32)+1),(MATCH(F169,'방충망 단가표'!$C$3:$U$3)+1)),0)+IFERROR(INDEX('방충망 단가표'!$C$4:$U$32,(MATCH(H169,'방충망 단가표'!$B$4:$B$32)+1),(MATCH(J169,'방충망 단가표'!$C$3:$U$3)+1)),0)))</f>
        <v>0</v>
      </c>
      <c r="M169" s="444"/>
      <c r="N169" s="444"/>
      <c r="O169" s="445"/>
      <c r="P169" s="10"/>
      <c r="Q169" s="10"/>
      <c r="R169" s="10"/>
      <c r="S169" s="10"/>
    </row>
    <row r="170" spans="1:19" ht="16.5" customHeight="1" x14ac:dyDescent="0.3">
      <c r="A170" s="470"/>
      <c r="B170" s="473"/>
      <c r="C170" s="474"/>
      <c r="D170" s="451"/>
      <c r="E170" s="478"/>
      <c r="F170" s="300"/>
      <c r="G170" s="447"/>
      <c r="H170" s="451"/>
      <c r="I170" s="447"/>
      <c r="J170" s="451"/>
      <c r="K170" s="447"/>
      <c r="L170" s="451"/>
      <c r="M170" s="300"/>
      <c r="N170" s="300"/>
      <c r="O170" s="447"/>
      <c r="P170" s="10"/>
      <c r="Q170" s="10"/>
      <c r="R170" s="10"/>
      <c r="S170" s="10"/>
    </row>
    <row r="171" spans="1:19" ht="16.5" customHeight="1" x14ac:dyDescent="0.3">
      <c r="A171" s="470"/>
      <c r="B171" s="473"/>
      <c r="C171" s="474"/>
      <c r="D171" s="451"/>
      <c r="E171" s="478"/>
      <c r="F171" s="300"/>
      <c r="G171" s="447"/>
      <c r="H171" s="451"/>
      <c r="I171" s="447"/>
      <c r="J171" s="451"/>
      <c r="K171" s="447"/>
      <c r="L171" s="451"/>
      <c r="M171" s="300"/>
      <c r="N171" s="300"/>
      <c r="O171" s="447"/>
      <c r="P171" s="10"/>
      <c r="Q171" s="10"/>
      <c r="R171" s="10"/>
      <c r="S171" s="10"/>
    </row>
    <row r="172" spans="1:19" ht="16.5" customHeight="1" thickBot="1" x14ac:dyDescent="0.35">
      <c r="A172" s="470"/>
      <c r="B172" s="485"/>
      <c r="C172" s="486"/>
      <c r="D172" s="451"/>
      <c r="E172" s="478"/>
      <c r="F172" s="300"/>
      <c r="G172" s="447"/>
      <c r="H172" s="451"/>
      <c r="I172" s="447"/>
      <c r="J172" s="451"/>
      <c r="K172" s="447"/>
      <c r="L172" s="451"/>
      <c r="M172" s="300"/>
      <c r="N172" s="300"/>
      <c r="O172" s="447"/>
      <c r="P172" s="10"/>
      <c r="Q172" s="10"/>
      <c r="R172" s="10"/>
      <c r="S172" s="10"/>
    </row>
    <row r="173" spans="1:19" ht="16.5" customHeight="1" x14ac:dyDescent="0.3">
      <c r="A173" s="470"/>
      <c r="B173" s="473" t="str">
        <f>IF(입력!B171="","",입력!B171)</f>
        <v/>
      </c>
      <c r="C173" s="474"/>
      <c r="D173" s="451"/>
      <c r="E173" s="478"/>
      <c r="F173" s="300"/>
      <c r="G173" s="447"/>
      <c r="H173" s="451"/>
      <c r="I173" s="447"/>
      <c r="J173" s="451"/>
      <c r="K173" s="447"/>
      <c r="L173" s="451"/>
      <c r="M173" s="300"/>
      <c r="N173" s="300"/>
      <c r="O173" s="447"/>
      <c r="P173" s="10"/>
      <c r="Q173" s="10"/>
      <c r="R173" s="10"/>
      <c r="S173" s="10"/>
    </row>
    <row r="174" spans="1:19" ht="16.5" customHeight="1" x14ac:dyDescent="0.3">
      <c r="A174" s="470"/>
      <c r="B174" s="473"/>
      <c r="C174" s="474"/>
      <c r="D174" s="451"/>
      <c r="E174" s="478"/>
      <c r="F174" s="300"/>
      <c r="G174" s="447"/>
      <c r="H174" s="451"/>
      <c r="I174" s="447"/>
      <c r="J174" s="451"/>
      <c r="K174" s="447"/>
      <c r="L174" s="451"/>
      <c r="M174" s="300"/>
      <c r="N174" s="300"/>
      <c r="O174" s="447"/>
      <c r="P174" s="10"/>
      <c r="Q174" s="10"/>
      <c r="R174" s="10"/>
      <c r="S174" s="10"/>
    </row>
    <row r="175" spans="1:19" ht="16.5" customHeight="1" x14ac:dyDescent="0.3">
      <c r="A175" s="470"/>
      <c r="B175" s="473"/>
      <c r="C175" s="474"/>
      <c r="D175" s="451"/>
      <c r="E175" s="478"/>
      <c r="F175" s="300"/>
      <c r="G175" s="447"/>
      <c r="H175" s="451"/>
      <c r="I175" s="447"/>
      <c r="J175" s="451"/>
      <c r="K175" s="447"/>
      <c r="L175" s="451"/>
      <c r="M175" s="300"/>
      <c r="N175" s="300"/>
      <c r="O175" s="447"/>
      <c r="P175" s="10"/>
      <c r="Q175" s="10"/>
      <c r="R175" s="10"/>
      <c r="S175" s="10"/>
    </row>
    <row r="176" spans="1:19" ht="16.5" customHeight="1" thickBot="1" x14ac:dyDescent="0.35">
      <c r="A176" s="470"/>
      <c r="B176" s="475"/>
      <c r="C176" s="476"/>
      <c r="D176" s="452"/>
      <c r="E176" s="479"/>
      <c r="F176" s="448"/>
      <c r="G176" s="449"/>
      <c r="H176" s="452"/>
      <c r="I176" s="449"/>
      <c r="J176" s="452"/>
      <c r="K176" s="449"/>
      <c r="L176" s="452"/>
      <c r="M176" s="448"/>
      <c r="N176" s="448"/>
      <c r="O176" s="449"/>
      <c r="P176" s="10"/>
      <c r="Q176" s="10"/>
      <c r="R176" s="10"/>
      <c r="S176" s="10"/>
    </row>
    <row r="177" spans="1:19" ht="16.5" customHeight="1" x14ac:dyDescent="0.3">
      <c r="A177" s="469">
        <f>IF(입력!A177="","",입력!A177)</f>
        <v>22</v>
      </c>
      <c r="B177" s="471" t="str">
        <f>IF(입력!B177="","",입력!B177)</f>
        <v/>
      </c>
      <c r="C177" s="472"/>
      <c r="D177" s="450">
        <f>IF(OR(입력!B179="T/T",입력!B179="T/S",입력!B179="T/O",입력!B179="ID",입력!B179="OD"),IF(입력!H177="W",(입력!D177-(입력!D177-입력!J177)-46-21-26-26+6+6+30+30),입력!D177-46-46-26-26+6+6+30+30),IF(입력!B179="ES",(입력!D177-(입력!D177-입력!J177)-40-21-26-26+6+6+30+30+20),IF(입력!B179="PJ",IF(입력!H177="W",(입력!D177-(입력!D177-입력!J177)-50-50-20-20+10+10+30+30),입력!D177-50-50-20-20+10+10+30+30),0)))</f>
        <v>0</v>
      </c>
      <c r="E177" s="477"/>
      <c r="F177" s="444">
        <f>IF(OR(입력!B179="T/T",입력!B179="T/O",입력!B179="T/S",입력!B179="ID",입력!B179="OD"),IF(입력!H177="H",입력!F177-(입력!F177-입력!J177)-46-21-26-26+6+6+30+IF(입력!H177="H",IF(입력!F177-(입력!F177-입력!J177)-46-21-26-26+6+6+30&lt;=930,48,IF(입력!F177-(입력!F177-입력!J177)-46-21-26-26+6+6+30&lt;=1250,50,IF(입력!F177-(입력!F177-입력!J177)-46-21-26-26+6+6+30&lt;=2240,60,69)))),입력!F177-46-46-26-26+6+6+30+IF(입력!F177-46-46-26-26+6+6+30&lt;=930,48,IF(입력!F177-46-46-26-26+6+6+30&lt;=1250,50,IF(입력!F177-46-46-26-26+6+6+30&lt;=2240,60,69)))),IF(입력!B179="ES",입력!F177-40-40-26-26+6+6+30+IF(입력!F177-40-40-26-26+6+6+30&lt;=930,48,IF(입력!F177-40-40-26-26+6+6+30&lt;=1250,50,IF(입력!F177-40-40-26-26+6+6+30&lt;=2240,60,69))),IF(입력!B179="PJ",IF(입력!H177="H",입력!F177-(입력!F177-입력!J177)-50-50-20-20+10+10+30+IF(입력!H177="H",IF(입력!F177-(입력!F177-입력!J177)-50-50-20-20+10+10+30&lt;=882,48,IF(입력!F177-(입력!F177-입력!J177)-50-50-20-20+10+10+30&lt;=1200,50,IF(입력!F177-(입력!F177-입력!J177)-50-50-20-20+10+10+30&lt;=2180,60,69)))),입력!F177-50-50-20-20+10+10+30+IF(입력!F177-50-50-20-20+10+10+30&lt;=882,48,IF(입력!F177-50-50-20-20+10+10+30&lt;=1200,50,IF(입력!F177-50-50-20-20+10+10+30&lt;=2180,60,69)))),0)))</f>
        <v>0</v>
      </c>
      <c r="G177" s="445"/>
      <c r="H177" s="450">
        <f>IF(OR(입력!B179="T/T",입력!B179="T/O",,입력!B179="OD",입력!B179="T/S"),IF(입력!H181="W",입력!D177-(입력!D177-입력!J181)-46-21-26-26+6+6+30+30,IF(입력!H181="H",입력!D177-46-46-26-26+6+6+30+30,0)),IF(입력!B179="ES",IF(입력!H182="W",입력!D177-(입력!D177-입력!J181)-40-21-26-26+6+6+30+30+20,0),IF(입력!B179="PJ",IF(입력!H181="W",입력!D177-(입력!D177-입력!J181)-50-50-20-20+10+10+30+30,IF(입력!H181="H",입력!D177-50-50-20-20+10+10+30+30,0)),0)))</f>
        <v>0</v>
      </c>
      <c r="I177" s="445"/>
      <c r="J177" s="450">
        <f>IF(OR(입력!B179="T/T",입력!B179="T/O",입력!B179="OD",입력!B179="T/S"),IF(입력!H181="W",입력!F177-46-46-26-26+6+6+30+IF(입력!F177-46-46-26-26+6+6+30&lt;=930,48,IF(입력!F177-46-46-26-26+6+6+30&lt;=1250,50,IF(입력!F177-46-46-26-26+6+6+30&lt;=2240,60,69))),IF(입력!H181="H",입력!F177-(입력!F177-입력!J182)-46-21-26-26+6+6+30+IF(입력!F177-(입력!F177-입력!J182)-46-21-26-26+6+6+30&lt;=930,48,IF(입력!F177-(입력!F177-입력!J182)-46-21-26-26+6+6+30&lt;=1250,50,IF(입력!F177-(입력!F177-입력!J182)-46-21-26-26+6+6+30&lt;=2240,60,69))),0)),IF(입력!B179="ES",IF(입력!H181="W",입력!F177-40-40-26-26+6+6+30+IF(입력!F177-40-40-26-26+6+6+30&lt;=930,48,IF(입력!F177-40-40-26-26+6+6+30&lt;=1250,50,IF(입력!F177-40-40-26-26+6+6+30&lt;=2240,60,69))),0),IF(입력!B179="PJ",IF(입력!H181="W",입력!F177-50-50-20-20+10+10+30+IF(입력!F177-50-50-20-20+10+10+30&lt;=930,48,IF(입력!F177-50-50-20-20+10+10+30&lt;=1250,50,IF(입력!F177-50-50-20-20+10+10+30&lt;=2240,60,69))),IF(입력!H181="H",입력!F177-(입력!F177-입력!J182)-50-50-20-20+10+10+30+IF(입력!F177-(입력!F177-입력!J182)-50-50-20-20+10+10+30&lt;=930,48,IF(입력!F177-(입력!F177-입력!J182)-50-50-20-20+10+10+30&lt;=1250,50,IF(입력!F177-(입력!F177-입력!J182)-50-50-20-20+10+10+30&lt;=2240,60,69))),0)),0)))</f>
        <v>0</v>
      </c>
      <c r="K177" s="445"/>
      <c r="L177" s="450">
        <f>IF(입력!B177="T/S",IF(OR(입력!H182="W",입력!H182="H"),200000,100000),IF(OR(입력!B177="ES",입력!B177="OD",입력!B177="ID"),IF(OR(입력!H182="W",입력!H182="H"),200000,100000),IFERROR(INDEX('방충망 단가표'!$C$4:$U$32,(MATCH(D177,'방충망 단가표'!$B$4:$B$32)+1),(MATCH(F177,'방충망 단가표'!$C$3:$U$3)+1)),0)+IFERROR(INDEX('방충망 단가표'!$C$4:$U$32,(MATCH(H177,'방충망 단가표'!$B$4:$B$32)+1),(MATCH(J177,'방충망 단가표'!$C$3:$U$3)+1)),0)))</f>
        <v>0</v>
      </c>
      <c r="M177" s="444"/>
      <c r="N177" s="444"/>
      <c r="O177" s="445"/>
      <c r="P177" s="10"/>
      <c r="Q177" s="10"/>
      <c r="R177" s="10"/>
      <c r="S177" s="10"/>
    </row>
    <row r="178" spans="1:19" ht="16.5" customHeight="1" x14ac:dyDescent="0.3">
      <c r="A178" s="470"/>
      <c r="B178" s="473"/>
      <c r="C178" s="474"/>
      <c r="D178" s="451"/>
      <c r="E178" s="478"/>
      <c r="F178" s="300"/>
      <c r="G178" s="447"/>
      <c r="H178" s="451"/>
      <c r="I178" s="447"/>
      <c r="J178" s="451"/>
      <c r="K178" s="447"/>
      <c r="L178" s="451"/>
      <c r="M178" s="300"/>
      <c r="N178" s="300"/>
      <c r="O178" s="447"/>
      <c r="P178" s="10"/>
      <c r="Q178" s="10"/>
      <c r="R178" s="10"/>
      <c r="S178" s="10"/>
    </row>
    <row r="179" spans="1:19" ht="16.5" customHeight="1" x14ac:dyDescent="0.3">
      <c r="A179" s="470"/>
      <c r="B179" s="473"/>
      <c r="C179" s="474"/>
      <c r="D179" s="451"/>
      <c r="E179" s="478"/>
      <c r="F179" s="300"/>
      <c r="G179" s="447"/>
      <c r="H179" s="451"/>
      <c r="I179" s="447"/>
      <c r="J179" s="451"/>
      <c r="K179" s="447"/>
      <c r="L179" s="451"/>
      <c r="M179" s="300"/>
      <c r="N179" s="300"/>
      <c r="O179" s="447"/>
      <c r="P179" s="10"/>
      <c r="Q179" s="10"/>
      <c r="R179" s="10"/>
      <c r="S179" s="10"/>
    </row>
    <row r="180" spans="1:19" ht="16.5" customHeight="1" thickBot="1" x14ac:dyDescent="0.35">
      <c r="A180" s="470"/>
      <c r="B180" s="485"/>
      <c r="C180" s="486"/>
      <c r="D180" s="451"/>
      <c r="E180" s="478"/>
      <c r="F180" s="300"/>
      <c r="G180" s="447"/>
      <c r="H180" s="451"/>
      <c r="I180" s="447"/>
      <c r="J180" s="451"/>
      <c r="K180" s="447"/>
      <c r="L180" s="451"/>
      <c r="M180" s="300"/>
      <c r="N180" s="300"/>
      <c r="O180" s="447"/>
      <c r="P180" s="10"/>
      <c r="Q180" s="10"/>
      <c r="R180" s="10"/>
      <c r="S180" s="10"/>
    </row>
    <row r="181" spans="1:19" ht="16.5" customHeight="1" x14ac:dyDescent="0.3">
      <c r="A181" s="470"/>
      <c r="B181" s="473" t="str">
        <f>IF(입력!B179="","",입력!B179)</f>
        <v/>
      </c>
      <c r="C181" s="474"/>
      <c r="D181" s="451"/>
      <c r="E181" s="478"/>
      <c r="F181" s="300"/>
      <c r="G181" s="447"/>
      <c r="H181" s="451"/>
      <c r="I181" s="447"/>
      <c r="J181" s="451"/>
      <c r="K181" s="447"/>
      <c r="L181" s="451"/>
      <c r="M181" s="300"/>
      <c r="N181" s="300"/>
      <c r="O181" s="447"/>
      <c r="P181" s="10"/>
      <c r="Q181" s="10"/>
      <c r="R181" s="10"/>
      <c r="S181" s="10"/>
    </row>
    <row r="182" spans="1:19" ht="16.5" customHeight="1" x14ac:dyDescent="0.3">
      <c r="A182" s="470"/>
      <c r="B182" s="473"/>
      <c r="C182" s="474"/>
      <c r="D182" s="451"/>
      <c r="E182" s="478"/>
      <c r="F182" s="300"/>
      <c r="G182" s="447"/>
      <c r="H182" s="451"/>
      <c r="I182" s="447"/>
      <c r="J182" s="451"/>
      <c r="K182" s="447"/>
      <c r="L182" s="451"/>
      <c r="M182" s="300"/>
      <c r="N182" s="300"/>
      <c r="O182" s="447"/>
      <c r="P182" s="10"/>
      <c r="Q182" s="10"/>
      <c r="R182" s="10"/>
      <c r="S182" s="10"/>
    </row>
    <row r="183" spans="1:19" ht="16.5" customHeight="1" x14ac:dyDescent="0.3">
      <c r="A183" s="470"/>
      <c r="B183" s="473"/>
      <c r="C183" s="474"/>
      <c r="D183" s="451"/>
      <c r="E183" s="478"/>
      <c r="F183" s="300"/>
      <c r="G183" s="447"/>
      <c r="H183" s="451"/>
      <c r="I183" s="447"/>
      <c r="J183" s="451"/>
      <c r="K183" s="447"/>
      <c r="L183" s="451"/>
      <c r="M183" s="300"/>
      <c r="N183" s="300"/>
      <c r="O183" s="447"/>
      <c r="P183" s="10"/>
      <c r="Q183" s="10"/>
      <c r="R183" s="10"/>
      <c r="S183" s="10"/>
    </row>
    <row r="184" spans="1:19" ht="16.5" customHeight="1" thickBot="1" x14ac:dyDescent="0.35">
      <c r="A184" s="470"/>
      <c r="B184" s="475"/>
      <c r="C184" s="476"/>
      <c r="D184" s="452"/>
      <c r="E184" s="479"/>
      <c r="F184" s="448"/>
      <c r="G184" s="449"/>
      <c r="H184" s="452"/>
      <c r="I184" s="449"/>
      <c r="J184" s="452"/>
      <c r="K184" s="449"/>
      <c r="L184" s="452"/>
      <c r="M184" s="448"/>
      <c r="N184" s="448"/>
      <c r="O184" s="449"/>
      <c r="P184" s="10"/>
      <c r="Q184" s="10"/>
      <c r="R184" s="10"/>
      <c r="S184" s="10"/>
    </row>
    <row r="185" spans="1:19" ht="16.5" customHeight="1" x14ac:dyDescent="0.3">
      <c r="A185" s="469">
        <f>IF(입력!A185="","",입력!A185)</f>
        <v>23</v>
      </c>
      <c r="B185" s="471" t="str">
        <f>IF(입력!B185="","",입력!B185)</f>
        <v/>
      </c>
      <c r="C185" s="472"/>
      <c r="D185" s="450">
        <f>IF(OR(입력!B187="T/T",입력!B187="T/S",입력!B187="T/O",입력!B187="ID",입력!B187="OD"),IF(입력!H185="W",(입력!D185-(입력!D185-입력!J185)-46-21-26-26+6+6+30+30),입력!D185-46-46-26-26+6+6+30+30),IF(입력!B187="ES",(입력!D185-(입력!D185-입력!J185)-40-21-26-26+6+6+30+30+20),IF(입력!B187="PJ",IF(입력!H185="W",(입력!D185-(입력!D185-입력!J185)-50-50-20-20+10+10+30+30),입력!D185-50-50-20-20+10+10+30+30),0)))</f>
        <v>0</v>
      </c>
      <c r="E185" s="477"/>
      <c r="F185" s="444">
        <f>IF(OR(입력!B187="T/T",입력!B187="T/O",입력!B187="T/S",입력!B187="ID",입력!B187="OD"),IF(입력!H185="H",입력!F185-(입력!F185-입력!J185)-46-21-26-26+6+6+30+IF(입력!H185="H",IF(입력!F185-(입력!F185-입력!J185)-46-21-26-26+6+6+30&lt;=930,48,IF(입력!F185-(입력!F185-입력!J185)-46-21-26-26+6+6+30&lt;=1250,50,IF(입력!F185-(입력!F185-입력!J185)-46-21-26-26+6+6+30&lt;=2240,60,69)))),입력!F185-46-46-26-26+6+6+30+IF(입력!F185-46-46-26-26+6+6+30&lt;=930,48,IF(입력!F185-46-46-26-26+6+6+30&lt;=1250,50,IF(입력!F185-46-46-26-26+6+6+30&lt;=2240,60,69)))),IF(입력!B187="ES",입력!F185-40-40-26-26+6+6+30+IF(입력!F185-40-40-26-26+6+6+30&lt;=930,48,IF(입력!F185-40-40-26-26+6+6+30&lt;=1250,50,IF(입력!F185-40-40-26-26+6+6+30&lt;=2240,60,69))),IF(입력!B187="PJ",IF(입력!H185="H",입력!F185-(입력!F185-입력!J185)-50-50-20-20+10+10+30+IF(입력!H185="H",IF(입력!F185-(입력!F185-입력!J185)-50-50-20-20+10+10+30&lt;=882,48,IF(입력!F185-(입력!F185-입력!J185)-50-50-20-20+10+10+30&lt;=1200,50,IF(입력!F185-(입력!F185-입력!J185)-50-50-20-20+10+10+30&lt;=2180,60,69)))),입력!F185-50-50-20-20+10+10+30+IF(입력!F185-50-50-20-20+10+10+30&lt;=882,48,IF(입력!F185-50-50-20-20+10+10+30&lt;=1200,50,IF(입력!F185-50-50-20-20+10+10+30&lt;=2180,60,69)))),0)))</f>
        <v>0</v>
      </c>
      <c r="G185" s="445"/>
      <c r="H185" s="450">
        <f>IF(OR(입력!B187="T/T",입력!B187="T/O",,입력!B187="OD",입력!B187="T/S"),IF(입력!H189="W",입력!D185-(입력!D185-입력!J189)-46-21-26-26+6+6+30+30,IF(입력!H189="H",입력!D185-46-46-26-26+6+6+30+30,0)),IF(입력!B187="ES",IF(입력!H190="W",입력!D185-(입력!D185-입력!J189)-40-21-26-26+6+6+30+30+20,0),IF(입력!B187="PJ",IF(입력!H189="W",입력!D185-(입력!D185-입력!J189)-50-50-20-20+10+10+30+30,IF(입력!H189="H",입력!D185-50-50-20-20+10+10+30+30,0)),0)))</f>
        <v>0</v>
      </c>
      <c r="I185" s="445"/>
      <c r="J185" s="450">
        <f>IF(OR(입력!B187="T/T",입력!B187="T/O",입력!B187="OD",입력!B187="T/S"),IF(입력!H189="W",입력!F185-46-46-26-26+6+6+30+IF(입력!F185-46-46-26-26+6+6+30&lt;=930,48,IF(입력!F185-46-46-26-26+6+6+30&lt;=1250,50,IF(입력!F185-46-46-26-26+6+6+30&lt;=2240,60,69))),IF(입력!H189="H",입력!F185-(입력!F185-입력!J190)-46-21-26-26+6+6+30+IF(입력!F185-(입력!F185-입력!J190)-46-21-26-26+6+6+30&lt;=930,48,IF(입력!F185-(입력!F185-입력!J190)-46-21-26-26+6+6+30&lt;=1250,50,IF(입력!F185-(입력!F185-입력!J190)-46-21-26-26+6+6+30&lt;=2240,60,69))),0)),IF(입력!B187="ES",IF(입력!H189="W",입력!F185-40-40-26-26+6+6+30+IF(입력!F185-40-40-26-26+6+6+30&lt;=930,48,IF(입력!F185-40-40-26-26+6+6+30&lt;=1250,50,IF(입력!F185-40-40-26-26+6+6+30&lt;=2240,60,69))),0),IF(입력!B187="PJ",IF(입력!H189="W",입력!F185-50-50-20-20+10+10+30+IF(입력!F185-50-50-20-20+10+10+30&lt;=930,48,IF(입력!F185-50-50-20-20+10+10+30&lt;=1250,50,IF(입력!F185-50-50-20-20+10+10+30&lt;=2240,60,69))),IF(입력!H189="H",입력!F185-(입력!F185-입력!J190)-50-50-20-20+10+10+30+IF(입력!F185-(입력!F185-입력!J190)-50-50-20-20+10+10+30&lt;=930,48,IF(입력!F185-(입력!F185-입력!J190)-50-50-20-20+10+10+30&lt;=1250,50,IF(입력!F185-(입력!F185-입력!J190)-50-50-20-20+10+10+30&lt;=2240,60,69))),0)),0)))</f>
        <v>0</v>
      </c>
      <c r="K185" s="445"/>
      <c r="L185" s="450">
        <f>IF(입력!B185="T/S",IF(OR(입력!H190="W",입력!H190="H"),200000,100000),IF(OR(입력!B185="ES",입력!B185="OD",입력!B185="ID"),IF(OR(입력!H190="W",입력!H190="H"),200000,100000),IFERROR(INDEX('방충망 단가표'!$C$4:$U$32,(MATCH(D185,'방충망 단가표'!$B$4:$B$32)+1),(MATCH(F185,'방충망 단가표'!$C$3:$U$3)+1)),0)+IFERROR(INDEX('방충망 단가표'!$C$4:$U$32,(MATCH(H185,'방충망 단가표'!$B$4:$B$32)+1),(MATCH(J185,'방충망 단가표'!$C$3:$U$3)+1)),0)))</f>
        <v>0</v>
      </c>
      <c r="M185" s="444"/>
      <c r="N185" s="444"/>
      <c r="O185" s="445"/>
      <c r="P185" s="10"/>
      <c r="Q185" s="10"/>
      <c r="R185" s="10"/>
      <c r="S185" s="10"/>
    </row>
    <row r="186" spans="1:19" ht="16.5" customHeight="1" x14ac:dyDescent="0.3">
      <c r="A186" s="470"/>
      <c r="B186" s="473"/>
      <c r="C186" s="474"/>
      <c r="D186" s="451"/>
      <c r="E186" s="478"/>
      <c r="F186" s="300"/>
      <c r="G186" s="447"/>
      <c r="H186" s="451"/>
      <c r="I186" s="447"/>
      <c r="J186" s="451"/>
      <c r="K186" s="447"/>
      <c r="L186" s="451"/>
      <c r="M186" s="300"/>
      <c r="N186" s="300"/>
      <c r="O186" s="447"/>
      <c r="P186" s="10"/>
      <c r="Q186" s="10"/>
      <c r="R186" s="10"/>
      <c r="S186" s="10"/>
    </row>
    <row r="187" spans="1:19" ht="16.5" customHeight="1" x14ac:dyDescent="0.3">
      <c r="A187" s="470"/>
      <c r="B187" s="473"/>
      <c r="C187" s="474"/>
      <c r="D187" s="451"/>
      <c r="E187" s="478"/>
      <c r="F187" s="300"/>
      <c r="G187" s="447"/>
      <c r="H187" s="451"/>
      <c r="I187" s="447"/>
      <c r="J187" s="451"/>
      <c r="K187" s="447"/>
      <c r="L187" s="451"/>
      <c r="M187" s="300"/>
      <c r="N187" s="300"/>
      <c r="O187" s="447"/>
      <c r="P187" s="10"/>
      <c r="Q187" s="10"/>
      <c r="R187" s="10"/>
      <c r="S187" s="10"/>
    </row>
    <row r="188" spans="1:19" ht="16.5" customHeight="1" thickBot="1" x14ac:dyDescent="0.35">
      <c r="A188" s="470"/>
      <c r="B188" s="485"/>
      <c r="C188" s="486"/>
      <c r="D188" s="451"/>
      <c r="E188" s="478"/>
      <c r="F188" s="300"/>
      <c r="G188" s="447"/>
      <c r="H188" s="451"/>
      <c r="I188" s="447"/>
      <c r="J188" s="451"/>
      <c r="K188" s="447"/>
      <c r="L188" s="451"/>
      <c r="M188" s="300"/>
      <c r="N188" s="300"/>
      <c r="O188" s="447"/>
      <c r="P188" s="10"/>
      <c r="Q188" s="10"/>
      <c r="R188" s="10"/>
      <c r="S188" s="10"/>
    </row>
    <row r="189" spans="1:19" ht="16.5" customHeight="1" x14ac:dyDescent="0.3">
      <c r="A189" s="470"/>
      <c r="B189" s="473" t="str">
        <f>IF(입력!B187="","",입력!B187)</f>
        <v/>
      </c>
      <c r="C189" s="474"/>
      <c r="D189" s="451"/>
      <c r="E189" s="478"/>
      <c r="F189" s="300"/>
      <c r="G189" s="447"/>
      <c r="H189" s="451"/>
      <c r="I189" s="447"/>
      <c r="J189" s="451"/>
      <c r="K189" s="447"/>
      <c r="L189" s="451"/>
      <c r="M189" s="300"/>
      <c r="N189" s="300"/>
      <c r="O189" s="447"/>
      <c r="P189" s="10"/>
      <c r="Q189" s="10"/>
      <c r="R189" s="10"/>
      <c r="S189" s="10"/>
    </row>
    <row r="190" spans="1:19" ht="16.5" customHeight="1" x14ac:dyDescent="0.3">
      <c r="A190" s="470"/>
      <c r="B190" s="473"/>
      <c r="C190" s="474"/>
      <c r="D190" s="451"/>
      <c r="E190" s="478"/>
      <c r="F190" s="300"/>
      <c r="G190" s="447"/>
      <c r="H190" s="451"/>
      <c r="I190" s="447"/>
      <c r="J190" s="451"/>
      <c r="K190" s="447"/>
      <c r="L190" s="451"/>
      <c r="M190" s="300"/>
      <c r="N190" s="300"/>
      <c r="O190" s="447"/>
      <c r="P190" s="10"/>
      <c r="Q190" s="10"/>
      <c r="R190" s="10"/>
      <c r="S190" s="10"/>
    </row>
    <row r="191" spans="1:19" ht="16.5" customHeight="1" x14ac:dyDescent="0.3">
      <c r="A191" s="470"/>
      <c r="B191" s="473"/>
      <c r="C191" s="474"/>
      <c r="D191" s="451"/>
      <c r="E191" s="478"/>
      <c r="F191" s="300"/>
      <c r="G191" s="447"/>
      <c r="H191" s="451"/>
      <c r="I191" s="447"/>
      <c r="J191" s="451"/>
      <c r="K191" s="447"/>
      <c r="L191" s="451"/>
      <c r="M191" s="300"/>
      <c r="N191" s="300"/>
      <c r="O191" s="447"/>
      <c r="P191" s="10"/>
      <c r="Q191" s="10"/>
      <c r="R191" s="10"/>
      <c r="S191" s="10"/>
    </row>
    <row r="192" spans="1:19" ht="16.5" customHeight="1" thickBot="1" x14ac:dyDescent="0.35">
      <c r="A192" s="470"/>
      <c r="B192" s="475"/>
      <c r="C192" s="476"/>
      <c r="D192" s="452"/>
      <c r="E192" s="479"/>
      <c r="F192" s="448"/>
      <c r="G192" s="449"/>
      <c r="H192" s="452"/>
      <c r="I192" s="449"/>
      <c r="J192" s="452"/>
      <c r="K192" s="449"/>
      <c r="L192" s="452"/>
      <c r="M192" s="448"/>
      <c r="N192" s="448"/>
      <c r="O192" s="449"/>
      <c r="P192" s="10"/>
      <c r="Q192" s="10"/>
      <c r="R192" s="10"/>
      <c r="S192" s="10"/>
    </row>
    <row r="193" spans="1:19" ht="16.5" customHeight="1" x14ac:dyDescent="0.3">
      <c r="A193" s="469">
        <f>IF(입력!A193="","",입력!A193)</f>
        <v>24</v>
      </c>
      <c r="B193" s="471" t="str">
        <f>IF(입력!B193="","",입력!B193)</f>
        <v/>
      </c>
      <c r="C193" s="472"/>
      <c r="D193" s="450">
        <f>IF(OR(입력!B195="T/T",입력!B195="T/S",입력!B195="T/O",입력!B195="ID",입력!B195="OD"),IF(입력!H193="W",(입력!D193-(입력!D193-입력!J193)-46-21-26-26+6+6+30+30),입력!D193-46-46-26-26+6+6+30+30),IF(입력!B195="ES",(입력!D193-(입력!D193-입력!J193)-40-21-26-26+6+6+30+30+20),IF(입력!B195="PJ",IF(입력!H193="W",(입력!D193-(입력!D193-입력!J193)-50-50-20-20+10+10+30+30),입력!D193-50-50-20-20+10+10+30+30),0)))</f>
        <v>0</v>
      </c>
      <c r="E193" s="477"/>
      <c r="F193" s="444">
        <f>IF(OR(입력!B195="T/T",입력!B195="T/O",입력!B195="T/S",입력!B195="ID",입력!B195="OD"),IF(입력!H193="H",입력!F193-(입력!F193-입력!J193)-46-21-26-26+6+6+30+IF(입력!H193="H",IF(입력!F193-(입력!F193-입력!J193)-46-21-26-26+6+6+30&lt;=930,48,IF(입력!F193-(입력!F193-입력!J193)-46-21-26-26+6+6+30&lt;=1250,50,IF(입력!F193-(입력!F193-입력!J193)-46-21-26-26+6+6+30&lt;=2240,60,69)))),입력!F193-46-46-26-26+6+6+30+IF(입력!F193-46-46-26-26+6+6+30&lt;=930,48,IF(입력!F193-46-46-26-26+6+6+30&lt;=1250,50,IF(입력!F193-46-46-26-26+6+6+30&lt;=2240,60,69)))),IF(입력!B195="ES",입력!F193-40-40-26-26+6+6+30+IF(입력!F193-40-40-26-26+6+6+30&lt;=930,48,IF(입력!F193-40-40-26-26+6+6+30&lt;=1250,50,IF(입력!F193-40-40-26-26+6+6+30&lt;=2240,60,69))),IF(입력!B195="PJ",IF(입력!H193="H",입력!F193-(입력!F193-입력!J193)-50-50-20-20+10+10+30+IF(입력!H193="H",IF(입력!F193-(입력!F193-입력!J193)-50-50-20-20+10+10+30&lt;=882,48,IF(입력!F193-(입력!F193-입력!J193)-50-50-20-20+10+10+30&lt;=1200,50,IF(입력!F193-(입력!F193-입력!J193)-50-50-20-20+10+10+30&lt;=2180,60,69)))),입력!F193-50-50-20-20+10+10+30+IF(입력!F193-50-50-20-20+10+10+30&lt;=882,48,IF(입력!F193-50-50-20-20+10+10+30&lt;=1200,50,IF(입력!F193-50-50-20-20+10+10+30&lt;=2180,60,69)))),0)))</f>
        <v>0</v>
      </c>
      <c r="G193" s="445"/>
      <c r="H193" s="450">
        <f>IF(OR(입력!B195="T/T",입력!B195="T/O",,입력!B195="OD",입력!B195="T/S"),IF(입력!H197="W",입력!D193-(입력!D193-입력!J197)-46-21-26-26+6+6+30+30,IF(입력!H197="H",입력!D193-46-46-26-26+6+6+30+30,0)),IF(입력!B195="ES",IF(입력!H198="W",입력!D193-(입력!D193-입력!J197)-40-21-26-26+6+6+30+30+20,0),IF(입력!B195="PJ",IF(입력!H197="W",입력!D193-(입력!D193-입력!J197)-50-50-20-20+10+10+30+30,IF(입력!H197="H",입력!D193-50-50-20-20+10+10+30+30,0)),0)))</f>
        <v>0</v>
      </c>
      <c r="I193" s="445"/>
      <c r="J193" s="450">
        <f>IF(OR(입력!B195="T/T",입력!B195="T/O",입력!B195="OD",입력!B195="T/S"),IF(입력!H197="W",입력!F193-46-46-26-26+6+6+30+IF(입력!F193-46-46-26-26+6+6+30&lt;=930,48,IF(입력!F193-46-46-26-26+6+6+30&lt;=1250,50,IF(입력!F193-46-46-26-26+6+6+30&lt;=2240,60,69))),IF(입력!H197="H",입력!F193-(입력!F193-입력!J198)-46-21-26-26+6+6+30+IF(입력!F193-(입력!F193-입력!J198)-46-21-26-26+6+6+30&lt;=930,48,IF(입력!F193-(입력!F193-입력!J198)-46-21-26-26+6+6+30&lt;=1250,50,IF(입력!F193-(입력!F193-입력!J198)-46-21-26-26+6+6+30&lt;=2240,60,69))),0)),IF(입력!B195="ES",IF(입력!H197="W",입력!F193-40-40-26-26+6+6+30+IF(입력!F193-40-40-26-26+6+6+30&lt;=930,48,IF(입력!F193-40-40-26-26+6+6+30&lt;=1250,50,IF(입력!F193-40-40-26-26+6+6+30&lt;=2240,60,69))),0),IF(입력!B195="PJ",IF(입력!H197="W",입력!F193-50-50-20-20+10+10+30+IF(입력!F193-50-50-20-20+10+10+30&lt;=930,48,IF(입력!F193-50-50-20-20+10+10+30&lt;=1250,50,IF(입력!F193-50-50-20-20+10+10+30&lt;=2240,60,69))),IF(입력!H197="H",입력!F193-(입력!F193-입력!J198)-50-50-20-20+10+10+30+IF(입력!F193-(입력!F193-입력!J198)-50-50-20-20+10+10+30&lt;=930,48,IF(입력!F193-(입력!F193-입력!J198)-50-50-20-20+10+10+30&lt;=1250,50,IF(입력!F193-(입력!F193-입력!J198)-50-50-20-20+10+10+30&lt;=2240,60,69))),0)),0)))</f>
        <v>0</v>
      </c>
      <c r="K193" s="445"/>
      <c r="L193" s="450">
        <f>IF(입력!B193="T/S",IF(OR(입력!H198="W",입력!H198="H"),200000,100000),IF(OR(입력!B193="ES",입력!B193="OD",입력!B193="ID"),IF(OR(입력!H198="W",입력!H198="H"),200000,100000),IFERROR(INDEX('방충망 단가표'!$C$4:$U$32,(MATCH(D193,'방충망 단가표'!$B$4:$B$32)+1),(MATCH(F193,'방충망 단가표'!$C$3:$U$3)+1)),0)+IFERROR(INDEX('방충망 단가표'!$C$4:$U$32,(MATCH(H193,'방충망 단가표'!$B$4:$B$32)+1),(MATCH(J193,'방충망 단가표'!$C$3:$U$3)+1)),0)))</f>
        <v>0</v>
      </c>
      <c r="M193" s="444"/>
      <c r="N193" s="444"/>
      <c r="O193" s="445"/>
      <c r="P193" s="10"/>
      <c r="Q193" s="10"/>
      <c r="R193" s="10"/>
      <c r="S193" s="10"/>
    </row>
    <row r="194" spans="1:19" ht="16.5" customHeight="1" x14ac:dyDescent="0.3">
      <c r="A194" s="470"/>
      <c r="B194" s="473"/>
      <c r="C194" s="474"/>
      <c r="D194" s="451"/>
      <c r="E194" s="478"/>
      <c r="F194" s="300"/>
      <c r="G194" s="447"/>
      <c r="H194" s="451"/>
      <c r="I194" s="447"/>
      <c r="J194" s="451"/>
      <c r="K194" s="447"/>
      <c r="L194" s="451"/>
      <c r="M194" s="300"/>
      <c r="N194" s="300"/>
      <c r="O194" s="447"/>
      <c r="P194" s="10"/>
      <c r="Q194" s="10"/>
      <c r="R194" s="10"/>
      <c r="S194" s="10"/>
    </row>
    <row r="195" spans="1:19" ht="16.5" customHeight="1" x14ac:dyDescent="0.3">
      <c r="A195" s="470"/>
      <c r="B195" s="473"/>
      <c r="C195" s="474"/>
      <c r="D195" s="451"/>
      <c r="E195" s="478"/>
      <c r="F195" s="300"/>
      <c r="G195" s="447"/>
      <c r="H195" s="451"/>
      <c r="I195" s="447"/>
      <c r="J195" s="451"/>
      <c r="K195" s="447"/>
      <c r="L195" s="451"/>
      <c r="M195" s="300"/>
      <c r="N195" s="300"/>
      <c r="O195" s="447"/>
      <c r="P195" s="10"/>
      <c r="Q195" s="10"/>
      <c r="R195" s="10"/>
      <c r="S195" s="10"/>
    </row>
    <row r="196" spans="1:19" ht="16.5" customHeight="1" thickBot="1" x14ac:dyDescent="0.35">
      <c r="A196" s="470"/>
      <c r="B196" s="485"/>
      <c r="C196" s="486"/>
      <c r="D196" s="451"/>
      <c r="E196" s="478"/>
      <c r="F196" s="300"/>
      <c r="G196" s="447"/>
      <c r="H196" s="451"/>
      <c r="I196" s="447"/>
      <c r="J196" s="451"/>
      <c r="K196" s="447"/>
      <c r="L196" s="451"/>
      <c r="M196" s="300"/>
      <c r="N196" s="300"/>
      <c r="O196" s="447"/>
      <c r="P196" s="10"/>
      <c r="Q196" s="10"/>
      <c r="R196" s="10"/>
      <c r="S196" s="10"/>
    </row>
    <row r="197" spans="1:19" ht="16.5" customHeight="1" x14ac:dyDescent="0.3">
      <c r="A197" s="470"/>
      <c r="B197" s="473" t="str">
        <f>IF(입력!B195="","",입력!B195)</f>
        <v/>
      </c>
      <c r="C197" s="474"/>
      <c r="D197" s="451"/>
      <c r="E197" s="478"/>
      <c r="F197" s="300"/>
      <c r="G197" s="447"/>
      <c r="H197" s="451"/>
      <c r="I197" s="447"/>
      <c r="J197" s="451"/>
      <c r="K197" s="447"/>
      <c r="L197" s="451"/>
      <c r="M197" s="300"/>
      <c r="N197" s="300"/>
      <c r="O197" s="447"/>
      <c r="P197" s="10"/>
      <c r="Q197" s="10"/>
      <c r="R197" s="10"/>
      <c r="S197" s="10"/>
    </row>
    <row r="198" spans="1:19" ht="16.5" customHeight="1" x14ac:dyDescent="0.3">
      <c r="A198" s="470"/>
      <c r="B198" s="473"/>
      <c r="C198" s="474"/>
      <c r="D198" s="451"/>
      <c r="E198" s="478"/>
      <c r="F198" s="300"/>
      <c r="G198" s="447"/>
      <c r="H198" s="451"/>
      <c r="I198" s="447"/>
      <c r="J198" s="451"/>
      <c r="K198" s="447"/>
      <c r="L198" s="451"/>
      <c r="M198" s="300"/>
      <c r="N198" s="300"/>
      <c r="O198" s="447"/>
      <c r="P198" s="10"/>
      <c r="Q198" s="10"/>
      <c r="R198" s="10"/>
      <c r="S198" s="10"/>
    </row>
    <row r="199" spans="1:19" ht="16.5" customHeight="1" x14ac:dyDescent="0.3">
      <c r="A199" s="470"/>
      <c r="B199" s="473"/>
      <c r="C199" s="474"/>
      <c r="D199" s="451"/>
      <c r="E199" s="478"/>
      <c r="F199" s="300"/>
      <c r="G199" s="447"/>
      <c r="H199" s="451"/>
      <c r="I199" s="447"/>
      <c r="J199" s="451"/>
      <c r="K199" s="447"/>
      <c r="L199" s="451"/>
      <c r="M199" s="300"/>
      <c r="N199" s="300"/>
      <c r="O199" s="447"/>
      <c r="P199" s="10"/>
      <c r="Q199" s="10"/>
      <c r="R199" s="10"/>
      <c r="S199" s="10"/>
    </row>
    <row r="200" spans="1:19" ht="16.5" customHeight="1" thickBot="1" x14ac:dyDescent="0.35">
      <c r="A200" s="470"/>
      <c r="B200" s="475"/>
      <c r="C200" s="476"/>
      <c r="D200" s="452"/>
      <c r="E200" s="479"/>
      <c r="F200" s="448"/>
      <c r="G200" s="449"/>
      <c r="H200" s="452"/>
      <c r="I200" s="449"/>
      <c r="J200" s="452"/>
      <c r="K200" s="449"/>
      <c r="L200" s="452"/>
      <c r="M200" s="448"/>
      <c r="N200" s="448"/>
      <c r="O200" s="449"/>
      <c r="P200" s="10"/>
      <c r="Q200" s="10"/>
      <c r="R200" s="10"/>
      <c r="S200" s="10"/>
    </row>
    <row r="201" spans="1:19" ht="16.5" customHeight="1" x14ac:dyDescent="0.3">
      <c r="A201" s="469">
        <f>IF(입력!A201="","",입력!A201)</f>
        <v>25</v>
      </c>
      <c r="B201" s="471" t="str">
        <f>IF(입력!B201="","",입력!B201)</f>
        <v/>
      </c>
      <c r="C201" s="472"/>
      <c r="D201" s="450">
        <f>IF(OR(입력!B203="T/T",입력!B203="T/S",입력!B203="T/O",입력!B203="ID",입력!B203="OD"),IF(입력!H201="W",(입력!D201-(입력!D201-입력!J201)-46-21-26-26+6+6+30+30),입력!D201-46-46-26-26+6+6+30+30),IF(입력!B203="ES",(입력!D201-(입력!D201-입력!J201)-40-21-26-26+6+6+30+30+20),IF(입력!B203="PJ",IF(입력!H201="W",(입력!D201-(입력!D201-입력!J201)-50-50-20-20+10+10+30+30),입력!D201-50-50-20-20+10+10+30+30),0)))</f>
        <v>0</v>
      </c>
      <c r="E201" s="477"/>
      <c r="F201" s="444">
        <f>IF(OR(입력!B203="T/T",입력!B203="T/O",입력!B203="T/S",입력!B203="ID",입력!B203="OD"),IF(입력!H201="H",입력!F201-(입력!F201-입력!J201)-46-21-26-26+6+6+30+IF(입력!H201="H",IF(입력!F201-(입력!F201-입력!J201)-46-21-26-26+6+6+30&lt;=930,48,IF(입력!F201-(입력!F201-입력!J201)-46-21-26-26+6+6+30&lt;=1250,50,IF(입력!F201-(입력!F201-입력!J201)-46-21-26-26+6+6+30&lt;=2240,60,69)))),입력!F201-46-46-26-26+6+6+30+IF(입력!F201-46-46-26-26+6+6+30&lt;=930,48,IF(입력!F201-46-46-26-26+6+6+30&lt;=1250,50,IF(입력!F201-46-46-26-26+6+6+30&lt;=2240,60,69)))),IF(입력!B203="ES",입력!F201-40-40-26-26+6+6+30+IF(입력!F201-40-40-26-26+6+6+30&lt;=930,48,IF(입력!F201-40-40-26-26+6+6+30&lt;=1250,50,IF(입력!F201-40-40-26-26+6+6+30&lt;=2240,60,69))),IF(입력!B203="PJ",IF(입력!H201="H",입력!F201-(입력!F201-입력!J201)-50-50-20-20+10+10+30+IF(입력!H201="H",IF(입력!F201-(입력!F201-입력!J201)-50-50-20-20+10+10+30&lt;=882,48,IF(입력!F201-(입력!F201-입력!J201)-50-50-20-20+10+10+30&lt;=1200,50,IF(입력!F201-(입력!F201-입력!J201)-50-50-20-20+10+10+30&lt;=2180,60,69)))),입력!F201-50-50-20-20+10+10+30+IF(입력!F201-50-50-20-20+10+10+30&lt;=882,48,IF(입력!F201-50-50-20-20+10+10+30&lt;=1200,50,IF(입력!F201-50-50-20-20+10+10+30&lt;=2180,60,69)))),0)))</f>
        <v>0</v>
      </c>
      <c r="G201" s="445"/>
      <c r="H201" s="450">
        <f>IF(OR(입력!B203="T/T",입력!B203="T/O",,입력!B203="OD",입력!B203="T/S"),IF(입력!H205="W",입력!D201-(입력!D201-입력!J205)-46-21-26-26+6+6+30+30,IF(입력!H205="H",입력!D201-46-46-26-26+6+6+30+30,0)),IF(입력!B203="ES",IF(입력!H206="W",입력!D201-(입력!D201-입력!J205)-40-21-26-26+6+6+30+30+20,0),IF(입력!B203="PJ",IF(입력!H205="W",입력!D201-(입력!D201-입력!J205)-50-50-20-20+10+10+30+30,IF(입력!H205="H",입력!D201-50-50-20-20+10+10+30+30,0)),0)))</f>
        <v>0</v>
      </c>
      <c r="I201" s="445"/>
      <c r="J201" s="450">
        <f>IF(OR(입력!B203="T/T",입력!B203="T/O",입력!B203="OD",입력!B203="T/S"),IF(입력!H205="W",입력!F201-46-46-26-26+6+6+30+IF(입력!F201-46-46-26-26+6+6+30&lt;=930,48,IF(입력!F201-46-46-26-26+6+6+30&lt;=1250,50,IF(입력!F201-46-46-26-26+6+6+30&lt;=2240,60,69))),IF(입력!H205="H",입력!F201-(입력!F201-입력!J206)-46-21-26-26+6+6+30+IF(입력!F201-(입력!F201-입력!J206)-46-21-26-26+6+6+30&lt;=930,48,IF(입력!F201-(입력!F201-입력!J206)-46-21-26-26+6+6+30&lt;=1250,50,IF(입력!F201-(입력!F201-입력!J206)-46-21-26-26+6+6+30&lt;=2240,60,69))),0)),IF(입력!B203="ES",IF(입력!H205="W",입력!F201-40-40-26-26+6+6+30+IF(입력!F201-40-40-26-26+6+6+30&lt;=930,48,IF(입력!F201-40-40-26-26+6+6+30&lt;=1250,50,IF(입력!F201-40-40-26-26+6+6+30&lt;=2240,60,69))),0),IF(입력!B203="PJ",IF(입력!H205="W",입력!F201-50-50-20-20+10+10+30+IF(입력!F201-50-50-20-20+10+10+30&lt;=930,48,IF(입력!F201-50-50-20-20+10+10+30&lt;=1250,50,IF(입력!F201-50-50-20-20+10+10+30&lt;=2240,60,69))),IF(입력!H205="H",입력!F201-(입력!F201-입력!J206)-50-50-20-20+10+10+30+IF(입력!F201-(입력!F201-입력!J206)-50-50-20-20+10+10+30&lt;=930,48,IF(입력!F201-(입력!F201-입력!J206)-50-50-20-20+10+10+30&lt;=1250,50,IF(입력!F201-(입력!F201-입력!J206)-50-50-20-20+10+10+30&lt;=2240,60,69))),0)),0)))</f>
        <v>0</v>
      </c>
      <c r="K201" s="445"/>
      <c r="L201" s="450">
        <f>IF(입력!B201="T/S",IF(OR(입력!H206="W",입력!H206="H"),200000,100000),IF(OR(입력!B201="ES",입력!B201="OD",입력!B201="ID"),IF(OR(입력!H206="W",입력!H206="H"),200000,100000),IFERROR(INDEX('방충망 단가표'!$C$4:$U$32,(MATCH(D201,'방충망 단가표'!$B$4:$B$32)+1),(MATCH(F201,'방충망 단가표'!$C$3:$U$3)+1)),0)+IFERROR(INDEX('방충망 단가표'!$C$4:$U$32,(MATCH(H201,'방충망 단가표'!$B$4:$B$32)+1),(MATCH(J201,'방충망 단가표'!$C$3:$U$3)+1)),0)))</f>
        <v>0</v>
      </c>
      <c r="M201" s="444"/>
      <c r="N201" s="444"/>
      <c r="O201" s="445"/>
      <c r="P201" s="10"/>
      <c r="Q201" s="10"/>
      <c r="R201" s="10"/>
      <c r="S201" s="10"/>
    </row>
    <row r="202" spans="1:19" ht="16.5" customHeight="1" x14ac:dyDescent="0.3">
      <c r="A202" s="470"/>
      <c r="B202" s="473"/>
      <c r="C202" s="474"/>
      <c r="D202" s="451"/>
      <c r="E202" s="478"/>
      <c r="F202" s="300"/>
      <c r="G202" s="447"/>
      <c r="H202" s="451"/>
      <c r="I202" s="447"/>
      <c r="J202" s="451"/>
      <c r="K202" s="447"/>
      <c r="L202" s="451"/>
      <c r="M202" s="300"/>
      <c r="N202" s="300"/>
      <c r="O202" s="447"/>
      <c r="P202" s="10"/>
      <c r="Q202" s="10"/>
      <c r="R202" s="10"/>
      <c r="S202" s="10"/>
    </row>
    <row r="203" spans="1:19" ht="16.5" customHeight="1" x14ac:dyDescent="0.3">
      <c r="A203" s="470"/>
      <c r="B203" s="473"/>
      <c r="C203" s="474"/>
      <c r="D203" s="451"/>
      <c r="E203" s="478"/>
      <c r="F203" s="300"/>
      <c r="G203" s="447"/>
      <c r="H203" s="451"/>
      <c r="I203" s="447"/>
      <c r="J203" s="451"/>
      <c r="K203" s="447"/>
      <c r="L203" s="451"/>
      <c r="M203" s="300"/>
      <c r="N203" s="300"/>
      <c r="O203" s="447"/>
      <c r="P203" s="10"/>
      <c r="Q203" s="10"/>
      <c r="R203" s="10"/>
      <c r="S203" s="10"/>
    </row>
    <row r="204" spans="1:19" ht="16.5" customHeight="1" thickBot="1" x14ac:dyDescent="0.35">
      <c r="A204" s="470"/>
      <c r="B204" s="485"/>
      <c r="C204" s="486"/>
      <c r="D204" s="451"/>
      <c r="E204" s="478"/>
      <c r="F204" s="300"/>
      <c r="G204" s="447"/>
      <c r="H204" s="451"/>
      <c r="I204" s="447"/>
      <c r="J204" s="451"/>
      <c r="K204" s="447"/>
      <c r="L204" s="451"/>
      <c r="M204" s="300"/>
      <c r="N204" s="300"/>
      <c r="O204" s="447"/>
      <c r="P204" s="10"/>
      <c r="Q204" s="10"/>
      <c r="R204" s="10"/>
      <c r="S204" s="10"/>
    </row>
    <row r="205" spans="1:19" ht="16.5" customHeight="1" x14ac:dyDescent="0.3">
      <c r="A205" s="470"/>
      <c r="B205" s="473" t="str">
        <f>IF(입력!B203="","",입력!B203)</f>
        <v/>
      </c>
      <c r="C205" s="474"/>
      <c r="D205" s="451"/>
      <c r="E205" s="478"/>
      <c r="F205" s="300"/>
      <c r="G205" s="447"/>
      <c r="H205" s="451"/>
      <c r="I205" s="447"/>
      <c r="J205" s="451"/>
      <c r="K205" s="447"/>
      <c r="L205" s="451"/>
      <c r="M205" s="300"/>
      <c r="N205" s="300"/>
      <c r="O205" s="447"/>
      <c r="P205" s="10"/>
      <c r="Q205" s="10"/>
      <c r="R205" s="10"/>
      <c r="S205" s="10"/>
    </row>
    <row r="206" spans="1:19" ht="16.5" customHeight="1" x14ac:dyDescent="0.3">
      <c r="A206" s="470"/>
      <c r="B206" s="473"/>
      <c r="C206" s="474"/>
      <c r="D206" s="451"/>
      <c r="E206" s="478"/>
      <c r="F206" s="300"/>
      <c r="G206" s="447"/>
      <c r="H206" s="451"/>
      <c r="I206" s="447"/>
      <c r="J206" s="451"/>
      <c r="K206" s="447"/>
      <c r="L206" s="451"/>
      <c r="M206" s="300"/>
      <c r="N206" s="300"/>
      <c r="O206" s="447"/>
      <c r="P206" s="10"/>
      <c r="Q206" s="10"/>
      <c r="R206" s="10"/>
      <c r="S206" s="10"/>
    </row>
    <row r="207" spans="1:19" ht="16.5" customHeight="1" x14ac:dyDescent="0.3">
      <c r="A207" s="470"/>
      <c r="B207" s="473"/>
      <c r="C207" s="474"/>
      <c r="D207" s="451"/>
      <c r="E207" s="478"/>
      <c r="F207" s="300"/>
      <c r="G207" s="447"/>
      <c r="H207" s="451"/>
      <c r="I207" s="447"/>
      <c r="J207" s="451"/>
      <c r="K207" s="447"/>
      <c r="L207" s="451"/>
      <c r="M207" s="300"/>
      <c r="N207" s="300"/>
      <c r="O207" s="447"/>
      <c r="P207" s="10"/>
      <c r="Q207" s="10"/>
      <c r="R207" s="10"/>
      <c r="S207" s="10"/>
    </row>
    <row r="208" spans="1:19" ht="16.5" customHeight="1" thickBot="1" x14ac:dyDescent="0.35">
      <c r="A208" s="470"/>
      <c r="B208" s="475"/>
      <c r="C208" s="476"/>
      <c r="D208" s="452"/>
      <c r="E208" s="479"/>
      <c r="F208" s="448"/>
      <c r="G208" s="449"/>
      <c r="H208" s="452"/>
      <c r="I208" s="449"/>
      <c r="J208" s="452"/>
      <c r="K208" s="449"/>
      <c r="L208" s="452"/>
      <c r="M208" s="448"/>
      <c r="N208" s="448"/>
      <c r="O208" s="449"/>
      <c r="P208" s="10"/>
      <c r="Q208" s="10"/>
      <c r="R208" s="10"/>
      <c r="S208" s="10"/>
    </row>
    <row r="209" spans="1:19" ht="16.5" customHeight="1" x14ac:dyDescent="0.3">
      <c r="A209" s="469">
        <f>IF(입력!A209="","",입력!A209)</f>
        <v>26</v>
      </c>
      <c r="B209" s="471" t="str">
        <f>IF(입력!B209="","",입력!B209)</f>
        <v/>
      </c>
      <c r="C209" s="472"/>
      <c r="D209" s="450">
        <f>IF(OR(입력!B211="T/T",입력!B211="T/S",입력!B211="T/O",입력!B211="ID",입력!B211="OD"),IF(입력!H209="W",(입력!D209-(입력!D209-입력!J209)-46-21-26-26+6+6+30+30),입력!D209-46-46-26-26+6+6+30+30),IF(입력!B211="ES",(입력!D209-(입력!D209-입력!J209)-40-21-26-26+6+6+30+30+20),IF(입력!B211="PJ",IF(입력!H209="W",(입력!D209-(입력!D209-입력!J209)-50-50-20-20+10+10+30+30),입력!D209-50-50-20-20+10+10+30+30),0)))</f>
        <v>0</v>
      </c>
      <c r="E209" s="477"/>
      <c r="F209" s="444">
        <f>IF(OR(입력!B211="T/T",입력!B211="T/O",입력!B211="T/S",입력!B211="ID",입력!B211="OD"),IF(입력!H209="H",입력!F209-(입력!F209-입력!J209)-46-21-26-26+6+6+30+IF(입력!H209="H",IF(입력!F209-(입력!F209-입력!J209)-46-21-26-26+6+6+30&lt;=930,48,IF(입력!F209-(입력!F209-입력!J209)-46-21-26-26+6+6+30&lt;=1250,50,IF(입력!F209-(입력!F209-입력!J209)-46-21-26-26+6+6+30&lt;=2240,60,69)))),입력!F209-46-46-26-26+6+6+30+IF(입력!F209-46-46-26-26+6+6+30&lt;=930,48,IF(입력!F209-46-46-26-26+6+6+30&lt;=1250,50,IF(입력!F209-46-46-26-26+6+6+30&lt;=2240,60,69)))),IF(입력!B211="ES",입력!F209-40-40-26-26+6+6+30+IF(입력!F209-40-40-26-26+6+6+30&lt;=930,48,IF(입력!F209-40-40-26-26+6+6+30&lt;=1250,50,IF(입력!F209-40-40-26-26+6+6+30&lt;=2240,60,69))),IF(입력!B211="PJ",IF(입력!H209="H",입력!F209-(입력!F209-입력!J209)-50-50-20-20+10+10+30+IF(입력!H209="H",IF(입력!F209-(입력!F209-입력!J209)-50-50-20-20+10+10+30&lt;=882,48,IF(입력!F209-(입력!F209-입력!J209)-50-50-20-20+10+10+30&lt;=1200,50,IF(입력!F209-(입력!F209-입력!J209)-50-50-20-20+10+10+30&lt;=2180,60,69)))),입력!F209-50-50-20-20+10+10+30+IF(입력!F209-50-50-20-20+10+10+30&lt;=882,48,IF(입력!F209-50-50-20-20+10+10+30&lt;=1200,50,IF(입력!F209-50-50-20-20+10+10+30&lt;=2180,60,69)))),0)))</f>
        <v>0</v>
      </c>
      <c r="G209" s="445"/>
      <c r="H209" s="450">
        <f>IF(OR(입력!B211="T/T",입력!B211="T/O",,입력!B211="OD",입력!B211="T/S"),IF(입력!H213="W",입력!D209-(입력!D209-입력!J213)-46-21-26-26+6+6+30+30,IF(입력!H213="H",입력!D209-46-46-26-26+6+6+30+30,0)),IF(입력!B211="ES",IF(입력!H214="W",입력!D209-(입력!D209-입력!J213)-40-21-26-26+6+6+30+30+20,0),IF(입력!B211="PJ",IF(입력!H213="W",입력!D209-(입력!D209-입력!J213)-50-50-20-20+10+10+30+30,IF(입력!H213="H",입력!D209-50-50-20-20+10+10+30+30,0)),0)))</f>
        <v>0</v>
      </c>
      <c r="I209" s="445"/>
      <c r="J209" s="450">
        <f>IF(OR(입력!B211="T/T",입력!B211="T/O",입력!B211="OD",입력!B211="T/S"),IF(입력!H213="W",입력!F209-46-46-26-26+6+6+30+IF(입력!F209-46-46-26-26+6+6+30&lt;=930,48,IF(입력!F209-46-46-26-26+6+6+30&lt;=1250,50,IF(입력!F209-46-46-26-26+6+6+30&lt;=2240,60,69))),IF(입력!H213="H",입력!F209-(입력!F209-입력!J214)-46-21-26-26+6+6+30+IF(입력!F209-(입력!F209-입력!J214)-46-21-26-26+6+6+30&lt;=930,48,IF(입력!F209-(입력!F209-입력!J214)-46-21-26-26+6+6+30&lt;=1250,50,IF(입력!F209-(입력!F209-입력!J214)-46-21-26-26+6+6+30&lt;=2240,60,69))),0)),IF(입력!B211="ES",IF(입력!H213="W",입력!F209-40-40-26-26+6+6+30+IF(입력!F209-40-40-26-26+6+6+30&lt;=930,48,IF(입력!F209-40-40-26-26+6+6+30&lt;=1250,50,IF(입력!F209-40-40-26-26+6+6+30&lt;=2240,60,69))),0),IF(입력!B211="PJ",IF(입력!H213="W",입력!F209-50-50-20-20+10+10+30+IF(입력!F209-50-50-20-20+10+10+30&lt;=930,48,IF(입력!F209-50-50-20-20+10+10+30&lt;=1250,50,IF(입력!F209-50-50-20-20+10+10+30&lt;=2240,60,69))),IF(입력!H213="H",입력!F209-(입력!F209-입력!J214)-50-50-20-20+10+10+30+IF(입력!F209-(입력!F209-입력!J214)-50-50-20-20+10+10+30&lt;=930,48,IF(입력!F209-(입력!F209-입력!J214)-50-50-20-20+10+10+30&lt;=1250,50,IF(입력!F209-(입력!F209-입력!J214)-50-50-20-20+10+10+30&lt;=2240,60,69))),0)),0)))</f>
        <v>0</v>
      </c>
      <c r="K209" s="445"/>
      <c r="L209" s="450">
        <f>IF(입력!B209="T/S",IF(OR(입력!H214="W",입력!H214="H"),200000,100000),IF(OR(입력!B209="ES",입력!B209="OD",입력!B209="ID"),IF(OR(입력!H214="W",입력!H214="H"),200000,100000),IFERROR(INDEX('방충망 단가표'!$C$4:$U$32,(MATCH(D209,'방충망 단가표'!$B$4:$B$32)+1),(MATCH(F209,'방충망 단가표'!$C$3:$U$3)+1)),0)+IFERROR(INDEX('방충망 단가표'!$C$4:$U$32,(MATCH(H209,'방충망 단가표'!$B$4:$B$32)+1),(MATCH(J209,'방충망 단가표'!$C$3:$U$3)+1)),0)))</f>
        <v>0</v>
      </c>
      <c r="M209" s="444"/>
      <c r="N209" s="444"/>
      <c r="O209" s="445"/>
      <c r="P209" s="10"/>
      <c r="Q209" s="10"/>
      <c r="R209" s="10"/>
      <c r="S209" s="10"/>
    </row>
    <row r="210" spans="1:19" ht="16.5" customHeight="1" x14ac:dyDescent="0.3">
      <c r="A210" s="470"/>
      <c r="B210" s="473"/>
      <c r="C210" s="474"/>
      <c r="D210" s="451"/>
      <c r="E210" s="478"/>
      <c r="F210" s="300"/>
      <c r="G210" s="447"/>
      <c r="H210" s="451"/>
      <c r="I210" s="447"/>
      <c r="J210" s="451"/>
      <c r="K210" s="447"/>
      <c r="L210" s="451"/>
      <c r="M210" s="300"/>
      <c r="N210" s="300"/>
      <c r="O210" s="447"/>
      <c r="P210" s="10"/>
      <c r="Q210" s="10"/>
      <c r="R210" s="10"/>
      <c r="S210" s="10"/>
    </row>
    <row r="211" spans="1:19" ht="16.5" customHeight="1" x14ac:dyDescent="0.3">
      <c r="A211" s="470"/>
      <c r="B211" s="473"/>
      <c r="C211" s="474"/>
      <c r="D211" s="451"/>
      <c r="E211" s="478"/>
      <c r="F211" s="300"/>
      <c r="G211" s="447"/>
      <c r="H211" s="451"/>
      <c r="I211" s="447"/>
      <c r="J211" s="451"/>
      <c r="K211" s="447"/>
      <c r="L211" s="451"/>
      <c r="M211" s="300"/>
      <c r="N211" s="300"/>
      <c r="O211" s="447"/>
      <c r="P211" s="10"/>
      <c r="Q211" s="10"/>
      <c r="R211" s="10"/>
      <c r="S211" s="10"/>
    </row>
    <row r="212" spans="1:19" ht="16.5" customHeight="1" thickBot="1" x14ac:dyDescent="0.35">
      <c r="A212" s="470"/>
      <c r="B212" s="485"/>
      <c r="C212" s="486"/>
      <c r="D212" s="451"/>
      <c r="E212" s="478"/>
      <c r="F212" s="300"/>
      <c r="G212" s="447"/>
      <c r="H212" s="451"/>
      <c r="I212" s="447"/>
      <c r="J212" s="451"/>
      <c r="K212" s="447"/>
      <c r="L212" s="451"/>
      <c r="M212" s="300"/>
      <c r="N212" s="300"/>
      <c r="O212" s="447"/>
      <c r="P212" s="10"/>
      <c r="Q212" s="10"/>
      <c r="R212" s="10"/>
      <c r="S212" s="10"/>
    </row>
    <row r="213" spans="1:19" ht="16.5" customHeight="1" x14ac:dyDescent="0.3">
      <c r="A213" s="470"/>
      <c r="B213" s="473" t="str">
        <f>IF(입력!B211="","",입력!B211)</f>
        <v/>
      </c>
      <c r="C213" s="474"/>
      <c r="D213" s="451"/>
      <c r="E213" s="478"/>
      <c r="F213" s="300"/>
      <c r="G213" s="447"/>
      <c r="H213" s="451"/>
      <c r="I213" s="447"/>
      <c r="J213" s="451"/>
      <c r="K213" s="447"/>
      <c r="L213" s="451"/>
      <c r="M213" s="300"/>
      <c r="N213" s="300"/>
      <c r="O213" s="447"/>
      <c r="P213" s="10"/>
      <c r="Q213" s="10"/>
      <c r="R213" s="10"/>
      <c r="S213" s="10"/>
    </row>
    <row r="214" spans="1:19" ht="16.5" customHeight="1" x14ac:dyDescent="0.3">
      <c r="A214" s="470"/>
      <c r="B214" s="473"/>
      <c r="C214" s="474"/>
      <c r="D214" s="451"/>
      <c r="E214" s="478"/>
      <c r="F214" s="300"/>
      <c r="G214" s="447"/>
      <c r="H214" s="451"/>
      <c r="I214" s="447"/>
      <c r="J214" s="451"/>
      <c r="K214" s="447"/>
      <c r="L214" s="451"/>
      <c r="M214" s="300"/>
      <c r="N214" s="300"/>
      <c r="O214" s="447"/>
      <c r="P214" s="10"/>
      <c r="Q214" s="10"/>
      <c r="R214" s="10"/>
      <c r="S214" s="10"/>
    </row>
    <row r="215" spans="1:19" ht="16.5" customHeight="1" x14ac:dyDescent="0.3">
      <c r="A215" s="470"/>
      <c r="B215" s="473"/>
      <c r="C215" s="474"/>
      <c r="D215" s="451"/>
      <c r="E215" s="478"/>
      <c r="F215" s="300"/>
      <c r="G215" s="447"/>
      <c r="H215" s="451"/>
      <c r="I215" s="447"/>
      <c r="J215" s="451"/>
      <c r="K215" s="447"/>
      <c r="L215" s="451"/>
      <c r="M215" s="300"/>
      <c r="N215" s="300"/>
      <c r="O215" s="447"/>
      <c r="P215" s="10"/>
      <c r="Q215" s="10"/>
      <c r="R215" s="10"/>
      <c r="S215" s="10"/>
    </row>
    <row r="216" spans="1:19" ht="16.5" customHeight="1" thickBot="1" x14ac:dyDescent="0.35">
      <c r="A216" s="470"/>
      <c r="B216" s="475"/>
      <c r="C216" s="476"/>
      <c r="D216" s="452"/>
      <c r="E216" s="479"/>
      <c r="F216" s="448"/>
      <c r="G216" s="449"/>
      <c r="H216" s="452"/>
      <c r="I216" s="449"/>
      <c r="J216" s="452"/>
      <c r="K216" s="449"/>
      <c r="L216" s="452"/>
      <c r="M216" s="448"/>
      <c r="N216" s="448"/>
      <c r="O216" s="449"/>
      <c r="P216" s="10"/>
      <c r="Q216" s="10"/>
      <c r="R216" s="10"/>
      <c r="S216" s="10"/>
    </row>
    <row r="217" spans="1:19" ht="16.5" customHeight="1" x14ac:dyDescent="0.3">
      <c r="A217" s="469">
        <f>IF(입력!A217="","",입력!A217)</f>
        <v>27</v>
      </c>
      <c r="B217" s="471" t="str">
        <f>IF(입력!B217="","",입력!B217)</f>
        <v/>
      </c>
      <c r="C217" s="472"/>
      <c r="D217" s="450">
        <f>IF(OR(입력!B219="T/T",입력!B219="T/S",입력!B219="T/O",입력!B219="ID",입력!B219="OD"),IF(입력!H217="W",(입력!D217-(입력!D217-입력!J217)-46-21-26-26+6+6+30+30),입력!D217-46-46-26-26+6+6+30+30),IF(입력!B219="ES",(입력!D217-(입력!D217-입력!J217)-40-21-26-26+6+6+30+30+20),IF(입력!B219="PJ",IF(입력!H217="W",(입력!D217-(입력!D217-입력!J217)-50-50-20-20+10+10+30+30),입력!D217-50-50-20-20+10+10+30+30),0)))</f>
        <v>0</v>
      </c>
      <c r="E217" s="477"/>
      <c r="F217" s="444">
        <f>IF(OR(입력!B219="T/T",입력!B219="T/O",입력!B219="T/S",입력!B219="ID",입력!B219="OD"),IF(입력!H217="H",입력!F217-(입력!F217-입력!J217)-46-21-26-26+6+6+30+IF(입력!H217="H",IF(입력!F217-(입력!F217-입력!J217)-46-21-26-26+6+6+30&lt;=930,48,IF(입력!F217-(입력!F217-입력!J217)-46-21-26-26+6+6+30&lt;=1250,50,IF(입력!F217-(입력!F217-입력!J217)-46-21-26-26+6+6+30&lt;=2240,60,69)))),입력!F217-46-46-26-26+6+6+30+IF(입력!F217-46-46-26-26+6+6+30&lt;=930,48,IF(입력!F217-46-46-26-26+6+6+30&lt;=1250,50,IF(입력!F217-46-46-26-26+6+6+30&lt;=2240,60,69)))),IF(입력!B219="ES",입력!F217-40-40-26-26+6+6+30+IF(입력!F217-40-40-26-26+6+6+30&lt;=930,48,IF(입력!F217-40-40-26-26+6+6+30&lt;=1250,50,IF(입력!F217-40-40-26-26+6+6+30&lt;=2240,60,69))),IF(입력!B219="PJ",IF(입력!H217="H",입력!F217-(입력!F217-입력!J217)-50-50-20-20+10+10+30+IF(입력!H217="H",IF(입력!F217-(입력!F217-입력!J217)-50-50-20-20+10+10+30&lt;=882,48,IF(입력!F217-(입력!F217-입력!J217)-50-50-20-20+10+10+30&lt;=1200,50,IF(입력!F217-(입력!F217-입력!J217)-50-50-20-20+10+10+30&lt;=2180,60,69)))),입력!F217-50-50-20-20+10+10+30+IF(입력!F217-50-50-20-20+10+10+30&lt;=882,48,IF(입력!F217-50-50-20-20+10+10+30&lt;=1200,50,IF(입력!F217-50-50-20-20+10+10+30&lt;=2180,60,69)))),0)))</f>
        <v>0</v>
      </c>
      <c r="G217" s="445"/>
      <c r="H217" s="450">
        <f>IF(OR(입력!B219="T/T",입력!B219="T/O",,입력!B219="OD",입력!B219="T/S"),IF(입력!H221="W",입력!D217-(입력!D217-입력!J221)-46-21-26-26+6+6+30+30,IF(입력!H221="H",입력!D217-46-46-26-26+6+6+30+30,0)),IF(입력!B219="ES",IF(입력!H222="W",입력!D217-(입력!D217-입력!J221)-40-21-26-26+6+6+30+30+20,0),IF(입력!B219="PJ",IF(입력!H221="W",입력!D217-(입력!D217-입력!J221)-50-50-20-20+10+10+30+30,IF(입력!H221="H",입력!D217-50-50-20-20+10+10+30+30,0)),0)))</f>
        <v>0</v>
      </c>
      <c r="I217" s="445"/>
      <c r="J217" s="450">
        <f>IF(OR(입력!B219="T/T",입력!B219="T/O",입력!B219="OD",입력!B219="T/S"),IF(입력!H221="W",입력!F217-46-46-26-26+6+6+30+IF(입력!F217-46-46-26-26+6+6+30&lt;=930,48,IF(입력!F217-46-46-26-26+6+6+30&lt;=1250,50,IF(입력!F217-46-46-26-26+6+6+30&lt;=2240,60,69))),IF(입력!H221="H",입력!F217-(입력!F217-입력!J222)-46-21-26-26+6+6+30+IF(입력!F217-(입력!F217-입력!J222)-46-21-26-26+6+6+30&lt;=930,48,IF(입력!F217-(입력!F217-입력!J222)-46-21-26-26+6+6+30&lt;=1250,50,IF(입력!F217-(입력!F217-입력!J222)-46-21-26-26+6+6+30&lt;=2240,60,69))),0)),IF(입력!B219="ES",IF(입력!H221="W",입력!F217-40-40-26-26+6+6+30+IF(입력!F217-40-40-26-26+6+6+30&lt;=930,48,IF(입력!F217-40-40-26-26+6+6+30&lt;=1250,50,IF(입력!F217-40-40-26-26+6+6+30&lt;=2240,60,69))),0),IF(입력!B219="PJ",IF(입력!H221="W",입력!F217-50-50-20-20+10+10+30+IF(입력!F217-50-50-20-20+10+10+30&lt;=930,48,IF(입력!F217-50-50-20-20+10+10+30&lt;=1250,50,IF(입력!F217-50-50-20-20+10+10+30&lt;=2240,60,69))),IF(입력!H221="H",입력!F217-(입력!F217-입력!J222)-50-50-20-20+10+10+30+IF(입력!F217-(입력!F217-입력!J222)-50-50-20-20+10+10+30&lt;=930,48,IF(입력!F217-(입력!F217-입력!J222)-50-50-20-20+10+10+30&lt;=1250,50,IF(입력!F217-(입력!F217-입력!J222)-50-50-20-20+10+10+30&lt;=2240,60,69))),0)),0)))</f>
        <v>0</v>
      </c>
      <c r="K217" s="445"/>
      <c r="L217" s="450">
        <f>IF(입력!B217="T/S",IF(OR(입력!H222="W",입력!H222="H"),200000,100000),IF(OR(입력!B217="ES",입력!B217="OD",입력!B217="ID"),IF(OR(입력!H222="W",입력!H222="H"),200000,100000),IFERROR(INDEX('방충망 단가표'!$C$4:$U$32,(MATCH(D217,'방충망 단가표'!$B$4:$B$32)+1),(MATCH(F217,'방충망 단가표'!$C$3:$U$3)+1)),0)+IFERROR(INDEX('방충망 단가표'!$C$4:$U$32,(MATCH(H217,'방충망 단가표'!$B$4:$B$32)+1),(MATCH(J217,'방충망 단가표'!$C$3:$U$3)+1)),0)))</f>
        <v>0</v>
      </c>
      <c r="M217" s="444"/>
      <c r="N217" s="444"/>
      <c r="O217" s="445"/>
      <c r="P217" s="10"/>
      <c r="Q217" s="10"/>
      <c r="R217" s="10"/>
      <c r="S217" s="10"/>
    </row>
    <row r="218" spans="1:19" ht="16.5" customHeight="1" x14ac:dyDescent="0.3">
      <c r="A218" s="470"/>
      <c r="B218" s="473"/>
      <c r="C218" s="474"/>
      <c r="D218" s="451"/>
      <c r="E218" s="478"/>
      <c r="F218" s="300"/>
      <c r="G218" s="447"/>
      <c r="H218" s="451"/>
      <c r="I218" s="447"/>
      <c r="J218" s="451"/>
      <c r="K218" s="447"/>
      <c r="L218" s="451"/>
      <c r="M218" s="300"/>
      <c r="N218" s="300"/>
      <c r="O218" s="447"/>
      <c r="P218" s="10"/>
      <c r="Q218" s="10"/>
      <c r="R218" s="10"/>
      <c r="S218" s="10"/>
    </row>
    <row r="219" spans="1:19" ht="16.5" customHeight="1" x14ac:dyDescent="0.3">
      <c r="A219" s="470"/>
      <c r="B219" s="473"/>
      <c r="C219" s="474"/>
      <c r="D219" s="451"/>
      <c r="E219" s="478"/>
      <c r="F219" s="300"/>
      <c r="G219" s="447"/>
      <c r="H219" s="451"/>
      <c r="I219" s="447"/>
      <c r="J219" s="451"/>
      <c r="K219" s="447"/>
      <c r="L219" s="451"/>
      <c r="M219" s="300"/>
      <c r="N219" s="300"/>
      <c r="O219" s="447"/>
      <c r="P219" s="10"/>
      <c r="Q219" s="10"/>
      <c r="R219" s="10"/>
      <c r="S219" s="10"/>
    </row>
    <row r="220" spans="1:19" ht="16.5" customHeight="1" thickBot="1" x14ac:dyDescent="0.35">
      <c r="A220" s="470"/>
      <c r="B220" s="485"/>
      <c r="C220" s="486"/>
      <c r="D220" s="451"/>
      <c r="E220" s="478"/>
      <c r="F220" s="300"/>
      <c r="G220" s="447"/>
      <c r="H220" s="451"/>
      <c r="I220" s="447"/>
      <c r="J220" s="451"/>
      <c r="K220" s="447"/>
      <c r="L220" s="451"/>
      <c r="M220" s="300"/>
      <c r="N220" s="300"/>
      <c r="O220" s="447"/>
      <c r="P220" s="10"/>
      <c r="Q220" s="10"/>
      <c r="R220" s="10"/>
      <c r="S220" s="10"/>
    </row>
    <row r="221" spans="1:19" ht="16.5" customHeight="1" x14ac:dyDescent="0.3">
      <c r="A221" s="470"/>
      <c r="B221" s="473" t="str">
        <f>IF(입력!B219="","",입력!B219)</f>
        <v/>
      </c>
      <c r="C221" s="474"/>
      <c r="D221" s="451"/>
      <c r="E221" s="478"/>
      <c r="F221" s="300"/>
      <c r="G221" s="447"/>
      <c r="H221" s="451"/>
      <c r="I221" s="447"/>
      <c r="J221" s="451"/>
      <c r="K221" s="447"/>
      <c r="L221" s="451"/>
      <c r="M221" s="300"/>
      <c r="N221" s="300"/>
      <c r="O221" s="447"/>
      <c r="P221" s="10"/>
      <c r="Q221" s="10"/>
      <c r="R221" s="10"/>
      <c r="S221" s="10"/>
    </row>
    <row r="222" spans="1:19" ht="16.5" customHeight="1" x14ac:dyDescent="0.3">
      <c r="A222" s="470"/>
      <c r="B222" s="473"/>
      <c r="C222" s="474"/>
      <c r="D222" s="451"/>
      <c r="E222" s="478"/>
      <c r="F222" s="300"/>
      <c r="G222" s="447"/>
      <c r="H222" s="451"/>
      <c r="I222" s="447"/>
      <c r="J222" s="451"/>
      <c r="K222" s="447"/>
      <c r="L222" s="451"/>
      <c r="M222" s="300"/>
      <c r="N222" s="300"/>
      <c r="O222" s="447"/>
      <c r="P222" s="10"/>
      <c r="Q222" s="10"/>
      <c r="R222" s="10"/>
      <c r="S222" s="10"/>
    </row>
    <row r="223" spans="1:19" ht="16.5" customHeight="1" x14ac:dyDescent="0.3">
      <c r="A223" s="470"/>
      <c r="B223" s="473"/>
      <c r="C223" s="474"/>
      <c r="D223" s="451"/>
      <c r="E223" s="478"/>
      <c r="F223" s="300"/>
      <c r="G223" s="447"/>
      <c r="H223" s="451"/>
      <c r="I223" s="447"/>
      <c r="J223" s="451"/>
      <c r="K223" s="447"/>
      <c r="L223" s="451"/>
      <c r="M223" s="300"/>
      <c r="N223" s="300"/>
      <c r="O223" s="447"/>
      <c r="P223" s="10"/>
      <c r="Q223" s="10"/>
      <c r="R223" s="10"/>
      <c r="S223" s="10"/>
    </row>
    <row r="224" spans="1:19" ht="16.5" customHeight="1" thickBot="1" x14ac:dyDescent="0.35">
      <c r="A224" s="470"/>
      <c r="B224" s="475"/>
      <c r="C224" s="476"/>
      <c r="D224" s="452"/>
      <c r="E224" s="479"/>
      <c r="F224" s="448"/>
      <c r="G224" s="449"/>
      <c r="H224" s="452"/>
      <c r="I224" s="449"/>
      <c r="J224" s="452"/>
      <c r="K224" s="449"/>
      <c r="L224" s="452"/>
      <c r="M224" s="448"/>
      <c r="N224" s="448"/>
      <c r="O224" s="449"/>
      <c r="P224" s="10"/>
      <c r="Q224" s="10"/>
      <c r="R224" s="10"/>
      <c r="S224" s="10"/>
    </row>
    <row r="225" spans="1:19" ht="16.5" customHeight="1" x14ac:dyDescent="0.3">
      <c r="A225" s="469">
        <f>IF(입력!A225="","",입력!A225)</f>
        <v>28</v>
      </c>
      <c r="B225" s="471" t="str">
        <f>IF(입력!B225="","",입력!B225)</f>
        <v/>
      </c>
      <c r="C225" s="472"/>
      <c r="D225" s="450">
        <f>IF(OR(입력!B227="T/T",입력!B227="T/S",입력!B227="T/O",입력!B227="ID",입력!B227="OD"),IF(입력!H225="W",(입력!D225-(입력!D225-입력!J225)-46-21-26-26+6+6+30+30),입력!D225-46-46-26-26+6+6+30+30),IF(입력!B227="ES",(입력!D225-(입력!D225-입력!J225)-40-21-26-26+6+6+30+30+20),IF(입력!B227="PJ",IF(입력!H225="W",(입력!D225-(입력!D225-입력!J225)-50-50-20-20+10+10+30+30),입력!D225-50-50-20-20+10+10+30+30),0)))</f>
        <v>0</v>
      </c>
      <c r="E225" s="477"/>
      <c r="F225" s="444">
        <f>IF(OR(입력!B227="T/T",입력!B227="T/O",입력!B227="T/S",입력!B227="ID",입력!B227="OD"),IF(입력!H225="H",입력!F225-(입력!F225-입력!J225)-46-21-26-26+6+6+30+IF(입력!H225="H",IF(입력!F225-(입력!F225-입력!J225)-46-21-26-26+6+6+30&lt;=930,48,IF(입력!F225-(입력!F225-입력!J225)-46-21-26-26+6+6+30&lt;=1250,50,IF(입력!F225-(입력!F225-입력!J225)-46-21-26-26+6+6+30&lt;=2240,60,69)))),입력!F225-46-46-26-26+6+6+30+IF(입력!F225-46-46-26-26+6+6+30&lt;=930,48,IF(입력!F225-46-46-26-26+6+6+30&lt;=1250,50,IF(입력!F225-46-46-26-26+6+6+30&lt;=2240,60,69)))),IF(입력!B227="ES",입력!F225-40-40-26-26+6+6+30+IF(입력!F225-40-40-26-26+6+6+30&lt;=930,48,IF(입력!F225-40-40-26-26+6+6+30&lt;=1250,50,IF(입력!F225-40-40-26-26+6+6+30&lt;=2240,60,69))),IF(입력!B227="PJ",IF(입력!H225="H",입력!F225-(입력!F225-입력!J225)-50-50-20-20+10+10+30+IF(입력!H225="H",IF(입력!F225-(입력!F225-입력!J225)-50-50-20-20+10+10+30&lt;=882,48,IF(입력!F225-(입력!F225-입력!J225)-50-50-20-20+10+10+30&lt;=1200,50,IF(입력!F225-(입력!F225-입력!J225)-50-50-20-20+10+10+30&lt;=2180,60,69)))),입력!F225-50-50-20-20+10+10+30+IF(입력!F225-50-50-20-20+10+10+30&lt;=882,48,IF(입력!F225-50-50-20-20+10+10+30&lt;=1200,50,IF(입력!F225-50-50-20-20+10+10+30&lt;=2180,60,69)))),0)))</f>
        <v>0</v>
      </c>
      <c r="G225" s="445"/>
      <c r="H225" s="450">
        <f>IF(OR(입력!B227="T/T",입력!B227="T/O",,입력!B227="OD",입력!B227="T/S"),IF(입력!H229="W",입력!D225-(입력!D225-입력!J229)-46-21-26-26+6+6+30+30,IF(입력!H229="H",입력!D225-46-46-26-26+6+6+30+30,0)),IF(입력!B227="ES",IF(입력!H230="W",입력!D225-(입력!D225-입력!J229)-40-21-26-26+6+6+30+30+20,0),IF(입력!B227="PJ",IF(입력!H229="W",입력!D225-(입력!D225-입력!J229)-50-50-20-20+10+10+30+30,IF(입력!H229="H",입력!D225-50-50-20-20+10+10+30+30,0)),0)))</f>
        <v>0</v>
      </c>
      <c r="I225" s="445"/>
      <c r="J225" s="450">
        <f>IF(OR(입력!B227="T/T",입력!B227="T/O",입력!B227="OD",입력!B227="T/S"),IF(입력!H229="W",입력!F225-46-46-26-26+6+6+30+IF(입력!F225-46-46-26-26+6+6+30&lt;=930,48,IF(입력!F225-46-46-26-26+6+6+30&lt;=1250,50,IF(입력!F225-46-46-26-26+6+6+30&lt;=2240,60,69))),IF(입력!H229="H",입력!F225-(입력!F225-입력!J230)-46-21-26-26+6+6+30+IF(입력!F225-(입력!F225-입력!J230)-46-21-26-26+6+6+30&lt;=930,48,IF(입력!F225-(입력!F225-입력!J230)-46-21-26-26+6+6+30&lt;=1250,50,IF(입력!F225-(입력!F225-입력!J230)-46-21-26-26+6+6+30&lt;=2240,60,69))),0)),IF(입력!B227="ES",IF(입력!H229="W",입력!F225-40-40-26-26+6+6+30+IF(입력!F225-40-40-26-26+6+6+30&lt;=930,48,IF(입력!F225-40-40-26-26+6+6+30&lt;=1250,50,IF(입력!F225-40-40-26-26+6+6+30&lt;=2240,60,69))),0),IF(입력!B227="PJ",IF(입력!H229="W",입력!F225-50-50-20-20+10+10+30+IF(입력!F225-50-50-20-20+10+10+30&lt;=930,48,IF(입력!F225-50-50-20-20+10+10+30&lt;=1250,50,IF(입력!F225-50-50-20-20+10+10+30&lt;=2240,60,69))),IF(입력!H229="H",입력!F225-(입력!F225-입력!J230)-50-50-20-20+10+10+30+IF(입력!F225-(입력!F225-입력!J230)-50-50-20-20+10+10+30&lt;=930,48,IF(입력!F225-(입력!F225-입력!J230)-50-50-20-20+10+10+30&lt;=1250,50,IF(입력!F225-(입력!F225-입력!J230)-50-50-20-20+10+10+30&lt;=2240,60,69))),0)),0)))</f>
        <v>0</v>
      </c>
      <c r="K225" s="445"/>
      <c r="L225" s="450">
        <f>IF(입력!B225="T/S",IF(OR(입력!H230="W",입력!H230="H"),200000,100000),IF(OR(입력!B225="ES",입력!B225="OD",입력!B225="ID"),IF(OR(입력!H230="W",입력!H230="H"),200000,100000),IFERROR(INDEX('방충망 단가표'!$C$4:$U$32,(MATCH(D225,'방충망 단가표'!$B$4:$B$32)+1),(MATCH(F225,'방충망 단가표'!$C$3:$U$3)+1)),0)+IFERROR(INDEX('방충망 단가표'!$C$4:$U$32,(MATCH(H225,'방충망 단가표'!$B$4:$B$32)+1),(MATCH(J225,'방충망 단가표'!$C$3:$U$3)+1)),0)))</f>
        <v>0</v>
      </c>
      <c r="M225" s="444"/>
      <c r="N225" s="444"/>
      <c r="O225" s="445"/>
      <c r="P225" s="10"/>
      <c r="Q225" s="10"/>
      <c r="R225" s="10"/>
      <c r="S225" s="10"/>
    </row>
    <row r="226" spans="1:19" ht="16.5" customHeight="1" x14ac:dyDescent="0.3">
      <c r="A226" s="470"/>
      <c r="B226" s="473"/>
      <c r="C226" s="474"/>
      <c r="D226" s="451"/>
      <c r="E226" s="478"/>
      <c r="F226" s="300"/>
      <c r="G226" s="447"/>
      <c r="H226" s="451"/>
      <c r="I226" s="447"/>
      <c r="J226" s="451"/>
      <c r="K226" s="447"/>
      <c r="L226" s="451"/>
      <c r="M226" s="300"/>
      <c r="N226" s="300"/>
      <c r="O226" s="447"/>
      <c r="P226" s="10"/>
      <c r="Q226" s="10"/>
      <c r="R226" s="10"/>
      <c r="S226" s="10"/>
    </row>
    <row r="227" spans="1:19" ht="16.5" customHeight="1" x14ac:dyDescent="0.3">
      <c r="A227" s="470"/>
      <c r="B227" s="473"/>
      <c r="C227" s="474"/>
      <c r="D227" s="451"/>
      <c r="E227" s="478"/>
      <c r="F227" s="300"/>
      <c r="G227" s="447"/>
      <c r="H227" s="451"/>
      <c r="I227" s="447"/>
      <c r="J227" s="451"/>
      <c r="K227" s="447"/>
      <c r="L227" s="451"/>
      <c r="M227" s="300"/>
      <c r="N227" s="300"/>
      <c r="O227" s="447"/>
      <c r="P227" s="10"/>
      <c r="Q227" s="10"/>
      <c r="R227" s="10"/>
      <c r="S227" s="10"/>
    </row>
    <row r="228" spans="1:19" ht="16.5" customHeight="1" thickBot="1" x14ac:dyDescent="0.35">
      <c r="A228" s="470"/>
      <c r="B228" s="485"/>
      <c r="C228" s="486"/>
      <c r="D228" s="451"/>
      <c r="E228" s="478"/>
      <c r="F228" s="300"/>
      <c r="G228" s="447"/>
      <c r="H228" s="451"/>
      <c r="I228" s="447"/>
      <c r="J228" s="451"/>
      <c r="K228" s="447"/>
      <c r="L228" s="451"/>
      <c r="M228" s="300"/>
      <c r="N228" s="300"/>
      <c r="O228" s="447"/>
      <c r="P228" s="10"/>
      <c r="Q228" s="10"/>
      <c r="R228" s="10"/>
      <c r="S228" s="10"/>
    </row>
    <row r="229" spans="1:19" ht="16.5" customHeight="1" x14ac:dyDescent="0.3">
      <c r="A229" s="470"/>
      <c r="B229" s="473" t="str">
        <f>IF(입력!B227="","",입력!B227)</f>
        <v/>
      </c>
      <c r="C229" s="474"/>
      <c r="D229" s="451"/>
      <c r="E229" s="478"/>
      <c r="F229" s="300"/>
      <c r="G229" s="447"/>
      <c r="H229" s="451"/>
      <c r="I229" s="447"/>
      <c r="J229" s="451"/>
      <c r="K229" s="447"/>
      <c r="L229" s="451"/>
      <c r="M229" s="300"/>
      <c r="N229" s="300"/>
      <c r="O229" s="447"/>
      <c r="P229" s="10"/>
      <c r="Q229" s="10"/>
      <c r="R229" s="10"/>
      <c r="S229" s="10"/>
    </row>
    <row r="230" spans="1:19" ht="16.5" customHeight="1" x14ac:dyDescent="0.3">
      <c r="A230" s="470"/>
      <c r="B230" s="473"/>
      <c r="C230" s="474"/>
      <c r="D230" s="451"/>
      <c r="E230" s="478"/>
      <c r="F230" s="300"/>
      <c r="G230" s="447"/>
      <c r="H230" s="451"/>
      <c r="I230" s="447"/>
      <c r="J230" s="451"/>
      <c r="K230" s="447"/>
      <c r="L230" s="451"/>
      <c r="M230" s="300"/>
      <c r="N230" s="300"/>
      <c r="O230" s="447"/>
      <c r="P230" s="10"/>
      <c r="Q230" s="10"/>
      <c r="R230" s="10"/>
      <c r="S230" s="10"/>
    </row>
    <row r="231" spans="1:19" ht="16.5" customHeight="1" x14ac:dyDescent="0.3">
      <c r="A231" s="470"/>
      <c r="B231" s="473"/>
      <c r="C231" s="474"/>
      <c r="D231" s="451"/>
      <c r="E231" s="478"/>
      <c r="F231" s="300"/>
      <c r="G231" s="447"/>
      <c r="H231" s="451"/>
      <c r="I231" s="447"/>
      <c r="J231" s="451"/>
      <c r="K231" s="447"/>
      <c r="L231" s="451"/>
      <c r="M231" s="300"/>
      <c r="N231" s="300"/>
      <c r="O231" s="447"/>
      <c r="P231" s="10"/>
      <c r="Q231" s="10"/>
      <c r="R231" s="10"/>
      <c r="S231" s="10"/>
    </row>
    <row r="232" spans="1:19" ht="16.5" customHeight="1" thickBot="1" x14ac:dyDescent="0.35">
      <c r="A232" s="470"/>
      <c r="B232" s="475"/>
      <c r="C232" s="476"/>
      <c r="D232" s="452"/>
      <c r="E232" s="479"/>
      <c r="F232" s="448"/>
      <c r="G232" s="449"/>
      <c r="H232" s="452"/>
      <c r="I232" s="449"/>
      <c r="J232" s="452"/>
      <c r="K232" s="449"/>
      <c r="L232" s="452"/>
      <c r="M232" s="448"/>
      <c r="N232" s="448"/>
      <c r="O232" s="449"/>
      <c r="P232" s="10"/>
      <c r="Q232" s="10"/>
      <c r="R232" s="10"/>
      <c r="S232" s="10"/>
    </row>
    <row r="233" spans="1:19" ht="16.5" customHeight="1" x14ac:dyDescent="0.3">
      <c r="A233" s="469">
        <f>IF(입력!A233="","",입력!A233)</f>
        <v>29</v>
      </c>
      <c r="B233" s="471" t="str">
        <f>IF(입력!B233="","",입력!B233)</f>
        <v/>
      </c>
      <c r="C233" s="472"/>
      <c r="D233" s="450">
        <f>IF(OR(입력!B235="T/T",입력!B235="T/S",입력!B235="T/O",입력!B235="ID",입력!B235="OD"),IF(입력!H233="W",(입력!D233-(입력!D233-입력!J233)-46-21-26-26+6+6+30+30),입력!D233-46-46-26-26+6+6+30+30),IF(입력!B235="ES",(입력!D233-(입력!D233-입력!J233)-40-21-26-26+6+6+30+30+20),IF(입력!B235="PJ",IF(입력!H233="W",(입력!D233-(입력!D233-입력!J233)-50-50-20-20+10+10+30+30),입력!D233-50-50-20-20+10+10+30+30),0)))</f>
        <v>0</v>
      </c>
      <c r="E233" s="477"/>
      <c r="F233" s="444">
        <f>IF(OR(입력!B235="T/T",입력!B235="T/O",입력!B235="T/S",입력!B235="ID",입력!B235="OD"),IF(입력!H233="H",입력!F233-(입력!F233-입력!J233)-46-21-26-26+6+6+30+IF(입력!H233="H",IF(입력!F233-(입력!F233-입력!J233)-46-21-26-26+6+6+30&lt;=930,48,IF(입력!F233-(입력!F233-입력!J233)-46-21-26-26+6+6+30&lt;=1250,50,IF(입력!F233-(입력!F233-입력!J233)-46-21-26-26+6+6+30&lt;=2240,60,69)))),입력!F233-46-46-26-26+6+6+30+IF(입력!F233-46-46-26-26+6+6+30&lt;=930,48,IF(입력!F233-46-46-26-26+6+6+30&lt;=1250,50,IF(입력!F233-46-46-26-26+6+6+30&lt;=2240,60,69)))),IF(입력!B235="ES",입력!F233-40-40-26-26+6+6+30+IF(입력!F233-40-40-26-26+6+6+30&lt;=930,48,IF(입력!F233-40-40-26-26+6+6+30&lt;=1250,50,IF(입력!F233-40-40-26-26+6+6+30&lt;=2240,60,69))),IF(입력!B235="PJ",IF(입력!H233="H",입력!F233-(입력!F233-입력!J233)-50-50-20-20+10+10+30+IF(입력!H233="H",IF(입력!F233-(입력!F233-입력!J233)-50-50-20-20+10+10+30&lt;=882,48,IF(입력!F233-(입력!F233-입력!J233)-50-50-20-20+10+10+30&lt;=1200,50,IF(입력!F233-(입력!F233-입력!J233)-50-50-20-20+10+10+30&lt;=2180,60,69)))),입력!F233-50-50-20-20+10+10+30+IF(입력!F233-50-50-20-20+10+10+30&lt;=882,48,IF(입력!F233-50-50-20-20+10+10+30&lt;=1200,50,IF(입력!F233-50-50-20-20+10+10+30&lt;=2180,60,69)))),0)))</f>
        <v>0</v>
      </c>
      <c r="G233" s="445"/>
      <c r="H233" s="450">
        <f>IF(OR(입력!B235="T/T",입력!B235="T/O",,입력!B235="OD",입력!B235="T/S"),IF(입력!H237="W",입력!D233-(입력!D233-입력!J237)-46-21-26-26+6+6+30+30,IF(입력!H237="H",입력!D233-46-46-26-26+6+6+30+30,0)),IF(입력!B235="ES",IF(입력!H238="W",입력!D233-(입력!D233-입력!J237)-40-21-26-26+6+6+30+30+20,0),IF(입력!B235="PJ",IF(입력!H237="W",입력!D233-(입력!D233-입력!J237)-50-50-20-20+10+10+30+30,IF(입력!H237="H",입력!D233-50-50-20-20+10+10+30+30,0)),0)))</f>
        <v>0</v>
      </c>
      <c r="I233" s="445"/>
      <c r="J233" s="450">
        <f>IF(OR(입력!B235="T/T",입력!B235="T/O",입력!B235="OD",입력!B235="T/S"),IF(입력!H237="W",입력!F233-46-46-26-26+6+6+30+IF(입력!F233-46-46-26-26+6+6+30&lt;=930,48,IF(입력!F233-46-46-26-26+6+6+30&lt;=1250,50,IF(입력!F233-46-46-26-26+6+6+30&lt;=2240,60,69))),IF(입력!H237="H",입력!F233-(입력!F233-입력!J238)-46-21-26-26+6+6+30+IF(입력!F233-(입력!F233-입력!J238)-46-21-26-26+6+6+30&lt;=930,48,IF(입력!F233-(입력!F233-입력!J238)-46-21-26-26+6+6+30&lt;=1250,50,IF(입력!F233-(입력!F233-입력!J238)-46-21-26-26+6+6+30&lt;=2240,60,69))),0)),IF(입력!B235="ES",IF(입력!H237="W",입력!F233-40-40-26-26+6+6+30+IF(입력!F233-40-40-26-26+6+6+30&lt;=930,48,IF(입력!F233-40-40-26-26+6+6+30&lt;=1250,50,IF(입력!F233-40-40-26-26+6+6+30&lt;=2240,60,69))),0),IF(입력!B235="PJ",IF(입력!H237="W",입력!F233-50-50-20-20+10+10+30+IF(입력!F233-50-50-20-20+10+10+30&lt;=930,48,IF(입력!F233-50-50-20-20+10+10+30&lt;=1250,50,IF(입력!F233-50-50-20-20+10+10+30&lt;=2240,60,69))),IF(입력!H237="H",입력!F233-(입력!F233-입력!J238)-50-50-20-20+10+10+30+IF(입력!F233-(입력!F233-입력!J238)-50-50-20-20+10+10+30&lt;=930,48,IF(입력!F233-(입력!F233-입력!J238)-50-50-20-20+10+10+30&lt;=1250,50,IF(입력!F233-(입력!F233-입력!J238)-50-50-20-20+10+10+30&lt;=2240,60,69))),0)),0)))</f>
        <v>0</v>
      </c>
      <c r="K233" s="445"/>
      <c r="L233" s="450">
        <f>IF(입력!B233="T/S",IF(OR(입력!H238="W",입력!H238="H"),200000,100000),IF(OR(입력!B233="ES",입력!B233="OD",입력!B233="ID"),IF(OR(입력!H238="W",입력!H238="H"),200000,100000),IFERROR(INDEX('방충망 단가표'!$C$4:$U$32,(MATCH(D233,'방충망 단가표'!$B$4:$B$32)+1),(MATCH(F233,'방충망 단가표'!$C$3:$U$3)+1)),0)+IFERROR(INDEX('방충망 단가표'!$C$4:$U$32,(MATCH(H233,'방충망 단가표'!$B$4:$B$32)+1),(MATCH(J233,'방충망 단가표'!$C$3:$U$3)+1)),0)))</f>
        <v>0</v>
      </c>
      <c r="M233" s="444"/>
      <c r="N233" s="444"/>
      <c r="O233" s="445"/>
      <c r="P233" s="10"/>
      <c r="Q233" s="10"/>
      <c r="R233" s="10"/>
      <c r="S233" s="10"/>
    </row>
    <row r="234" spans="1:19" ht="16.5" customHeight="1" x14ac:dyDescent="0.3">
      <c r="A234" s="470"/>
      <c r="B234" s="473"/>
      <c r="C234" s="474"/>
      <c r="D234" s="451"/>
      <c r="E234" s="478"/>
      <c r="F234" s="300"/>
      <c r="G234" s="447"/>
      <c r="H234" s="451"/>
      <c r="I234" s="447"/>
      <c r="J234" s="451"/>
      <c r="K234" s="447"/>
      <c r="L234" s="451"/>
      <c r="M234" s="300"/>
      <c r="N234" s="300"/>
      <c r="O234" s="447"/>
      <c r="P234" s="10"/>
      <c r="Q234" s="10"/>
      <c r="R234" s="10"/>
      <c r="S234" s="10"/>
    </row>
    <row r="235" spans="1:19" ht="16.5" customHeight="1" x14ac:dyDescent="0.3">
      <c r="A235" s="470"/>
      <c r="B235" s="473"/>
      <c r="C235" s="474"/>
      <c r="D235" s="451"/>
      <c r="E235" s="478"/>
      <c r="F235" s="300"/>
      <c r="G235" s="447"/>
      <c r="H235" s="451"/>
      <c r="I235" s="447"/>
      <c r="J235" s="451"/>
      <c r="K235" s="447"/>
      <c r="L235" s="451"/>
      <c r="M235" s="300"/>
      <c r="N235" s="300"/>
      <c r="O235" s="447"/>
      <c r="P235" s="10"/>
      <c r="Q235" s="10"/>
      <c r="R235" s="10"/>
      <c r="S235" s="10"/>
    </row>
    <row r="236" spans="1:19" ht="16.5" customHeight="1" thickBot="1" x14ac:dyDescent="0.35">
      <c r="A236" s="470"/>
      <c r="B236" s="485"/>
      <c r="C236" s="486"/>
      <c r="D236" s="451"/>
      <c r="E236" s="478"/>
      <c r="F236" s="300"/>
      <c r="G236" s="447"/>
      <c r="H236" s="451"/>
      <c r="I236" s="447"/>
      <c r="J236" s="451"/>
      <c r="K236" s="447"/>
      <c r="L236" s="451"/>
      <c r="M236" s="300"/>
      <c r="N236" s="300"/>
      <c r="O236" s="447"/>
      <c r="P236" s="10"/>
      <c r="Q236" s="10"/>
      <c r="R236" s="10"/>
      <c r="S236" s="10"/>
    </row>
    <row r="237" spans="1:19" ht="16.5" customHeight="1" x14ac:dyDescent="0.3">
      <c r="A237" s="470"/>
      <c r="B237" s="473" t="str">
        <f>IF(입력!B235="","",입력!B235)</f>
        <v/>
      </c>
      <c r="C237" s="474"/>
      <c r="D237" s="451"/>
      <c r="E237" s="478"/>
      <c r="F237" s="300"/>
      <c r="G237" s="447"/>
      <c r="H237" s="451"/>
      <c r="I237" s="447"/>
      <c r="J237" s="451"/>
      <c r="K237" s="447"/>
      <c r="L237" s="451"/>
      <c r="M237" s="300"/>
      <c r="N237" s="300"/>
      <c r="O237" s="447"/>
      <c r="P237" s="10"/>
      <c r="Q237" s="10"/>
      <c r="R237" s="10"/>
      <c r="S237" s="10"/>
    </row>
    <row r="238" spans="1:19" ht="16.5" customHeight="1" x14ac:dyDescent="0.3">
      <c r="A238" s="470"/>
      <c r="B238" s="473"/>
      <c r="C238" s="474"/>
      <c r="D238" s="451"/>
      <c r="E238" s="478"/>
      <c r="F238" s="300"/>
      <c r="G238" s="447"/>
      <c r="H238" s="451"/>
      <c r="I238" s="447"/>
      <c r="J238" s="451"/>
      <c r="K238" s="447"/>
      <c r="L238" s="451"/>
      <c r="M238" s="300"/>
      <c r="N238" s="300"/>
      <c r="O238" s="447"/>
      <c r="P238" s="10"/>
      <c r="Q238" s="10"/>
      <c r="R238" s="10"/>
      <c r="S238" s="10"/>
    </row>
    <row r="239" spans="1:19" ht="16.5" customHeight="1" x14ac:dyDescent="0.3">
      <c r="A239" s="470"/>
      <c r="B239" s="473"/>
      <c r="C239" s="474"/>
      <c r="D239" s="451"/>
      <c r="E239" s="478"/>
      <c r="F239" s="300"/>
      <c r="G239" s="447"/>
      <c r="H239" s="451"/>
      <c r="I239" s="447"/>
      <c r="J239" s="451"/>
      <c r="K239" s="447"/>
      <c r="L239" s="451"/>
      <c r="M239" s="300"/>
      <c r="N239" s="300"/>
      <c r="O239" s="447"/>
      <c r="P239" s="10"/>
      <c r="Q239" s="10"/>
      <c r="R239" s="10"/>
      <c r="S239" s="10"/>
    </row>
    <row r="240" spans="1:19" ht="16.5" customHeight="1" thickBot="1" x14ac:dyDescent="0.35">
      <c r="A240" s="470"/>
      <c r="B240" s="475"/>
      <c r="C240" s="476"/>
      <c r="D240" s="452"/>
      <c r="E240" s="479"/>
      <c r="F240" s="448"/>
      <c r="G240" s="449"/>
      <c r="H240" s="452"/>
      <c r="I240" s="449"/>
      <c r="J240" s="452"/>
      <c r="K240" s="449"/>
      <c r="L240" s="452"/>
      <c r="M240" s="448"/>
      <c r="N240" s="448"/>
      <c r="O240" s="449"/>
      <c r="P240" s="10"/>
      <c r="Q240" s="10"/>
      <c r="R240" s="10"/>
      <c r="S240" s="10"/>
    </row>
    <row r="241" spans="1:19" ht="16.5" customHeight="1" x14ac:dyDescent="0.3">
      <c r="A241" s="469">
        <f>IF(입력!A241="","",입력!A241)</f>
        <v>30</v>
      </c>
      <c r="B241" s="471" t="str">
        <f>IF(입력!B241="","",입력!B241)</f>
        <v/>
      </c>
      <c r="C241" s="472"/>
      <c r="D241" s="450">
        <f>IF(OR(입력!B243="T/T",입력!B243="T/S",입력!B243="T/O",입력!B243="ID",입력!B243="OD"),IF(입력!H241="W",(입력!D241-(입력!D241-입력!J241)-46-21-26-26+6+6+30+30),입력!D241-46-46-26-26+6+6+30+30),IF(입력!B243="ES",(입력!D241-(입력!D241-입력!J241)-40-21-26-26+6+6+30+30+20),IF(입력!B243="PJ",IF(입력!H241="W",(입력!D241-(입력!D241-입력!J241)-50-50-20-20+10+10+30+30),입력!D241-50-50-20-20+10+10+30+30),0)))</f>
        <v>0</v>
      </c>
      <c r="E241" s="477"/>
      <c r="F241" s="444">
        <f>IF(OR(입력!B243="T/T",입력!B243="T/O",입력!B243="T/S",입력!B243="ID",입력!B243="OD"),IF(입력!H241="H",입력!F241-(입력!F241-입력!J241)-46-21-26-26+6+6+30+IF(입력!H241="H",IF(입력!F241-(입력!F241-입력!J241)-46-21-26-26+6+6+30&lt;=930,48,IF(입력!F241-(입력!F241-입력!J241)-46-21-26-26+6+6+30&lt;=1250,50,IF(입력!F241-(입력!F241-입력!J241)-46-21-26-26+6+6+30&lt;=2240,60,69)))),입력!F241-46-46-26-26+6+6+30+IF(입력!F241-46-46-26-26+6+6+30&lt;=930,48,IF(입력!F241-46-46-26-26+6+6+30&lt;=1250,50,IF(입력!F241-46-46-26-26+6+6+30&lt;=2240,60,69)))),IF(입력!B243="ES",입력!F241-40-40-26-26+6+6+30+IF(입력!F241-40-40-26-26+6+6+30&lt;=930,48,IF(입력!F241-40-40-26-26+6+6+30&lt;=1250,50,IF(입력!F241-40-40-26-26+6+6+30&lt;=2240,60,69))),IF(입력!B243="PJ",IF(입력!H241="H",입력!F241-(입력!F241-입력!J241)-50-50-20-20+10+10+30+IF(입력!H241="H",IF(입력!F241-(입력!F241-입력!J241)-50-50-20-20+10+10+30&lt;=882,48,IF(입력!F241-(입력!F241-입력!J241)-50-50-20-20+10+10+30&lt;=1200,50,IF(입력!F241-(입력!F241-입력!J241)-50-50-20-20+10+10+30&lt;=2180,60,69)))),입력!F241-50-50-20-20+10+10+30+IF(입력!F241-50-50-20-20+10+10+30&lt;=882,48,IF(입력!F241-50-50-20-20+10+10+30&lt;=1200,50,IF(입력!F241-50-50-20-20+10+10+30&lt;=2180,60,69)))),0)))</f>
        <v>0</v>
      </c>
      <c r="G241" s="445"/>
      <c r="H241" s="450">
        <f>IF(OR(입력!B243="T/T",입력!B243="T/O",,입력!B243="OD",입력!B243="T/S"),IF(입력!H245="W",입력!D241-(입력!D241-입력!J245)-46-21-26-26+6+6+30+30,IF(입력!H245="H",입력!D241-46-46-26-26+6+6+30+30,0)),IF(입력!B243="ES",IF(입력!H246="W",입력!D241-(입력!D241-입력!J245)-40-21-26-26+6+6+30+30+20,0),IF(입력!B243="PJ",IF(입력!H245="W",입력!D241-(입력!D241-입력!J245)-50-50-20-20+10+10+30+30,IF(입력!H245="H",입력!D241-50-50-20-20+10+10+30+30,0)),0)))</f>
        <v>0</v>
      </c>
      <c r="I241" s="445"/>
      <c r="J241" s="450">
        <f>IF(OR(입력!B243="T/T",입력!B243="T/O",입력!B243="OD",입력!B243="T/S"),IF(입력!H245="W",입력!F241-46-46-26-26+6+6+30+IF(입력!F241-46-46-26-26+6+6+30&lt;=930,48,IF(입력!F241-46-46-26-26+6+6+30&lt;=1250,50,IF(입력!F241-46-46-26-26+6+6+30&lt;=2240,60,69))),IF(입력!H245="H",입력!F241-(입력!F241-입력!J246)-46-21-26-26+6+6+30+IF(입력!F241-(입력!F241-입력!J246)-46-21-26-26+6+6+30&lt;=930,48,IF(입력!F241-(입력!F241-입력!J246)-46-21-26-26+6+6+30&lt;=1250,50,IF(입력!F241-(입력!F241-입력!J246)-46-21-26-26+6+6+30&lt;=2240,60,69))),0)),IF(입력!B243="ES",IF(입력!H245="W",입력!F241-40-40-26-26+6+6+30+IF(입력!F241-40-40-26-26+6+6+30&lt;=930,48,IF(입력!F241-40-40-26-26+6+6+30&lt;=1250,50,IF(입력!F241-40-40-26-26+6+6+30&lt;=2240,60,69))),0),IF(입력!B243="PJ",IF(입력!H245="W",입력!F241-50-50-20-20+10+10+30+IF(입력!F241-50-50-20-20+10+10+30&lt;=930,48,IF(입력!F241-50-50-20-20+10+10+30&lt;=1250,50,IF(입력!F241-50-50-20-20+10+10+30&lt;=2240,60,69))),IF(입력!H245="H",입력!F241-(입력!F241-입력!J246)-50-50-20-20+10+10+30+IF(입력!F241-(입력!F241-입력!J246)-50-50-20-20+10+10+30&lt;=930,48,IF(입력!F241-(입력!F241-입력!J246)-50-50-20-20+10+10+30&lt;=1250,50,IF(입력!F241-(입력!F241-입력!J246)-50-50-20-20+10+10+30&lt;=2240,60,69))),0)),0)))</f>
        <v>0</v>
      </c>
      <c r="K241" s="445"/>
      <c r="L241" s="450">
        <f>IF(입력!B241="T/S",IF(OR(입력!H246="W",입력!H246="H"),200000,100000),IF(OR(입력!B241="ES",입력!B241="OD",입력!B241="ID"),IF(OR(입력!H246="W",입력!H246="H"),200000,100000),IFERROR(INDEX('방충망 단가표'!$C$4:$U$32,(MATCH(D241,'방충망 단가표'!$B$4:$B$32)+1),(MATCH(F241,'방충망 단가표'!$C$3:$U$3)+1)),0)+IFERROR(INDEX('방충망 단가표'!$C$4:$U$32,(MATCH(H241,'방충망 단가표'!$B$4:$B$32)+1),(MATCH(J241,'방충망 단가표'!$C$3:$U$3)+1)),0)))</f>
        <v>0</v>
      </c>
      <c r="M241" s="444"/>
      <c r="N241" s="444"/>
      <c r="O241" s="445"/>
      <c r="P241" s="10"/>
      <c r="Q241" s="10"/>
      <c r="R241" s="10"/>
      <c r="S241" s="10"/>
    </row>
    <row r="242" spans="1:19" ht="16.5" customHeight="1" x14ac:dyDescent="0.3">
      <c r="A242" s="470"/>
      <c r="B242" s="473"/>
      <c r="C242" s="474"/>
      <c r="D242" s="451"/>
      <c r="E242" s="478"/>
      <c r="F242" s="300"/>
      <c r="G242" s="447"/>
      <c r="H242" s="451"/>
      <c r="I242" s="447"/>
      <c r="J242" s="451"/>
      <c r="K242" s="447"/>
      <c r="L242" s="451"/>
      <c r="M242" s="300"/>
      <c r="N242" s="300"/>
      <c r="O242" s="447"/>
      <c r="P242" s="10"/>
      <c r="Q242" s="10"/>
      <c r="R242" s="10"/>
      <c r="S242" s="10"/>
    </row>
    <row r="243" spans="1:19" ht="16.5" customHeight="1" x14ac:dyDescent="0.3">
      <c r="A243" s="470"/>
      <c r="B243" s="473"/>
      <c r="C243" s="474"/>
      <c r="D243" s="451"/>
      <c r="E243" s="478"/>
      <c r="F243" s="300"/>
      <c r="G243" s="447"/>
      <c r="H243" s="451"/>
      <c r="I243" s="447"/>
      <c r="J243" s="451"/>
      <c r="K243" s="447"/>
      <c r="L243" s="451"/>
      <c r="M243" s="300"/>
      <c r="N243" s="300"/>
      <c r="O243" s="447"/>
      <c r="P243" s="10"/>
      <c r="Q243" s="10"/>
      <c r="R243" s="10"/>
      <c r="S243" s="10"/>
    </row>
    <row r="244" spans="1:19" ht="16.5" customHeight="1" thickBot="1" x14ac:dyDescent="0.35">
      <c r="A244" s="470"/>
      <c r="B244" s="485"/>
      <c r="C244" s="486"/>
      <c r="D244" s="451"/>
      <c r="E244" s="478"/>
      <c r="F244" s="300"/>
      <c r="G244" s="447"/>
      <c r="H244" s="451"/>
      <c r="I244" s="447"/>
      <c r="J244" s="451"/>
      <c r="K244" s="447"/>
      <c r="L244" s="451"/>
      <c r="M244" s="300"/>
      <c r="N244" s="300"/>
      <c r="O244" s="447"/>
      <c r="P244" s="10"/>
      <c r="Q244" s="10"/>
      <c r="R244" s="10"/>
      <c r="S244" s="10"/>
    </row>
    <row r="245" spans="1:19" ht="16.5" customHeight="1" x14ac:dyDescent="0.3">
      <c r="A245" s="470"/>
      <c r="B245" s="473" t="str">
        <f>IF(입력!B243="","",입력!B243)</f>
        <v/>
      </c>
      <c r="C245" s="474"/>
      <c r="D245" s="451"/>
      <c r="E245" s="478"/>
      <c r="F245" s="300"/>
      <c r="G245" s="447"/>
      <c r="H245" s="451"/>
      <c r="I245" s="447"/>
      <c r="J245" s="451"/>
      <c r="K245" s="447"/>
      <c r="L245" s="451"/>
      <c r="M245" s="300"/>
      <c r="N245" s="300"/>
      <c r="O245" s="447"/>
      <c r="P245" s="10"/>
      <c r="Q245" s="10"/>
      <c r="R245" s="10"/>
      <c r="S245" s="10"/>
    </row>
    <row r="246" spans="1:19" ht="16.5" customHeight="1" x14ac:dyDescent="0.3">
      <c r="A246" s="470"/>
      <c r="B246" s="473"/>
      <c r="C246" s="474"/>
      <c r="D246" s="451"/>
      <c r="E246" s="478"/>
      <c r="F246" s="300"/>
      <c r="G246" s="447"/>
      <c r="H246" s="451"/>
      <c r="I246" s="447"/>
      <c r="J246" s="451"/>
      <c r="K246" s="447"/>
      <c r="L246" s="451"/>
      <c r="M246" s="300"/>
      <c r="N246" s="300"/>
      <c r="O246" s="447"/>
      <c r="P246" s="10"/>
      <c r="Q246" s="10"/>
      <c r="R246" s="10"/>
      <c r="S246" s="10"/>
    </row>
    <row r="247" spans="1:19" ht="16.5" customHeight="1" x14ac:dyDescent="0.3">
      <c r="A247" s="470"/>
      <c r="B247" s="473"/>
      <c r="C247" s="474"/>
      <c r="D247" s="451"/>
      <c r="E247" s="478"/>
      <c r="F247" s="300"/>
      <c r="G247" s="447"/>
      <c r="H247" s="451"/>
      <c r="I247" s="447"/>
      <c r="J247" s="451"/>
      <c r="K247" s="447"/>
      <c r="L247" s="451"/>
      <c r="M247" s="300"/>
      <c r="N247" s="300"/>
      <c r="O247" s="447"/>
      <c r="P247" s="10"/>
      <c r="Q247" s="10"/>
      <c r="R247" s="10"/>
      <c r="S247" s="10"/>
    </row>
    <row r="248" spans="1:19" ht="16.5" customHeight="1" thickBot="1" x14ac:dyDescent="0.35">
      <c r="A248" s="470"/>
      <c r="B248" s="475"/>
      <c r="C248" s="476"/>
      <c r="D248" s="452"/>
      <c r="E248" s="479"/>
      <c r="F248" s="448"/>
      <c r="G248" s="449"/>
      <c r="H248" s="452"/>
      <c r="I248" s="449"/>
      <c r="J248" s="452"/>
      <c r="K248" s="449"/>
      <c r="L248" s="452"/>
      <c r="M248" s="448"/>
      <c r="N248" s="448"/>
      <c r="O248" s="449"/>
      <c r="P248" s="10"/>
      <c r="Q248" s="10"/>
      <c r="R248" s="10"/>
      <c r="S248" s="10"/>
    </row>
    <row r="249" spans="1:19" ht="16.5" customHeight="1" x14ac:dyDescent="0.3">
      <c r="A249" s="469">
        <f>IF(입력!A249="","",입력!A249)</f>
        <v>31</v>
      </c>
      <c r="B249" s="471" t="str">
        <f>IF(입력!B249="","",입력!B249)</f>
        <v/>
      </c>
      <c r="C249" s="472"/>
      <c r="D249" s="450">
        <f>IF(OR(입력!B251="T/T",입력!B251="T/S",입력!B251="T/O",입력!B251="ID",입력!B251="OD"),IF(입력!H249="W",(입력!D249-(입력!D249-입력!J249)-46-21-26-26+6+6+30+30),입력!D249-46-46-26-26+6+6+30+30),IF(입력!B251="ES",(입력!D249-(입력!D249-입력!J249)-40-21-26-26+6+6+30+30+20),IF(입력!B251="PJ",IF(입력!H249="W",(입력!D249-(입력!D249-입력!J249)-50-50-20-20+10+10+30+30),입력!D249-50-50-20-20+10+10+30+30),0)))</f>
        <v>0</v>
      </c>
      <c r="E249" s="477"/>
      <c r="F249" s="444">
        <f>IF(OR(입력!B251="T/T",입력!B251="T/O",입력!B251="T/S",입력!B251="ID",입력!B251="OD"),IF(입력!H249="H",입력!F249-(입력!F249-입력!J249)-46-21-26-26+6+6+30+IF(입력!H249="H",IF(입력!F249-(입력!F249-입력!J249)-46-21-26-26+6+6+30&lt;=930,48,IF(입력!F249-(입력!F249-입력!J249)-46-21-26-26+6+6+30&lt;=1250,50,IF(입력!F249-(입력!F249-입력!J249)-46-21-26-26+6+6+30&lt;=2240,60,69)))),입력!F249-46-46-26-26+6+6+30+IF(입력!F249-46-46-26-26+6+6+30&lt;=930,48,IF(입력!F249-46-46-26-26+6+6+30&lt;=1250,50,IF(입력!F249-46-46-26-26+6+6+30&lt;=2240,60,69)))),IF(입력!B251="ES",입력!F249-40-40-26-26+6+6+30+IF(입력!F249-40-40-26-26+6+6+30&lt;=930,48,IF(입력!F249-40-40-26-26+6+6+30&lt;=1250,50,IF(입력!F249-40-40-26-26+6+6+30&lt;=2240,60,69))),IF(입력!B251="PJ",IF(입력!H249="H",입력!F249-(입력!F249-입력!J249)-50-50-20-20+10+10+30+IF(입력!H249="H",IF(입력!F249-(입력!F249-입력!J249)-50-50-20-20+10+10+30&lt;=882,48,IF(입력!F249-(입력!F249-입력!J249)-50-50-20-20+10+10+30&lt;=1200,50,IF(입력!F249-(입력!F249-입력!J249)-50-50-20-20+10+10+30&lt;=2180,60,69)))),입력!F249-50-50-20-20+10+10+30+IF(입력!F249-50-50-20-20+10+10+30&lt;=882,48,IF(입력!F249-50-50-20-20+10+10+30&lt;=1200,50,IF(입력!F249-50-50-20-20+10+10+30&lt;=2180,60,69)))),0)))</f>
        <v>0</v>
      </c>
      <c r="G249" s="445"/>
      <c r="H249" s="450">
        <f>IF(OR(입력!B251="T/T",입력!B251="T/O",,입력!B251="OD",입력!B251="T/S"),IF(입력!H253="W",입력!D249-(입력!D249-입력!J253)-46-21-26-26+6+6+30+30,IF(입력!H253="H",입력!D249-46-46-26-26+6+6+30+30,0)),IF(입력!B251="ES",IF(입력!H254="W",입력!D249-(입력!D249-입력!J253)-40-21-26-26+6+6+30+30+20,0),IF(입력!B251="PJ",IF(입력!H253="W",입력!D249-(입력!D249-입력!J253)-50-50-20-20+10+10+30+30,IF(입력!H253="H",입력!D249-50-50-20-20+10+10+30+30,0)),0)))</f>
        <v>0</v>
      </c>
      <c r="I249" s="445"/>
      <c r="J249" s="450">
        <f>IF(OR(입력!B251="T/T",입력!B251="T/O",입력!B251="OD",입력!B251="T/S"),IF(입력!H253="W",입력!F249-46-46-26-26+6+6+30+IF(입력!F249-46-46-26-26+6+6+30&lt;=930,48,IF(입력!F249-46-46-26-26+6+6+30&lt;=1250,50,IF(입력!F249-46-46-26-26+6+6+30&lt;=2240,60,69))),IF(입력!H253="H",입력!F249-(입력!F249-입력!J254)-46-21-26-26+6+6+30+IF(입력!F249-(입력!F249-입력!J254)-46-21-26-26+6+6+30&lt;=930,48,IF(입력!F249-(입력!F249-입력!J254)-46-21-26-26+6+6+30&lt;=1250,50,IF(입력!F249-(입력!F249-입력!J254)-46-21-26-26+6+6+30&lt;=2240,60,69))),0)),IF(입력!B251="ES",IF(입력!H253="W",입력!F249-40-40-26-26+6+6+30+IF(입력!F249-40-40-26-26+6+6+30&lt;=930,48,IF(입력!F249-40-40-26-26+6+6+30&lt;=1250,50,IF(입력!F249-40-40-26-26+6+6+30&lt;=2240,60,69))),0),IF(입력!B251="PJ",IF(입력!H253="W",입력!F249-50-50-20-20+10+10+30+IF(입력!F249-50-50-20-20+10+10+30&lt;=930,48,IF(입력!F249-50-50-20-20+10+10+30&lt;=1250,50,IF(입력!F249-50-50-20-20+10+10+30&lt;=2240,60,69))),IF(입력!H253="H",입력!F249-(입력!F249-입력!J254)-50-50-20-20+10+10+30+IF(입력!F249-(입력!F249-입력!J254)-50-50-20-20+10+10+30&lt;=930,48,IF(입력!F249-(입력!F249-입력!J254)-50-50-20-20+10+10+30&lt;=1250,50,IF(입력!F249-(입력!F249-입력!J254)-50-50-20-20+10+10+30&lt;=2240,60,69))),0)),0)))</f>
        <v>0</v>
      </c>
      <c r="K249" s="445"/>
      <c r="L249" s="450">
        <f>IF(입력!B249="T/S",IF(OR(입력!H254="W",입력!H254="H"),200000,100000),IF(OR(입력!B249="ES",입력!B249="OD",입력!B249="ID"),IF(OR(입력!H254="W",입력!H254="H"),200000,100000),IFERROR(INDEX('방충망 단가표'!$C$4:$U$32,(MATCH(D249,'방충망 단가표'!$B$4:$B$32)+1),(MATCH(F249,'방충망 단가표'!$C$3:$U$3)+1)),0)+IFERROR(INDEX('방충망 단가표'!$C$4:$U$32,(MATCH(H249,'방충망 단가표'!$B$4:$B$32)+1),(MATCH(J249,'방충망 단가표'!$C$3:$U$3)+1)),0)))</f>
        <v>0</v>
      </c>
      <c r="M249" s="444"/>
      <c r="N249" s="444"/>
      <c r="O249" s="445"/>
      <c r="P249" s="10"/>
      <c r="Q249" s="10"/>
      <c r="R249" s="10"/>
      <c r="S249" s="10"/>
    </row>
    <row r="250" spans="1:19" ht="16.5" customHeight="1" x14ac:dyDescent="0.3">
      <c r="A250" s="470"/>
      <c r="B250" s="473"/>
      <c r="C250" s="474"/>
      <c r="D250" s="451"/>
      <c r="E250" s="478"/>
      <c r="F250" s="300"/>
      <c r="G250" s="447"/>
      <c r="H250" s="451"/>
      <c r="I250" s="447"/>
      <c r="J250" s="451"/>
      <c r="K250" s="447"/>
      <c r="L250" s="451"/>
      <c r="M250" s="300"/>
      <c r="N250" s="300"/>
      <c r="O250" s="447"/>
      <c r="P250" s="10"/>
      <c r="Q250" s="10"/>
      <c r="R250" s="10"/>
      <c r="S250" s="10"/>
    </row>
    <row r="251" spans="1:19" ht="16.5" customHeight="1" x14ac:dyDescent="0.3">
      <c r="A251" s="470"/>
      <c r="B251" s="473"/>
      <c r="C251" s="474"/>
      <c r="D251" s="451"/>
      <c r="E251" s="478"/>
      <c r="F251" s="300"/>
      <c r="G251" s="447"/>
      <c r="H251" s="451"/>
      <c r="I251" s="447"/>
      <c r="J251" s="451"/>
      <c r="K251" s="447"/>
      <c r="L251" s="451"/>
      <c r="M251" s="300"/>
      <c r="N251" s="300"/>
      <c r="O251" s="447"/>
      <c r="P251" s="10"/>
      <c r="Q251" s="10"/>
      <c r="R251" s="10"/>
      <c r="S251" s="10"/>
    </row>
    <row r="252" spans="1:19" ht="16.5" customHeight="1" thickBot="1" x14ac:dyDescent="0.35">
      <c r="A252" s="470"/>
      <c r="B252" s="485"/>
      <c r="C252" s="486"/>
      <c r="D252" s="451"/>
      <c r="E252" s="478"/>
      <c r="F252" s="300"/>
      <c r="G252" s="447"/>
      <c r="H252" s="451"/>
      <c r="I252" s="447"/>
      <c r="J252" s="451"/>
      <c r="K252" s="447"/>
      <c r="L252" s="451"/>
      <c r="M252" s="300"/>
      <c r="N252" s="300"/>
      <c r="O252" s="447"/>
      <c r="P252" s="10"/>
      <c r="Q252" s="10"/>
      <c r="R252" s="10"/>
      <c r="S252" s="10"/>
    </row>
    <row r="253" spans="1:19" ht="16.5" customHeight="1" x14ac:dyDescent="0.3">
      <c r="A253" s="470"/>
      <c r="B253" s="473" t="str">
        <f>IF(입력!B251="","",입력!B251)</f>
        <v/>
      </c>
      <c r="C253" s="474"/>
      <c r="D253" s="451"/>
      <c r="E253" s="478"/>
      <c r="F253" s="300"/>
      <c r="G253" s="447"/>
      <c r="H253" s="451"/>
      <c r="I253" s="447"/>
      <c r="J253" s="451"/>
      <c r="K253" s="447"/>
      <c r="L253" s="451"/>
      <c r="M253" s="300"/>
      <c r="N253" s="300"/>
      <c r="O253" s="447"/>
      <c r="P253" s="10"/>
      <c r="Q253" s="10"/>
      <c r="R253" s="10"/>
      <c r="S253" s="10"/>
    </row>
    <row r="254" spans="1:19" ht="16.5" customHeight="1" x14ac:dyDescent="0.3">
      <c r="A254" s="470"/>
      <c r="B254" s="473"/>
      <c r="C254" s="474"/>
      <c r="D254" s="451"/>
      <c r="E254" s="478"/>
      <c r="F254" s="300"/>
      <c r="G254" s="447"/>
      <c r="H254" s="451"/>
      <c r="I254" s="447"/>
      <c r="J254" s="451"/>
      <c r="K254" s="447"/>
      <c r="L254" s="451"/>
      <c r="M254" s="300"/>
      <c r="N254" s="300"/>
      <c r="O254" s="447"/>
      <c r="P254" s="10"/>
      <c r="Q254" s="10"/>
      <c r="R254" s="10"/>
      <c r="S254" s="10"/>
    </row>
    <row r="255" spans="1:19" ht="16.5" customHeight="1" x14ac:dyDescent="0.3">
      <c r="A255" s="470"/>
      <c r="B255" s="473"/>
      <c r="C255" s="474"/>
      <c r="D255" s="451"/>
      <c r="E255" s="478"/>
      <c r="F255" s="300"/>
      <c r="G255" s="447"/>
      <c r="H255" s="451"/>
      <c r="I255" s="447"/>
      <c r="J255" s="451"/>
      <c r="K255" s="447"/>
      <c r="L255" s="451"/>
      <c r="M255" s="300"/>
      <c r="N255" s="300"/>
      <c r="O255" s="447"/>
      <c r="P255" s="10"/>
      <c r="Q255" s="10"/>
      <c r="R255" s="10"/>
      <c r="S255" s="10"/>
    </row>
    <row r="256" spans="1:19" ht="16.5" customHeight="1" thickBot="1" x14ac:dyDescent="0.35">
      <c r="A256" s="470"/>
      <c r="B256" s="475"/>
      <c r="C256" s="476"/>
      <c r="D256" s="452"/>
      <c r="E256" s="479"/>
      <c r="F256" s="448"/>
      <c r="G256" s="449"/>
      <c r="H256" s="452"/>
      <c r="I256" s="449"/>
      <c r="J256" s="452"/>
      <c r="K256" s="449"/>
      <c r="L256" s="452"/>
      <c r="M256" s="448"/>
      <c r="N256" s="448"/>
      <c r="O256" s="449"/>
      <c r="P256" s="10"/>
      <c r="Q256" s="10"/>
      <c r="R256" s="10"/>
      <c r="S256" s="10"/>
    </row>
    <row r="257" spans="1:19" ht="16.5" customHeight="1" x14ac:dyDescent="0.3">
      <c r="A257" s="469">
        <f>IF(입력!A257="","",입력!A257)</f>
        <v>32</v>
      </c>
      <c r="B257" s="471" t="str">
        <f>IF(입력!B257="","",입력!B257)</f>
        <v/>
      </c>
      <c r="C257" s="472"/>
      <c r="D257" s="450">
        <f>IF(OR(입력!B259="T/T",입력!B259="T/S",입력!B259="T/O",입력!B259="ID",입력!B259="OD"),IF(입력!H257="W",(입력!D257-(입력!D257-입력!J257)-46-21-26-26+6+6+30+30),입력!D257-46-46-26-26+6+6+30+30),IF(입력!B259="ES",(입력!D257-(입력!D257-입력!J257)-40-21-26-26+6+6+30+30+20),IF(입력!B259="PJ",IF(입력!H257="W",(입력!D257-(입력!D257-입력!J257)-50-50-20-20+10+10+30+30),입력!D257-50-50-20-20+10+10+30+30),0)))</f>
        <v>0</v>
      </c>
      <c r="E257" s="477"/>
      <c r="F257" s="444">
        <f>IF(OR(입력!B259="T/T",입력!B259="T/O",입력!B259="T/S",입력!B259="ID",입력!B259="OD"),IF(입력!H257="H",입력!F257-(입력!F257-입력!J257)-46-21-26-26+6+6+30+IF(입력!H257="H",IF(입력!F257-(입력!F257-입력!J257)-46-21-26-26+6+6+30&lt;=930,48,IF(입력!F257-(입력!F257-입력!J257)-46-21-26-26+6+6+30&lt;=1250,50,IF(입력!F257-(입력!F257-입력!J257)-46-21-26-26+6+6+30&lt;=2240,60,69)))),입력!F257-46-46-26-26+6+6+30+IF(입력!F257-46-46-26-26+6+6+30&lt;=930,48,IF(입력!F257-46-46-26-26+6+6+30&lt;=1250,50,IF(입력!F257-46-46-26-26+6+6+30&lt;=2240,60,69)))),IF(입력!B259="ES",입력!F257-40-40-26-26+6+6+30+IF(입력!F257-40-40-26-26+6+6+30&lt;=930,48,IF(입력!F257-40-40-26-26+6+6+30&lt;=1250,50,IF(입력!F257-40-40-26-26+6+6+30&lt;=2240,60,69))),IF(입력!B259="PJ",IF(입력!H257="H",입력!F257-(입력!F257-입력!J257)-50-50-20-20+10+10+30+IF(입력!H257="H",IF(입력!F257-(입력!F257-입력!J257)-50-50-20-20+10+10+30&lt;=882,48,IF(입력!F257-(입력!F257-입력!J257)-50-50-20-20+10+10+30&lt;=1200,50,IF(입력!F257-(입력!F257-입력!J257)-50-50-20-20+10+10+30&lt;=2180,60,69)))),입력!F257-50-50-20-20+10+10+30+IF(입력!F257-50-50-20-20+10+10+30&lt;=882,48,IF(입력!F257-50-50-20-20+10+10+30&lt;=1200,50,IF(입력!F257-50-50-20-20+10+10+30&lt;=2180,60,69)))),0)))</f>
        <v>0</v>
      </c>
      <c r="G257" s="445"/>
      <c r="H257" s="450">
        <f>IF(OR(입력!B259="T/T",입력!B259="T/O",,입력!B259="OD",입력!B259="T/S"),IF(입력!H261="W",입력!D257-(입력!D257-입력!J261)-46-21-26-26+6+6+30+30,IF(입력!H261="H",입력!D257-46-46-26-26+6+6+30+30,0)),IF(입력!B259="ES",IF(입력!H262="W",입력!D257-(입력!D257-입력!J261)-40-21-26-26+6+6+30+30+20,0),IF(입력!B259="PJ",IF(입력!H261="W",입력!D257-(입력!D257-입력!J261)-50-50-20-20+10+10+30+30,IF(입력!H261="H",입력!D257-50-50-20-20+10+10+30+30,0)),0)))</f>
        <v>0</v>
      </c>
      <c r="I257" s="445"/>
      <c r="J257" s="450">
        <f>IF(OR(입력!B259="T/T",입력!B259="T/O",입력!B259="OD",입력!B259="T/S"),IF(입력!H261="W",입력!F257-46-46-26-26+6+6+30+IF(입력!F257-46-46-26-26+6+6+30&lt;=930,48,IF(입력!F257-46-46-26-26+6+6+30&lt;=1250,50,IF(입력!F257-46-46-26-26+6+6+30&lt;=2240,60,69))),IF(입력!H261="H",입력!F257-(입력!F257-입력!J262)-46-21-26-26+6+6+30+IF(입력!F257-(입력!F257-입력!J262)-46-21-26-26+6+6+30&lt;=930,48,IF(입력!F257-(입력!F257-입력!J262)-46-21-26-26+6+6+30&lt;=1250,50,IF(입력!F257-(입력!F257-입력!J262)-46-21-26-26+6+6+30&lt;=2240,60,69))),0)),IF(입력!B259="ES",IF(입력!H261="W",입력!F257-40-40-26-26+6+6+30+IF(입력!F257-40-40-26-26+6+6+30&lt;=930,48,IF(입력!F257-40-40-26-26+6+6+30&lt;=1250,50,IF(입력!F257-40-40-26-26+6+6+30&lt;=2240,60,69))),0),IF(입력!B259="PJ",IF(입력!H261="W",입력!F257-50-50-20-20+10+10+30+IF(입력!F257-50-50-20-20+10+10+30&lt;=930,48,IF(입력!F257-50-50-20-20+10+10+30&lt;=1250,50,IF(입력!F257-50-50-20-20+10+10+30&lt;=2240,60,69))),IF(입력!H261="H",입력!F257-(입력!F257-입력!J262)-50-50-20-20+10+10+30+IF(입력!F257-(입력!F257-입력!J262)-50-50-20-20+10+10+30&lt;=930,48,IF(입력!F257-(입력!F257-입력!J262)-50-50-20-20+10+10+30&lt;=1250,50,IF(입력!F257-(입력!F257-입력!J262)-50-50-20-20+10+10+30&lt;=2240,60,69))),0)),0)))</f>
        <v>0</v>
      </c>
      <c r="K257" s="445"/>
      <c r="L257" s="450">
        <f>IF(입력!B257="T/S",IF(OR(입력!H262="W",입력!H262="H"),200000,100000),IF(OR(입력!B257="ES",입력!B257="OD",입력!B257="ID"),IF(OR(입력!H262="W",입력!H262="H"),200000,100000),IFERROR(INDEX('방충망 단가표'!$C$4:$U$32,(MATCH(D257,'방충망 단가표'!$B$4:$B$32)+1),(MATCH(F257,'방충망 단가표'!$C$3:$U$3)+1)),0)+IFERROR(INDEX('방충망 단가표'!$C$4:$U$32,(MATCH(H257,'방충망 단가표'!$B$4:$B$32)+1),(MATCH(J257,'방충망 단가표'!$C$3:$U$3)+1)),0)))</f>
        <v>0</v>
      </c>
      <c r="M257" s="444"/>
      <c r="N257" s="444"/>
      <c r="O257" s="445"/>
      <c r="P257" s="10"/>
      <c r="Q257" s="10"/>
      <c r="R257" s="10"/>
      <c r="S257" s="10"/>
    </row>
    <row r="258" spans="1:19" ht="16.5" customHeight="1" x14ac:dyDescent="0.3">
      <c r="A258" s="470"/>
      <c r="B258" s="473"/>
      <c r="C258" s="474"/>
      <c r="D258" s="451"/>
      <c r="E258" s="478"/>
      <c r="F258" s="300"/>
      <c r="G258" s="447"/>
      <c r="H258" s="451"/>
      <c r="I258" s="447"/>
      <c r="J258" s="451"/>
      <c r="K258" s="447"/>
      <c r="L258" s="451"/>
      <c r="M258" s="300"/>
      <c r="N258" s="300"/>
      <c r="O258" s="447"/>
      <c r="P258" s="10"/>
      <c r="Q258" s="10"/>
      <c r="R258" s="10"/>
      <c r="S258" s="10"/>
    </row>
    <row r="259" spans="1:19" ht="16.5" customHeight="1" x14ac:dyDescent="0.3">
      <c r="A259" s="470"/>
      <c r="B259" s="473"/>
      <c r="C259" s="474"/>
      <c r="D259" s="451"/>
      <c r="E259" s="478"/>
      <c r="F259" s="300"/>
      <c r="G259" s="447"/>
      <c r="H259" s="451"/>
      <c r="I259" s="447"/>
      <c r="J259" s="451"/>
      <c r="K259" s="447"/>
      <c r="L259" s="451"/>
      <c r="M259" s="300"/>
      <c r="N259" s="300"/>
      <c r="O259" s="447"/>
      <c r="P259" s="10"/>
      <c r="Q259" s="10"/>
      <c r="R259" s="10"/>
      <c r="S259" s="10"/>
    </row>
    <row r="260" spans="1:19" ht="16.5" customHeight="1" thickBot="1" x14ac:dyDescent="0.35">
      <c r="A260" s="470"/>
      <c r="B260" s="485"/>
      <c r="C260" s="486"/>
      <c r="D260" s="451"/>
      <c r="E260" s="478"/>
      <c r="F260" s="300"/>
      <c r="G260" s="447"/>
      <c r="H260" s="451"/>
      <c r="I260" s="447"/>
      <c r="J260" s="451"/>
      <c r="K260" s="447"/>
      <c r="L260" s="451"/>
      <c r="M260" s="300"/>
      <c r="N260" s="300"/>
      <c r="O260" s="447"/>
      <c r="P260" s="10"/>
      <c r="Q260" s="10"/>
      <c r="R260" s="10"/>
      <c r="S260" s="10"/>
    </row>
    <row r="261" spans="1:19" ht="16.5" customHeight="1" x14ac:dyDescent="0.3">
      <c r="A261" s="470"/>
      <c r="B261" s="473" t="str">
        <f>IF(입력!B259="","",입력!B259)</f>
        <v/>
      </c>
      <c r="C261" s="474"/>
      <c r="D261" s="451"/>
      <c r="E261" s="478"/>
      <c r="F261" s="300"/>
      <c r="G261" s="447"/>
      <c r="H261" s="451"/>
      <c r="I261" s="447"/>
      <c r="J261" s="451"/>
      <c r="K261" s="447"/>
      <c r="L261" s="451"/>
      <c r="M261" s="300"/>
      <c r="N261" s="300"/>
      <c r="O261" s="447"/>
      <c r="P261" s="10"/>
      <c r="Q261" s="10"/>
      <c r="R261" s="10"/>
      <c r="S261" s="10"/>
    </row>
    <row r="262" spans="1:19" ht="16.5" customHeight="1" x14ac:dyDescent="0.3">
      <c r="A262" s="470"/>
      <c r="B262" s="473"/>
      <c r="C262" s="474"/>
      <c r="D262" s="451"/>
      <c r="E262" s="478"/>
      <c r="F262" s="300"/>
      <c r="G262" s="447"/>
      <c r="H262" s="451"/>
      <c r="I262" s="447"/>
      <c r="J262" s="451"/>
      <c r="K262" s="447"/>
      <c r="L262" s="451"/>
      <c r="M262" s="300"/>
      <c r="N262" s="300"/>
      <c r="O262" s="447"/>
      <c r="P262" s="10"/>
      <c r="Q262" s="10"/>
      <c r="R262" s="10"/>
      <c r="S262" s="10"/>
    </row>
    <row r="263" spans="1:19" ht="16.5" customHeight="1" x14ac:dyDescent="0.3">
      <c r="A263" s="470"/>
      <c r="B263" s="473"/>
      <c r="C263" s="474"/>
      <c r="D263" s="451"/>
      <c r="E263" s="478"/>
      <c r="F263" s="300"/>
      <c r="G263" s="447"/>
      <c r="H263" s="451"/>
      <c r="I263" s="447"/>
      <c r="J263" s="451"/>
      <c r="K263" s="447"/>
      <c r="L263" s="451"/>
      <c r="M263" s="300"/>
      <c r="N263" s="300"/>
      <c r="O263" s="447"/>
      <c r="P263" s="10"/>
      <c r="Q263" s="10"/>
      <c r="R263" s="10"/>
      <c r="S263" s="10"/>
    </row>
    <row r="264" spans="1:19" ht="16.5" customHeight="1" thickBot="1" x14ac:dyDescent="0.35">
      <c r="A264" s="470"/>
      <c r="B264" s="475"/>
      <c r="C264" s="476"/>
      <c r="D264" s="452"/>
      <c r="E264" s="479"/>
      <c r="F264" s="448"/>
      <c r="G264" s="449"/>
      <c r="H264" s="452"/>
      <c r="I264" s="449"/>
      <c r="J264" s="452"/>
      <c r="K264" s="449"/>
      <c r="L264" s="452"/>
      <c r="M264" s="448"/>
      <c r="N264" s="448"/>
      <c r="O264" s="449"/>
      <c r="P264" s="10"/>
      <c r="Q264" s="10"/>
      <c r="R264" s="10"/>
      <c r="S264" s="10"/>
    </row>
    <row r="265" spans="1:19" ht="16.5" customHeight="1" x14ac:dyDescent="0.3">
      <c r="A265" s="469">
        <f>IF(입력!A265="","",입력!A265)</f>
        <v>33</v>
      </c>
      <c r="B265" s="471" t="str">
        <f>IF(입력!B265="","",입력!B265)</f>
        <v/>
      </c>
      <c r="C265" s="472"/>
      <c r="D265" s="450">
        <f>IF(OR(입력!B267="T/T",입력!B267="T/S",입력!B267="T/O",입력!B267="ID",입력!B267="OD"),IF(입력!H265="W",(입력!D265-(입력!D265-입력!J265)-46-21-26-26+6+6+30+30),입력!D265-46-46-26-26+6+6+30+30),IF(입력!B267="ES",(입력!D265-(입력!D265-입력!J265)-40-21-26-26+6+6+30+30+20),IF(입력!B267="PJ",IF(입력!H265="W",(입력!D265-(입력!D265-입력!J265)-50-50-20-20+10+10+30+30),입력!D265-50-50-20-20+10+10+30+30),0)))</f>
        <v>0</v>
      </c>
      <c r="E265" s="477"/>
      <c r="F265" s="444">
        <f>IF(OR(입력!B267="T/T",입력!B267="T/O",입력!B267="T/S",입력!B267="ID",입력!B267="OD"),IF(입력!H265="H",입력!F265-(입력!F265-입력!J265)-46-21-26-26+6+6+30+IF(입력!H265="H",IF(입력!F265-(입력!F265-입력!J265)-46-21-26-26+6+6+30&lt;=930,48,IF(입력!F265-(입력!F265-입력!J265)-46-21-26-26+6+6+30&lt;=1250,50,IF(입력!F265-(입력!F265-입력!J265)-46-21-26-26+6+6+30&lt;=2240,60,69)))),입력!F265-46-46-26-26+6+6+30+IF(입력!F265-46-46-26-26+6+6+30&lt;=930,48,IF(입력!F265-46-46-26-26+6+6+30&lt;=1250,50,IF(입력!F265-46-46-26-26+6+6+30&lt;=2240,60,69)))),IF(입력!B267="ES",입력!F265-40-40-26-26+6+6+30+IF(입력!F265-40-40-26-26+6+6+30&lt;=930,48,IF(입력!F265-40-40-26-26+6+6+30&lt;=1250,50,IF(입력!F265-40-40-26-26+6+6+30&lt;=2240,60,69))),IF(입력!B267="PJ",IF(입력!H265="H",입력!F265-(입력!F265-입력!J265)-50-50-20-20+10+10+30+IF(입력!H265="H",IF(입력!F265-(입력!F265-입력!J265)-50-50-20-20+10+10+30&lt;=882,48,IF(입력!F265-(입력!F265-입력!J265)-50-50-20-20+10+10+30&lt;=1200,50,IF(입력!F265-(입력!F265-입력!J265)-50-50-20-20+10+10+30&lt;=2180,60,69)))),입력!F265-50-50-20-20+10+10+30+IF(입력!F265-50-50-20-20+10+10+30&lt;=882,48,IF(입력!F265-50-50-20-20+10+10+30&lt;=1200,50,IF(입력!F265-50-50-20-20+10+10+30&lt;=2180,60,69)))),0)))</f>
        <v>0</v>
      </c>
      <c r="G265" s="445"/>
      <c r="H265" s="450">
        <f>IF(OR(입력!B267="T/T",입력!B267="T/O",,입력!B267="OD",입력!B267="T/S"),IF(입력!H269="W",입력!D265-(입력!D265-입력!J269)-46-21-26-26+6+6+30+30,IF(입력!H269="H",입력!D265-46-46-26-26+6+6+30+30,0)),IF(입력!B267="ES",IF(입력!H270="W",입력!D265-(입력!D265-입력!J269)-40-21-26-26+6+6+30+30+20,0),IF(입력!B267="PJ",IF(입력!H269="W",입력!D265-(입력!D265-입력!J269)-50-50-20-20+10+10+30+30,IF(입력!H269="H",입력!D265-50-50-20-20+10+10+30+30,0)),0)))</f>
        <v>0</v>
      </c>
      <c r="I265" s="445"/>
      <c r="J265" s="450">
        <f>IF(OR(입력!B267="T/T",입력!B267="T/O",입력!B267="OD",입력!B267="T/S"),IF(입력!H269="W",입력!F265-46-46-26-26+6+6+30+IF(입력!F265-46-46-26-26+6+6+30&lt;=930,48,IF(입력!F265-46-46-26-26+6+6+30&lt;=1250,50,IF(입력!F265-46-46-26-26+6+6+30&lt;=2240,60,69))),IF(입력!H269="H",입력!F265-(입력!F265-입력!J270)-46-21-26-26+6+6+30+IF(입력!F265-(입력!F265-입력!J270)-46-21-26-26+6+6+30&lt;=930,48,IF(입력!F265-(입력!F265-입력!J270)-46-21-26-26+6+6+30&lt;=1250,50,IF(입력!F265-(입력!F265-입력!J270)-46-21-26-26+6+6+30&lt;=2240,60,69))),0)),IF(입력!B267="ES",IF(입력!H269="W",입력!F265-40-40-26-26+6+6+30+IF(입력!F265-40-40-26-26+6+6+30&lt;=930,48,IF(입력!F265-40-40-26-26+6+6+30&lt;=1250,50,IF(입력!F265-40-40-26-26+6+6+30&lt;=2240,60,69))),0),IF(입력!B267="PJ",IF(입력!H269="W",입력!F265-50-50-20-20+10+10+30+IF(입력!F265-50-50-20-20+10+10+30&lt;=930,48,IF(입력!F265-50-50-20-20+10+10+30&lt;=1250,50,IF(입력!F265-50-50-20-20+10+10+30&lt;=2240,60,69))),IF(입력!H269="H",입력!F265-(입력!F265-입력!J270)-50-50-20-20+10+10+30+IF(입력!F265-(입력!F265-입력!J270)-50-50-20-20+10+10+30&lt;=930,48,IF(입력!F265-(입력!F265-입력!J270)-50-50-20-20+10+10+30&lt;=1250,50,IF(입력!F265-(입력!F265-입력!J270)-50-50-20-20+10+10+30&lt;=2240,60,69))),0)),0)))</f>
        <v>0</v>
      </c>
      <c r="K265" s="445"/>
      <c r="L265" s="450">
        <f>IF(입력!B265="T/S",IF(OR(입력!H270="W",입력!H270="H"),200000,100000),IF(OR(입력!B265="ES",입력!B265="OD",입력!B265="ID"),IF(OR(입력!H270="W",입력!H270="H"),200000,100000),IFERROR(INDEX('방충망 단가표'!$C$4:$U$32,(MATCH(D265,'방충망 단가표'!$B$4:$B$32)+1),(MATCH(F265,'방충망 단가표'!$C$3:$U$3)+1)),0)+IFERROR(INDEX('방충망 단가표'!$C$4:$U$32,(MATCH(H265,'방충망 단가표'!$B$4:$B$32)+1),(MATCH(J265,'방충망 단가표'!$C$3:$U$3)+1)),0)))</f>
        <v>0</v>
      </c>
      <c r="M265" s="444"/>
      <c r="N265" s="444"/>
      <c r="O265" s="445"/>
      <c r="P265" s="10"/>
      <c r="Q265" s="10"/>
      <c r="R265" s="10"/>
      <c r="S265" s="10"/>
    </row>
    <row r="266" spans="1:19" ht="16.5" customHeight="1" x14ac:dyDescent="0.3">
      <c r="A266" s="470"/>
      <c r="B266" s="473"/>
      <c r="C266" s="474"/>
      <c r="D266" s="451"/>
      <c r="E266" s="478"/>
      <c r="F266" s="300"/>
      <c r="G266" s="447"/>
      <c r="H266" s="451"/>
      <c r="I266" s="447"/>
      <c r="J266" s="451"/>
      <c r="K266" s="447"/>
      <c r="L266" s="451"/>
      <c r="M266" s="300"/>
      <c r="N266" s="300"/>
      <c r="O266" s="447"/>
      <c r="P266" s="10"/>
      <c r="Q266" s="10"/>
      <c r="R266" s="10"/>
      <c r="S266" s="10"/>
    </row>
    <row r="267" spans="1:19" ht="16.5" customHeight="1" x14ac:dyDescent="0.3">
      <c r="A267" s="470"/>
      <c r="B267" s="473"/>
      <c r="C267" s="474"/>
      <c r="D267" s="451"/>
      <c r="E267" s="478"/>
      <c r="F267" s="300"/>
      <c r="G267" s="447"/>
      <c r="H267" s="451"/>
      <c r="I267" s="447"/>
      <c r="J267" s="451"/>
      <c r="K267" s="447"/>
      <c r="L267" s="451"/>
      <c r="M267" s="300"/>
      <c r="N267" s="300"/>
      <c r="O267" s="447"/>
      <c r="P267" s="10"/>
      <c r="Q267" s="10"/>
      <c r="R267" s="10"/>
      <c r="S267" s="10"/>
    </row>
    <row r="268" spans="1:19" ht="16.5" customHeight="1" thickBot="1" x14ac:dyDescent="0.35">
      <c r="A268" s="470"/>
      <c r="B268" s="485"/>
      <c r="C268" s="486"/>
      <c r="D268" s="451"/>
      <c r="E268" s="478"/>
      <c r="F268" s="300"/>
      <c r="G268" s="447"/>
      <c r="H268" s="451"/>
      <c r="I268" s="447"/>
      <c r="J268" s="451"/>
      <c r="K268" s="447"/>
      <c r="L268" s="451"/>
      <c r="M268" s="300"/>
      <c r="N268" s="300"/>
      <c r="O268" s="447"/>
      <c r="P268" s="10"/>
      <c r="Q268" s="10"/>
      <c r="R268" s="10"/>
      <c r="S268" s="10"/>
    </row>
    <row r="269" spans="1:19" ht="16.5" customHeight="1" x14ac:dyDescent="0.3">
      <c r="A269" s="470"/>
      <c r="B269" s="473" t="str">
        <f>IF(입력!B267="","",입력!B267)</f>
        <v/>
      </c>
      <c r="C269" s="474"/>
      <c r="D269" s="451"/>
      <c r="E269" s="478"/>
      <c r="F269" s="300"/>
      <c r="G269" s="447"/>
      <c r="H269" s="451"/>
      <c r="I269" s="447"/>
      <c r="J269" s="451"/>
      <c r="K269" s="447"/>
      <c r="L269" s="451"/>
      <c r="M269" s="300"/>
      <c r="N269" s="300"/>
      <c r="O269" s="447"/>
      <c r="P269" s="10"/>
      <c r="Q269" s="10"/>
      <c r="R269" s="10"/>
      <c r="S269" s="10"/>
    </row>
    <row r="270" spans="1:19" ht="16.5" customHeight="1" x14ac:dyDescent="0.3">
      <c r="A270" s="470"/>
      <c r="B270" s="473"/>
      <c r="C270" s="474"/>
      <c r="D270" s="451"/>
      <c r="E270" s="478"/>
      <c r="F270" s="300"/>
      <c r="G270" s="447"/>
      <c r="H270" s="451"/>
      <c r="I270" s="447"/>
      <c r="J270" s="451"/>
      <c r="K270" s="447"/>
      <c r="L270" s="451"/>
      <c r="M270" s="300"/>
      <c r="N270" s="300"/>
      <c r="O270" s="447"/>
      <c r="P270" s="10"/>
      <c r="Q270" s="10"/>
      <c r="R270" s="10"/>
      <c r="S270" s="10"/>
    </row>
    <row r="271" spans="1:19" ht="16.5" customHeight="1" x14ac:dyDescent="0.3">
      <c r="A271" s="470"/>
      <c r="B271" s="473"/>
      <c r="C271" s="474"/>
      <c r="D271" s="451"/>
      <c r="E271" s="478"/>
      <c r="F271" s="300"/>
      <c r="G271" s="447"/>
      <c r="H271" s="451"/>
      <c r="I271" s="447"/>
      <c r="J271" s="451"/>
      <c r="K271" s="447"/>
      <c r="L271" s="451"/>
      <c r="M271" s="300"/>
      <c r="N271" s="300"/>
      <c r="O271" s="447"/>
      <c r="P271" s="10"/>
      <c r="Q271" s="10"/>
      <c r="R271" s="10"/>
      <c r="S271" s="10"/>
    </row>
    <row r="272" spans="1:19" ht="16.5" customHeight="1" thickBot="1" x14ac:dyDescent="0.35">
      <c r="A272" s="470"/>
      <c r="B272" s="475"/>
      <c r="C272" s="476"/>
      <c r="D272" s="452"/>
      <c r="E272" s="479"/>
      <c r="F272" s="448"/>
      <c r="G272" s="449"/>
      <c r="H272" s="452"/>
      <c r="I272" s="449"/>
      <c r="J272" s="452"/>
      <c r="K272" s="449"/>
      <c r="L272" s="452"/>
      <c r="M272" s="448"/>
      <c r="N272" s="448"/>
      <c r="O272" s="449"/>
      <c r="P272" s="10"/>
      <c r="Q272" s="10"/>
      <c r="R272" s="10"/>
      <c r="S272" s="10"/>
    </row>
    <row r="273" spans="1:19" ht="16.5" customHeight="1" x14ac:dyDescent="0.3">
      <c r="A273" s="469">
        <f>IF(입력!A273="","",입력!A273)</f>
        <v>34</v>
      </c>
      <c r="B273" s="471" t="str">
        <f>IF(입력!B273="","",입력!B273)</f>
        <v/>
      </c>
      <c r="C273" s="472"/>
      <c r="D273" s="450">
        <f>IF(OR(입력!B275="T/T",입력!B275="T/S",입력!B275="T/O",입력!B275="ID",입력!B275="OD"),IF(입력!H273="W",(입력!D273-(입력!D273-입력!J273)-46-21-26-26+6+6+30+30),입력!D273-46-46-26-26+6+6+30+30),IF(입력!B275="ES",(입력!D273-(입력!D273-입력!J273)-40-21-26-26+6+6+30+30+20),IF(입력!B275="PJ",IF(입력!H273="W",(입력!D273-(입력!D273-입력!J273)-50-50-20-20+10+10+30+30),입력!D273-50-50-20-20+10+10+30+30),0)))</f>
        <v>0</v>
      </c>
      <c r="E273" s="477"/>
      <c r="F273" s="444">
        <f>IF(OR(입력!B275="T/T",입력!B275="T/O",입력!B275="T/S",입력!B275="ID",입력!B275="OD"),IF(입력!H273="H",입력!F273-(입력!F273-입력!J273)-46-21-26-26+6+6+30+IF(입력!H273="H",IF(입력!F273-(입력!F273-입력!J273)-46-21-26-26+6+6+30&lt;=930,48,IF(입력!F273-(입력!F273-입력!J273)-46-21-26-26+6+6+30&lt;=1250,50,IF(입력!F273-(입력!F273-입력!J273)-46-21-26-26+6+6+30&lt;=2240,60,69)))),입력!F273-46-46-26-26+6+6+30+IF(입력!F273-46-46-26-26+6+6+30&lt;=930,48,IF(입력!F273-46-46-26-26+6+6+30&lt;=1250,50,IF(입력!F273-46-46-26-26+6+6+30&lt;=2240,60,69)))),IF(입력!B275="ES",입력!F273-40-40-26-26+6+6+30+IF(입력!F273-40-40-26-26+6+6+30&lt;=930,48,IF(입력!F273-40-40-26-26+6+6+30&lt;=1250,50,IF(입력!F273-40-40-26-26+6+6+30&lt;=2240,60,69))),IF(입력!B275="PJ",IF(입력!H273="H",입력!F273-(입력!F273-입력!J273)-50-50-20-20+10+10+30+IF(입력!H273="H",IF(입력!F273-(입력!F273-입력!J273)-50-50-20-20+10+10+30&lt;=882,48,IF(입력!F273-(입력!F273-입력!J273)-50-50-20-20+10+10+30&lt;=1200,50,IF(입력!F273-(입력!F273-입력!J273)-50-50-20-20+10+10+30&lt;=2180,60,69)))),입력!F273-50-50-20-20+10+10+30+IF(입력!F273-50-50-20-20+10+10+30&lt;=882,48,IF(입력!F273-50-50-20-20+10+10+30&lt;=1200,50,IF(입력!F273-50-50-20-20+10+10+30&lt;=2180,60,69)))),0)))</f>
        <v>0</v>
      </c>
      <c r="G273" s="445"/>
      <c r="H273" s="450">
        <f>IF(OR(입력!B275="T/T",입력!B275="T/O",,입력!B275="OD",입력!B275="T/S"),IF(입력!H277="W",입력!D273-(입력!D273-입력!J277)-46-21-26-26+6+6+30+30,IF(입력!H277="H",입력!D273-46-46-26-26+6+6+30+30,0)),IF(입력!B275="ES",IF(입력!H278="W",입력!D273-(입력!D273-입력!J277)-40-21-26-26+6+6+30+30+20,0),IF(입력!B275="PJ",IF(입력!H277="W",입력!D273-(입력!D273-입력!J277)-50-50-20-20+10+10+30+30,IF(입력!H277="H",입력!D273-50-50-20-20+10+10+30+30,0)),0)))</f>
        <v>0</v>
      </c>
      <c r="I273" s="445"/>
      <c r="J273" s="450">
        <f>IF(OR(입력!B275="T/T",입력!B275="T/O",입력!B275="OD",입력!B275="T/S"),IF(입력!H277="W",입력!F273-46-46-26-26+6+6+30+IF(입력!F273-46-46-26-26+6+6+30&lt;=930,48,IF(입력!F273-46-46-26-26+6+6+30&lt;=1250,50,IF(입력!F273-46-46-26-26+6+6+30&lt;=2240,60,69))),IF(입력!H277="H",입력!F273-(입력!F273-입력!J278)-46-21-26-26+6+6+30+IF(입력!F273-(입력!F273-입력!J278)-46-21-26-26+6+6+30&lt;=930,48,IF(입력!F273-(입력!F273-입력!J278)-46-21-26-26+6+6+30&lt;=1250,50,IF(입력!F273-(입력!F273-입력!J278)-46-21-26-26+6+6+30&lt;=2240,60,69))),0)),IF(입력!B275="ES",IF(입력!H277="W",입력!F273-40-40-26-26+6+6+30+IF(입력!F273-40-40-26-26+6+6+30&lt;=930,48,IF(입력!F273-40-40-26-26+6+6+30&lt;=1250,50,IF(입력!F273-40-40-26-26+6+6+30&lt;=2240,60,69))),0),IF(입력!B275="PJ",IF(입력!H277="W",입력!F273-50-50-20-20+10+10+30+IF(입력!F273-50-50-20-20+10+10+30&lt;=930,48,IF(입력!F273-50-50-20-20+10+10+30&lt;=1250,50,IF(입력!F273-50-50-20-20+10+10+30&lt;=2240,60,69))),IF(입력!H277="H",입력!F273-(입력!F273-입력!J278)-50-50-20-20+10+10+30+IF(입력!F273-(입력!F273-입력!J278)-50-50-20-20+10+10+30&lt;=930,48,IF(입력!F273-(입력!F273-입력!J278)-50-50-20-20+10+10+30&lt;=1250,50,IF(입력!F273-(입력!F273-입력!J278)-50-50-20-20+10+10+30&lt;=2240,60,69))),0)),0)))</f>
        <v>0</v>
      </c>
      <c r="K273" s="445"/>
      <c r="L273" s="450">
        <f>IF(입력!B273="T/S",IF(OR(입력!H278="W",입력!H278="H"),200000,100000),IF(OR(입력!B273="ES",입력!B273="OD",입력!B273="ID"),IF(OR(입력!H278="W",입력!H278="H"),200000,100000),IFERROR(INDEX('방충망 단가표'!$C$4:$U$32,(MATCH(D273,'방충망 단가표'!$B$4:$B$32)+1),(MATCH(F273,'방충망 단가표'!$C$3:$U$3)+1)),0)+IFERROR(INDEX('방충망 단가표'!$C$4:$U$32,(MATCH(H273,'방충망 단가표'!$B$4:$B$32)+1),(MATCH(J273,'방충망 단가표'!$C$3:$U$3)+1)),0)))</f>
        <v>0</v>
      </c>
      <c r="M273" s="444"/>
      <c r="N273" s="444"/>
      <c r="O273" s="445"/>
      <c r="P273" s="10"/>
      <c r="Q273" s="10"/>
      <c r="R273" s="10"/>
      <c r="S273" s="10"/>
    </row>
    <row r="274" spans="1:19" ht="16.5" customHeight="1" x14ac:dyDescent="0.3">
      <c r="A274" s="470"/>
      <c r="B274" s="473"/>
      <c r="C274" s="474"/>
      <c r="D274" s="451"/>
      <c r="E274" s="478"/>
      <c r="F274" s="300"/>
      <c r="G274" s="447"/>
      <c r="H274" s="451"/>
      <c r="I274" s="447"/>
      <c r="J274" s="451"/>
      <c r="K274" s="447"/>
      <c r="L274" s="451"/>
      <c r="M274" s="300"/>
      <c r="N274" s="300"/>
      <c r="O274" s="447"/>
      <c r="P274" s="10"/>
      <c r="Q274" s="10"/>
      <c r="R274" s="10"/>
      <c r="S274" s="10"/>
    </row>
    <row r="275" spans="1:19" ht="16.5" customHeight="1" x14ac:dyDescent="0.3">
      <c r="A275" s="470"/>
      <c r="B275" s="473"/>
      <c r="C275" s="474"/>
      <c r="D275" s="451"/>
      <c r="E275" s="478"/>
      <c r="F275" s="300"/>
      <c r="G275" s="447"/>
      <c r="H275" s="451"/>
      <c r="I275" s="447"/>
      <c r="J275" s="451"/>
      <c r="K275" s="447"/>
      <c r="L275" s="451"/>
      <c r="M275" s="300"/>
      <c r="N275" s="300"/>
      <c r="O275" s="447"/>
      <c r="P275" s="10"/>
      <c r="Q275" s="10"/>
      <c r="R275" s="10"/>
      <c r="S275" s="10"/>
    </row>
    <row r="276" spans="1:19" ht="16.5" customHeight="1" thickBot="1" x14ac:dyDescent="0.35">
      <c r="A276" s="470"/>
      <c r="B276" s="485"/>
      <c r="C276" s="486"/>
      <c r="D276" s="451"/>
      <c r="E276" s="478"/>
      <c r="F276" s="300"/>
      <c r="G276" s="447"/>
      <c r="H276" s="451"/>
      <c r="I276" s="447"/>
      <c r="J276" s="451"/>
      <c r="K276" s="447"/>
      <c r="L276" s="451"/>
      <c r="M276" s="300"/>
      <c r="N276" s="300"/>
      <c r="O276" s="447"/>
      <c r="P276" s="10"/>
      <c r="Q276" s="10"/>
      <c r="R276" s="10"/>
      <c r="S276" s="10"/>
    </row>
    <row r="277" spans="1:19" ht="16.5" customHeight="1" x14ac:dyDescent="0.3">
      <c r="A277" s="470"/>
      <c r="B277" s="473" t="str">
        <f>IF(입력!B275="","",입력!B275)</f>
        <v/>
      </c>
      <c r="C277" s="474"/>
      <c r="D277" s="451"/>
      <c r="E277" s="478"/>
      <c r="F277" s="300"/>
      <c r="G277" s="447"/>
      <c r="H277" s="451"/>
      <c r="I277" s="447"/>
      <c r="J277" s="451"/>
      <c r="K277" s="447"/>
      <c r="L277" s="451"/>
      <c r="M277" s="300"/>
      <c r="N277" s="300"/>
      <c r="O277" s="447"/>
      <c r="P277" s="10"/>
      <c r="Q277" s="10"/>
      <c r="R277" s="10"/>
      <c r="S277" s="10"/>
    </row>
    <row r="278" spans="1:19" ht="16.5" customHeight="1" x14ac:dyDescent="0.3">
      <c r="A278" s="470"/>
      <c r="B278" s="473"/>
      <c r="C278" s="474"/>
      <c r="D278" s="451"/>
      <c r="E278" s="478"/>
      <c r="F278" s="300"/>
      <c r="G278" s="447"/>
      <c r="H278" s="451"/>
      <c r="I278" s="447"/>
      <c r="J278" s="451"/>
      <c r="K278" s="447"/>
      <c r="L278" s="451"/>
      <c r="M278" s="300"/>
      <c r="N278" s="300"/>
      <c r="O278" s="447"/>
      <c r="P278" s="10"/>
      <c r="Q278" s="10"/>
      <c r="R278" s="10"/>
      <c r="S278" s="10"/>
    </row>
    <row r="279" spans="1:19" ht="16.5" customHeight="1" x14ac:dyDescent="0.3">
      <c r="A279" s="470"/>
      <c r="B279" s="473"/>
      <c r="C279" s="474"/>
      <c r="D279" s="451"/>
      <c r="E279" s="478"/>
      <c r="F279" s="300"/>
      <c r="G279" s="447"/>
      <c r="H279" s="451"/>
      <c r="I279" s="447"/>
      <c r="J279" s="451"/>
      <c r="K279" s="447"/>
      <c r="L279" s="451"/>
      <c r="M279" s="300"/>
      <c r="N279" s="300"/>
      <c r="O279" s="447"/>
      <c r="P279" s="10"/>
      <c r="Q279" s="10"/>
      <c r="R279" s="10"/>
      <c r="S279" s="10"/>
    </row>
    <row r="280" spans="1:19" ht="16.5" customHeight="1" thickBot="1" x14ac:dyDescent="0.35">
      <c r="A280" s="470"/>
      <c r="B280" s="475"/>
      <c r="C280" s="476"/>
      <c r="D280" s="452"/>
      <c r="E280" s="479"/>
      <c r="F280" s="448"/>
      <c r="G280" s="449"/>
      <c r="H280" s="452"/>
      <c r="I280" s="449"/>
      <c r="J280" s="452"/>
      <c r="K280" s="449"/>
      <c r="L280" s="452"/>
      <c r="M280" s="448"/>
      <c r="N280" s="448"/>
      <c r="O280" s="449"/>
      <c r="P280" s="10"/>
      <c r="Q280" s="10"/>
      <c r="R280" s="10"/>
      <c r="S280" s="10"/>
    </row>
    <row r="281" spans="1:19" ht="16.5" customHeight="1" x14ac:dyDescent="0.3">
      <c r="A281" s="469">
        <f>IF(입력!A281="","",입력!A281)</f>
        <v>35</v>
      </c>
      <c r="B281" s="471" t="str">
        <f>IF(입력!B281="","",입력!B281)</f>
        <v/>
      </c>
      <c r="C281" s="472"/>
      <c r="D281" s="450">
        <f>IF(OR(입력!B283="T/T",입력!B283="T/S",입력!B283="T/O",입력!B283="ID",입력!B283="OD"),IF(입력!H281="W",(입력!D281-(입력!D281-입력!J281)-46-21-26-26+6+6+30+30),입력!D281-46-46-26-26+6+6+30+30),IF(입력!B283="ES",(입력!D281-(입력!D281-입력!J281)-40-21-26-26+6+6+30+30+20),IF(입력!B283="PJ",IF(입력!H281="W",(입력!D281-(입력!D281-입력!J281)-50-50-20-20+10+10+30+30),입력!D281-50-50-20-20+10+10+30+30),0)))</f>
        <v>0</v>
      </c>
      <c r="E281" s="477"/>
      <c r="F281" s="444">
        <f>IF(OR(입력!B283="T/T",입력!B283="T/O",입력!B283="T/S",입력!B283="ID",입력!B283="OD"),IF(입력!H281="H",입력!F281-(입력!F281-입력!J281)-46-21-26-26+6+6+30+IF(입력!H281="H",IF(입력!F281-(입력!F281-입력!J281)-46-21-26-26+6+6+30&lt;=930,48,IF(입력!F281-(입력!F281-입력!J281)-46-21-26-26+6+6+30&lt;=1250,50,IF(입력!F281-(입력!F281-입력!J281)-46-21-26-26+6+6+30&lt;=2240,60,69)))),입력!F281-46-46-26-26+6+6+30+IF(입력!F281-46-46-26-26+6+6+30&lt;=930,48,IF(입력!F281-46-46-26-26+6+6+30&lt;=1250,50,IF(입력!F281-46-46-26-26+6+6+30&lt;=2240,60,69)))),IF(입력!B283="ES",입력!F281-40-40-26-26+6+6+30+IF(입력!F281-40-40-26-26+6+6+30&lt;=930,48,IF(입력!F281-40-40-26-26+6+6+30&lt;=1250,50,IF(입력!F281-40-40-26-26+6+6+30&lt;=2240,60,69))),IF(입력!B283="PJ",IF(입력!H281="H",입력!F281-(입력!F281-입력!J281)-50-50-20-20+10+10+30+IF(입력!H281="H",IF(입력!F281-(입력!F281-입력!J281)-50-50-20-20+10+10+30&lt;=882,48,IF(입력!F281-(입력!F281-입력!J281)-50-50-20-20+10+10+30&lt;=1200,50,IF(입력!F281-(입력!F281-입력!J281)-50-50-20-20+10+10+30&lt;=2180,60,69)))),입력!F281-50-50-20-20+10+10+30+IF(입력!F281-50-50-20-20+10+10+30&lt;=882,48,IF(입력!F281-50-50-20-20+10+10+30&lt;=1200,50,IF(입력!F281-50-50-20-20+10+10+30&lt;=2180,60,69)))),0)))</f>
        <v>0</v>
      </c>
      <c r="G281" s="445"/>
      <c r="H281" s="450">
        <f>IF(OR(입력!B283="T/T",입력!B283="T/O",,입력!B283="OD",입력!B283="T/S"),IF(입력!H285="W",입력!D281-(입력!D281-입력!J285)-46-21-26-26+6+6+30+30,IF(입력!H285="H",입력!D281-46-46-26-26+6+6+30+30,0)),IF(입력!B283="ES",IF(입력!H286="W",입력!D281-(입력!D281-입력!J285)-40-21-26-26+6+6+30+30+20,0),IF(입력!B283="PJ",IF(입력!H285="W",입력!D281-(입력!D281-입력!J285)-50-50-20-20+10+10+30+30,IF(입력!H285="H",입력!D281-50-50-20-20+10+10+30+30,0)),0)))</f>
        <v>0</v>
      </c>
      <c r="I281" s="445"/>
      <c r="J281" s="450">
        <f>IF(OR(입력!B283="T/T",입력!B283="T/O",입력!B283="OD",입력!B283="T/S"),IF(입력!H285="W",입력!F281-46-46-26-26+6+6+30+IF(입력!F281-46-46-26-26+6+6+30&lt;=930,48,IF(입력!F281-46-46-26-26+6+6+30&lt;=1250,50,IF(입력!F281-46-46-26-26+6+6+30&lt;=2240,60,69))),IF(입력!H285="H",입력!F281-(입력!F281-입력!J286)-46-21-26-26+6+6+30+IF(입력!F281-(입력!F281-입력!J286)-46-21-26-26+6+6+30&lt;=930,48,IF(입력!F281-(입력!F281-입력!J286)-46-21-26-26+6+6+30&lt;=1250,50,IF(입력!F281-(입력!F281-입력!J286)-46-21-26-26+6+6+30&lt;=2240,60,69))),0)),IF(입력!B283="ES",IF(입력!H285="W",입력!F281-40-40-26-26+6+6+30+IF(입력!F281-40-40-26-26+6+6+30&lt;=930,48,IF(입력!F281-40-40-26-26+6+6+30&lt;=1250,50,IF(입력!F281-40-40-26-26+6+6+30&lt;=2240,60,69))),0),IF(입력!B283="PJ",IF(입력!H285="W",입력!F281-50-50-20-20+10+10+30+IF(입력!F281-50-50-20-20+10+10+30&lt;=930,48,IF(입력!F281-50-50-20-20+10+10+30&lt;=1250,50,IF(입력!F281-50-50-20-20+10+10+30&lt;=2240,60,69))),IF(입력!H285="H",입력!F281-(입력!F281-입력!J286)-50-50-20-20+10+10+30+IF(입력!F281-(입력!F281-입력!J286)-50-50-20-20+10+10+30&lt;=930,48,IF(입력!F281-(입력!F281-입력!J286)-50-50-20-20+10+10+30&lt;=1250,50,IF(입력!F281-(입력!F281-입력!J286)-50-50-20-20+10+10+30&lt;=2240,60,69))),0)),0)))</f>
        <v>0</v>
      </c>
      <c r="K281" s="445"/>
      <c r="L281" s="450">
        <f>IF(입력!B281="T/S",IF(OR(입력!H286="W",입력!H286="H"),200000,100000),IF(OR(입력!B281="ES",입력!B281="OD",입력!B281="ID"),IF(OR(입력!H286="W",입력!H286="H"),200000,100000),IFERROR(INDEX('방충망 단가표'!$C$4:$U$32,(MATCH(D281,'방충망 단가표'!$B$4:$B$32)+1),(MATCH(F281,'방충망 단가표'!$C$3:$U$3)+1)),0)+IFERROR(INDEX('방충망 단가표'!$C$4:$U$32,(MATCH(H281,'방충망 단가표'!$B$4:$B$32)+1),(MATCH(J281,'방충망 단가표'!$C$3:$U$3)+1)),0)))</f>
        <v>0</v>
      </c>
      <c r="M281" s="444"/>
      <c r="N281" s="444"/>
      <c r="O281" s="445"/>
      <c r="P281" s="10"/>
      <c r="Q281" s="10"/>
      <c r="R281" s="10"/>
      <c r="S281" s="10"/>
    </row>
    <row r="282" spans="1:19" ht="16.5" customHeight="1" x14ac:dyDescent="0.3">
      <c r="A282" s="470"/>
      <c r="B282" s="473"/>
      <c r="C282" s="474"/>
      <c r="D282" s="451"/>
      <c r="E282" s="478"/>
      <c r="F282" s="300"/>
      <c r="G282" s="447"/>
      <c r="H282" s="451"/>
      <c r="I282" s="447"/>
      <c r="J282" s="451"/>
      <c r="K282" s="447"/>
      <c r="L282" s="451"/>
      <c r="M282" s="300"/>
      <c r="N282" s="300"/>
      <c r="O282" s="447"/>
      <c r="P282" s="10"/>
      <c r="Q282" s="10"/>
      <c r="R282" s="10"/>
      <c r="S282" s="10"/>
    </row>
    <row r="283" spans="1:19" ht="16.5" customHeight="1" x14ac:dyDescent="0.3">
      <c r="A283" s="470"/>
      <c r="B283" s="473"/>
      <c r="C283" s="474"/>
      <c r="D283" s="451"/>
      <c r="E283" s="478"/>
      <c r="F283" s="300"/>
      <c r="G283" s="447"/>
      <c r="H283" s="451"/>
      <c r="I283" s="447"/>
      <c r="J283" s="451"/>
      <c r="K283" s="447"/>
      <c r="L283" s="451"/>
      <c r="M283" s="300"/>
      <c r="N283" s="300"/>
      <c r="O283" s="447"/>
      <c r="P283" s="10"/>
      <c r="Q283" s="10"/>
      <c r="R283" s="10"/>
      <c r="S283" s="10"/>
    </row>
    <row r="284" spans="1:19" ht="16.5" customHeight="1" thickBot="1" x14ac:dyDescent="0.35">
      <c r="A284" s="470"/>
      <c r="B284" s="485"/>
      <c r="C284" s="486"/>
      <c r="D284" s="451"/>
      <c r="E284" s="478"/>
      <c r="F284" s="300"/>
      <c r="G284" s="447"/>
      <c r="H284" s="451"/>
      <c r="I284" s="447"/>
      <c r="J284" s="451"/>
      <c r="K284" s="447"/>
      <c r="L284" s="451"/>
      <c r="M284" s="300"/>
      <c r="N284" s="300"/>
      <c r="O284" s="447"/>
      <c r="P284" s="10"/>
      <c r="Q284" s="10"/>
      <c r="R284" s="10"/>
      <c r="S284" s="10"/>
    </row>
    <row r="285" spans="1:19" ht="16.5" customHeight="1" x14ac:dyDescent="0.3">
      <c r="A285" s="470"/>
      <c r="B285" s="473" t="str">
        <f>IF(입력!B283="","",입력!B283)</f>
        <v/>
      </c>
      <c r="C285" s="474"/>
      <c r="D285" s="451"/>
      <c r="E285" s="478"/>
      <c r="F285" s="300"/>
      <c r="G285" s="447"/>
      <c r="H285" s="451"/>
      <c r="I285" s="447"/>
      <c r="J285" s="451"/>
      <c r="K285" s="447"/>
      <c r="L285" s="451"/>
      <c r="M285" s="300"/>
      <c r="N285" s="300"/>
      <c r="O285" s="447"/>
      <c r="P285" s="10"/>
      <c r="Q285" s="10"/>
      <c r="R285" s="10"/>
      <c r="S285" s="10"/>
    </row>
    <row r="286" spans="1:19" ht="16.5" customHeight="1" x14ac:dyDescent="0.3">
      <c r="A286" s="470"/>
      <c r="B286" s="473"/>
      <c r="C286" s="474"/>
      <c r="D286" s="451"/>
      <c r="E286" s="478"/>
      <c r="F286" s="300"/>
      <c r="G286" s="447"/>
      <c r="H286" s="451"/>
      <c r="I286" s="447"/>
      <c r="J286" s="451"/>
      <c r="K286" s="447"/>
      <c r="L286" s="451"/>
      <c r="M286" s="300"/>
      <c r="N286" s="300"/>
      <c r="O286" s="447"/>
      <c r="P286" s="10"/>
      <c r="Q286" s="10"/>
      <c r="R286" s="10"/>
      <c r="S286" s="10"/>
    </row>
    <row r="287" spans="1:19" ht="16.5" customHeight="1" x14ac:dyDescent="0.3">
      <c r="A287" s="470"/>
      <c r="B287" s="473"/>
      <c r="C287" s="474"/>
      <c r="D287" s="451"/>
      <c r="E287" s="478"/>
      <c r="F287" s="300"/>
      <c r="G287" s="447"/>
      <c r="H287" s="451"/>
      <c r="I287" s="447"/>
      <c r="J287" s="451"/>
      <c r="K287" s="447"/>
      <c r="L287" s="451"/>
      <c r="M287" s="300"/>
      <c r="N287" s="300"/>
      <c r="O287" s="447"/>
      <c r="P287" s="10"/>
      <c r="Q287" s="10"/>
      <c r="R287" s="10"/>
      <c r="S287" s="10"/>
    </row>
    <row r="288" spans="1:19" ht="16.5" customHeight="1" thickBot="1" x14ac:dyDescent="0.35">
      <c r="A288" s="470"/>
      <c r="B288" s="475"/>
      <c r="C288" s="476"/>
      <c r="D288" s="452"/>
      <c r="E288" s="479"/>
      <c r="F288" s="448"/>
      <c r="G288" s="449"/>
      <c r="H288" s="452"/>
      <c r="I288" s="449"/>
      <c r="J288" s="452"/>
      <c r="K288" s="449"/>
      <c r="L288" s="452"/>
      <c r="M288" s="448"/>
      <c r="N288" s="448"/>
      <c r="O288" s="449"/>
      <c r="P288" s="10"/>
      <c r="Q288" s="10"/>
      <c r="R288" s="10"/>
      <c r="S288" s="10"/>
    </row>
    <row r="289" spans="1:19" ht="16.5" customHeight="1" x14ac:dyDescent="0.3">
      <c r="A289" s="469">
        <f>IF(입력!A289="","",입력!A289)</f>
        <v>36</v>
      </c>
      <c r="B289" s="471" t="str">
        <f>IF(입력!B289="","",입력!B289)</f>
        <v/>
      </c>
      <c r="C289" s="472"/>
      <c r="D289" s="450">
        <f>IF(OR(입력!B291="T/T",입력!B291="T/S",입력!B291="T/O",입력!B291="ID",입력!B291="OD"),IF(입력!H289="W",(입력!D289-(입력!D289-입력!J289)-46-21-26-26+6+6+30+30),입력!D289-46-46-26-26+6+6+30+30),IF(입력!B291="ES",(입력!D289-(입력!D289-입력!J289)-40-21-26-26+6+6+30+30+20),IF(입력!B291="PJ",IF(입력!H289="W",(입력!D289-(입력!D289-입력!J289)-50-50-20-20+10+10+30+30),입력!D289-50-50-20-20+10+10+30+30),0)))</f>
        <v>0</v>
      </c>
      <c r="E289" s="477"/>
      <c r="F289" s="444">
        <f>IF(OR(입력!B291="T/T",입력!B291="T/O",입력!B291="T/S",입력!B291="ID",입력!B291="OD"),IF(입력!H289="H",입력!F289-(입력!F289-입력!J289)-46-21-26-26+6+6+30+IF(입력!H289="H",IF(입력!F289-(입력!F289-입력!J289)-46-21-26-26+6+6+30&lt;=930,48,IF(입력!F289-(입력!F289-입력!J289)-46-21-26-26+6+6+30&lt;=1250,50,IF(입력!F289-(입력!F289-입력!J289)-46-21-26-26+6+6+30&lt;=2240,60,69)))),입력!F289-46-46-26-26+6+6+30+IF(입력!F289-46-46-26-26+6+6+30&lt;=930,48,IF(입력!F289-46-46-26-26+6+6+30&lt;=1250,50,IF(입력!F289-46-46-26-26+6+6+30&lt;=2240,60,69)))),IF(입력!B291="ES",입력!F289-40-40-26-26+6+6+30+IF(입력!F289-40-40-26-26+6+6+30&lt;=930,48,IF(입력!F289-40-40-26-26+6+6+30&lt;=1250,50,IF(입력!F289-40-40-26-26+6+6+30&lt;=2240,60,69))),IF(입력!B291="PJ",IF(입력!H289="H",입력!F289-(입력!F289-입력!J289)-50-50-20-20+10+10+30+IF(입력!H289="H",IF(입력!F289-(입력!F289-입력!J289)-50-50-20-20+10+10+30&lt;=882,48,IF(입력!F289-(입력!F289-입력!J289)-50-50-20-20+10+10+30&lt;=1200,50,IF(입력!F289-(입력!F289-입력!J289)-50-50-20-20+10+10+30&lt;=2180,60,69)))),입력!F289-50-50-20-20+10+10+30+IF(입력!F289-50-50-20-20+10+10+30&lt;=882,48,IF(입력!F289-50-50-20-20+10+10+30&lt;=1200,50,IF(입력!F289-50-50-20-20+10+10+30&lt;=2180,60,69)))),0)))</f>
        <v>0</v>
      </c>
      <c r="G289" s="445"/>
      <c r="H289" s="450">
        <f>IF(OR(입력!B291="T/T",입력!B291="T/O",,입력!B291="OD",입력!B291="T/S"),IF(입력!H293="W",입력!D289-(입력!D289-입력!J293)-46-21-26-26+6+6+30+30,IF(입력!H293="H",입력!D289-46-46-26-26+6+6+30+30,0)),IF(입력!B291="ES",IF(입력!H294="W",입력!D289-(입력!D289-입력!J293)-40-21-26-26+6+6+30+30+20,0),IF(입력!B291="PJ",IF(입력!H293="W",입력!D289-(입력!D289-입력!J293)-50-50-20-20+10+10+30+30,IF(입력!H293="H",입력!D289-50-50-20-20+10+10+30+30,0)),0)))</f>
        <v>0</v>
      </c>
      <c r="I289" s="445"/>
      <c r="J289" s="450">
        <f>IF(OR(입력!B291="T/T",입력!B291="T/O",입력!B291="OD",입력!B291="T/S"),IF(입력!H293="W",입력!F289-46-46-26-26+6+6+30+IF(입력!F289-46-46-26-26+6+6+30&lt;=930,48,IF(입력!F289-46-46-26-26+6+6+30&lt;=1250,50,IF(입력!F289-46-46-26-26+6+6+30&lt;=2240,60,69))),IF(입력!H293="H",입력!F289-(입력!F289-입력!J294)-46-21-26-26+6+6+30+IF(입력!F289-(입력!F289-입력!J294)-46-21-26-26+6+6+30&lt;=930,48,IF(입력!F289-(입력!F289-입력!J294)-46-21-26-26+6+6+30&lt;=1250,50,IF(입력!F289-(입력!F289-입력!J294)-46-21-26-26+6+6+30&lt;=2240,60,69))),0)),IF(입력!B291="ES",IF(입력!H293="W",입력!F289-40-40-26-26+6+6+30+IF(입력!F289-40-40-26-26+6+6+30&lt;=930,48,IF(입력!F289-40-40-26-26+6+6+30&lt;=1250,50,IF(입력!F289-40-40-26-26+6+6+30&lt;=2240,60,69))),0),IF(입력!B291="PJ",IF(입력!H293="W",입력!F289-50-50-20-20+10+10+30+IF(입력!F289-50-50-20-20+10+10+30&lt;=930,48,IF(입력!F289-50-50-20-20+10+10+30&lt;=1250,50,IF(입력!F289-50-50-20-20+10+10+30&lt;=2240,60,69))),IF(입력!H293="H",입력!F289-(입력!F289-입력!J294)-50-50-20-20+10+10+30+IF(입력!F289-(입력!F289-입력!J294)-50-50-20-20+10+10+30&lt;=930,48,IF(입력!F289-(입력!F289-입력!J294)-50-50-20-20+10+10+30&lt;=1250,50,IF(입력!F289-(입력!F289-입력!J294)-50-50-20-20+10+10+30&lt;=2240,60,69))),0)),0)))</f>
        <v>0</v>
      </c>
      <c r="K289" s="445"/>
      <c r="L289" s="450">
        <f>IF(입력!B289="T/S",IF(OR(입력!H294="W",입력!H294="H"),200000,100000),IF(OR(입력!B289="ES",입력!B289="OD",입력!B289="ID"),IF(OR(입력!H294="W",입력!H294="H"),200000,100000),IFERROR(INDEX('방충망 단가표'!$C$4:$U$32,(MATCH(D289,'방충망 단가표'!$B$4:$B$32)+1),(MATCH(F289,'방충망 단가표'!$C$3:$U$3)+1)),0)+IFERROR(INDEX('방충망 단가표'!$C$4:$U$32,(MATCH(H289,'방충망 단가표'!$B$4:$B$32)+1),(MATCH(J289,'방충망 단가표'!$C$3:$U$3)+1)),0)))</f>
        <v>0</v>
      </c>
      <c r="M289" s="444"/>
      <c r="N289" s="444"/>
      <c r="O289" s="445"/>
      <c r="P289" s="10"/>
      <c r="Q289" s="10"/>
      <c r="R289" s="10"/>
      <c r="S289" s="10"/>
    </row>
    <row r="290" spans="1:19" ht="16.5" customHeight="1" x14ac:dyDescent="0.3">
      <c r="A290" s="470"/>
      <c r="B290" s="473"/>
      <c r="C290" s="474"/>
      <c r="D290" s="451"/>
      <c r="E290" s="478"/>
      <c r="F290" s="300"/>
      <c r="G290" s="447"/>
      <c r="H290" s="451"/>
      <c r="I290" s="447"/>
      <c r="J290" s="451"/>
      <c r="K290" s="447"/>
      <c r="L290" s="451"/>
      <c r="M290" s="300"/>
      <c r="N290" s="300"/>
      <c r="O290" s="447"/>
      <c r="P290" s="10"/>
      <c r="Q290" s="10"/>
      <c r="R290" s="10"/>
      <c r="S290" s="10"/>
    </row>
    <row r="291" spans="1:19" ht="16.5" customHeight="1" x14ac:dyDescent="0.3">
      <c r="A291" s="470"/>
      <c r="B291" s="473"/>
      <c r="C291" s="474"/>
      <c r="D291" s="451"/>
      <c r="E291" s="478"/>
      <c r="F291" s="300"/>
      <c r="G291" s="447"/>
      <c r="H291" s="451"/>
      <c r="I291" s="447"/>
      <c r="J291" s="451"/>
      <c r="K291" s="447"/>
      <c r="L291" s="451"/>
      <c r="M291" s="300"/>
      <c r="N291" s="300"/>
      <c r="O291" s="447"/>
      <c r="P291" s="10"/>
      <c r="Q291" s="10"/>
      <c r="R291" s="10"/>
      <c r="S291" s="10"/>
    </row>
    <row r="292" spans="1:19" ht="16.5" customHeight="1" thickBot="1" x14ac:dyDescent="0.35">
      <c r="A292" s="470"/>
      <c r="B292" s="485"/>
      <c r="C292" s="486"/>
      <c r="D292" s="451"/>
      <c r="E292" s="478"/>
      <c r="F292" s="300"/>
      <c r="G292" s="447"/>
      <c r="H292" s="451"/>
      <c r="I292" s="447"/>
      <c r="J292" s="451"/>
      <c r="K292" s="447"/>
      <c r="L292" s="451"/>
      <c r="M292" s="300"/>
      <c r="N292" s="300"/>
      <c r="O292" s="447"/>
      <c r="P292" s="10"/>
      <c r="Q292" s="10"/>
      <c r="R292" s="10"/>
      <c r="S292" s="10"/>
    </row>
    <row r="293" spans="1:19" ht="16.5" customHeight="1" x14ac:dyDescent="0.3">
      <c r="A293" s="470"/>
      <c r="B293" s="473" t="str">
        <f>IF(입력!B291="","",입력!B291)</f>
        <v/>
      </c>
      <c r="C293" s="474"/>
      <c r="D293" s="451"/>
      <c r="E293" s="478"/>
      <c r="F293" s="300"/>
      <c r="G293" s="447"/>
      <c r="H293" s="451"/>
      <c r="I293" s="447"/>
      <c r="J293" s="451"/>
      <c r="K293" s="447"/>
      <c r="L293" s="451"/>
      <c r="M293" s="300"/>
      <c r="N293" s="300"/>
      <c r="O293" s="447"/>
      <c r="P293" s="10"/>
      <c r="Q293" s="10"/>
      <c r="R293" s="10"/>
      <c r="S293" s="10"/>
    </row>
    <row r="294" spans="1:19" ht="16.5" customHeight="1" x14ac:dyDescent="0.3">
      <c r="A294" s="470"/>
      <c r="B294" s="473"/>
      <c r="C294" s="474"/>
      <c r="D294" s="451"/>
      <c r="E294" s="478"/>
      <c r="F294" s="300"/>
      <c r="G294" s="447"/>
      <c r="H294" s="451"/>
      <c r="I294" s="447"/>
      <c r="J294" s="451"/>
      <c r="K294" s="447"/>
      <c r="L294" s="451"/>
      <c r="M294" s="300"/>
      <c r="N294" s="300"/>
      <c r="O294" s="447"/>
      <c r="P294" s="10"/>
      <c r="Q294" s="10"/>
      <c r="R294" s="10"/>
      <c r="S294" s="10"/>
    </row>
    <row r="295" spans="1:19" ht="16.5" customHeight="1" x14ac:dyDescent="0.3">
      <c r="A295" s="470"/>
      <c r="B295" s="473"/>
      <c r="C295" s="474"/>
      <c r="D295" s="451"/>
      <c r="E295" s="478"/>
      <c r="F295" s="300"/>
      <c r="G295" s="447"/>
      <c r="H295" s="451"/>
      <c r="I295" s="447"/>
      <c r="J295" s="451"/>
      <c r="K295" s="447"/>
      <c r="L295" s="451"/>
      <c r="M295" s="300"/>
      <c r="N295" s="300"/>
      <c r="O295" s="447"/>
      <c r="P295" s="10"/>
      <c r="Q295" s="10"/>
      <c r="R295" s="10"/>
      <c r="S295" s="10"/>
    </row>
    <row r="296" spans="1:19" ht="16.5" customHeight="1" thickBot="1" x14ac:dyDescent="0.35">
      <c r="A296" s="470"/>
      <c r="B296" s="475"/>
      <c r="C296" s="476"/>
      <c r="D296" s="452"/>
      <c r="E296" s="479"/>
      <c r="F296" s="448"/>
      <c r="G296" s="449"/>
      <c r="H296" s="452"/>
      <c r="I296" s="449"/>
      <c r="J296" s="452"/>
      <c r="K296" s="449"/>
      <c r="L296" s="452"/>
      <c r="M296" s="448"/>
      <c r="N296" s="448"/>
      <c r="O296" s="449"/>
      <c r="P296" s="10"/>
      <c r="Q296" s="10"/>
      <c r="R296" s="10"/>
      <c r="S296" s="10"/>
    </row>
  </sheetData>
  <mergeCells count="293">
    <mergeCell ref="B177:C180"/>
    <mergeCell ref="B181:C184"/>
    <mergeCell ref="B185:C188"/>
    <mergeCell ref="B189:C192"/>
    <mergeCell ref="B193:C196"/>
    <mergeCell ref="B197:C200"/>
    <mergeCell ref="B201:C204"/>
    <mergeCell ref="B205:C208"/>
    <mergeCell ref="B209:C212"/>
    <mergeCell ref="L145:O152"/>
    <mergeCell ref="L153:O160"/>
    <mergeCell ref="L161:O168"/>
    <mergeCell ref="L169:O176"/>
    <mergeCell ref="L177:O184"/>
    <mergeCell ref="L185:O192"/>
    <mergeCell ref="L73:O80"/>
    <mergeCell ref="L81:O88"/>
    <mergeCell ref="L89:O96"/>
    <mergeCell ref="L97:O104"/>
    <mergeCell ref="L105:O112"/>
    <mergeCell ref="L113:O120"/>
    <mergeCell ref="L121:O128"/>
    <mergeCell ref="L129:O136"/>
    <mergeCell ref="L137:O144"/>
    <mergeCell ref="L8:O8"/>
    <mergeCell ref="L9:O16"/>
    <mergeCell ref="L17:O24"/>
    <mergeCell ref="L25:O32"/>
    <mergeCell ref="L33:O40"/>
    <mergeCell ref="L41:O48"/>
    <mergeCell ref="L49:O56"/>
    <mergeCell ref="L57:O64"/>
    <mergeCell ref="L65:O72"/>
    <mergeCell ref="B8:C8"/>
    <mergeCell ref="D8:G8"/>
    <mergeCell ref="H8:K8"/>
    <mergeCell ref="A9:A16"/>
    <mergeCell ref="D9:E16"/>
    <mergeCell ref="F9:G16"/>
    <mergeCell ref="H9:I16"/>
    <mergeCell ref="J9:K16"/>
    <mergeCell ref="B9:C12"/>
    <mergeCell ref="B13:C16"/>
    <mergeCell ref="A33:A40"/>
    <mergeCell ref="D33:E40"/>
    <mergeCell ref="F33:G40"/>
    <mergeCell ref="H33:I40"/>
    <mergeCell ref="J33:K40"/>
    <mergeCell ref="A17:A24"/>
    <mergeCell ref="D17:E24"/>
    <mergeCell ref="F17:G24"/>
    <mergeCell ref="H17:I24"/>
    <mergeCell ref="J17:K24"/>
    <mergeCell ref="A25:A32"/>
    <mergeCell ref="D25:E32"/>
    <mergeCell ref="F25:G32"/>
    <mergeCell ref="H25:I32"/>
    <mergeCell ref="J25:K32"/>
    <mergeCell ref="B17:C20"/>
    <mergeCell ref="B21:C24"/>
    <mergeCell ref="B25:C28"/>
    <mergeCell ref="B29:C32"/>
    <mergeCell ref="B33:C36"/>
    <mergeCell ref="B37:C40"/>
    <mergeCell ref="A57:A64"/>
    <mergeCell ref="D57:E64"/>
    <mergeCell ref="F57:G64"/>
    <mergeCell ref="H57:I64"/>
    <mergeCell ref="J57:K64"/>
    <mergeCell ref="A41:A48"/>
    <mergeCell ref="D41:E48"/>
    <mergeCell ref="F41:G48"/>
    <mergeCell ref="H41:I48"/>
    <mergeCell ref="J41:K48"/>
    <mergeCell ref="A49:A56"/>
    <mergeCell ref="D49:E56"/>
    <mergeCell ref="F49:G56"/>
    <mergeCell ref="H49:I56"/>
    <mergeCell ref="J49:K56"/>
    <mergeCell ref="B41:C44"/>
    <mergeCell ref="B45:C48"/>
    <mergeCell ref="B49:C52"/>
    <mergeCell ref="B53:C56"/>
    <mergeCell ref="B57:C60"/>
    <mergeCell ref="B61:C64"/>
    <mergeCell ref="A81:A88"/>
    <mergeCell ref="D81:E88"/>
    <mergeCell ref="F81:G88"/>
    <mergeCell ref="H81:I88"/>
    <mergeCell ref="J81:K88"/>
    <mergeCell ref="A65:A72"/>
    <mergeCell ref="D65:E72"/>
    <mergeCell ref="F65:G72"/>
    <mergeCell ref="H65:I72"/>
    <mergeCell ref="J65:K72"/>
    <mergeCell ref="A73:A80"/>
    <mergeCell ref="D73:E80"/>
    <mergeCell ref="F73:G80"/>
    <mergeCell ref="H73:I80"/>
    <mergeCell ref="J73:K80"/>
    <mergeCell ref="B65:C68"/>
    <mergeCell ref="B69:C72"/>
    <mergeCell ref="B73:C76"/>
    <mergeCell ref="B77:C80"/>
    <mergeCell ref="B81:C84"/>
    <mergeCell ref="B85:C88"/>
    <mergeCell ref="A105:A112"/>
    <mergeCell ref="D105:E112"/>
    <mergeCell ref="F105:G112"/>
    <mergeCell ref="H105:I112"/>
    <mergeCell ref="J105:K112"/>
    <mergeCell ref="A89:A96"/>
    <mergeCell ref="D89:E96"/>
    <mergeCell ref="F89:G96"/>
    <mergeCell ref="H89:I96"/>
    <mergeCell ref="J89:K96"/>
    <mergeCell ref="A97:A104"/>
    <mergeCell ref="D97:E104"/>
    <mergeCell ref="F97:G104"/>
    <mergeCell ref="H97:I104"/>
    <mergeCell ref="J97:K104"/>
    <mergeCell ref="B89:C92"/>
    <mergeCell ref="B93:C96"/>
    <mergeCell ref="B97:C100"/>
    <mergeCell ref="B101:C104"/>
    <mergeCell ref="B105:C108"/>
    <mergeCell ref="B109:C112"/>
    <mergeCell ref="A129:A136"/>
    <mergeCell ref="D129:E136"/>
    <mergeCell ref="F129:G136"/>
    <mergeCell ref="H129:I136"/>
    <mergeCell ref="J129:K136"/>
    <mergeCell ref="A113:A120"/>
    <mergeCell ref="D113:E120"/>
    <mergeCell ref="F113:G120"/>
    <mergeCell ref="H113:I120"/>
    <mergeCell ref="J113:K120"/>
    <mergeCell ref="A121:A128"/>
    <mergeCell ref="D121:E128"/>
    <mergeCell ref="F121:G128"/>
    <mergeCell ref="H121:I128"/>
    <mergeCell ref="J121:K128"/>
    <mergeCell ref="B113:C116"/>
    <mergeCell ref="B117:C120"/>
    <mergeCell ref="B121:C124"/>
    <mergeCell ref="B125:C128"/>
    <mergeCell ref="B129:C132"/>
    <mergeCell ref="B133:C136"/>
    <mergeCell ref="A137:A144"/>
    <mergeCell ref="D137:E144"/>
    <mergeCell ref="F137:G144"/>
    <mergeCell ref="H137:I144"/>
    <mergeCell ref="J137:K144"/>
    <mergeCell ref="A145:A152"/>
    <mergeCell ref="D145:E152"/>
    <mergeCell ref="F145:G152"/>
    <mergeCell ref="H145:I152"/>
    <mergeCell ref="J145:K152"/>
    <mergeCell ref="B137:C140"/>
    <mergeCell ref="B141:C144"/>
    <mergeCell ref="B145:C148"/>
    <mergeCell ref="B149:C152"/>
    <mergeCell ref="F169:G176"/>
    <mergeCell ref="H169:I176"/>
    <mergeCell ref="J169:K176"/>
    <mergeCell ref="A153:A160"/>
    <mergeCell ref="D153:E160"/>
    <mergeCell ref="F153:G160"/>
    <mergeCell ref="H153:I160"/>
    <mergeCell ref="J153:K160"/>
    <mergeCell ref="B153:C156"/>
    <mergeCell ref="B157:C160"/>
    <mergeCell ref="B161:C164"/>
    <mergeCell ref="B165:C168"/>
    <mergeCell ref="B169:C172"/>
    <mergeCell ref="B173:C176"/>
    <mergeCell ref="A1:O3"/>
    <mergeCell ref="A185:A192"/>
    <mergeCell ref="D185:E192"/>
    <mergeCell ref="F185:G192"/>
    <mergeCell ref="H185:I192"/>
    <mergeCell ref="J185:K192"/>
    <mergeCell ref="A193:A200"/>
    <mergeCell ref="D193:E200"/>
    <mergeCell ref="F193:G200"/>
    <mergeCell ref="H193:I200"/>
    <mergeCell ref="A177:A184"/>
    <mergeCell ref="D177:E184"/>
    <mergeCell ref="F177:G184"/>
    <mergeCell ref="H177:I184"/>
    <mergeCell ref="J177:K184"/>
    <mergeCell ref="A161:A168"/>
    <mergeCell ref="D161:E168"/>
    <mergeCell ref="F161:G168"/>
    <mergeCell ref="H161:I168"/>
    <mergeCell ref="J161:K168"/>
    <mergeCell ref="J193:K200"/>
    <mergeCell ref="L193:O200"/>
    <mergeCell ref="A169:A176"/>
    <mergeCell ref="D169:E176"/>
    <mergeCell ref="A201:A208"/>
    <mergeCell ref="D201:E208"/>
    <mergeCell ref="F201:G208"/>
    <mergeCell ref="H201:I208"/>
    <mergeCell ref="J201:K208"/>
    <mergeCell ref="L201:O208"/>
    <mergeCell ref="A209:A216"/>
    <mergeCell ref="D209:E216"/>
    <mergeCell ref="F209:G216"/>
    <mergeCell ref="H209:I216"/>
    <mergeCell ref="J209:K216"/>
    <mergeCell ref="L209:O216"/>
    <mergeCell ref="A217:A224"/>
    <mergeCell ref="D217:E224"/>
    <mergeCell ref="F217:G224"/>
    <mergeCell ref="H217:I224"/>
    <mergeCell ref="J217:K224"/>
    <mergeCell ref="L217:O224"/>
    <mergeCell ref="B213:C216"/>
    <mergeCell ref="B217:C220"/>
    <mergeCell ref="B221:C224"/>
    <mergeCell ref="A225:A232"/>
    <mergeCell ref="D225:E232"/>
    <mergeCell ref="F225:G232"/>
    <mergeCell ref="H225:I232"/>
    <mergeCell ref="J225:K232"/>
    <mergeCell ref="L225:O232"/>
    <mergeCell ref="A233:A240"/>
    <mergeCell ref="D233:E240"/>
    <mergeCell ref="F233:G240"/>
    <mergeCell ref="H233:I240"/>
    <mergeCell ref="J233:K240"/>
    <mergeCell ref="L233:O240"/>
    <mergeCell ref="B225:C228"/>
    <mergeCell ref="B229:C232"/>
    <mergeCell ref="B233:C236"/>
    <mergeCell ref="B237:C240"/>
    <mergeCell ref="A241:A248"/>
    <mergeCell ref="D241:E248"/>
    <mergeCell ref="F241:G248"/>
    <mergeCell ref="H241:I248"/>
    <mergeCell ref="J241:K248"/>
    <mergeCell ref="L241:O248"/>
    <mergeCell ref="A249:A256"/>
    <mergeCell ref="D249:E256"/>
    <mergeCell ref="F249:G256"/>
    <mergeCell ref="H249:I256"/>
    <mergeCell ref="J249:K256"/>
    <mergeCell ref="L249:O256"/>
    <mergeCell ref="B241:C244"/>
    <mergeCell ref="B245:C248"/>
    <mergeCell ref="B249:C252"/>
    <mergeCell ref="B253:C256"/>
    <mergeCell ref="A257:A264"/>
    <mergeCell ref="D257:E264"/>
    <mergeCell ref="F257:G264"/>
    <mergeCell ref="H257:I264"/>
    <mergeCell ref="J257:K264"/>
    <mergeCell ref="L257:O264"/>
    <mergeCell ref="A265:A272"/>
    <mergeCell ref="D265:E272"/>
    <mergeCell ref="F265:G272"/>
    <mergeCell ref="H265:I272"/>
    <mergeCell ref="J265:K272"/>
    <mergeCell ref="L265:O272"/>
    <mergeCell ref="B257:C260"/>
    <mergeCell ref="B261:C264"/>
    <mergeCell ref="B265:C268"/>
    <mergeCell ref="B269:C272"/>
    <mergeCell ref="A289:A296"/>
    <mergeCell ref="D289:E296"/>
    <mergeCell ref="F289:G296"/>
    <mergeCell ref="H289:I296"/>
    <mergeCell ref="J289:K296"/>
    <mergeCell ref="L289:O296"/>
    <mergeCell ref="A273:A280"/>
    <mergeCell ref="D273:E280"/>
    <mergeCell ref="F273:G280"/>
    <mergeCell ref="H273:I280"/>
    <mergeCell ref="J273:K280"/>
    <mergeCell ref="L273:O280"/>
    <mergeCell ref="A281:A288"/>
    <mergeCell ref="D281:E288"/>
    <mergeCell ref="F281:G288"/>
    <mergeCell ref="H281:I288"/>
    <mergeCell ref="J281:K288"/>
    <mergeCell ref="L281:O288"/>
    <mergeCell ref="B273:C276"/>
    <mergeCell ref="B277:C280"/>
    <mergeCell ref="B281:C284"/>
    <mergeCell ref="B285:C288"/>
    <mergeCell ref="B289:C292"/>
    <mergeCell ref="B293:C296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E19"/>
  <sheetViews>
    <sheetView workbookViewId="0">
      <selection activeCell="S119" sqref="S119:U134"/>
    </sheetView>
  </sheetViews>
  <sheetFormatPr defaultColWidth="11" defaultRowHeight="16.5" x14ac:dyDescent="0.3"/>
  <sheetData>
    <row r="1" spans="1:5" ht="31.5" x14ac:dyDescent="0.3">
      <c r="A1" s="493" t="s">
        <v>11</v>
      </c>
      <c r="B1" s="493"/>
      <c r="C1" s="493"/>
      <c r="D1" s="493"/>
      <c r="E1" s="8"/>
    </row>
    <row r="2" spans="1:5" ht="18.95" customHeight="1" x14ac:dyDescent="0.3">
      <c r="A2" s="490" t="s">
        <v>17</v>
      </c>
      <c r="B2" s="491"/>
      <c r="C2" s="492" t="s">
        <v>18</v>
      </c>
      <c r="D2" s="491"/>
    </row>
    <row r="3" spans="1:5" ht="16.5" customHeight="1" x14ac:dyDescent="0.3">
      <c r="A3" s="488" t="s">
        <v>19</v>
      </c>
      <c r="B3" s="489"/>
      <c r="C3" s="172">
        <v>50000</v>
      </c>
      <c r="D3" s="172"/>
    </row>
    <row r="4" spans="1:5" ht="16.5" customHeight="1" x14ac:dyDescent="0.3">
      <c r="A4" s="488" t="s">
        <v>51</v>
      </c>
      <c r="B4" s="489"/>
      <c r="C4" s="172">
        <v>60000</v>
      </c>
      <c r="D4" s="172"/>
    </row>
    <row r="5" spans="1:5" ht="16.5" customHeight="1" x14ac:dyDescent="0.3">
      <c r="A5" s="488" t="s">
        <v>47</v>
      </c>
      <c r="B5" s="489"/>
      <c r="C5" s="172">
        <v>80000</v>
      </c>
      <c r="D5" s="172"/>
    </row>
    <row r="6" spans="1:5" ht="16.5" customHeight="1" x14ac:dyDescent="0.3">
      <c r="A6" s="488" t="s">
        <v>12</v>
      </c>
      <c r="B6" s="489"/>
      <c r="C6" s="172">
        <v>250000</v>
      </c>
      <c r="D6" s="172"/>
    </row>
    <row r="7" spans="1:5" ht="16.5" customHeight="1" x14ac:dyDescent="0.3">
      <c r="A7" s="488" t="s">
        <v>48</v>
      </c>
      <c r="B7" s="489"/>
      <c r="C7" s="172">
        <v>220000</v>
      </c>
      <c r="D7" s="172"/>
    </row>
    <row r="8" spans="1:5" ht="16.5" customHeight="1" x14ac:dyDescent="0.3">
      <c r="A8" s="488" t="s">
        <v>50</v>
      </c>
      <c r="B8" s="489"/>
      <c r="C8" s="172">
        <v>300000</v>
      </c>
      <c r="D8" s="172"/>
    </row>
    <row r="9" spans="1:5" ht="16.5" customHeight="1" x14ac:dyDescent="0.3">
      <c r="A9" s="488" t="s">
        <v>49</v>
      </c>
      <c r="B9" s="489"/>
      <c r="C9" s="172">
        <v>260000</v>
      </c>
      <c r="D9" s="172"/>
    </row>
    <row r="10" spans="1:5" ht="16.5" customHeight="1" x14ac:dyDescent="0.3">
      <c r="A10" s="488" t="s">
        <v>52</v>
      </c>
      <c r="B10" s="489"/>
      <c r="C10" s="172">
        <v>100000</v>
      </c>
      <c r="D10" s="172"/>
    </row>
    <row r="11" spans="1:5" x14ac:dyDescent="0.3">
      <c r="A11" s="488" t="s">
        <v>45</v>
      </c>
      <c r="B11" s="489"/>
      <c r="C11" s="172">
        <v>150000</v>
      </c>
      <c r="D11" s="172"/>
    </row>
    <row r="12" spans="1:5" x14ac:dyDescent="0.3">
      <c r="A12" s="488" t="s">
        <v>46</v>
      </c>
      <c r="B12" s="489"/>
      <c r="C12" s="172">
        <v>350000</v>
      </c>
      <c r="D12" s="172"/>
    </row>
    <row r="13" spans="1:5" x14ac:dyDescent="0.3">
      <c r="A13" s="488" t="s">
        <v>13</v>
      </c>
      <c r="B13" s="489"/>
      <c r="C13" s="172">
        <v>80000</v>
      </c>
      <c r="D13" s="172"/>
    </row>
    <row r="14" spans="1:5" x14ac:dyDescent="0.3">
      <c r="A14" s="488" t="s">
        <v>53</v>
      </c>
      <c r="B14" s="489"/>
      <c r="C14" s="172">
        <v>120000</v>
      </c>
      <c r="D14" s="172"/>
    </row>
    <row r="15" spans="1:5" x14ac:dyDescent="0.3">
      <c r="A15" s="488" t="s">
        <v>54</v>
      </c>
      <c r="B15" s="489"/>
      <c r="C15" s="172"/>
      <c r="D15" s="172"/>
    </row>
    <row r="16" spans="1:5" x14ac:dyDescent="0.3">
      <c r="A16" s="488" t="s">
        <v>55</v>
      </c>
      <c r="B16" s="489"/>
      <c r="C16" s="172"/>
      <c r="D16" s="172"/>
    </row>
    <row r="17" spans="1:4" x14ac:dyDescent="0.3">
      <c r="A17" s="488" t="s">
        <v>56</v>
      </c>
      <c r="B17" s="489"/>
      <c r="C17" s="172">
        <v>200000</v>
      </c>
      <c r="D17" s="172"/>
    </row>
    <row r="18" spans="1:4" x14ac:dyDescent="0.3">
      <c r="A18" s="488" t="s">
        <v>148</v>
      </c>
      <c r="B18" s="489"/>
      <c r="C18" s="172">
        <v>200000</v>
      </c>
      <c r="D18" s="172"/>
    </row>
    <row r="19" spans="1:4" x14ac:dyDescent="0.3">
      <c r="A19" s="488" t="s">
        <v>149</v>
      </c>
      <c r="B19" s="489"/>
      <c r="C19" s="172">
        <v>400000</v>
      </c>
      <c r="D19" s="172"/>
    </row>
  </sheetData>
  <sheetProtection selectLockedCells="1" selectUnlockedCells="1"/>
  <mergeCells count="37">
    <mergeCell ref="A1:D1"/>
    <mergeCell ref="A6:B6"/>
    <mergeCell ref="C6:D6"/>
    <mergeCell ref="A3:B3"/>
    <mergeCell ref="C3:D3"/>
    <mergeCell ref="A7:B7"/>
    <mergeCell ref="C7:D7"/>
    <mergeCell ref="A2:B2"/>
    <mergeCell ref="C2:D2"/>
    <mergeCell ref="A5:B5"/>
    <mergeCell ref="C5:D5"/>
    <mergeCell ref="A4:B4"/>
    <mergeCell ref="C4:D4"/>
    <mergeCell ref="A8:B8"/>
    <mergeCell ref="C8:D8"/>
    <mergeCell ref="A10:B10"/>
    <mergeCell ref="C10:D10"/>
    <mergeCell ref="A13:B13"/>
    <mergeCell ref="C13:D13"/>
    <mergeCell ref="A9:B9"/>
    <mergeCell ref="C9:D9"/>
    <mergeCell ref="A11:B11"/>
    <mergeCell ref="C11:D11"/>
    <mergeCell ref="A12:B12"/>
    <mergeCell ref="C12:D12"/>
    <mergeCell ref="A14:B14"/>
    <mergeCell ref="C14:D14"/>
    <mergeCell ref="A15:B15"/>
    <mergeCell ref="C15:D15"/>
    <mergeCell ref="A19:B19"/>
    <mergeCell ref="C19:D19"/>
    <mergeCell ref="A16:B16"/>
    <mergeCell ref="C16:D16"/>
    <mergeCell ref="A17:B17"/>
    <mergeCell ref="C17:D17"/>
    <mergeCell ref="A18:B18"/>
    <mergeCell ref="C18:D18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107"/>
  <sheetViews>
    <sheetView workbookViewId="0">
      <selection activeCell="P79" sqref="P79:R86"/>
    </sheetView>
  </sheetViews>
  <sheetFormatPr defaultColWidth="11" defaultRowHeight="16.5" x14ac:dyDescent="0.3"/>
  <cols>
    <col min="4" max="4" width="10.875" customWidth="1"/>
    <col min="5" max="5" width="12.875" hidden="1" customWidth="1"/>
    <col min="6" max="6" width="13.375" hidden="1" customWidth="1"/>
  </cols>
  <sheetData>
    <row r="1" spans="1:10" ht="32.25" thickBot="1" x14ac:dyDescent="0.35">
      <c r="A1" s="509" t="s">
        <v>21</v>
      </c>
      <c r="B1" s="509"/>
      <c r="C1" s="509"/>
      <c r="D1" s="509"/>
      <c r="E1" s="509"/>
      <c r="F1" s="509"/>
      <c r="G1" s="509"/>
      <c r="H1" s="509"/>
      <c r="I1" s="15"/>
      <c r="J1" s="15"/>
    </row>
    <row r="2" spans="1:10" ht="18" thickTop="1" thickBot="1" x14ac:dyDescent="0.35">
      <c r="A2" s="510" t="s">
        <v>31</v>
      </c>
      <c r="B2" s="511"/>
      <c r="C2" s="511"/>
      <c r="D2" s="512"/>
      <c r="E2" s="6" t="s">
        <v>8</v>
      </c>
      <c r="F2" s="6" t="s">
        <v>9</v>
      </c>
      <c r="G2" s="511" t="s">
        <v>10</v>
      </c>
      <c r="H2" s="512"/>
    </row>
    <row r="3" spans="1:10" x14ac:dyDescent="0.3">
      <c r="A3" s="513" t="s">
        <v>161</v>
      </c>
      <c r="B3" s="513"/>
      <c r="C3" s="513"/>
      <c r="D3" s="513"/>
      <c r="E3" s="12"/>
      <c r="F3" s="514"/>
      <c r="G3" s="505">
        <v>16880</v>
      </c>
      <c r="H3" s="505"/>
      <c r="I3" s="16"/>
    </row>
    <row r="4" spans="1:10" x14ac:dyDescent="0.3">
      <c r="A4" s="498" t="s">
        <v>162</v>
      </c>
      <c r="B4" s="498"/>
      <c r="C4" s="498"/>
      <c r="D4" s="498"/>
      <c r="E4" s="13"/>
      <c r="F4" s="515"/>
      <c r="G4" s="496">
        <v>21520</v>
      </c>
      <c r="H4" s="496"/>
      <c r="I4" s="16"/>
    </row>
    <row r="5" spans="1:10" x14ac:dyDescent="0.3">
      <c r="A5" s="498" t="s">
        <v>163</v>
      </c>
      <c r="B5" s="498"/>
      <c r="C5" s="498"/>
      <c r="D5" s="498"/>
      <c r="E5" s="13"/>
      <c r="F5" s="515"/>
      <c r="G5" s="496">
        <v>20620</v>
      </c>
      <c r="H5" s="496"/>
      <c r="I5" s="16"/>
    </row>
    <row r="6" spans="1:10" x14ac:dyDescent="0.3">
      <c r="A6" s="498" t="s">
        <v>164</v>
      </c>
      <c r="B6" s="498"/>
      <c r="C6" s="498"/>
      <c r="D6" s="498"/>
      <c r="E6" s="13"/>
      <c r="F6" s="515"/>
      <c r="G6" s="496">
        <v>23150</v>
      </c>
      <c r="H6" s="496"/>
      <c r="I6" s="16"/>
    </row>
    <row r="7" spans="1:10" x14ac:dyDescent="0.3">
      <c r="A7" s="498" t="s">
        <v>168</v>
      </c>
      <c r="B7" s="498"/>
      <c r="C7" s="498"/>
      <c r="D7" s="498"/>
      <c r="E7" s="13"/>
      <c r="F7" s="515"/>
      <c r="G7" s="496"/>
      <c r="H7" s="496"/>
      <c r="I7" s="16"/>
    </row>
    <row r="8" spans="1:10" x14ac:dyDescent="0.3">
      <c r="A8" s="498" t="s">
        <v>169</v>
      </c>
      <c r="B8" s="498"/>
      <c r="C8" s="498"/>
      <c r="D8" s="498"/>
      <c r="E8" s="13"/>
      <c r="F8" s="515"/>
      <c r="G8" s="496"/>
      <c r="H8" s="496"/>
      <c r="I8" s="16"/>
    </row>
    <row r="9" spans="1:10" x14ac:dyDescent="0.3">
      <c r="A9" s="498" t="s">
        <v>172</v>
      </c>
      <c r="B9" s="498"/>
      <c r="C9" s="498"/>
      <c r="D9" s="498"/>
      <c r="E9" s="13"/>
      <c r="F9" s="515"/>
      <c r="G9" s="496">
        <v>2280</v>
      </c>
      <c r="H9" s="496"/>
      <c r="I9" s="16"/>
    </row>
    <row r="10" spans="1:10" x14ac:dyDescent="0.3">
      <c r="A10" s="498" t="s">
        <v>173</v>
      </c>
      <c r="B10" s="498"/>
      <c r="C10" s="498"/>
      <c r="D10" s="498"/>
      <c r="E10" s="13"/>
      <c r="F10" s="515"/>
      <c r="G10" s="496">
        <v>2280</v>
      </c>
      <c r="H10" s="496"/>
      <c r="I10" s="16"/>
    </row>
    <row r="11" spans="1:10" x14ac:dyDescent="0.3">
      <c r="A11" s="498" t="s">
        <v>174</v>
      </c>
      <c r="B11" s="498"/>
      <c r="C11" s="498"/>
      <c r="D11" s="498"/>
      <c r="E11" s="13"/>
      <c r="F11" s="515"/>
      <c r="G11" s="496">
        <v>1790</v>
      </c>
      <c r="H11" s="496"/>
      <c r="I11" s="16"/>
    </row>
    <row r="12" spans="1:10" x14ac:dyDescent="0.3">
      <c r="A12" s="498" t="s">
        <v>175</v>
      </c>
      <c r="B12" s="498"/>
      <c r="C12" s="498"/>
      <c r="D12" s="498"/>
      <c r="E12" s="13"/>
      <c r="F12" s="515"/>
      <c r="G12" s="496">
        <v>1790</v>
      </c>
      <c r="H12" s="496"/>
      <c r="I12" s="16"/>
    </row>
    <row r="13" spans="1:10" x14ac:dyDescent="0.3">
      <c r="A13" s="498" t="s">
        <v>178</v>
      </c>
      <c r="B13" s="498"/>
      <c r="C13" s="498"/>
      <c r="D13" s="498"/>
      <c r="E13" s="13"/>
      <c r="F13" s="515"/>
      <c r="G13" s="496">
        <v>1000</v>
      </c>
      <c r="H13" s="496"/>
      <c r="I13" s="16"/>
    </row>
    <row r="14" spans="1:10" x14ac:dyDescent="0.3">
      <c r="A14" s="498" t="s">
        <v>179</v>
      </c>
      <c r="B14" s="498"/>
      <c r="C14" s="498"/>
      <c r="D14" s="498"/>
      <c r="E14" s="13"/>
      <c r="F14" s="515"/>
      <c r="G14" s="496">
        <v>710</v>
      </c>
      <c r="H14" s="496"/>
      <c r="I14" s="16"/>
    </row>
    <row r="15" spans="1:10" x14ac:dyDescent="0.3">
      <c r="A15" s="498" t="s">
        <v>207</v>
      </c>
      <c r="B15" s="498"/>
      <c r="C15" s="498"/>
      <c r="D15" s="498"/>
      <c r="E15" s="13"/>
      <c r="F15" s="515"/>
      <c r="G15" s="496">
        <v>710</v>
      </c>
      <c r="H15" s="496"/>
      <c r="I15" s="16"/>
    </row>
    <row r="16" spans="1:10" x14ac:dyDescent="0.3">
      <c r="A16" s="506" t="s">
        <v>208</v>
      </c>
      <c r="B16" s="507"/>
      <c r="C16" s="507"/>
      <c r="D16" s="508"/>
      <c r="E16" s="13"/>
      <c r="F16" s="515"/>
      <c r="G16" s="494">
        <v>1000</v>
      </c>
      <c r="H16" s="495"/>
      <c r="I16" s="16"/>
    </row>
    <row r="17" spans="1:9" x14ac:dyDescent="0.3">
      <c r="A17" s="498" t="s">
        <v>180</v>
      </c>
      <c r="B17" s="498"/>
      <c r="C17" s="498"/>
      <c r="D17" s="498"/>
      <c r="E17" s="13"/>
      <c r="F17" s="515"/>
      <c r="G17" s="494">
        <v>200</v>
      </c>
      <c r="H17" s="495"/>
      <c r="I17" s="16"/>
    </row>
    <row r="18" spans="1:9" x14ac:dyDescent="0.3">
      <c r="A18" s="506" t="s">
        <v>209</v>
      </c>
      <c r="B18" s="507"/>
      <c r="C18" s="507"/>
      <c r="D18" s="508"/>
      <c r="E18" s="13"/>
      <c r="F18" s="515"/>
      <c r="G18" s="494">
        <v>2930</v>
      </c>
      <c r="H18" s="495"/>
      <c r="I18" s="16"/>
    </row>
    <row r="19" spans="1:9" x14ac:dyDescent="0.3">
      <c r="A19" s="497" t="s">
        <v>210</v>
      </c>
      <c r="B19" s="498"/>
      <c r="C19" s="498"/>
      <c r="D19" s="498"/>
      <c r="E19" s="13"/>
      <c r="F19" s="515"/>
      <c r="G19" s="496">
        <v>1550</v>
      </c>
      <c r="H19" s="496"/>
      <c r="I19" s="16"/>
    </row>
    <row r="20" spans="1:9" x14ac:dyDescent="0.3">
      <c r="A20" s="497" t="s">
        <v>211</v>
      </c>
      <c r="B20" s="498"/>
      <c r="C20" s="498"/>
      <c r="D20" s="498"/>
      <c r="E20" s="13"/>
      <c r="F20" s="515"/>
      <c r="G20" s="496">
        <v>100</v>
      </c>
      <c r="H20" s="496"/>
      <c r="I20" s="16"/>
    </row>
    <row r="21" spans="1:9" x14ac:dyDescent="0.3">
      <c r="A21" s="497" t="s">
        <v>212</v>
      </c>
      <c r="B21" s="498"/>
      <c r="C21" s="498"/>
      <c r="D21" s="498"/>
      <c r="E21" s="13"/>
      <c r="F21" s="515"/>
      <c r="G21" s="496">
        <v>740</v>
      </c>
      <c r="H21" s="496"/>
      <c r="I21" s="16"/>
    </row>
    <row r="22" spans="1:9" x14ac:dyDescent="0.3">
      <c r="A22" s="497" t="s">
        <v>213</v>
      </c>
      <c r="B22" s="498"/>
      <c r="C22" s="498"/>
      <c r="D22" s="498"/>
      <c r="E22" s="13"/>
      <c r="F22" s="515"/>
      <c r="G22" s="496">
        <v>740</v>
      </c>
      <c r="H22" s="496"/>
      <c r="I22" s="16"/>
    </row>
    <row r="23" spans="1:9" x14ac:dyDescent="0.3">
      <c r="A23" s="497" t="s">
        <v>214</v>
      </c>
      <c r="B23" s="498"/>
      <c r="C23" s="498"/>
      <c r="D23" s="498"/>
      <c r="E23" s="13"/>
      <c r="F23" s="515"/>
      <c r="G23" s="496">
        <v>2410</v>
      </c>
      <c r="H23" s="496"/>
      <c r="I23" s="16"/>
    </row>
    <row r="24" spans="1:9" x14ac:dyDescent="0.3">
      <c r="A24" s="497" t="s">
        <v>215</v>
      </c>
      <c r="B24" s="498"/>
      <c r="C24" s="498"/>
      <c r="D24" s="498"/>
      <c r="E24" s="13"/>
      <c r="F24" s="515"/>
      <c r="G24" s="496">
        <v>630</v>
      </c>
      <c r="H24" s="496"/>
      <c r="I24" s="16"/>
    </row>
    <row r="25" spans="1:9" x14ac:dyDescent="0.3">
      <c r="A25" s="497" t="s">
        <v>216</v>
      </c>
      <c r="B25" s="498"/>
      <c r="C25" s="498"/>
      <c r="D25" s="498"/>
      <c r="E25" s="13"/>
      <c r="F25" s="515"/>
      <c r="G25" s="496">
        <v>750</v>
      </c>
      <c r="H25" s="496"/>
      <c r="I25" s="16"/>
    </row>
    <row r="26" spans="1:9" x14ac:dyDescent="0.3">
      <c r="A26" s="497" t="s">
        <v>217</v>
      </c>
      <c r="B26" s="498"/>
      <c r="C26" s="498"/>
      <c r="D26" s="498"/>
      <c r="E26" s="13"/>
      <c r="F26" s="515"/>
      <c r="G26" s="496">
        <v>1000</v>
      </c>
      <c r="H26" s="496"/>
      <c r="I26" s="16"/>
    </row>
    <row r="27" spans="1:9" x14ac:dyDescent="0.3">
      <c r="A27" s="497" t="s">
        <v>218</v>
      </c>
      <c r="B27" s="498"/>
      <c r="C27" s="498"/>
      <c r="D27" s="498"/>
      <c r="E27" s="13"/>
      <c r="F27" s="515"/>
      <c r="G27" s="496">
        <v>1000</v>
      </c>
      <c r="H27" s="496"/>
      <c r="I27" s="16"/>
    </row>
    <row r="28" spans="1:9" x14ac:dyDescent="0.3">
      <c r="A28" s="497" t="s">
        <v>219</v>
      </c>
      <c r="B28" s="498"/>
      <c r="C28" s="498"/>
      <c r="D28" s="498"/>
      <c r="E28" s="13"/>
      <c r="F28" s="515"/>
      <c r="G28" s="496">
        <v>3280</v>
      </c>
      <c r="H28" s="496"/>
      <c r="I28" s="16"/>
    </row>
    <row r="29" spans="1:9" x14ac:dyDescent="0.3">
      <c r="A29" s="497" t="s">
        <v>220</v>
      </c>
      <c r="B29" s="498"/>
      <c r="C29" s="498"/>
      <c r="D29" s="498"/>
      <c r="E29" s="13"/>
      <c r="F29" s="515"/>
      <c r="G29" s="496">
        <v>820</v>
      </c>
      <c r="H29" s="496"/>
      <c r="I29" s="16"/>
    </row>
    <row r="30" spans="1:9" x14ac:dyDescent="0.3">
      <c r="A30" s="497" t="s">
        <v>221</v>
      </c>
      <c r="B30" s="498"/>
      <c r="C30" s="498"/>
      <c r="D30" s="498"/>
      <c r="E30" s="13"/>
      <c r="F30" s="515"/>
      <c r="G30" s="496">
        <v>1000</v>
      </c>
      <c r="H30" s="496"/>
      <c r="I30" s="16"/>
    </row>
    <row r="31" spans="1:9" x14ac:dyDescent="0.3">
      <c r="A31" s="497" t="s">
        <v>264</v>
      </c>
      <c r="B31" s="498"/>
      <c r="C31" s="498"/>
      <c r="D31" s="498"/>
      <c r="E31" s="13"/>
      <c r="F31" s="515"/>
      <c r="G31" s="496">
        <v>2200</v>
      </c>
      <c r="H31" s="496"/>
      <c r="I31" s="16"/>
    </row>
    <row r="32" spans="1:9" x14ac:dyDescent="0.3">
      <c r="A32" s="497" t="s">
        <v>265</v>
      </c>
      <c r="B32" s="498"/>
      <c r="C32" s="498"/>
      <c r="D32" s="498"/>
      <c r="E32" s="13"/>
      <c r="F32" s="515"/>
      <c r="G32" s="496">
        <v>5500</v>
      </c>
      <c r="H32" s="496"/>
      <c r="I32" s="16"/>
    </row>
    <row r="33" spans="1:9" x14ac:dyDescent="0.3">
      <c r="A33" s="497" t="s">
        <v>266</v>
      </c>
      <c r="B33" s="498"/>
      <c r="C33" s="498"/>
      <c r="D33" s="498"/>
      <c r="E33" s="13"/>
      <c r="F33" s="515"/>
      <c r="G33" s="496">
        <v>9630</v>
      </c>
      <c r="H33" s="496"/>
      <c r="I33" s="16"/>
    </row>
    <row r="34" spans="1:9" x14ac:dyDescent="0.3">
      <c r="A34" s="497" t="s">
        <v>222</v>
      </c>
      <c r="B34" s="498"/>
      <c r="C34" s="498"/>
      <c r="D34" s="498"/>
      <c r="E34" s="13"/>
      <c r="F34" s="515"/>
      <c r="G34" s="496">
        <v>2250</v>
      </c>
      <c r="H34" s="496"/>
      <c r="I34" s="16"/>
    </row>
    <row r="35" spans="1:9" x14ac:dyDescent="0.3">
      <c r="A35" s="497" t="s">
        <v>223</v>
      </c>
      <c r="B35" s="498"/>
      <c r="C35" s="498"/>
      <c r="D35" s="498"/>
      <c r="E35" s="13"/>
      <c r="F35" s="515"/>
      <c r="G35" s="496">
        <v>21480</v>
      </c>
      <c r="H35" s="496"/>
      <c r="I35" s="16"/>
    </row>
    <row r="36" spans="1:9" x14ac:dyDescent="0.3">
      <c r="A36" s="499" t="s">
        <v>224</v>
      </c>
      <c r="B36" s="500"/>
      <c r="C36" s="500"/>
      <c r="D36" s="501"/>
      <c r="E36" s="13"/>
      <c r="F36" s="515"/>
      <c r="G36" s="494">
        <v>24780</v>
      </c>
      <c r="H36" s="495"/>
      <c r="I36" s="16"/>
    </row>
    <row r="37" spans="1:9" x14ac:dyDescent="0.3">
      <c r="A37" s="497" t="s">
        <v>225</v>
      </c>
      <c r="B37" s="498"/>
      <c r="C37" s="498"/>
      <c r="D37" s="498"/>
      <c r="E37" s="13"/>
      <c r="F37" s="515"/>
      <c r="G37" s="496">
        <v>25650</v>
      </c>
      <c r="H37" s="496"/>
      <c r="I37" s="16"/>
    </row>
    <row r="38" spans="1:9" x14ac:dyDescent="0.3">
      <c r="A38" s="497" t="s">
        <v>226</v>
      </c>
      <c r="B38" s="502"/>
      <c r="C38" s="502"/>
      <c r="D38" s="502"/>
      <c r="E38" s="13"/>
      <c r="F38" s="515"/>
      <c r="G38" s="496">
        <v>2390</v>
      </c>
      <c r="H38" s="496"/>
      <c r="I38" s="16"/>
    </row>
    <row r="39" spans="1:9" x14ac:dyDescent="0.3">
      <c r="A39" s="497" t="s">
        <v>227</v>
      </c>
      <c r="B39" s="502"/>
      <c r="C39" s="502"/>
      <c r="D39" s="502"/>
      <c r="E39" s="13"/>
      <c r="F39" s="515"/>
      <c r="G39" s="496">
        <v>2730</v>
      </c>
      <c r="H39" s="496"/>
      <c r="I39" s="16"/>
    </row>
    <row r="40" spans="1:9" x14ac:dyDescent="0.3">
      <c r="A40" s="497" t="s">
        <v>241</v>
      </c>
      <c r="B40" s="498"/>
      <c r="C40" s="498"/>
      <c r="D40" s="498"/>
      <c r="E40" s="13"/>
      <c r="F40" s="515"/>
      <c r="G40" s="496">
        <v>1000</v>
      </c>
      <c r="H40" s="496"/>
    </row>
    <row r="41" spans="1:9" x14ac:dyDescent="0.3">
      <c r="A41" s="499" t="s">
        <v>242</v>
      </c>
      <c r="B41" s="500"/>
      <c r="C41" s="500"/>
      <c r="D41" s="501"/>
      <c r="E41" s="13"/>
      <c r="F41" s="515"/>
      <c r="G41" s="494">
        <v>1120</v>
      </c>
      <c r="H41" s="495"/>
    </row>
    <row r="42" spans="1:9" x14ac:dyDescent="0.3">
      <c r="A42" s="497" t="s">
        <v>243</v>
      </c>
      <c r="B42" s="498"/>
      <c r="C42" s="498"/>
      <c r="D42" s="498"/>
      <c r="E42" s="13"/>
      <c r="F42" s="515"/>
      <c r="G42" s="496">
        <v>710</v>
      </c>
      <c r="H42" s="496"/>
    </row>
    <row r="43" spans="1:9" x14ac:dyDescent="0.3">
      <c r="A43" s="499" t="s">
        <v>244</v>
      </c>
      <c r="B43" s="500"/>
      <c r="C43" s="500"/>
      <c r="D43" s="501"/>
      <c r="E43" s="13"/>
      <c r="F43" s="515"/>
      <c r="G43" s="494">
        <v>710</v>
      </c>
      <c r="H43" s="495"/>
    </row>
    <row r="44" spans="1:9" x14ac:dyDescent="0.3">
      <c r="A44" s="497" t="s">
        <v>241</v>
      </c>
      <c r="B44" s="498"/>
      <c r="C44" s="498"/>
      <c r="D44" s="498"/>
      <c r="E44" s="13"/>
      <c r="F44" s="515"/>
      <c r="G44" s="496">
        <v>2150</v>
      </c>
      <c r="H44" s="496"/>
    </row>
    <row r="45" spans="1:9" x14ac:dyDescent="0.3">
      <c r="A45" s="499" t="s">
        <v>242</v>
      </c>
      <c r="B45" s="500"/>
      <c r="C45" s="500"/>
      <c r="D45" s="501"/>
      <c r="E45" s="13"/>
      <c r="F45" s="515"/>
      <c r="G45" s="494">
        <v>1120</v>
      </c>
      <c r="H45" s="495"/>
    </row>
    <row r="46" spans="1:9" x14ac:dyDescent="0.3">
      <c r="A46" s="497" t="s">
        <v>246</v>
      </c>
      <c r="B46" s="498"/>
      <c r="C46" s="498"/>
      <c r="D46" s="498"/>
      <c r="E46" s="13"/>
      <c r="F46" s="515"/>
      <c r="G46" s="496">
        <v>2130</v>
      </c>
      <c r="H46" s="496"/>
    </row>
    <row r="47" spans="1:9" x14ac:dyDescent="0.3">
      <c r="A47" s="497" t="s">
        <v>247</v>
      </c>
      <c r="B47" s="498"/>
      <c r="C47" s="498"/>
      <c r="D47" s="498"/>
      <c r="E47" s="13"/>
      <c r="F47" s="515"/>
      <c r="G47" s="496">
        <v>2130</v>
      </c>
      <c r="H47" s="496"/>
    </row>
    <row r="48" spans="1:9" x14ac:dyDescent="0.3">
      <c r="A48" s="497" t="s">
        <v>245</v>
      </c>
      <c r="B48" s="498"/>
      <c r="C48" s="498"/>
      <c r="D48" s="498"/>
      <c r="E48" s="13"/>
      <c r="F48" s="515"/>
      <c r="G48" s="496">
        <v>2130</v>
      </c>
      <c r="H48" s="496"/>
    </row>
    <row r="49" spans="1:8" x14ac:dyDescent="0.3">
      <c r="A49" s="497" t="s">
        <v>228</v>
      </c>
      <c r="B49" s="502"/>
      <c r="C49" s="502"/>
      <c r="D49" s="502"/>
      <c r="E49" s="13"/>
      <c r="F49" s="515"/>
      <c r="G49" s="496">
        <v>100</v>
      </c>
      <c r="H49" s="496"/>
    </row>
    <row r="50" spans="1:8" x14ac:dyDescent="0.3">
      <c r="A50" s="497" t="s">
        <v>229</v>
      </c>
      <c r="B50" s="502"/>
      <c r="C50" s="502"/>
      <c r="D50" s="502"/>
      <c r="E50" s="13"/>
      <c r="F50" s="515"/>
      <c r="G50" s="496">
        <v>740</v>
      </c>
      <c r="H50" s="496"/>
    </row>
    <row r="51" spans="1:8" x14ac:dyDescent="0.3">
      <c r="A51" s="497" t="s">
        <v>230</v>
      </c>
      <c r="B51" s="498"/>
      <c r="C51" s="498"/>
      <c r="D51" s="498"/>
      <c r="E51" s="13"/>
      <c r="F51" s="515"/>
      <c r="G51" s="496">
        <v>740</v>
      </c>
      <c r="H51" s="496"/>
    </row>
    <row r="52" spans="1:8" x14ac:dyDescent="0.3">
      <c r="A52" s="499" t="s">
        <v>231</v>
      </c>
      <c r="B52" s="500"/>
      <c r="C52" s="500"/>
      <c r="D52" s="501"/>
      <c r="E52" s="13"/>
      <c r="F52" s="515"/>
      <c r="G52" s="494">
        <v>5770</v>
      </c>
      <c r="H52" s="495"/>
    </row>
    <row r="53" spans="1:8" x14ac:dyDescent="0.3">
      <c r="A53" s="497" t="s">
        <v>232</v>
      </c>
      <c r="B53" s="498"/>
      <c r="C53" s="498"/>
      <c r="D53" s="498"/>
      <c r="E53" s="13"/>
      <c r="F53" s="515"/>
      <c r="G53" s="496">
        <v>1000</v>
      </c>
      <c r="H53" s="496"/>
    </row>
    <row r="54" spans="1:8" x14ac:dyDescent="0.3">
      <c r="A54" s="497" t="s">
        <v>233</v>
      </c>
      <c r="B54" s="502"/>
      <c r="C54" s="502"/>
      <c r="D54" s="502"/>
      <c r="E54" s="13"/>
      <c r="F54" s="515"/>
      <c r="G54" s="496">
        <v>750</v>
      </c>
      <c r="H54" s="496"/>
    </row>
    <row r="55" spans="1:8" x14ac:dyDescent="0.3">
      <c r="A55" s="497" t="s">
        <v>234</v>
      </c>
      <c r="B55" s="502"/>
      <c r="C55" s="502"/>
      <c r="D55" s="502"/>
      <c r="E55" s="13"/>
      <c r="F55" s="515"/>
      <c r="G55" s="496">
        <v>1000</v>
      </c>
      <c r="H55" s="496"/>
    </row>
    <row r="56" spans="1:8" x14ac:dyDescent="0.3">
      <c r="A56" s="497" t="s">
        <v>235</v>
      </c>
      <c r="B56" s="498"/>
      <c r="C56" s="498"/>
      <c r="D56" s="498"/>
      <c r="E56" s="13"/>
      <c r="F56" s="515"/>
      <c r="G56" s="496">
        <v>1000</v>
      </c>
      <c r="H56" s="496"/>
    </row>
    <row r="57" spans="1:8" x14ac:dyDescent="0.3">
      <c r="A57" s="499" t="s">
        <v>236</v>
      </c>
      <c r="B57" s="500"/>
      <c r="C57" s="500"/>
      <c r="D57" s="501"/>
      <c r="E57" s="13"/>
      <c r="F57" s="515"/>
      <c r="G57" s="494">
        <v>7870</v>
      </c>
      <c r="H57" s="495"/>
    </row>
    <row r="58" spans="1:8" x14ac:dyDescent="0.3">
      <c r="A58" s="497" t="s">
        <v>237</v>
      </c>
      <c r="B58" s="498"/>
      <c r="C58" s="498"/>
      <c r="D58" s="498"/>
      <c r="E58" s="13"/>
      <c r="F58" s="515"/>
      <c r="G58" s="496">
        <v>1270</v>
      </c>
      <c r="H58" s="496"/>
    </row>
    <row r="59" spans="1:8" x14ac:dyDescent="0.3">
      <c r="A59" s="497" t="s">
        <v>238</v>
      </c>
      <c r="B59" s="502"/>
      <c r="C59" s="502"/>
      <c r="D59" s="502"/>
      <c r="E59" s="13"/>
      <c r="F59" s="515"/>
      <c r="G59" s="496">
        <v>1000</v>
      </c>
      <c r="H59" s="496"/>
    </row>
    <row r="60" spans="1:8" x14ac:dyDescent="0.3">
      <c r="A60" s="497" t="s">
        <v>267</v>
      </c>
      <c r="B60" s="498"/>
      <c r="C60" s="498"/>
      <c r="D60" s="498"/>
      <c r="E60" s="13"/>
      <c r="F60" s="515"/>
      <c r="G60" s="496">
        <v>3300</v>
      </c>
      <c r="H60" s="496"/>
    </row>
    <row r="61" spans="1:8" x14ac:dyDescent="0.3">
      <c r="A61" s="497" t="s">
        <v>268</v>
      </c>
      <c r="B61" s="498"/>
      <c r="C61" s="498"/>
      <c r="D61" s="498"/>
      <c r="E61" s="13"/>
      <c r="F61" s="515"/>
      <c r="G61" s="496">
        <v>6330</v>
      </c>
      <c r="H61" s="496"/>
    </row>
    <row r="62" spans="1:8" x14ac:dyDescent="0.3">
      <c r="A62" s="497" t="s">
        <v>269</v>
      </c>
      <c r="B62" s="498"/>
      <c r="C62" s="498"/>
      <c r="D62" s="498"/>
      <c r="E62" s="13"/>
      <c r="F62" s="515"/>
      <c r="G62" s="494">
        <v>10450</v>
      </c>
      <c r="H62" s="495"/>
    </row>
    <row r="63" spans="1:8" x14ac:dyDescent="0.3">
      <c r="A63" s="497" t="s">
        <v>239</v>
      </c>
      <c r="B63" s="502"/>
      <c r="C63" s="502"/>
      <c r="D63" s="502"/>
      <c r="E63" s="13"/>
      <c r="F63" s="515"/>
      <c r="G63" s="496">
        <v>2020</v>
      </c>
      <c r="H63" s="496"/>
    </row>
    <row r="64" spans="1:8" x14ac:dyDescent="0.3">
      <c r="A64" s="497" t="s">
        <v>259</v>
      </c>
      <c r="B64" s="498"/>
      <c r="C64" s="498"/>
      <c r="D64" s="498"/>
      <c r="E64" s="13"/>
      <c r="F64" s="515"/>
      <c r="G64" s="496">
        <v>140</v>
      </c>
      <c r="H64" s="496"/>
    </row>
    <row r="65" spans="1:8" x14ac:dyDescent="0.3">
      <c r="A65" s="499" t="s">
        <v>260</v>
      </c>
      <c r="B65" s="500"/>
      <c r="C65" s="500"/>
      <c r="D65" s="501"/>
      <c r="E65" s="13"/>
      <c r="F65" s="515"/>
      <c r="G65" s="494">
        <v>910</v>
      </c>
      <c r="H65" s="495"/>
    </row>
    <row r="66" spans="1:8" x14ac:dyDescent="0.3">
      <c r="A66" s="497" t="s">
        <v>262</v>
      </c>
      <c r="B66" s="498"/>
      <c r="C66" s="498"/>
      <c r="D66" s="498"/>
      <c r="E66" s="13"/>
      <c r="F66" s="515"/>
      <c r="G66" s="496">
        <v>1260</v>
      </c>
      <c r="H66" s="496"/>
    </row>
    <row r="67" spans="1:8" x14ac:dyDescent="0.3">
      <c r="A67" s="497" t="s">
        <v>283</v>
      </c>
      <c r="B67" s="502"/>
      <c r="C67" s="502"/>
      <c r="D67" s="502"/>
      <c r="E67" s="13"/>
      <c r="F67" s="515"/>
      <c r="G67" s="496">
        <v>38820</v>
      </c>
      <c r="H67" s="496"/>
    </row>
    <row r="68" spans="1:8" x14ac:dyDescent="0.3">
      <c r="A68" s="497" t="s">
        <v>284</v>
      </c>
      <c r="B68" s="502"/>
      <c r="C68" s="502"/>
      <c r="D68" s="502"/>
      <c r="E68" s="13"/>
      <c r="F68" s="515"/>
      <c r="G68" s="496">
        <v>28970</v>
      </c>
      <c r="H68" s="496"/>
    </row>
    <row r="69" spans="1:8" x14ac:dyDescent="0.3">
      <c r="A69" s="497" t="s">
        <v>285</v>
      </c>
      <c r="B69" s="502"/>
      <c r="C69" s="502"/>
      <c r="D69" s="502"/>
      <c r="E69" s="13"/>
      <c r="F69" s="515"/>
      <c r="G69" s="496">
        <v>23380</v>
      </c>
      <c r="H69" s="496"/>
    </row>
    <row r="70" spans="1:8" x14ac:dyDescent="0.3">
      <c r="A70" s="497" t="s">
        <v>279</v>
      </c>
      <c r="B70" s="498"/>
      <c r="C70" s="498"/>
      <c r="D70" s="498"/>
      <c r="E70" s="13"/>
      <c r="F70" s="515"/>
      <c r="G70" s="496">
        <v>4930</v>
      </c>
      <c r="H70" s="496"/>
    </row>
    <row r="71" spans="1:8" x14ac:dyDescent="0.3">
      <c r="A71" s="499" t="s">
        <v>280</v>
      </c>
      <c r="B71" s="500"/>
      <c r="C71" s="500"/>
      <c r="D71" s="501"/>
      <c r="E71" s="13"/>
      <c r="F71" s="515"/>
      <c r="G71" s="494">
        <v>4650</v>
      </c>
      <c r="H71" s="495"/>
    </row>
    <row r="72" spans="1:8" x14ac:dyDescent="0.3">
      <c r="A72" s="497" t="s">
        <v>278</v>
      </c>
      <c r="B72" s="498"/>
      <c r="C72" s="498"/>
      <c r="D72" s="498"/>
      <c r="E72" s="13"/>
      <c r="F72" s="515"/>
      <c r="G72" s="496">
        <v>3790</v>
      </c>
      <c r="H72" s="496"/>
    </row>
    <row r="73" spans="1:8" x14ac:dyDescent="0.3">
      <c r="A73" s="497" t="s">
        <v>281</v>
      </c>
      <c r="B73" s="502"/>
      <c r="C73" s="502"/>
      <c r="D73" s="502"/>
      <c r="E73" s="13"/>
      <c r="F73" s="515"/>
      <c r="G73" s="496">
        <v>1480</v>
      </c>
      <c r="H73" s="496"/>
    </row>
    <row r="74" spans="1:8" x14ac:dyDescent="0.3">
      <c r="A74" s="497" t="s">
        <v>282</v>
      </c>
      <c r="B74" s="502"/>
      <c r="C74" s="502"/>
      <c r="D74" s="502"/>
      <c r="E74" s="13"/>
      <c r="F74" s="515"/>
      <c r="G74" s="496">
        <v>3230</v>
      </c>
      <c r="H74" s="496"/>
    </row>
    <row r="75" spans="1:8" x14ac:dyDescent="0.3">
      <c r="A75" s="497" t="s">
        <v>303</v>
      </c>
      <c r="B75" s="498"/>
      <c r="C75" s="498"/>
      <c r="D75" s="498"/>
      <c r="E75" s="13"/>
      <c r="F75" s="515"/>
      <c r="G75" s="496">
        <v>1660</v>
      </c>
      <c r="H75" s="496"/>
    </row>
    <row r="76" spans="1:8" x14ac:dyDescent="0.3">
      <c r="A76" s="497" t="s">
        <v>304</v>
      </c>
      <c r="B76" s="498"/>
      <c r="C76" s="498"/>
      <c r="D76" s="498"/>
      <c r="E76" s="13"/>
      <c r="F76" s="515"/>
      <c r="G76" s="496">
        <v>1660</v>
      </c>
      <c r="H76" s="496"/>
    </row>
    <row r="77" spans="1:8" x14ac:dyDescent="0.3">
      <c r="A77" s="499" t="s">
        <v>286</v>
      </c>
      <c r="B77" s="500"/>
      <c r="C77" s="500"/>
      <c r="D77" s="501"/>
      <c r="E77" s="13"/>
      <c r="F77" s="515"/>
      <c r="G77" s="494">
        <v>3090</v>
      </c>
      <c r="H77" s="495"/>
    </row>
    <row r="78" spans="1:8" x14ac:dyDescent="0.3">
      <c r="A78" s="497" t="s">
        <v>306</v>
      </c>
      <c r="B78" s="498"/>
      <c r="C78" s="498"/>
      <c r="D78" s="498"/>
      <c r="E78" s="13"/>
      <c r="F78" s="515"/>
      <c r="G78" s="496">
        <v>1000</v>
      </c>
      <c r="H78" s="496"/>
    </row>
    <row r="79" spans="1:8" x14ac:dyDescent="0.3">
      <c r="A79" s="499" t="s">
        <v>309</v>
      </c>
      <c r="B79" s="500"/>
      <c r="C79" s="500"/>
      <c r="D79" s="501"/>
      <c r="E79" s="13"/>
      <c r="F79" s="515"/>
      <c r="G79" s="494">
        <v>1120</v>
      </c>
      <c r="H79" s="495"/>
    </row>
    <row r="80" spans="1:8" x14ac:dyDescent="0.3">
      <c r="A80" s="497" t="s">
        <v>307</v>
      </c>
      <c r="B80" s="498"/>
      <c r="C80" s="498"/>
      <c r="D80" s="498"/>
      <c r="E80" s="13"/>
      <c r="F80" s="515"/>
      <c r="G80" s="496">
        <v>710</v>
      </c>
      <c r="H80" s="496"/>
    </row>
    <row r="81" spans="1:8" x14ac:dyDescent="0.3">
      <c r="A81" s="499" t="s">
        <v>308</v>
      </c>
      <c r="B81" s="500"/>
      <c r="C81" s="500"/>
      <c r="D81" s="501"/>
      <c r="E81" s="13"/>
      <c r="F81" s="515"/>
      <c r="G81" s="494">
        <v>710</v>
      </c>
      <c r="H81" s="495"/>
    </row>
    <row r="82" spans="1:8" x14ac:dyDescent="0.3">
      <c r="A82" s="497" t="s">
        <v>305</v>
      </c>
      <c r="B82" s="498"/>
      <c r="C82" s="498"/>
      <c r="D82" s="498"/>
      <c r="E82" s="13"/>
      <c r="F82" s="515"/>
      <c r="G82" s="496">
        <v>2150</v>
      </c>
      <c r="H82" s="496"/>
    </row>
    <row r="83" spans="1:8" x14ac:dyDescent="0.3">
      <c r="A83" s="499" t="s">
        <v>309</v>
      </c>
      <c r="B83" s="500"/>
      <c r="C83" s="500"/>
      <c r="D83" s="501"/>
      <c r="E83" s="13"/>
      <c r="F83" s="515"/>
      <c r="G83" s="494">
        <v>1120</v>
      </c>
      <c r="H83" s="495"/>
    </row>
    <row r="84" spans="1:8" x14ac:dyDescent="0.3">
      <c r="A84" s="497" t="s">
        <v>310</v>
      </c>
      <c r="B84" s="498"/>
      <c r="C84" s="498"/>
      <c r="D84" s="498"/>
      <c r="E84" s="13"/>
      <c r="F84" s="515"/>
      <c r="G84" s="496">
        <v>2130</v>
      </c>
      <c r="H84" s="496"/>
    </row>
    <row r="85" spans="1:8" x14ac:dyDescent="0.3">
      <c r="A85" s="497" t="s">
        <v>311</v>
      </c>
      <c r="B85" s="498"/>
      <c r="C85" s="498"/>
      <c r="D85" s="498"/>
      <c r="E85" s="13"/>
      <c r="F85" s="515"/>
      <c r="G85" s="496">
        <v>2130</v>
      </c>
      <c r="H85" s="496"/>
    </row>
    <row r="86" spans="1:8" x14ac:dyDescent="0.3">
      <c r="A86" s="497" t="s">
        <v>312</v>
      </c>
      <c r="B86" s="498"/>
      <c r="C86" s="498"/>
      <c r="D86" s="498"/>
      <c r="E86" s="13"/>
      <c r="F86" s="515"/>
      <c r="G86" s="496">
        <v>2130</v>
      </c>
      <c r="H86" s="496"/>
    </row>
    <row r="87" spans="1:8" x14ac:dyDescent="0.3">
      <c r="A87" s="497" t="s">
        <v>313</v>
      </c>
      <c r="B87" s="502"/>
      <c r="C87" s="502"/>
      <c r="D87" s="502"/>
      <c r="E87" s="13"/>
      <c r="F87" s="515"/>
      <c r="G87" s="496">
        <v>100</v>
      </c>
      <c r="H87" s="496"/>
    </row>
    <row r="88" spans="1:8" x14ac:dyDescent="0.3">
      <c r="A88" s="497" t="s">
        <v>314</v>
      </c>
      <c r="B88" s="502"/>
      <c r="C88" s="502"/>
      <c r="D88" s="502"/>
      <c r="E88" s="13"/>
      <c r="F88" s="515"/>
      <c r="G88" s="496">
        <v>740</v>
      </c>
      <c r="H88" s="496"/>
    </row>
    <row r="89" spans="1:8" x14ac:dyDescent="0.3">
      <c r="A89" s="497" t="s">
        <v>315</v>
      </c>
      <c r="B89" s="498"/>
      <c r="C89" s="498"/>
      <c r="D89" s="498"/>
      <c r="E89" s="13"/>
      <c r="F89" s="515"/>
      <c r="G89" s="496">
        <v>740</v>
      </c>
      <c r="H89" s="496"/>
    </row>
    <row r="90" spans="1:8" x14ac:dyDescent="0.3">
      <c r="A90" s="499" t="s">
        <v>316</v>
      </c>
      <c r="B90" s="500"/>
      <c r="C90" s="500"/>
      <c r="D90" s="501"/>
      <c r="E90" s="13"/>
      <c r="F90" s="515"/>
      <c r="G90" s="494">
        <v>5770</v>
      </c>
      <c r="H90" s="495"/>
    </row>
    <row r="91" spans="1:8" x14ac:dyDescent="0.3">
      <c r="A91" s="497" t="s">
        <v>317</v>
      </c>
      <c r="B91" s="498"/>
      <c r="C91" s="498"/>
      <c r="D91" s="498"/>
      <c r="E91" s="13"/>
      <c r="F91" s="515"/>
      <c r="G91" s="496">
        <v>1000</v>
      </c>
      <c r="H91" s="496"/>
    </row>
    <row r="92" spans="1:8" x14ac:dyDescent="0.3">
      <c r="A92" s="497" t="s">
        <v>318</v>
      </c>
      <c r="B92" s="502"/>
      <c r="C92" s="502"/>
      <c r="D92" s="502"/>
      <c r="E92" s="13"/>
      <c r="F92" s="515"/>
      <c r="G92" s="496">
        <v>750</v>
      </c>
      <c r="H92" s="496"/>
    </row>
    <row r="93" spans="1:8" x14ac:dyDescent="0.3">
      <c r="A93" s="497" t="s">
        <v>319</v>
      </c>
      <c r="B93" s="502"/>
      <c r="C93" s="502"/>
      <c r="D93" s="502"/>
      <c r="E93" s="13"/>
      <c r="F93" s="515"/>
      <c r="G93" s="496">
        <v>1000</v>
      </c>
      <c r="H93" s="496"/>
    </row>
    <row r="94" spans="1:8" x14ac:dyDescent="0.3">
      <c r="A94" s="497" t="s">
        <v>320</v>
      </c>
      <c r="B94" s="498"/>
      <c r="C94" s="498"/>
      <c r="D94" s="498"/>
      <c r="E94" s="13"/>
      <c r="F94" s="515"/>
      <c r="G94" s="496">
        <v>1000</v>
      </c>
      <c r="H94" s="496"/>
    </row>
    <row r="95" spans="1:8" x14ac:dyDescent="0.3">
      <c r="A95" s="499" t="s">
        <v>321</v>
      </c>
      <c r="B95" s="500"/>
      <c r="C95" s="500"/>
      <c r="D95" s="501"/>
      <c r="E95" s="13"/>
      <c r="F95" s="515"/>
      <c r="G95" s="494">
        <v>7870</v>
      </c>
      <c r="H95" s="495"/>
    </row>
    <row r="96" spans="1:8" x14ac:dyDescent="0.3">
      <c r="A96" s="497" t="s">
        <v>322</v>
      </c>
      <c r="B96" s="498"/>
      <c r="C96" s="498"/>
      <c r="D96" s="498"/>
      <c r="E96" s="13"/>
      <c r="F96" s="515"/>
      <c r="G96" s="496">
        <v>1270</v>
      </c>
      <c r="H96" s="496"/>
    </row>
    <row r="97" spans="1:8" x14ac:dyDescent="0.3">
      <c r="A97" s="497" t="s">
        <v>323</v>
      </c>
      <c r="B97" s="502"/>
      <c r="C97" s="502"/>
      <c r="D97" s="502"/>
      <c r="E97" s="13"/>
      <c r="F97" s="515"/>
      <c r="G97" s="496">
        <v>1000</v>
      </c>
      <c r="H97" s="496"/>
    </row>
    <row r="98" spans="1:8" x14ac:dyDescent="0.3">
      <c r="A98" s="497" t="s">
        <v>324</v>
      </c>
      <c r="B98" s="498"/>
      <c r="C98" s="498"/>
      <c r="D98" s="498"/>
      <c r="E98" s="13"/>
      <c r="F98" s="515"/>
      <c r="G98" s="496">
        <v>3300</v>
      </c>
      <c r="H98" s="496"/>
    </row>
    <row r="99" spans="1:8" x14ac:dyDescent="0.3">
      <c r="A99" s="497" t="s">
        <v>325</v>
      </c>
      <c r="B99" s="498"/>
      <c r="C99" s="498"/>
      <c r="D99" s="498"/>
      <c r="E99" s="13"/>
      <c r="F99" s="515"/>
      <c r="G99" s="496">
        <v>6330</v>
      </c>
      <c r="H99" s="496"/>
    </row>
    <row r="100" spans="1:8" x14ac:dyDescent="0.3">
      <c r="A100" s="497" t="s">
        <v>326</v>
      </c>
      <c r="B100" s="498"/>
      <c r="C100" s="498"/>
      <c r="D100" s="498"/>
      <c r="E100" s="13"/>
      <c r="F100" s="515"/>
      <c r="G100" s="494">
        <v>10450</v>
      </c>
      <c r="H100" s="495"/>
    </row>
    <row r="101" spans="1:8" x14ac:dyDescent="0.3">
      <c r="A101" s="497" t="s">
        <v>287</v>
      </c>
      <c r="B101" s="498"/>
      <c r="C101" s="498"/>
      <c r="D101" s="498"/>
      <c r="E101" s="13"/>
      <c r="F101" s="515"/>
      <c r="G101" s="496">
        <v>20000</v>
      </c>
      <c r="H101" s="496"/>
    </row>
    <row r="102" spans="1:8" x14ac:dyDescent="0.3">
      <c r="A102" s="497" t="s">
        <v>288</v>
      </c>
      <c r="B102" s="502"/>
      <c r="C102" s="502"/>
      <c r="D102" s="502"/>
      <c r="E102" s="13"/>
      <c r="F102" s="515"/>
      <c r="G102" s="496">
        <v>3000</v>
      </c>
      <c r="H102" s="496"/>
    </row>
    <row r="103" spans="1:8" x14ac:dyDescent="0.3">
      <c r="A103" s="497"/>
      <c r="B103" s="502"/>
      <c r="C103" s="502"/>
      <c r="D103" s="502"/>
      <c r="E103" s="13"/>
      <c r="F103" s="515"/>
      <c r="G103" s="502"/>
      <c r="H103" s="502"/>
    </row>
    <row r="104" spans="1:8" x14ac:dyDescent="0.3">
      <c r="A104" s="497"/>
      <c r="B104" s="498"/>
      <c r="C104" s="498"/>
      <c r="D104" s="498"/>
      <c r="E104" s="13"/>
      <c r="F104" s="515"/>
      <c r="G104" s="502"/>
      <c r="H104" s="502"/>
    </row>
    <row r="105" spans="1:8" x14ac:dyDescent="0.3">
      <c r="A105" s="497"/>
      <c r="B105" s="502"/>
      <c r="C105" s="502"/>
      <c r="D105" s="502"/>
      <c r="E105" s="13"/>
      <c r="F105" s="515"/>
      <c r="G105" s="502"/>
      <c r="H105" s="502"/>
    </row>
    <row r="106" spans="1:8" x14ac:dyDescent="0.3">
      <c r="A106" s="497"/>
      <c r="B106" s="502"/>
      <c r="C106" s="502"/>
      <c r="D106" s="502"/>
      <c r="E106" s="13"/>
      <c r="F106" s="515"/>
      <c r="G106" s="502"/>
      <c r="H106" s="502"/>
    </row>
    <row r="107" spans="1:8" ht="17.25" thickBot="1" x14ac:dyDescent="0.35">
      <c r="A107" s="503"/>
      <c r="B107" s="504"/>
      <c r="C107" s="504"/>
      <c r="D107" s="504"/>
      <c r="E107" s="14"/>
      <c r="F107" s="516"/>
      <c r="G107" s="504"/>
      <c r="H107" s="504"/>
    </row>
  </sheetData>
  <sheetProtection selectLockedCells="1" selectUnlockedCells="1"/>
  <mergeCells count="214">
    <mergeCell ref="A10:D10"/>
    <mergeCell ref="A11:D11"/>
    <mergeCell ref="A12:D12"/>
    <mergeCell ref="A1:H1"/>
    <mergeCell ref="A2:D2"/>
    <mergeCell ref="G2:H2"/>
    <mergeCell ref="A3:D3"/>
    <mergeCell ref="A4:D4"/>
    <mergeCell ref="F3:F107"/>
    <mergeCell ref="A40:D40"/>
    <mergeCell ref="G40:H40"/>
    <mergeCell ref="A41:D41"/>
    <mergeCell ref="G41:H41"/>
    <mergeCell ref="A42:D42"/>
    <mergeCell ref="G42:H42"/>
    <mergeCell ref="A43:D43"/>
    <mergeCell ref="G43:H43"/>
    <mergeCell ref="A44:D44"/>
    <mergeCell ref="G44:H44"/>
    <mergeCell ref="A5:D5"/>
    <mergeCell ref="A6:D6"/>
    <mergeCell ref="A7:D7"/>
    <mergeCell ref="A8:D8"/>
    <mergeCell ref="A9:D9"/>
    <mergeCell ref="A37:D37"/>
    <mergeCell ref="A38:D38"/>
    <mergeCell ref="A39:D39"/>
    <mergeCell ref="A18:D18"/>
    <mergeCell ref="A24:D24"/>
    <mergeCell ref="A26:D26"/>
    <mergeCell ref="A27:D27"/>
    <mergeCell ref="A30:D30"/>
    <mergeCell ref="A19:D19"/>
    <mergeCell ref="A20:D20"/>
    <mergeCell ref="A21:D21"/>
    <mergeCell ref="A22:D22"/>
    <mergeCell ref="A23:D23"/>
    <mergeCell ref="A25:D25"/>
    <mergeCell ref="A28:D28"/>
    <mergeCell ref="A29:D29"/>
    <mergeCell ref="A35:D35"/>
    <mergeCell ref="A36:D36"/>
    <mergeCell ref="A31:D31"/>
    <mergeCell ref="A32:D32"/>
    <mergeCell ref="A33:D33"/>
    <mergeCell ref="A17:D17"/>
    <mergeCell ref="A14:D14"/>
    <mergeCell ref="A34:D34"/>
    <mergeCell ref="G34:H34"/>
    <mergeCell ref="G17:H17"/>
    <mergeCell ref="G13:H13"/>
    <mergeCell ref="G15:H15"/>
    <mergeCell ref="G14:H14"/>
    <mergeCell ref="G16:H16"/>
    <mergeCell ref="G18:H18"/>
    <mergeCell ref="G19:H19"/>
    <mergeCell ref="G30:H30"/>
    <mergeCell ref="G24:H24"/>
    <mergeCell ref="G29:H29"/>
    <mergeCell ref="G28:H28"/>
    <mergeCell ref="G22:H22"/>
    <mergeCell ref="G23:H23"/>
    <mergeCell ref="G25:H25"/>
    <mergeCell ref="G26:H26"/>
    <mergeCell ref="G27:H27"/>
    <mergeCell ref="A13:D13"/>
    <mergeCell ref="A15:D15"/>
    <mergeCell ref="A16:D16"/>
    <mergeCell ref="G35:H35"/>
    <mergeCell ref="G36:H36"/>
    <mergeCell ref="G37:H37"/>
    <mergeCell ref="G38:H38"/>
    <mergeCell ref="G39:H39"/>
    <mergeCell ref="G3:H3"/>
    <mergeCell ref="G4:H4"/>
    <mergeCell ref="G5:H5"/>
    <mergeCell ref="G6:H6"/>
    <mergeCell ref="G7:H7"/>
    <mergeCell ref="G20:H20"/>
    <mergeCell ref="G21:H21"/>
    <mergeCell ref="G8:H8"/>
    <mergeCell ref="G9:H9"/>
    <mergeCell ref="G10:H10"/>
    <mergeCell ref="G11:H11"/>
    <mergeCell ref="G12:H12"/>
    <mergeCell ref="G31:H31"/>
    <mergeCell ref="G32:H32"/>
    <mergeCell ref="G33:H33"/>
    <mergeCell ref="A50:D50"/>
    <mergeCell ref="G50:H50"/>
    <mergeCell ref="A51:D51"/>
    <mergeCell ref="G51:H51"/>
    <mergeCell ref="A52:D52"/>
    <mergeCell ref="G52:H52"/>
    <mergeCell ref="A45:D45"/>
    <mergeCell ref="G45:H45"/>
    <mergeCell ref="A48:D48"/>
    <mergeCell ref="G48:H48"/>
    <mergeCell ref="A49:D49"/>
    <mergeCell ref="G49:H49"/>
    <mergeCell ref="A56:D56"/>
    <mergeCell ref="G56:H56"/>
    <mergeCell ref="A57:D57"/>
    <mergeCell ref="G57:H57"/>
    <mergeCell ref="A58:D58"/>
    <mergeCell ref="G58:H58"/>
    <mergeCell ref="A53:D53"/>
    <mergeCell ref="G53:H53"/>
    <mergeCell ref="A54:D54"/>
    <mergeCell ref="G54:H54"/>
    <mergeCell ref="A55:D55"/>
    <mergeCell ref="G55:H55"/>
    <mergeCell ref="A65:D65"/>
    <mergeCell ref="G65:H65"/>
    <mergeCell ref="A66:D66"/>
    <mergeCell ref="G66:H66"/>
    <mergeCell ref="A67:D67"/>
    <mergeCell ref="G67:H67"/>
    <mergeCell ref="A59:D59"/>
    <mergeCell ref="G59:H59"/>
    <mergeCell ref="A63:D63"/>
    <mergeCell ref="G63:H63"/>
    <mergeCell ref="A64:D64"/>
    <mergeCell ref="G64:H64"/>
    <mergeCell ref="A60:D60"/>
    <mergeCell ref="A61:D61"/>
    <mergeCell ref="A62:D62"/>
    <mergeCell ref="G60:H60"/>
    <mergeCell ref="G61:H61"/>
    <mergeCell ref="G62:H62"/>
    <mergeCell ref="A71:D71"/>
    <mergeCell ref="G71:H71"/>
    <mergeCell ref="A72:D72"/>
    <mergeCell ref="G72:H72"/>
    <mergeCell ref="A73:D73"/>
    <mergeCell ref="G73:H73"/>
    <mergeCell ref="A68:D68"/>
    <mergeCell ref="G68:H68"/>
    <mergeCell ref="A69:D69"/>
    <mergeCell ref="G69:H69"/>
    <mergeCell ref="A70:D70"/>
    <mergeCell ref="G70:H70"/>
    <mergeCell ref="A107:D107"/>
    <mergeCell ref="G107:H107"/>
    <mergeCell ref="A47:D47"/>
    <mergeCell ref="G47:H47"/>
    <mergeCell ref="A46:D46"/>
    <mergeCell ref="G46:H46"/>
    <mergeCell ref="A104:D104"/>
    <mergeCell ref="G104:H104"/>
    <mergeCell ref="A105:D105"/>
    <mergeCell ref="G105:H105"/>
    <mergeCell ref="A106:D106"/>
    <mergeCell ref="G106:H106"/>
    <mergeCell ref="A101:D101"/>
    <mergeCell ref="G101:H101"/>
    <mergeCell ref="A102:D102"/>
    <mergeCell ref="G102:H102"/>
    <mergeCell ref="A103:D103"/>
    <mergeCell ref="G103:H103"/>
    <mergeCell ref="A74:D74"/>
    <mergeCell ref="G74:H74"/>
    <mergeCell ref="A75:D75"/>
    <mergeCell ref="G75:H75"/>
    <mergeCell ref="A77:D77"/>
    <mergeCell ref="G77:H77"/>
    <mergeCell ref="A76:D76"/>
    <mergeCell ref="G76:H76"/>
    <mergeCell ref="A78:D78"/>
    <mergeCell ref="A79:D79"/>
    <mergeCell ref="A80:D80"/>
    <mergeCell ref="A81:D81"/>
    <mergeCell ref="A82:D82"/>
    <mergeCell ref="A83:D83"/>
    <mergeCell ref="A84:D84"/>
    <mergeCell ref="G78:H78"/>
    <mergeCell ref="G79:H79"/>
    <mergeCell ref="G80:H80"/>
    <mergeCell ref="G81:H81"/>
    <mergeCell ref="G82:H82"/>
    <mergeCell ref="G83:H83"/>
    <mergeCell ref="G84:H84"/>
    <mergeCell ref="G87:H87"/>
    <mergeCell ref="G88:H88"/>
    <mergeCell ref="G89:H89"/>
    <mergeCell ref="G90:H90"/>
    <mergeCell ref="G91:H91"/>
    <mergeCell ref="G92:H92"/>
    <mergeCell ref="G93:H93"/>
    <mergeCell ref="G94:H94"/>
    <mergeCell ref="A85:D85"/>
    <mergeCell ref="A86:D86"/>
    <mergeCell ref="A87:D87"/>
    <mergeCell ref="A88:D88"/>
    <mergeCell ref="A89:D89"/>
    <mergeCell ref="A90:D90"/>
    <mergeCell ref="A91:D91"/>
    <mergeCell ref="A92:D92"/>
    <mergeCell ref="A93:D93"/>
    <mergeCell ref="G85:H85"/>
    <mergeCell ref="G86:H86"/>
    <mergeCell ref="G95:H95"/>
    <mergeCell ref="G96:H96"/>
    <mergeCell ref="G97:H97"/>
    <mergeCell ref="G98:H98"/>
    <mergeCell ref="G99:H99"/>
    <mergeCell ref="G100:H100"/>
    <mergeCell ref="A94:D94"/>
    <mergeCell ref="A95:D95"/>
    <mergeCell ref="A96:D96"/>
    <mergeCell ref="A97:D97"/>
    <mergeCell ref="A98:D98"/>
    <mergeCell ref="A99:D99"/>
    <mergeCell ref="A100:D100"/>
  </mergeCells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U37"/>
  <sheetViews>
    <sheetView zoomScale="115" zoomScaleNormal="115" workbookViewId="0">
      <selection activeCell="I12" sqref="I12"/>
    </sheetView>
  </sheetViews>
  <sheetFormatPr defaultColWidth="8.875" defaultRowHeight="16.5" x14ac:dyDescent="0.3"/>
  <cols>
    <col min="1" max="1" width="9.375" style="20" customWidth="1"/>
    <col min="2" max="3" width="9.125" style="20" customWidth="1"/>
    <col min="4" max="4" width="9.375" style="20" customWidth="1"/>
    <col min="5" max="7" width="9.125" style="20" customWidth="1"/>
    <col min="8" max="9" width="9.375" style="20" customWidth="1"/>
    <col min="10" max="13" width="9.125" style="20" customWidth="1"/>
    <col min="14" max="14" width="9.375" style="20" customWidth="1"/>
    <col min="15" max="16" width="9.125" style="20" customWidth="1"/>
    <col min="17" max="17" width="9.375" style="20" customWidth="1"/>
    <col min="18" max="16384" width="8.875" style="20"/>
  </cols>
  <sheetData>
    <row r="1" spans="1:21" ht="37.5" customHeight="1" x14ac:dyDescent="0.3">
      <c r="A1" s="19"/>
      <c r="B1" s="517" t="s">
        <v>263</v>
      </c>
      <c r="C1" s="518"/>
      <c r="D1" s="518"/>
      <c r="E1" s="518"/>
      <c r="F1" s="518"/>
      <c r="G1" s="518"/>
      <c r="H1" s="518"/>
      <c r="I1" s="518"/>
      <c r="J1" s="518"/>
      <c r="K1" s="518"/>
      <c r="L1" s="518"/>
      <c r="M1" s="518"/>
      <c r="N1" s="518"/>
      <c r="O1" s="518"/>
      <c r="P1" s="518"/>
      <c r="Q1" s="518"/>
      <c r="R1" s="518"/>
      <c r="S1" s="518"/>
      <c r="T1" s="518"/>
      <c r="U1" s="518"/>
    </row>
    <row r="2" spans="1:21" x14ac:dyDescent="0.3">
      <c r="A2" s="21" t="s">
        <v>36</v>
      </c>
      <c r="B2" s="19"/>
      <c r="C2" s="19"/>
      <c r="D2" s="19"/>
      <c r="E2" s="19"/>
      <c r="F2" s="19"/>
      <c r="G2" s="19"/>
      <c r="H2" s="19"/>
      <c r="I2" s="19"/>
      <c r="J2" s="22" t="s">
        <v>37</v>
      </c>
      <c r="K2" s="19"/>
      <c r="L2" s="19"/>
      <c r="M2" s="19"/>
      <c r="N2" s="19"/>
      <c r="O2" s="19"/>
      <c r="P2" s="19"/>
      <c r="Q2" s="19"/>
      <c r="U2" s="20">
        <v>1.1000000000000001</v>
      </c>
    </row>
    <row r="3" spans="1:21" x14ac:dyDescent="0.3">
      <c r="A3" s="19"/>
      <c r="B3" s="74"/>
      <c r="C3" s="75">
        <v>300</v>
      </c>
      <c r="D3" s="75">
        <v>450</v>
      </c>
      <c r="E3" s="75">
        <v>600</v>
      </c>
      <c r="F3" s="75">
        <v>750</v>
      </c>
      <c r="G3" s="75">
        <v>900</v>
      </c>
      <c r="H3" s="76">
        <v>1050</v>
      </c>
      <c r="I3" s="75">
        <v>1200</v>
      </c>
      <c r="J3" s="75">
        <v>1350</v>
      </c>
      <c r="K3" s="75">
        <v>1500</v>
      </c>
      <c r="L3" s="75">
        <v>1650</v>
      </c>
      <c r="M3" s="75">
        <v>1800</v>
      </c>
      <c r="N3" s="75">
        <v>1950</v>
      </c>
      <c r="O3" s="75">
        <v>2100</v>
      </c>
      <c r="P3" s="75">
        <v>2250</v>
      </c>
      <c r="Q3" s="75">
        <v>2400</v>
      </c>
      <c r="R3" s="75">
        <v>2550</v>
      </c>
      <c r="S3" s="75">
        <v>2700</v>
      </c>
      <c r="T3" s="75">
        <v>2850</v>
      </c>
      <c r="U3" s="75">
        <v>3000</v>
      </c>
    </row>
    <row r="4" spans="1:21" x14ac:dyDescent="0.3">
      <c r="A4" s="19"/>
      <c r="B4" s="75">
        <v>300</v>
      </c>
      <c r="C4" s="71">
        <v>23628.000000000004</v>
      </c>
      <c r="D4" s="71">
        <v>24046.000000000004</v>
      </c>
      <c r="E4" s="71">
        <v>24882.000000000004</v>
      </c>
      <c r="F4" s="71">
        <v>25927.000000000004</v>
      </c>
      <c r="G4" s="71">
        <v>27170.000000000004</v>
      </c>
      <c r="H4" s="71">
        <v>28622.000000000004</v>
      </c>
      <c r="I4" s="71">
        <v>30283.000000000004</v>
      </c>
      <c r="J4" s="71">
        <v>32164.000000000004</v>
      </c>
      <c r="K4" s="71">
        <v>34243</v>
      </c>
      <c r="L4" s="71">
        <v>36531</v>
      </c>
      <c r="M4" s="71">
        <v>39028</v>
      </c>
      <c r="N4" s="71">
        <v>41734</v>
      </c>
      <c r="O4" s="71">
        <v>44649</v>
      </c>
      <c r="P4" s="71">
        <v>47762.000000000007</v>
      </c>
      <c r="Q4" s="71">
        <v>51095.000000000007</v>
      </c>
      <c r="R4" s="71">
        <v>54417.000000000007</v>
      </c>
      <c r="S4" s="71">
        <v>57750.000000000007</v>
      </c>
      <c r="T4" s="71">
        <v>61083.000000000007</v>
      </c>
      <c r="U4" s="71">
        <v>64405.000000000007</v>
      </c>
    </row>
    <row r="5" spans="1:21" x14ac:dyDescent="0.3">
      <c r="A5" s="19"/>
      <c r="B5" s="75">
        <v>400</v>
      </c>
      <c r="C5" s="69">
        <v>24706.000000000004</v>
      </c>
      <c r="D5" s="69">
        <v>25135.000000000004</v>
      </c>
      <c r="E5" s="69">
        <v>25960.000000000004</v>
      </c>
      <c r="F5" s="69">
        <v>27005.000000000004</v>
      </c>
      <c r="G5" s="69">
        <v>28303.000000000004</v>
      </c>
      <c r="H5" s="69">
        <v>29766.000000000004</v>
      </c>
      <c r="I5" s="69">
        <v>31427.000000000004</v>
      </c>
      <c r="J5" s="69">
        <v>33297</v>
      </c>
      <c r="K5" s="69">
        <v>35486</v>
      </c>
      <c r="L5" s="69">
        <v>37774</v>
      </c>
      <c r="M5" s="69">
        <v>40271</v>
      </c>
      <c r="N5" s="69">
        <v>42977</v>
      </c>
      <c r="O5" s="69">
        <v>45903.000000000007</v>
      </c>
      <c r="P5" s="69">
        <v>49203.000000000007</v>
      </c>
      <c r="Q5" s="69">
        <v>52536.000000000007</v>
      </c>
      <c r="R5" s="69">
        <v>55869.000000000007</v>
      </c>
      <c r="S5" s="69">
        <v>59191.000000000007</v>
      </c>
      <c r="T5" s="69">
        <v>62524.000000000007</v>
      </c>
      <c r="U5" s="69">
        <v>65846</v>
      </c>
    </row>
    <row r="6" spans="1:21" x14ac:dyDescent="0.3">
      <c r="A6" s="19"/>
      <c r="B6" s="75">
        <v>500</v>
      </c>
      <c r="C6" s="71">
        <v>25795.000000000004</v>
      </c>
      <c r="D6" s="71">
        <v>26213.000000000004</v>
      </c>
      <c r="E6" s="71">
        <v>27049.000000000004</v>
      </c>
      <c r="F6" s="71">
        <v>28083.000000000004</v>
      </c>
      <c r="G6" s="71">
        <v>29447.000000000004</v>
      </c>
      <c r="H6" s="71">
        <v>30899.000000000004</v>
      </c>
      <c r="I6" s="71">
        <v>32560.000000000004</v>
      </c>
      <c r="J6" s="71">
        <v>34441</v>
      </c>
      <c r="K6" s="71">
        <v>36740</v>
      </c>
      <c r="L6" s="71">
        <v>39028</v>
      </c>
      <c r="M6" s="71">
        <v>41525</v>
      </c>
      <c r="N6" s="71">
        <v>44231</v>
      </c>
      <c r="O6" s="71">
        <v>47146.000000000007</v>
      </c>
      <c r="P6" s="71">
        <v>50644.000000000007</v>
      </c>
      <c r="Q6" s="71">
        <v>53966.000000000007</v>
      </c>
      <c r="R6" s="71">
        <v>57299.000000000007</v>
      </c>
      <c r="S6" s="71">
        <v>60632.000000000007</v>
      </c>
      <c r="T6" s="71">
        <v>63954.000000000007</v>
      </c>
      <c r="U6" s="71">
        <v>67287</v>
      </c>
    </row>
    <row r="7" spans="1:21" x14ac:dyDescent="0.3">
      <c r="A7" s="19"/>
      <c r="B7" s="75">
        <v>600</v>
      </c>
      <c r="C7" s="69">
        <v>26884.000000000004</v>
      </c>
      <c r="D7" s="69">
        <v>27291.000000000004</v>
      </c>
      <c r="E7" s="69">
        <v>28127.000000000004</v>
      </c>
      <c r="F7" s="69">
        <v>29172.000000000004</v>
      </c>
      <c r="G7" s="69">
        <v>30580.000000000004</v>
      </c>
      <c r="H7" s="69">
        <v>32043.000000000004</v>
      </c>
      <c r="I7" s="69">
        <v>33704</v>
      </c>
      <c r="J7" s="69">
        <v>35563</v>
      </c>
      <c r="K7" s="69">
        <v>37983</v>
      </c>
      <c r="L7" s="69">
        <v>40282</v>
      </c>
      <c r="M7" s="69">
        <v>42779</v>
      </c>
      <c r="N7" s="69">
        <v>45474.000000000007</v>
      </c>
      <c r="O7" s="69">
        <v>48400.000000000007</v>
      </c>
      <c r="P7" s="69">
        <v>52074.000000000007</v>
      </c>
      <c r="Q7" s="69">
        <v>55407.000000000007</v>
      </c>
      <c r="R7" s="69">
        <v>58740.000000000007</v>
      </c>
      <c r="S7" s="69">
        <v>62062.000000000007</v>
      </c>
      <c r="T7" s="69">
        <v>65395.000000000007</v>
      </c>
      <c r="U7" s="69">
        <v>68717</v>
      </c>
    </row>
    <row r="8" spans="1:21" x14ac:dyDescent="0.3">
      <c r="A8" s="19"/>
      <c r="B8" s="75">
        <v>700</v>
      </c>
      <c r="C8" s="71">
        <v>27962.000000000004</v>
      </c>
      <c r="D8" s="71">
        <v>28380.000000000004</v>
      </c>
      <c r="E8" s="71">
        <v>29205.000000000004</v>
      </c>
      <c r="F8" s="71">
        <v>30250.000000000004</v>
      </c>
      <c r="G8" s="71">
        <v>31713.000000000004</v>
      </c>
      <c r="H8" s="71">
        <v>33165</v>
      </c>
      <c r="I8" s="71">
        <v>34826</v>
      </c>
      <c r="J8" s="71">
        <v>36707</v>
      </c>
      <c r="K8" s="71">
        <v>39237</v>
      </c>
      <c r="L8" s="71">
        <v>41525</v>
      </c>
      <c r="M8" s="71">
        <v>44022</v>
      </c>
      <c r="N8" s="71">
        <v>46728.000000000007</v>
      </c>
      <c r="O8" s="71">
        <v>49643.000000000007</v>
      </c>
      <c r="P8" s="71">
        <v>53515.000000000007</v>
      </c>
      <c r="Q8" s="71">
        <v>56837.000000000007</v>
      </c>
      <c r="R8" s="71">
        <v>60170.000000000007</v>
      </c>
      <c r="S8" s="71">
        <v>63503.000000000007</v>
      </c>
      <c r="T8" s="71">
        <v>66825</v>
      </c>
      <c r="U8" s="71">
        <v>70158</v>
      </c>
    </row>
    <row r="9" spans="1:21" x14ac:dyDescent="0.3">
      <c r="A9" s="19"/>
      <c r="B9" s="75">
        <v>800</v>
      </c>
      <c r="C9" s="69">
        <v>29040.000000000004</v>
      </c>
      <c r="D9" s="69">
        <v>29458.000000000004</v>
      </c>
      <c r="E9" s="69">
        <v>30283.000000000004</v>
      </c>
      <c r="F9" s="69">
        <v>31328.000000000004</v>
      </c>
      <c r="G9" s="69">
        <v>32846</v>
      </c>
      <c r="H9" s="69">
        <v>34309</v>
      </c>
      <c r="I9" s="69">
        <v>35970</v>
      </c>
      <c r="J9" s="69">
        <v>37840</v>
      </c>
      <c r="K9" s="69">
        <v>40491</v>
      </c>
      <c r="L9" s="69">
        <v>42779</v>
      </c>
      <c r="M9" s="69">
        <v>45276.000000000007</v>
      </c>
      <c r="N9" s="69">
        <v>47982.000000000007</v>
      </c>
      <c r="O9" s="69">
        <v>50886.000000000007</v>
      </c>
      <c r="P9" s="69">
        <v>54945.000000000007</v>
      </c>
      <c r="Q9" s="69">
        <v>58278.000000000007</v>
      </c>
      <c r="R9" s="69">
        <v>61600.000000000007</v>
      </c>
      <c r="S9" s="69">
        <v>64933.000000000007</v>
      </c>
      <c r="T9" s="69">
        <v>68266</v>
      </c>
      <c r="U9" s="69">
        <v>71588</v>
      </c>
    </row>
    <row r="10" spans="1:21" x14ac:dyDescent="0.3">
      <c r="A10" s="19"/>
      <c r="B10" s="75">
        <v>900</v>
      </c>
      <c r="C10" s="72">
        <v>30129.000000000004</v>
      </c>
      <c r="D10" s="71">
        <v>30536.000000000004</v>
      </c>
      <c r="E10" s="71">
        <v>31372.000000000004</v>
      </c>
      <c r="F10" s="71">
        <v>32406.000000000004</v>
      </c>
      <c r="G10" s="71">
        <v>33990</v>
      </c>
      <c r="H10" s="71">
        <v>35442</v>
      </c>
      <c r="I10" s="71">
        <v>37103</v>
      </c>
      <c r="J10" s="71">
        <v>38984</v>
      </c>
      <c r="K10" s="71">
        <v>41734</v>
      </c>
      <c r="L10" s="71">
        <v>44033</v>
      </c>
      <c r="M10" s="71">
        <v>46530.000000000007</v>
      </c>
      <c r="N10" s="71">
        <v>49225.000000000007</v>
      </c>
      <c r="O10" s="71">
        <v>52140.000000000007</v>
      </c>
      <c r="P10" s="71">
        <v>56386.000000000007</v>
      </c>
      <c r="Q10" s="71">
        <v>59719.000000000007</v>
      </c>
      <c r="R10" s="71">
        <v>63052.000000000007</v>
      </c>
      <c r="S10" s="71">
        <v>66374</v>
      </c>
      <c r="T10" s="71">
        <v>69707</v>
      </c>
      <c r="U10" s="71">
        <v>73040</v>
      </c>
    </row>
    <row r="11" spans="1:21" x14ac:dyDescent="0.3">
      <c r="A11" s="19"/>
      <c r="B11" s="75">
        <v>1000</v>
      </c>
      <c r="C11" s="69">
        <v>31306.000000000004</v>
      </c>
      <c r="D11" s="69">
        <v>31735.000000000004</v>
      </c>
      <c r="E11" s="69">
        <v>32560.000000000004</v>
      </c>
      <c r="F11" s="69">
        <v>33605</v>
      </c>
      <c r="G11" s="69">
        <v>35233</v>
      </c>
      <c r="H11" s="69">
        <v>36685</v>
      </c>
      <c r="I11" s="69">
        <v>38346</v>
      </c>
      <c r="J11" s="69">
        <v>40227</v>
      </c>
      <c r="K11" s="69">
        <v>43120</v>
      </c>
      <c r="L11" s="69">
        <v>45397.000000000007</v>
      </c>
      <c r="M11" s="69">
        <v>47894.000000000007</v>
      </c>
      <c r="N11" s="69">
        <v>50600.000000000007</v>
      </c>
      <c r="O11" s="69">
        <v>53526.000000000007</v>
      </c>
      <c r="P11" s="69">
        <v>57970.000000000007</v>
      </c>
      <c r="Q11" s="69">
        <v>61303.000000000007</v>
      </c>
      <c r="R11" s="69">
        <v>64625.000000000007</v>
      </c>
      <c r="S11" s="69">
        <v>67958</v>
      </c>
      <c r="T11" s="69">
        <v>71280</v>
      </c>
      <c r="U11" s="69">
        <v>74613</v>
      </c>
    </row>
    <row r="12" spans="1:21" x14ac:dyDescent="0.3">
      <c r="A12" s="19"/>
      <c r="B12" s="75">
        <v>1100</v>
      </c>
      <c r="C12" s="71">
        <v>32505.000000000004</v>
      </c>
      <c r="D12" s="71">
        <v>32923</v>
      </c>
      <c r="E12" s="71">
        <v>33748</v>
      </c>
      <c r="F12" s="71">
        <v>34793</v>
      </c>
      <c r="G12" s="71">
        <v>36487</v>
      </c>
      <c r="H12" s="71">
        <v>37939</v>
      </c>
      <c r="I12" s="71">
        <v>39600</v>
      </c>
      <c r="J12" s="71">
        <v>41481</v>
      </c>
      <c r="K12" s="71">
        <v>44495</v>
      </c>
      <c r="L12" s="71">
        <v>46783.000000000007</v>
      </c>
      <c r="M12" s="71">
        <v>49280.000000000007</v>
      </c>
      <c r="N12" s="71">
        <v>51986.000000000007</v>
      </c>
      <c r="O12" s="71">
        <v>54890.000000000007</v>
      </c>
      <c r="P12" s="71">
        <v>59543.000000000007</v>
      </c>
      <c r="Q12" s="71">
        <v>62876.000000000007</v>
      </c>
      <c r="R12" s="71">
        <v>66209</v>
      </c>
      <c r="S12" s="71">
        <v>69531</v>
      </c>
      <c r="T12" s="71">
        <v>72864</v>
      </c>
      <c r="U12" s="71">
        <v>76186</v>
      </c>
    </row>
    <row r="13" spans="1:21" x14ac:dyDescent="0.3">
      <c r="A13" s="19"/>
      <c r="B13" s="75">
        <v>1200</v>
      </c>
      <c r="C13" s="69">
        <v>33693</v>
      </c>
      <c r="D13" s="69">
        <v>34111</v>
      </c>
      <c r="E13" s="69">
        <v>34947</v>
      </c>
      <c r="F13" s="69">
        <v>35981</v>
      </c>
      <c r="G13" s="69">
        <v>37730</v>
      </c>
      <c r="H13" s="69">
        <v>39193</v>
      </c>
      <c r="I13" s="69">
        <v>40854</v>
      </c>
      <c r="J13" s="69">
        <v>42724</v>
      </c>
      <c r="K13" s="69">
        <v>45859.000000000007</v>
      </c>
      <c r="L13" s="69">
        <v>48158.000000000007</v>
      </c>
      <c r="M13" s="69">
        <v>50655.000000000007</v>
      </c>
      <c r="N13" s="69">
        <v>53350.000000000007</v>
      </c>
      <c r="O13" s="69">
        <v>56265.000000000007</v>
      </c>
      <c r="P13" s="69">
        <v>61127.000000000007</v>
      </c>
      <c r="Q13" s="69">
        <v>64460.000000000007</v>
      </c>
      <c r="R13" s="69">
        <v>67782</v>
      </c>
      <c r="S13" s="69">
        <v>71115</v>
      </c>
      <c r="T13" s="69">
        <v>74437</v>
      </c>
      <c r="U13" s="69">
        <v>77770</v>
      </c>
    </row>
    <row r="14" spans="1:21" x14ac:dyDescent="0.3">
      <c r="A14" s="25" t="s">
        <v>38</v>
      </c>
      <c r="B14" s="75">
        <v>1300</v>
      </c>
      <c r="C14" s="71">
        <v>34892</v>
      </c>
      <c r="D14" s="71">
        <v>35299</v>
      </c>
      <c r="E14" s="71">
        <v>36135</v>
      </c>
      <c r="F14" s="71">
        <v>37180</v>
      </c>
      <c r="G14" s="71">
        <v>38984</v>
      </c>
      <c r="H14" s="71">
        <v>40436</v>
      </c>
      <c r="I14" s="71">
        <v>42097</v>
      </c>
      <c r="J14" s="71">
        <v>43978</v>
      </c>
      <c r="K14" s="71">
        <v>47234.000000000007</v>
      </c>
      <c r="L14" s="71">
        <v>49522.000000000007</v>
      </c>
      <c r="M14" s="71">
        <v>52019.000000000007</v>
      </c>
      <c r="N14" s="71">
        <v>54725.000000000007</v>
      </c>
      <c r="O14" s="71">
        <v>57640.000000000007</v>
      </c>
      <c r="P14" s="71">
        <v>62711.000000000007</v>
      </c>
      <c r="Q14" s="71">
        <v>66044</v>
      </c>
      <c r="R14" s="71">
        <v>69366</v>
      </c>
      <c r="S14" s="71">
        <v>72699</v>
      </c>
      <c r="T14" s="71">
        <v>76032</v>
      </c>
      <c r="U14" s="71">
        <v>79354</v>
      </c>
    </row>
    <row r="15" spans="1:21" x14ac:dyDescent="0.3">
      <c r="A15" s="26" t="s">
        <v>39</v>
      </c>
      <c r="B15" s="75">
        <v>1400</v>
      </c>
      <c r="C15" s="69">
        <v>36080</v>
      </c>
      <c r="D15" s="69">
        <v>36487</v>
      </c>
      <c r="E15" s="69">
        <v>37323</v>
      </c>
      <c r="F15" s="69">
        <v>38357</v>
      </c>
      <c r="G15" s="69">
        <v>40238</v>
      </c>
      <c r="H15" s="69">
        <v>41690</v>
      </c>
      <c r="I15" s="69">
        <v>43351</v>
      </c>
      <c r="J15" s="69">
        <v>45232.000000000007</v>
      </c>
      <c r="K15" s="69">
        <v>48620.000000000007</v>
      </c>
      <c r="L15" s="69">
        <v>50897.000000000007</v>
      </c>
      <c r="M15" s="69">
        <v>53394.000000000007</v>
      </c>
      <c r="N15" s="69">
        <v>56100.000000000007</v>
      </c>
      <c r="O15" s="69">
        <v>59015.000000000007</v>
      </c>
      <c r="P15" s="69">
        <v>64295.000000000007</v>
      </c>
      <c r="Q15" s="69">
        <v>67617</v>
      </c>
      <c r="R15" s="69">
        <v>70950</v>
      </c>
      <c r="S15" s="69">
        <v>74283</v>
      </c>
      <c r="T15" s="69">
        <v>77605</v>
      </c>
      <c r="U15" s="69">
        <v>80938</v>
      </c>
    </row>
    <row r="16" spans="1:21" x14ac:dyDescent="0.3">
      <c r="A16" s="19"/>
      <c r="B16" s="75">
        <v>1500</v>
      </c>
      <c r="C16" s="71">
        <v>37444</v>
      </c>
      <c r="D16" s="71">
        <v>37862</v>
      </c>
      <c r="E16" s="71">
        <v>38698</v>
      </c>
      <c r="F16" s="71">
        <v>39732</v>
      </c>
      <c r="G16" s="71">
        <v>41668</v>
      </c>
      <c r="H16" s="71">
        <v>43120</v>
      </c>
      <c r="I16" s="71">
        <v>44792</v>
      </c>
      <c r="J16" s="71">
        <v>46662.000000000007</v>
      </c>
      <c r="K16" s="71">
        <v>50193.000000000007</v>
      </c>
      <c r="L16" s="71">
        <v>52481.000000000007</v>
      </c>
      <c r="M16" s="71">
        <v>54978.000000000007</v>
      </c>
      <c r="N16" s="71">
        <v>57684.000000000007</v>
      </c>
      <c r="O16" s="71">
        <v>60599.000000000007</v>
      </c>
      <c r="P16" s="71">
        <v>66110</v>
      </c>
      <c r="Q16" s="71">
        <v>69443</v>
      </c>
      <c r="R16" s="71">
        <v>72765</v>
      </c>
      <c r="S16" s="71">
        <v>76098</v>
      </c>
      <c r="T16" s="71">
        <v>79420</v>
      </c>
      <c r="U16" s="71">
        <v>82753</v>
      </c>
    </row>
    <row r="17" spans="1:21" x14ac:dyDescent="0.3">
      <c r="A17" s="19"/>
      <c r="B17" s="75">
        <v>1600</v>
      </c>
      <c r="C17" s="69">
        <v>38808</v>
      </c>
      <c r="D17" s="69">
        <v>39226</v>
      </c>
      <c r="E17" s="69">
        <v>40062</v>
      </c>
      <c r="F17" s="69">
        <v>41096</v>
      </c>
      <c r="G17" s="69">
        <v>43109</v>
      </c>
      <c r="H17" s="69">
        <v>44561</v>
      </c>
      <c r="I17" s="69">
        <v>46222.000000000007</v>
      </c>
      <c r="J17" s="69">
        <v>48103.000000000007</v>
      </c>
      <c r="K17" s="69">
        <v>51766.000000000007</v>
      </c>
      <c r="L17" s="69">
        <v>54065.000000000007</v>
      </c>
      <c r="M17" s="69">
        <v>56562.000000000007</v>
      </c>
      <c r="N17" s="69">
        <v>59257.000000000007</v>
      </c>
      <c r="O17" s="69">
        <v>62183.000000000007</v>
      </c>
      <c r="P17" s="69">
        <v>67925</v>
      </c>
      <c r="Q17" s="69">
        <v>71258</v>
      </c>
      <c r="R17" s="69">
        <v>74580</v>
      </c>
      <c r="S17" s="69">
        <v>77913</v>
      </c>
      <c r="T17" s="69">
        <v>81246</v>
      </c>
      <c r="U17" s="69">
        <v>84568</v>
      </c>
    </row>
    <row r="18" spans="1:21" x14ac:dyDescent="0.3">
      <c r="A18" s="19"/>
      <c r="B18" s="75">
        <v>1700</v>
      </c>
      <c r="C18" s="71">
        <v>40183</v>
      </c>
      <c r="D18" s="71">
        <v>40601</v>
      </c>
      <c r="E18" s="71">
        <v>41426</v>
      </c>
      <c r="F18" s="71">
        <v>42460</v>
      </c>
      <c r="G18" s="71">
        <v>44539</v>
      </c>
      <c r="H18" s="71">
        <v>46002.000000000007</v>
      </c>
      <c r="I18" s="71">
        <v>47663.000000000007</v>
      </c>
      <c r="J18" s="71">
        <v>49533.000000000007</v>
      </c>
      <c r="K18" s="71">
        <v>53361.000000000007</v>
      </c>
      <c r="L18" s="71">
        <v>55649.000000000007</v>
      </c>
      <c r="M18" s="71">
        <v>58146.000000000007</v>
      </c>
      <c r="N18" s="71">
        <v>60852.000000000007</v>
      </c>
      <c r="O18" s="71">
        <v>63756.000000000007</v>
      </c>
      <c r="P18" s="71">
        <v>69740</v>
      </c>
      <c r="Q18" s="71">
        <v>73073</v>
      </c>
      <c r="R18" s="71">
        <v>76406</v>
      </c>
      <c r="S18" s="71">
        <v>79728</v>
      </c>
      <c r="T18" s="71">
        <v>83061</v>
      </c>
      <c r="U18" s="71">
        <v>86383</v>
      </c>
    </row>
    <row r="19" spans="1:21" x14ac:dyDescent="0.3">
      <c r="A19" s="19"/>
      <c r="B19" s="75">
        <v>1800</v>
      </c>
      <c r="C19" s="69">
        <v>41547</v>
      </c>
      <c r="D19" s="69">
        <v>41965</v>
      </c>
      <c r="E19" s="69">
        <v>42801</v>
      </c>
      <c r="F19" s="69">
        <v>43835</v>
      </c>
      <c r="G19" s="69">
        <v>45980.000000000007</v>
      </c>
      <c r="H19" s="69">
        <v>47443.000000000007</v>
      </c>
      <c r="I19" s="69">
        <v>49104.000000000007</v>
      </c>
      <c r="J19" s="69">
        <v>50974.000000000007</v>
      </c>
      <c r="K19" s="69">
        <v>54934.000000000007</v>
      </c>
      <c r="L19" s="69">
        <v>57222.000000000007</v>
      </c>
      <c r="M19" s="69">
        <v>59719.000000000007</v>
      </c>
      <c r="N19" s="69">
        <v>62425.000000000007</v>
      </c>
      <c r="O19" s="69">
        <v>65340.000000000007</v>
      </c>
      <c r="P19" s="69">
        <v>71566</v>
      </c>
      <c r="Q19" s="69">
        <v>74888</v>
      </c>
      <c r="R19" s="69">
        <v>78221</v>
      </c>
      <c r="S19" s="69">
        <v>81543</v>
      </c>
      <c r="T19" s="69">
        <v>84876</v>
      </c>
      <c r="U19" s="69">
        <v>88209</v>
      </c>
    </row>
    <row r="20" spans="1:21" x14ac:dyDescent="0.3">
      <c r="A20" s="19"/>
      <c r="B20" s="75">
        <v>1900</v>
      </c>
      <c r="C20" s="71">
        <v>42911</v>
      </c>
      <c r="D20" s="71">
        <v>43340</v>
      </c>
      <c r="E20" s="71">
        <v>44165</v>
      </c>
      <c r="F20" s="71">
        <v>45210.000000000007</v>
      </c>
      <c r="G20" s="71">
        <v>47421.000000000007</v>
      </c>
      <c r="H20" s="71">
        <v>48873.000000000007</v>
      </c>
      <c r="I20" s="71">
        <v>50534.000000000007</v>
      </c>
      <c r="J20" s="71">
        <v>52415.000000000007</v>
      </c>
      <c r="K20" s="71">
        <v>56518.000000000007</v>
      </c>
      <c r="L20" s="71">
        <v>58806.000000000007</v>
      </c>
      <c r="M20" s="71">
        <v>61303.000000000007</v>
      </c>
      <c r="N20" s="73">
        <v>64009.000000000007</v>
      </c>
      <c r="O20" s="71">
        <v>66924</v>
      </c>
      <c r="P20" s="71">
        <v>73381</v>
      </c>
      <c r="Q20" s="71">
        <v>76703</v>
      </c>
      <c r="R20" s="73">
        <v>80036</v>
      </c>
      <c r="S20" s="71">
        <v>83369</v>
      </c>
      <c r="T20" s="71">
        <v>86691</v>
      </c>
      <c r="U20" s="71">
        <v>90024</v>
      </c>
    </row>
    <row r="21" spans="1:21" x14ac:dyDescent="0.3">
      <c r="A21" s="19"/>
      <c r="B21" s="75">
        <v>2000</v>
      </c>
      <c r="C21" s="69">
        <v>44561</v>
      </c>
      <c r="D21" s="69">
        <v>44968</v>
      </c>
      <c r="E21" s="69">
        <v>45804.000000000007</v>
      </c>
      <c r="F21" s="69">
        <v>46849.000000000007</v>
      </c>
      <c r="G21" s="69">
        <v>49137.000000000007</v>
      </c>
      <c r="H21" s="69">
        <v>50600.000000000007</v>
      </c>
      <c r="I21" s="69">
        <v>52261.000000000007</v>
      </c>
      <c r="J21" s="69">
        <v>54131.000000000007</v>
      </c>
      <c r="K21" s="69">
        <v>58410.000000000007</v>
      </c>
      <c r="L21" s="69">
        <v>60709.000000000007</v>
      </c>
      <c r="M21" s="69">
        <v>63206.000000000007</v>
      </c>
      <c r="N21" s="69">
        <v>65901</v>
      </c>
      <c r="O21" s="69">
        <v>68816</v>
      </c>
      <c r="P21" s="69">
        <v>75559</v>
      </c>
      <c r="Q21" s="69">
        <v>78892</v>
      </c>
      <c r="R21" s="69">
        <v>82214</v>
      </c>
      <c r="S21" s="69">
        <v>85547</v>
      </c>
      <c r="T21" s="69">
        <v>88880</v>
      </c>
      <c r="U21" s="69">
        <v>92202.000000000015</v>
      </c>
    </row>
    <row r="22" spans="1:21" x14ac:dyDescent="0.3">
      <c r="A22" s="19"/>
      <c r="B22" s="75">
        <v>2100</v>
      </c>
      <c r="C22" s="71">
        <v>46200.000000000007</v>
      </c>
      <c r="D22" s="71">
        <v>46618.000000000007</v>
      </c>
      <c r="E22" s="71">
        <v>47443.000000000007</v>
      </c>
      <c r="F22" s="71">
        <v>48488.000000000007</v>
      </c>
      <c r="G22" s="71">
        <v>50864.000000000007</v>
      </c>
      <c r="H22" s="71">
        <v>52327.000000000007</v>
      </c>
      <c r="I22" s="71">
        <v>53988.000000000007</v>
      </c>
      <c r="J22" s="71">
        <v>55858.000000000007</v>
      </c>
      <c r="K22" s="71">
        <v>60313.000000000007</v>
      </c>
      <c r="L22" s="71">
        <v>62601.000000000007</v>
      </c>
      <c r="M22" s="71">
        <v>65098.000000000007</v>
      </c>
      <c r="N22" s="71">
        <v>67804</v>
      </c>
      <c r="O22" s="71">
        <v>70708</v>
      </c>
      <c r="P22" s="71">
        <v>77737</v>
      </c>
      <c r="Q22" s="71">
        <v>81070</v>
      </c>
      <c r="R22" s="71">
        <v>84403</v>
      </c>
      <c r="S22" s="71">
        <v>87725</v>
      </c>
      <c r="T22" s="71">
        <v>91058.000000000015</v>
      </c>
      <c r="U22" s="71">
        <v>94380.000000000015</v>
      </c>
    </row>
    <row r="23" spans="1:21" x14ac:dyDescent="0.3">
      <c r="A23" s="19"/>
      <c r="B23" s="75">
        <v>2200</v>
      </c>
      <c r="C23" s="69">
        <v>47839.000000000007</v>
      </c>
      <c r="D23" s="69">
        <v>48257.000000000007</v>
      </c>
      <c r="E23" s="69">
        <v>49093.000000000007</v>
      </c>
      <c r="F23" s="69">
        <v>50138.000000000007</v>
      </c>
      <c r="G23" s="69">
        <v>52591.000000000007</v>
      </c>
      <c r="H23" s="69">
        <v>54043.000000000007</v>
      </c>
      <c r="I23" s="69">
        <v>55715.000000000007</v>
      </c>
      <c r="J23" s="69">
        <v>57585.000000000007</v>
      </c>
      <c r="K23" s="69">
        <v>62205.000000000007</v>
      </c>
      <c r="L23" s="69">
        <v>64493.000000000007</v>
      </c>
      <c r="M23" s="69">
        <v>66990</v>
      </c>
      <c r="N23" s="69">
        <v>69696</v>
      </c>
      <c r="O23" s="69">
        <v>72600</v>
      </c>
      <c r="P23" s="69">
        <v>79926</v>
      </c>
      <c r="Q23" s="69">
        <v>83248</v>
      </c>
      <c r="R23" s="69">
        <v>86581</v>
      </c>
      <c r="S23" s="69">
        <v>89903</v>
      </c>
      <c r="T23" s="69">
        <v>93236.000000000015</v>
      </c>
      <c r="U23" s="69">
        <v>96569.000000000015</v>
      </c>
    </row>
    <row r="24" spans="1:21" x14ac:dyDescent="0.3">
      <c r="A24" s="19"/>
      <c r="B24" s="75">
        <v>2300</v>
      </c>
      <c r="C24" s="71">
        <v>49489.000000000007</v>
      </c>
      <c r="D24" s="71">
        <v>49907.000000000007</v>
      </c>
      <c r="E24" s="71">
        <v>50743.000000000007</v>
      </c>
      <c r="F24" s="71">
        <v>51766.000000000007</v>
      </c>
      <c r="G24" s="71">
        <v>54318.000000000007</v>
      </c>
      <c r="H24" s="71">
        <v>55770.000000000007</v>
      </c>
      <c r="I24" s="71">
        <v>57431.000000000007</v>
      </c>
      <c r="J24" s="71">
        <v>59312.000000000007</v>
      </c>
      <c r="K24" s="71">
        <v>64097.000000000007</v>
      </c>
      <c r="L24" s="71">
        <v>66385</v>
      </c>
      <c r="M24" s="71">
        <v>68882</v>
      </c>
      <c r="N24" s="71">
        <v>71588</v>
      </c>
      <c r="O24" s="71">
        <v>74503</v>
      </c>
      <c r="P24" s="71">
        <v>82104</v>
      </c>
      <c r="Q24" s="71">
        <v>85426</v>
      </c>
      <c r="R24" s="71">
        <v>88759</v>
      </c>
      <c r="S24" s="71">
        <v>92092.000000000015</v>
      </c>
      <c r="T24" s="71">
        <v>95414.000000000015</v>
      </c>
      <c r="U24" s="71">
        <v>98747.000000000015</v>
      </c>
    </row>
    <row r="25" spans="1:21" x14ac:dyDescent="0.3">
      <c r="A25" s="19"/>
      <c r="B25" s="75">
        <v>2400</v>
      </c>
      <c r="C25" s="69">
        <v>51546.000000000007</v>
      </c>
      <c r="D25" s="69">
        <v>51953.000000000007</v>
      </c>
      <c r="E25" s="69">
        <v>52789.000000000007</v>
      </c>
      <c r="F25" s="69">
        <v>53823.000000000007</v>
      </c>
      <c r="G25" s="69">
        <v>56463.000000000007</v>
      </c>
      <c r="H25" s="69">
        <v>57926.000000000007</v>
      </c>
      <c r="I25" s="69">
        <v>59598.000000000007</v>
      </c>
      <c r="J25" s="69">
        <v>61457.000000000007</v>
      </c>
      <c r="K25" s="69">
        <v>66473</v>
      </c>
      <c r="L25" s="69">
        <v>68761</v>
      </c>
      <c r="M25" s="69">
        <v>71258</v>
      </c>
      <c r="N25" s="70">
        <v>73964</v>
      </c>
      <c r="O25" s="69">
        <v>76879</v>
      </c>
      <c r="P25" s="69">
        <v>84832</v>
      </c>
      <c r="Q25" s="69">
        <v>88154</v>
      </c>
      <c r="R25" s="70">
        <v>91487.000000000015</v>
      </c>
      <c r="S25" s="69">
        <v>94820.000000000015</v>
      </c>
      <c r="T25" s="69">
        <v>98142.000000000015</v>
      </c>
      <c r="U25" s="69">
        <v>101475.00000000001</v>
      </c>
    </row>
    <row r="26" spans="1:21" x14ac:dyDescent="0.3">
      <c r="A26" s="19"/>
      <c r="B26" s="75">
        <v>2500</v>
      </c>
      <c r="C26" s="71">
        <v>53592.000000000007</v>
      </c>
      <c r="D26" s="71">
        <v>54010.000000000007</v>
      </c>
      <c r="E26" s="71">
        <v>54846.000000000007</v>
      </c>
      <c r="F26" s="71">
        <v>55880.000000000007</v>
      </c>
      <c r="G26" s="71">
        <v>58630.000000000007</v>
      </c>
      <c r="H26" s="71">
        <v>60082.000000000007</v>
      </c>
      <c r="I26" s="71">
        <v>61743.000000000007</v>
      </c>
      <c r="J26" s="71">
        <v>63624.000000000007</v>
      </c>
      <c r="K26" s="71">
        <v>68849</v>
      </c>
      <c r="L26" s="71">
        <v>71126</v>
      </c>
      <c r="M26" s="71">
        <v>73623</v>
      </c>
      <c r="N26" s="73">
        <v>76340</v>
      </c>
      <c r="O26" s="71">
        <v>79244</v>
      </c>
      <c r="P26" s="71">
        <v>87560</v>
      </c>
      <c r="Q26" s="71">
        <v>90882.000000000015</v>
      </c>
      <c r="R26" s="73">
        <v>94215.000000000015</v>
      </c>
      <c r="S26" s="71">
        <v>97537.000000000015</v>
      </c>
      <c r="T26" s="71">
        <v>100870.00000000001</v>
      </c>
      <c r="U26" s="71">
        <v>104203.00000000001</v>
      </c>
    </row>
    <row r="27" spans="1:21" x14ac:dyDescent="0.3">
      <c r="A27" s="19"/>
      <c r="B27" s="75">
        <v>2600</v>
      </c>
      <c r="C27" s="69">
        <v>56595.000000000007</v>
      </c>
      <c r="D27" s="69">
        <v>57013.000000000007</v>
      </c>
      <c r="E27" s="69">
        <v>57849.000000000007</v>
      </c>
      <c r="F27" s="69">
        <v>58883.000000000007</v>
      </c>
      <c r="G27" s="69">
        <v>61633.000000000007</v>
      </c>
      <c r="H27" s="69">
        <v>63085.000000000007</v>
      </c>
      <c r="I27" s="69">
        <v>64746.000000000007</v>
      </c>
      <c r="J27" s="69">
        <v>66627</v>
      </c>
      <c r="K27" s="69">
        <v>71852</v>
      </c>
      <c r="L27" s="69">
        <v>74140</v>
      </c>
      <c r="M27" s="69">
        <v>76626</v>
      </c>
      <c r="N27" s="69">
        <v>79343</v>
      </c>
      <c r="O27" s="69">
        <v>82247</v>
      </c>
      <c r="P27" s="69">
        <v>90563.000000000015</v>
      </c>
      <c r="Q27" s="69">
        <v>93885.000000000015</v>
      </c>
      <c r="R27" s="69">
        <v>97218.000000000015</v>
      </c>
      <c r="S27" s="69">
        <v>100540.00000000001</v>
      </c>
      <c r="T27" s="69">
        <v>103873.00000000001</v>
      </c>
      <c r="U27" s="69">
        <v>107206.00000000001</v>
      </c>
    </row>
    <row r="28" spans="1:21" x14ac:dyDescent="0.3">
      <c r="A28" s="19"/>
      <c r="B28" s="75">
        <v>2700</v>
      </c>
      <c r="C28" s="71">
        <v>59598.000000000007</v>
      </c>
      <c r="D28" s="71">
        <v>60016.000000000007</v>
      </c>
      <c r="E28" s="71">
        <v>60852.000000000007</v>
      </c>
      <c r="F28" s="71">
        <v>61886.000000000007</v>
      </c>
      <c r="G28" s="71">
        <v>64636.000000000007</v>
      </c>
      <c r="H28" s="71">
        <v>66088</v>
      </c>
      <c r="I28" s="71">
        <v>67760</v>
      </c>
      <c r="J28" s="71">
        <v>69630</v>
      </c>
      <c r="K28" s="71">
        <v>74855</v>
      </c>
      <c r="L28" s="71">
        <v>77143</v>
      </c>
      <c r="M28" s="71">
        <v>79640</v>
      </c>
      <c r="N28" s="71">
        <v>82346</v>
      </c>
      <c r="O28" s="71">
        <v>85250</v>
      </c>
      <c r="P28" s="71">
        <v>93566.000000000015</v>
      </c>
      <c r="Q28" s="71">
        <v>96888.000000000015</v>
      </c>
      <c r="R28" s="71">
        <v>100221.00000000001</v>
      </c>
      <c r="S28" s="71">
        <v>103543.00000000001</v>
      </c>
      <c r="T28" s="71">
        <v>106876.00000000001</v>
      </c>
      <c r="U28" s="71">
        <v>110209.00000000001</v>
      </c>
    </row>
    <row r="29" spans="1:21" x14ac:dyDescent="0.3">
      <c r="A29" s="19"/>
      <c r="B29" s="75">
        <v>2800</v>
      </c>
      <c r="C29" s="69">
        <v>62601.000000000007</v>
      </c>
      <c r="D29" s="69">
        <v>63019.000000000007</v>
      </c>
      <c r="E29" s="69">
        <v>63855.000000000007</v>
      </c>
      <c r="F29" s="69">
        <v>64900.000000000007</v>
      </c>
      <c r="G29" s="69">
        <v>67639</v>
      </c>
      <c r="H29" s="69">
        <v>69091</v>
      </c>
      <c r="I29" s="69">
        <v>70763</v>
      </c>
      <c r="J29" s="69">
        <v>72633</v>
      </c>
      <c r="K29" s="69">
        <v>77858</v>
      </c>
      <c r="L29" s="69">
        <v>80146</v>
      </c>
      <c r="M29" s="69">
        <v>82643</v>
      </c>
      <c r="N29" s="69">
        <v>85349</v>
      </c>
      <c r="O29" s="69">
        <v>88253</v>
      </c>
      <c r="P29" s="69">
        <v>96569.000000000015</v>
      </c>
      <c r="Q29" s="69">
        <v>99891.000000000015</v>
      </c>
      <c r="R29" s="69">
        <v>103224.00000000001</v>
      </c>
      <c r="S29" s="69">
        <v>106546.00000000001</v>
      </c>
      <c r="T29" s="69">
        <v>109879.00000000001</v>
      </c>
      <c r="U29" s="69">
        <v>113212.00000000001</v>
      </c>
    </row>
    <row r="30" spans="1:21" x14ac:dyDescent="0.3">
      <c r="A30" s="19"/>
      <c r="B30" s="75">
        <v>2900</v>
      </c>
      <c r="C30" s="71">
        <v>65604</v>
      </c>
      <c r="D30" s="71">
        <v>66022</v>
      </c>
      <c r="E30" s="71">
        <v>66858</v>
      </c>
      <c r="F30" s="71">
        <v>67903</v>
      </c>
      <c r="G30" s="71">
        <v>70642</v>
      </c>
      <c r="H30" s="71">
        <v>72094</v>
      </c>
      <c r="I30" s="71">
        <v>73766</v>
      </c>
      <c r="J30" s="71">
        <v>75636</v>
      </c>
      <c r="K30" s="71">
        <v>80861</v>
      </c>
      <c r="L30" s="71">
        <v>83149</v>
      </c>
      <c r="M30" s="71">
        <v>85646</v>
      </c>
      <c r="N30" s="71">
        <v>88352</v>
      </c>
      <c r="O30" s="71">
        <v>91256.000000000015</v>
      </c>
      <c r="P30" s="71">
        <v>99572.000000000015</v>
      </c>
      <c r="Q30" s="71">
        <v>102894.00000000001</v>
      </c>
      <c r="R30" s="71">
        <v>106227.00000000001</v>
      </c>
      <c r="S30" s="71">
        <v>109560.00000000001</v>
      </c>
      <c r="T30" s="71">
        <v>112882.00000000001</v>
      </c>
      <c r="U30" s="71">
        <v>116215.00000000001</v>
      </c>
    </row>
    <row r="31" spans="1:21" x14ac:dyDescent="0.3">
      <c r="A31" s="19"/>
      <c r="B31" s="75">
        <v>3000</v>
      </c>
      <c r="C31" s="69">
        <v>68607</v>
      </c>
      <c r="D31" s="69">
        <v>69025</v>
      </c>
      <c r="E31" s="69">
        <v>69861</v>
      </c>
      <c r="F31" s="69">
        <v>70906</v>
      </c>
      <c r="G31" s="69">
        <v>73645</v>
      </c>
      <c r="H31" s="69">
        <v>75097</v>
      </c>
      <c r="I31" s="69">
        <v>76769</v>
      </c>
      <c r="J31" s="69">
        <v>78639</v>
      </c>
      <c r="K31" s="69">
        <v>83864</v>
      </c>
      <c r="L31" s="69">
        <v>86152</v>
      </c>
      <c r="M31" s="69">
        <v>88649</v>
      </c>
      <c r="N31" s="70">
        <v>91355.000000000015</v>
      </c>
      <c r="O31" s="69">
        <v>94259.000000000015</v>
      </c>
      <c r="P31" s="69">
        <v>102575.00000000001</v>
      </c>
      <c r="Q31" s="69">
        <v>105897.00000000001</v>
      </c>
      <c r="R31" s="70">
        <v>109230.00000000001</v>
      </c>
      <c r="S31" s="69">
        <v>112563.00000000001</v>
      </c>
      <c r="T31" s="69">
        <v>115885.00000000001</v>
      </c>
      <c r="U31" s="69">
        <v>119218.00000000001</v>
      </c>
    </row>
    <row r="32" spans="1:21" x14ac:dyDescent="0.3">
      <c r="A32" s="19"/>
      <c r="B32" s="23"/>
      <c r="C32" s="24"/>
    </row>
    <row r="33" spans="1:17" x14ac:dyDescent="0.3">
      <c r="A33" s="19"/>
      <c r="B33" s="19" t="s">
        <v>277</v>
      </c>
      <c r="C33" s="19"/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19"/>
      <c r="Q33" s="19"/>
    </row>
    <row r="34" spans="1:17" x14ac:dyDescent="0.3">
      <c r="A34" s="19"/>
      <c r="B34" s="19" t="s">
        <v>276</v>
      </c>
      <c r="C34" s="19"/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19"/>
      <c r="Q34" s="19"/>
    </row>
    <row r="35" spans="1:17" x14ac:dyDescent="0.3">
      <c r="A35" s="19"/>
      <c r="B35" s="19"/>
      <c r="C35" s="19"/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19"/>
      <c r="Q35" s="19"/>
    </row>
    <row r="36" spans="1:17" x14ac:dyDescent="0.3">
      <c r="A36" s="19"/>
      <c r="B36" s="27"/>
      <c r="C36" s="19"/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19"/>
      <c r="Q36" s="19"/>
    </row>
    <row r="37" spans="1:17" x14ac:dyDescent="0.3">
      <c r="A37" s="19"/>
      <c r="B37" s="27"/>
      <c r="C37" s="25"/>
      <c r="D37" s="28"/>
      <c r="E37" s="25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</row>
  </sheetData>
  <sheetProtection formatCells="0" formatColumns="0" formatRows="0" insertColumns="0" insertRows="0" insertHyperlinks="0" deleteColumns="0" deleteRows="0" sort="0" autoFilter="0" pivotTables="0"/>
  <mergeCells count="1">
    <mergeCell ref="B1:U1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9</vt:i4>
      </vt:variant>
    </vt:vector>
  </HeadingPairs>
  <TitlesOfParts>
    <vt:vector size="9" baseType="lpstr">
      <vt:lpstr>입력</vt:lpstr>
      <vt:lpstr>견적서</vt:lpstr>
      <vt:lpstr>가격</vt:lpstr>
      <vt:lpstr>프로파일 사용량 계산기</vt:lpstr>
      <vt:lpstr>유리 사이즈</vt:lpstr>
      <vt:lpstr>방충망 사이즈</vt:lpstr>
      <vt:lpstr>임가공 단가표</vt:lpstr>
      <vt:lpstr>프로파일 단가 DB</vt:lpstr>
      <vt:lpstr>방충망 단가표</vt:lpstr>
    </vt:vector>
  </TitlesOfParts>
  <Company>SEC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C1</dc:creator>
  <cp:lastModifiedBy>DONGWOO</cp:lastModifiedBy>
  <cp:lastPrinted>2023-09-05T06:17:01Z</cp:lastPrinted>
  <dcterms:created xsi:type="dcterms:W3CDTF">2011-03-17T02:41:57Z</dcterms:created>
  <dcterms:modified xsi:type="dcterms:W3CDTF">2023-11-06T00:25:32Z</dcterms:modified>
</cp:coreProperties>
</file>