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Fund Accountability Statement" sheetId="2" r:id="rId1"/>
    <sheet name="Budget Vs Exp" sheetId="1" r:id="rId2"/>
    <sheet name="Plan for Next Period" sheetId="4" r:id="rId3"/>
  </sheets>
  <calcPr calcId="144525"/>
</workbook>
</file>

<file path=xl/calcChain.xml><?xml version="1.0" encoding="utf-8"?>
<calcChain xmlns="http://schemas.openxmlformats.org/spreadsheetml/2006/main">
  <c r="F68" i="4" l="1"/>
  <c r="H68" i="1"/>
  <c r="F62" i="1"/>
  <c r="F63" i="1"/>
  <c r="F64" i="4" l="1"/>
  <c r="F59" i="4"/>
  <c r="F47" i="4"/>
  <c r="F40" i="4"/>
  <c r="F36" i="4"/>
  <c r="I64" i="4"/>
  <c r="D64" i="4"/>
  <c r="I59" i="4"/>
  <c r="D59" i="4"/>
  <c r="I47" i="4"/>
  <c r="D47" i="4"/>
  <c r="I40" i="4"/>
  <c r="D40" i="4"/>
  <c r="D36" i="4"/>
  <c r="C25" i="2"/>
  <c r="C24" i="2"/>
  <c r="C23" i="2"/>
  <c r="C22" i="2"/>
  <c r="C21" i="2"/>
  <c r="C18" i="2"/>
  <c r="B25" i="2"/>
  <c r="B24" i="2"/>
  <c r="B23" i="2"/>
  <c r="B22" i="2"/>
  <c r="B21" i="2"/>
  <c r="B20" i="2"/>
  <c r="B19" i="2"/>
  <c r="B18" i="2"/>
  <c r="B17" i="2"/>
  <c r="D14" i="2"/>
  <c r="F70" i="4" l="1"/>
  <c r="D32" i="2" s="1"/>
  <c r="D70" i="4"/>
  <c r="I68" i="1" l="1"/>
  <c r="E68" i="4" s="1"/>
  <c r="I67" i="1"/>
  <c r="E67" i="4" s="1"/>
  <c r="I66" i="1"/>
  <c r="E66" i="4" s="1"/>
  <c r="I65" i="1"/>
  <c r="I63" i="1"/>
  <c r="E63" i="4" s="1"/>
  <c r="I62" i="1"/>
  <c r="E62" i="4" s="1"/>
  <c r="I61" i="1"/>
  <c r="E61" i="4" s="1"/>
  <c r="I58" i="1"/>
  <c r="I57" i="1"/>
  <c r="E57" i="4" s="1"/>
  <c r="I56" i="1"/>
  <c r="E56" i="4" s="1"/>
  <c r="I55" i="1"/>
  <c r="E55" i="4" s="1"/>
  <c r="I54" i="1"/>
  <c r="E54" i="4" s="1"/>
  <c r="I53" i="1"/>
  <c r="E53" i="4" s="1"/>
  <c r="I52" i="1"/>
  <c r="E52" i="4" s="1"/>
  <c r="I51" i="1"/>
  <c r="E51" i="4" s="1"/>
  <c r="I50" i="1"/>
  <c r="I49" i="1"/>
  <c r="E49" i="4" s="1"/>
  <c r="I46" i="1"/>
  <c r="E46" i="4" s="1"/>
  <c r="I45" i="1"/>
  <c r="I44" i="1"/>
  <c r="E44" i="4" s="1"/>
  <c r="I43" i="1"/>
  <c r="E43" i="4" s="1"/>
  <c r="I42" i="1"/>
  <c r="E42" i="4" s="1"/>
  <c r="I39" i="1"/>
  <c r="E39" i="4" s="1"/>
  <c r="I38" i="1"/>
  <c r="E38" i="4" s="1"/>
  <c r="G36" i="1"/>
  <c r="I12" i="1"/>
  <c r="E12" i="4" s="1"/>
  <c r="I13" i="1"/>
  <c r="E13" i="4" s="1"/>
  <c r="I14" i="1"/>
  <c r="E14" i="4" s="1"/>
  <c r="I15" i="1"/>
  <c r="E15" i="4" s="1"/>
  <c r="I16" i="1"/>
  <c r="E16" i="4" s="1"/>
  <c r="I17" i="1"/>
  <c r="E17" i="4" s="1"/>
  <c r="I18" i="1"/>
  <c r="E18" i="4" s="1"/>
  <c r="I19" i="1"/>
  <c r="E19" i="4" s="1"/>
  <c r="I20" i="1"/>
  <c r="E20" i="4" s="1"/>
  <c r="I21" i="1"/>
  <c r="E21" i="4" s="1"/>
  <c r="I22" i="1"/>
  <c r="E22" i="4" s="1"/>
  <c r="I23" i="1"/>
  <c r="E23" i="4" s="1"/>
  <c r="I24" i="1"/>
  <c r="E24" i="4" s="1"/>
  <c r="I25" i="1"/>
  <c r="E25" i="4" s="1"/>
  <c r="I26" i="1"/>
  <c r="E26" i="4" s="1"/>
  <c r="I27" i="1"/>
  <c r="E27" i="4" s="1"/>
  <c r="I28" i="1"/>
  <c r="E28" i="4" s="1"/>
  <c r="I29" i="1"/>
  <c r="E29" i="4" s="1"/>
  <c r="I30" i="1"/>
  <c r="E30" i="4" s="1"/>
  <c r="I31" i="1"/>
  <c r="E31" i="4" s="1"/>
  <c r="I32" i="1"/>
  <c r="E32" i="4" s="1"/>
  <c r="I33" i="1"/>
  <c r="E33" i="4" s="1"/>
  <c r="I34" i="1"/>
  <c r="E34" i="4" s="1"/>
  <c r="I35" i="1"/>
  <c r="E35" i="4" s="1"/>
  <c r="F68" i="1"/>
  <c r="J68" i="1" s="1"/>
  <c r="F67" i="1"/>
  <c r="F66" i="1"/>
  <c r="J66" i="1" s="1"/>
  <c r="F65" i="1"/>
  <c r="F61" i="1"/>
  <c r="E64" i="1"/>
  <c r="D64" i="1"/>
  <c r="E59" i="1"/>
  <c r="D59" i="1"/>
  <c r="F50" i="1"/>
  <c r="F51" i="1"/>
  <c r="F52" i="1"/>
  <c r="F53" i="1"/>
  <c r="F54" i="1"/>
  <c r="F55" i="1"/>
  <c r="F56" i="1"/>
  <c r="F57" i="1"/>
  <c r="F58" i="1"/>
  <c r="F49" i="1"/>
  <c r="F43" i="1"/>
  <c r="F44" i="1"/>
  <c r="F45" i="1"/>
  <c r="F46" i="1"/>
  <c r="F42" i="1"/>
  <c r="E47" i="1"/>
  <c r="D47" i="1"/>
  <c r="F35" i="1"/>
  <c r="F38" i="1"/>
  <c r="E40" i="1"/>
  <c r="D4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2" i="1"/>
  <c r="E36" i="1"/>
  <c r="D36" i="1"/>
  <c r="F39" i="1"/>
  <c r="F40" i="1" s="1"/>
  <c r="G64" i="1"/>
  <c r="H64" i="1"/>
  <c r="K64" i="1"/>
  <c r="G59" i="1"/>
  <c r="H59" i="1"/>
  <c r="C20" i="2" s="1"/>
  <c r="K59" i="1"/>
  <c r="G47" i="1"/>
  <c r="H47" i="1"/>
  <c r="C19" i="2" s="1"/>
  <c r="K47" i="1"/>
  <c r="G40" i="1"/>
  <c r="H40" i="1"/>
  <c r="K40" i="1"/>
  <c r="H36" i="1"/>
  <c r="C17" i="2" s="1"/>
  <c r="J55" i="1" l="1"/>
  <c r="D28" i="2"/>
  <c r="D30" i="2" s="1"/>
  <c r="D34" i="2" s="1"/>
  <c r="J65" i="1"/>
  <c r="E65" i="4"/>
  <c r="G66" i="4"/>
  <c r="H66" i="4"/>
  <c r="H67" i="4"/>
  <c r="G67" i="4"/>
  <c r="H68" i="4"/>
  <c r="G68" i="4"/>
  <c r="E64" i="4"/>
  <c r="H64" i="4" s="1"/>
  <c r="H61" i="4"/>
  <c r="G61" i="4"/>
  <c r="G62" i="4"/>
  <c r="H62" i="4"/>
  <c r="G63" i="4"/>
  <c r="H63" i="4"/>
  <c r="H51" i="4"/>
  <c r="G51" i="4"/>
  <c r="G55" i="4"/>
  <c r="H55" i="4"/>
  <c r="J58" i="1"/>
  <c r="E58" i="4"/>
  <c r="G52" i="4"/>
  <c r="H52" i="4"/>
  <c r="G56" i="4"/>
  <c r="H56" i="4"/>
  <c r="H49" i="4"/>
  <c r="G49" i="4"/>
  <c r="H53" i="4"/>
  <c r="G53" i="4"/>
  <c r="H57" i="4"/>
  <c r="G57" i="4"/>
  <c r="I59" i="1"/>
  <c r="E50" i="4"/>
  <c r="G54" i="4"/>
  <c r="H54" i="4"/>
  <c r="J57" i="1"/>
  <c r="G46" i="4"/>
  <c r="H46" i="4"/>
  <c r="H43" i="4"/>
  <c r="G43" i="4"/>
  <c r="J45" i="1"/>
  <c r="E45" i="4"/>
  <c r="H42" i="4"/>
  <c r="G42" i="4"/>
  <c r="G44" i="4"/>
  <c r="H44" i="4"/>
  <c r="H39" i="4"/>
  <c r="G39" i="4"/>
  <c r="G38" i="4"/>
  <c r="E40" i="4"/>
  <c r="H40" i="4" s="1"/>
  <c r="H38" i="4"/>
  <c r="H33" i="4"/>
  <c r="G33" i="4"/>
  <c r="H29" i="4"/>
  <c r="G29" i="4"/>
  <c r="H25" i="4"/>
  <c r="G25" i="4"/>
  <c r="G21" i="4"/>
  <c r="H21" i="4"/>
  <c r="H17" i="4"/>
  <c r="G17" i="4"/>
  <c r="G13" i="4"/>
  <c r="H13" i="4"/>
  <c r="H32" i="4"/>
  <c r="G32" i="4"/>
  <c r="G28" i="4"/>
  <c r="H28" i="4"/>
  <c r="H24" i="4"/>
  <c r="G24" i="4"/>
  <c r="G20" i="4"/>
  <c r="H20" i="4"/>
  <c r="H16" i="4"/>
  <c r="G16" i="4"/>
  <c r="H35" i="4"/>
  <c r="G35" i="4"/>
  <c r="H31" i="4"/>
  <c r="G31" i="4"/>
  <c r="H27" i="4"/>
  <c r="G27" i="4"/>
  <c r="H23" i="4"/>
  <c r="G23" i="4"/>
  <c r="H19" i="4"/>
  <c r="G19" i="4"/>
  <c r="H15" i="4"/>
  <c r="G15" i="4"/>
  <c r="G34" i="4"/>
  <c r="H34" i="4"/>
  <c r="G30" i="4"/>
  <c r="H30" i="4"/>
  <c r="G26" i="4"/>
  <c r="H26" i="4"/>
  <c r="G22" i="4"/>
  <c r="H22" i="4"/>
  <c r="G18" i="4"/>
  <c r="H18" i="4"/>
  <c r="G14" i="4"/>
  <c r="H14" i="4"/>
  <c r="G12" i="4"/>
  <c r="H12" i="4"/>
  <c r="E36" i="4"/>
  <c r="J67" i="1"/>
  <c r="F59" i="1"/>
  <c r="J62" i="1"/>
  <c r="J12" i="1"/>
  <c r="J51" i="1"/>
  <c r="J43" i="1"/>
  <c r="J61" i="1"/>
  <c r="J53" i="1"/>
  <c r="J63" i="1"/>
  <c r="I64" i="1"/>
  <c r="J34" i="1"/>
  <c r="J22" i="1"/>
  <c r="J31" i="1"/>
  <c r="J27" i="1"/>
  <c r="J23" i="1"/>
  <c r="J19" i="1"/>
  <c r="J15" i="1"/>
  <c r="J26" i="1"/>
  <c r="J18" i="1"/>
  <c r="J32" i="1"/>
  <c r="J28" i="1"/>
  <c r="J24" i="1"/>
  <c r="J20" i="1"/>
  <c r="J16" i="1"/>
  <c r="J30" i="1"/>
  <c r="J14" i="1"/>
  <c r="H70" i="1"/>
  <c r="J35" i="1"/>
  <c r="J38" i="1"/>
  <c r="J46" i="1"/>
  <c r="J56" i="1"/>
  <c r="G70" i="1"/>
  <c r="J39" i="1"/>
  <c r="J44" i="1"/>
  <c r="J54" i="1"/>
  <c r="K70" i="1"/>
  <c r="J33" i="1"/>
  <c r="J29" i="1"/>
  <c r="J25" i="1"/>
  <c r="J21" i="1"/>
  <c r="J17" i="1"/>
  <c r="J13" i="1"/>
  <c r="J42" i="1"/>
  <c r="J49" i="1"/>
  <c r="J52" i="1"/>
  <c r="J50" i="1"/>
  <c r="I47" i="1"/>
  <c r="I40" i="1"/>
  <c r="J40" i="1" s="1"/>
  <c r="F64" i="1"/>
  <c r="I36" i="1"/>
  <c r="D70" i="1"/>
  <c r="F47" i="1"/>
  <c r="E70" i="1"/>
  <c r="F36" i="1"/>
  <c r="J64" i="1" l="1"/>
  <c r="F70" i="1"/>
  <c r="E59" i="4"/>
  <c r="H59" i="4" s="1"/>
  <c r="G65" i="4"/>
  <c r="H65" i="4"/>
  <c r="G64" i="4"/>
  <c r="J59" i="1"/>
  <c r="H58" i="4"/>
  <c r="G58" i="4"/>
  <c r="H50" i="4"/>
  <c r="G50" i="4"/>
  <c r="G45" i="4"/>
  <c r="G47" i="4" s="1"/>
  <c r="H45" i="4"/>
  <c r="E47" i="4"/>
  <c r="H47" i="4" s="1"/>
  <c r="G40" i="4"/>
  <c r="G36" i="4"/>
  <c r="H36" i="4"/>
  <c r="E70" i="4"/>
  <c r="H70" i="4" s="1"/>
  <c r="J47" i="1"/>
  <c r="J36" i="1"/>
  <c r="I70" i="1"/>
  <c r="J70" i="1" l="1"/>
  <c r="G59" i="4"/>
  <c r="G70" i="4" s="1"/>
</calcChain>
</file>

<file path=xl/sharedStrings.xml><?xml version="1.0" encoding="utf-8"?>
<sst xmlns="http://schemas.openxmlformats.org/spreadsheetml/2006/main" count="186" uniqueCount="94">
  <si>
    <t>Remarks</t>
  </si>
  <si>
    <t>Consultative meeting with NTC</t>
  </si>
  <si>
    <t>Consultative meeting with MoH</t>
  </si>
  <si>
    <t>Consultative meeting with Local Bodies</t>
  </si>
  <si>
    <t>Consultative meeting with  Selected DHO/HFs/DOTs Center/MC/GeneXpert Center</t>
  </si>
  <si>
    <t>Ethical Approval from NHRC</t>
  </si>
  <si>
    <t>Project Agreement with MoH/SWC/Local Body</t>
  </si>
  <si>
    <t>SOP Workshop</t>
  </si>
  <si>
    <t>Training/Orientation with Existing Volunteers/Mobilisors</t>
  </si>
  <si>
    <t>Assesment of Microscopic Center/GeneXpert Center</t>
  </si>
  <si>
    <t>Identificaton and Screening of Index Cases for Contact Tracing  in District</t>
  </si>
  <si>
    <t>Developed and Printing of Visibility Materials</t>
  </si>
  <si>
    <t>Field Monitoring-Field Level Staff</t>
  </si>
  <si>
    <t>Joint Monitoring Visit With NTC/MoH/BNMT/Local Bodies/DHO</t>
  </si>
  <si>
    <t>Staff Settelement Cost</t>
  </si>
  <si>
    <t>Training of staff involved at each step of the DrOTS process (flying, suspect case identification, laboratory diagnostics, data management).</t>
  </si>
  <si>
    <t>Door to Door Sputum Collection</t>
  </si>
  <si>
    <t>Mobilization of Lab Personnel</t>
  </si>
  <si>
    <t>Developed and Printing Forms/Formates for Data Collections</t>
  </si>
  <si>
    <t>Procured Lab and Sputum Related Materials</t>
  </si>
  <si>
    <t>Procured Tablet/Mobile for data collection</t>
  </si>
  <si>
    <t>Orientation/Training to Data Management</t>
  </si>
  <si>
    <t>Procured GeneXpert Machine</t>
  </si>
  <si>
    <t xml:space="preserve"> Repair and Maintenance Microscopes and Supplies</t>
  </si>
  <si>
    <t>Mobilization of community Mobilizer</t>
  </si>
  <si>
    <t xml:space="preserve">Translation and Printing Cost of MERMS Documents </t>
  </si>
  <si>
    <t>MERMS Experience Review Meeting with CMs, FCHVs, Volunteers and Programme Personnel</t>
  </si>
  <si>
    <t>Birat Nepal Medical Trust</t>
  </si>
  <si>
    <t>Lazimpat-Kathmandu</t>
  </si>
  <si>
    <t>Programme Activities</t>
  </si>
  <si>
    <t>Visibility Materials</t>
  </si>
  <si>
    <t>Planning/Review  meeting with MOH/NTC</t>
  </si>
  <si>
    <t>Planning/Sharing Meeting with Local Body/Health Facilities and other concerned stakeholders</t>
  </si>
  <si>
    <t>Kick Off Meeting</t>
  </si>
  <si>
    <t>Benchtop Centrifuge for Xtrapulm Samples at Pyuthan Hospital</t>
  </si>
  <si>
    <t>Review Meeting at Field Stakeholders</t>
  </si>
  <si>
    <t>Review/Further Planning  Meeting at National Stakeholders</t>
  </si>
  <si>
    <t>Budget Head</t>
  </si>
  <si>
    <t>Total Budget</t>
  </si>
  <si>
    <t>Total</t>
  </si>
  <si>
    <t>Monitoring and Supervision</t>
  </si>
  <si>
    <t>Human Resource Cost</t>
  </si>
  <si>
    <t>Office Equipments</t>
  </si>
  <si>
    <t>Laptop with asses.</t>
  </si>
  <si>
    <t>Overhead</t>
  </si>
  <si>
    <t>Pre. Period</t>
  </si>
  <si>
    <t>Imp. Period</t>
  </si>
  <si>
    <t>Project Manager</t>
  </si>
  <si>
    <t>District Co-Ordinator</t>
  </si>
  <si>
    <t>LSTM-Senior TB Researcher</t>
  </si>
  <si>
    <t>Executive Director</t>
  </si>
  <si>
    <t>Knowledge Management Manager</t>
  </si>
  <si>
    <t>Finance  Manager</t>
  </si>
  <si>
    <t>HR/Admin  Manager</t>
  </si>
  <si>
    <t>Admin/Finance/Logistic Assistant</t>
  </si>
  <si>
    <t>Office Assistant/Support Staff</t>
  </si>
  <si>
    <t>Office Furniture</t>
  </si>
  <si>
    <t>Motorcycle with Asses.</t>
  </si>
  <si>
    <t>Laboratory/HR Strengthening</t>
  </si>
  <si>
    <t>Programme Management Admin-Central</t>
  </si>
  <si>
    <t>Programme Management Admin-Field</t>
  </si>
  <si>
    <t>Expenditure</t>
  </si>
  <si>
    <t>Prev. Period</t>
  </si>
  <si>
    <t>Current Period</t>
  </si>
  <si>
    <t>Utilization %</t>
  </si>
  <si>
    <t>Project Period: October 2018 to June 2019</t>
  </si>
  <si>
    <t>Reporting Period: October 2018 to December 2018</t>
  </si>
  <si>
    <t>Project: Nepali Drone Observed Therapy Systms Pilot: Improving Tuberculosis Case-Finding and Diagnostics with Drones</t>
  </si>
  <si>
    <t>Budget Vs Expenditrue Statement- Details</t>
  </si>
  <si>
    <t>Birat Nepal Medical Trust- BNMT Nepal</t>
  </si>
  <si>
    <t>Fund Accountability Statement</t>
  </si>
  <si>
    <t>Details</t>
  </si>
  <si>
    <t>Income</t>
  </si>
  <si>
    <t>Opening Balance</t>
  </si>
  <si>
    <t>Fund Received During the Period</t>
  </si>
  <si>
    <t>Total Income (A)</t>
  </si>
  <si>
    <t>Total Expenditure (B)</t>
  </si>
  <si>
    <t>Fund Balance ( C )= A-B</t>
  </si>
  <si>
    <t>Plan for Next Quarter (D)</t>
  </si>
  <si>
    <t>Fund Request for Next Period ( E )=D-C</t>
  </si>
  <si>
    <t>Prepared By:</t>
  </si>
  <si>
    <t>Approved By</t>
  </si>
  <si>
    <t>Laxmi Prasad Dahal</t>
  </si>
  <si>
    <t>Suman Chandra Gurung</t>
  </si>
  <si>
    <t>Finance Manager</t>
  </si>
  <si>
    <t>Amount- USD</t>
  </si>
  <si>
    <t>Budget</t>
  </si>
  <si>
    <t>Plan</t>
  </si>
  <si>
    <t>Budget Balance</t>
  </si>
  <si>
    <t>For the Period of: October 1,  2018 to December 31, 2018</t>
  </si>
  <si>
    <t>Expenditure not incurred due to delay approval from Nepal Government</t>
  </si>
  <si>
    <t>2nd Phase</t>
  </si>
  <si>
    <t>Lazimpat-Kathmandu, Nepal</t>
  </si>
  <si>
    <t>Next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</si>
</sst>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3" fillId="2" borderId="1" xfId="0" applyFont="1" applyFill="1" applyBorder="1"/>
    <xf numFmtId="43" fontId="3" fillId="0" borderId="0" xfId="0" applyNumberFormat="1" applyFont="1"/>
    <xf numFmtId="43" fontId="3" fillId="2" borderId="1" xfId="1" applyFont="1" applyFill="1" applyBorder="1"/>
    <xf numFmtId="0" fontId="0" fillId="2" borderId="1" xfId="0" applyFont="1" applyFill="1" applyBorder="1"/>
    <xf numFmtId="43" fontId="3" fillId="2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164" fontId="2" fillId="3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/>
    <xf numFmtId="164" fontId="2" fillId="3" borderId="1" xfId="1" applyNumberFormat="1" applyFont="1" applyFill="1" applyBorder="1"/>
    <xf numFmtId="164" fontId="0" fillId="0" borderId="0" xfId="1" applyNumberFormat="1" applyFont="1"/>
    <xf numFmtId="9" fontId="3" fillId="2" borderId="1" xfId="2" applyFont="1" applyFill="1" applyBorder="1"/>
    <xf numFmtId="9" fontId="2" fillId="3" borderId="1" xfId="2" applyFont="1" applyFill="1" applyBorder="1"/>
    <xf numFmtId="0" fontId="3" fillId="4" borderId="1" xfId="0" applyFont="1" applyFill="1" applyBorder="1"/>
    <xf numFmtId="9" fontId="0" fillId="0" borderId="1" xfId="2" applyFont="1" applyFill="1" applyBorder="1"/>
    <xf numFmtId="0" fontId="0" fillId="0" borderId="1" xfId="0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7" xfId="0" applyFont="1" applyFill="1" applyBorder="1"/>
    <xf numFmtId="164" fontId="2" fillId="3" borderId="11" xfId="1" applyNumberFormat="1" applyFont="1" applyFill="1" applyBorder="1" applyAlignment="1">
      <alignment horizontal="center" vertical="center"/>
    </xf>
    <xf numFmtId="0" fontId="0" fillId="0" borderId="12" xfId="0" applyBorder="1"/>
    <xf numFmtId="164" fontId="0" fillId="0" borderId="12" xfId="1" applyNumberFormat="1" applyFont="1" applyBorder="1"/>
    <xf numFmtId="43" fontId="0" fillId="0" borderId="12" xfId="1" applyFont="1" applyBorder="1"/>
    <xf numFmtId="43" fontId="2" fillId="5" borderId="13" xfId="1" applyFont="1" applyFill="1" applyBorder="1"/>
    <xf numFmtId="0" fontId="0" fillId="0" borderId="14" xfId="0" applyBorder="1"/>
    <xf numFmtId="164" fontId="0" fillId="0" borderId="15" xfId="1" applyNumberFormat="1" applyFont="1" applyBorder="1"/>
    <xf numFmtId="0" fontId="2" fillId="5" borderId="1" xfId="0" applyFont="1" applyFill="1" applyBorder="1"/>
    <xf numFmtId="0" fontId="0" fillId="0" borderId="17" xfId="0" applyBorder="1"/>
    <xf numFmtId="43" fontId="0" fillId="0" borderId="17" xfId="1" applyFont="1" applyBorder="1"/>
    <xf numFmtId="164" fontId="2" fillId="5" borderId="18" xfId="1" applyNumberFormat="1" applyFont="1" applyFill="1" applyBorder="1"/>
    <xf numFmtId="0" fontId="0" fillId="0" borderId="19" xfId="0" applyBorder="1"/>
    <xf numFmtId="0" fontId="0" fillId="0" borderId="20" xfId="0" applyBorder="1"/>
    <xf numFmtId="0" fontId="2" fillId="5" borderId="16" xfId="0" applyFont="1" applyFill="1" applyBorder="1"/>
    <xf numFmtId="164" fontId="2" fillId="5" borderId="21" xfId="0" applyNumberFormat="1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164" fontId="2" fillId="5" borderId="24" xfId="0" applyNumberFormat="1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3" fontId="0" fillId="0" borderId="0" xfId="0" applyNumberFormat="1" applyFont="1"/>
    <xf numFmtId="164" fontId="0" fillId="0" borderId="0" xfId="0" applyNumberFormat="1" applyFont="1"/>
    <xf numFmtId="0" fontId="5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/>
    <xf numFmtId="0" fontId="7" fillId="0" borderId="1" xfId="0" applyFont="1" applyBorder="1" applyAlignment="1">
      <alignment wrapText="1"/>
    </xf>
    <xf numFmtId="164" fontId="5" fillId="0" borderId="1" xfId="1" applyNumberFormat="1" applyFont="1" applyBorder="1"/>
    <xf numFmtId="9" fontId="5" fillId="0" borderId="1" xfId="2" applyFont="1" applyBorder="1"/>
    <xf numFmtId="0" fontId="8" fillId="0" borderId="1" xfId="0" applyFont="1" applyBorder="1"/>
    <xf numFmtId="164" fontId="8" fillId="0" borderId="1" xfId="1" applyNumberFormat="1" applyFont="1" applyBorder="1"/>
    <xf numFmtId="9" fontId="8" fillId="0" borderId="1" xfId="2" applyFont="1" applyBorder="1"/>
    <xf numFmtId="43" fontId="8" fillId="0" borderId="1" xfId="0" applyNumberFormat="1" applyFont="1" applyBorder="1"/>
    <xf numFmtId="164" fontId="2" fillId="3" borderId="14" xfId="1" applyNumberFormat="1" applyFont="1" applyFill="1" applyBorder="1" applyAlignment="1">
      <alignment horizontal="center" vertical="center"/>
    </xf>
    <xf numFmtId="164" fontId="2" fillId="3" borderId="15" xfId="1" applyNumberFormat="1" applyFont="1" applyFill="1" applyBorder="1" applyAlignment="1">
      <alignment horizontal="center" vertical="center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abSelected="1" workbookViewId="0">
      <selection activeCell="I31" sqref="I31"/>
    </sheetView>
  </sheetViews>
  <sheetFormatPr defaultRowHeight="15" x14ac:dyDescent="0.25"/>
  <cols>
    <col min="1" max="1" width="1.5703125" customWidth="1"/>
    <col min="2" max="2" width="56.42578125" customWidth="1"/>
    <col min="3" max="3" width="15.5703125" customWidth="1"/>
    <col min="4" max="4" width="18.140625" customWidth="1"/>
  </cols>
  <sheetData>
    <row r="1" spans="2:4" ht="15.75" thickBot="1" x14ac:dyDescent="0.3"/>
    <row r="2" spans="2:4" ht="18.75" x14ac:dyDescent="0.25">
      <c r="B2" s="48" t="s">
        <v>69</v>
      </c>
      <c r="C2" s="49"/>
      <c r="D2" s="50"/>
    </row>
    <row r="3" spans="2:4" x14ac:dyDescent="0.25">
      <c r="B3" s="51" t="s">
        <v>92</v>
      </c>
      <c r="C3" s="52"/>
      <c r="D3" s="53"/>
    </row>
    <row r="4" spans="2:4" ht="15.75" x14ac:dyDescent="0.25">
      <c r="B4" s="66" t="s">
        <v>70</v>
      </c>
      <c r="C4" s="67"/>
      <c r="D4" s="68"/>
    </row>
    <row r="5" spans="2:4" ht="30.75" customHeight="1" x14ac:dyDescent="0.25">
      <c r="B5" s="54" t="s">
        <v>67</v>
      </c>
      <c r="C5" s="55"/>
      <c r="D5" s="56"/>
    </row>
    <row r="6" spans="2:4" x14ac:dyDescent="0.25">
      <c r="B6" s="51" t="s">
        <v>89</v>
      </c>
      <c r="C6" s="52"/>
      <c r="D6" s="53"/>
    </row>
    <row r="7" spans="2:4" x14ac:dyDescent="0.25">
      <c r="B7" s="22"/>
      <c r="C7" s="23"/>
      <c r="D7" s="24"/>
    </row>
    <row r="8" spans="2:4" x14ac:dyDescent="0.25">
      <c r="B8" s="64" t="s">
        <v>71</v>
      </c>
      <c r="C8" s="63" t="s">
        <v>85</v>
      </c>
      <c r="D8" s="65" t="s">
        <v>85</v>
      </c>
    </row>
    <row r="9" spans="2:4" x14ac:dyDescent="0.25">
      <c r="B9" s="22"/>
      <c r="C9" s="31"/>
      <c r="D9" s="38"/>
    </row>
    <row r="10" spans="2:4" x14ac:dyDescent="0.25">
      <c r="B10" s="25" t="s">
        <v>72</v>
      </c>
      <c r="C10" s="31"/>
      <c r="D10" s="38"/>
    </row>
    <row r="11" spans="2:4" x14ac:dyDescent="0.25">
      <c r="B11" s="22" t="s">
        <v>73</v>
      </c>
      <c r="C11" s="32">
        <v>0</v>
      </c>
      <c r="D11" s="39"/>
    </row>
    <row r="12" spans="2:4" x14ac:dyDescent="0.25">
      <c r="B12" s="22" t="s">
        <v>74</v>
      </c>
      <c r="C12" s="32">
        <v>69910</v>
      </c>
      <c r="D12" s="39"/>
    </row>
    <row r="13" spans="2:4" ht="15.75" thickBot="1" x14ac:dyDescent="0.3">
      <c r="B13" s="22"/>
      <c r="C13" s="33"/>
      <c r="D13" s="39"/>
    </row>
    <row r="14" spans="2:4" ht="15.75" thickBot="1" x14ac:dyDescent="0.3">
      <c r="B14" s="29" t="s">
        <v>75</v>
      </c>
      <c r="C14" s="34"/>
      <c r="D14" s="40">
        <f>SUM(C11:C13)</f>
        <v>69910</v>
      </c>
    </row>
    <row r="15" spans="2:4" x14ac:dyDescent="0.25">
      <c r="B15" s="22"/>
      <c r="C15" s="35"/>
      <c r="D15" s="41"/>
    </row>
    <row r="16" spans="2:4" x14ac:dyDescent="0.25">
      <c r="B16" s="25" t="s">
        <v>61</v>
      </c>
      <c r="C16" s="31"/>
      <c r="D16" s="38"/>
    </row>
    <row r="17" spans="2:4" x14ac:dyDescent="0.25">
      <c r="B17" s="22" t="str">
        <f>'Budget Vs Exp'!C11</f>
        <v>Programme Activities</v>
      </c>
      <c r="C17" s="32">
        <f>'Budget Vs Exp'!H36</f>
        <v>9191</v>
      </c>
      <c r="D17" s="38"/>
    </row>
    <row r="18" spans="2:4" x14ac:dyDescent="0.25">
      <c r="B18" s="22" t="str">
        <f>'Budget Vs Exp'!C37</f>
        <v>Visibility Materials</v>
      </c>
      <c r="C18" s="32">
        <f>'Budget Vs Exp'!H40</f>
        <v>0</v>
      </c>
      <c r="D18" s="38"/>
    </row>
    <row r="19" spans="2:4" x14ac:dyDescent="0.25">
      <c r="B19" s="22" t="str">
        <f>'Budget Vs Exp'!C41</f>
        <v>Monitoring and Supervision</v>
      </c>
      <c r="C19" s="32">
        <f>'Budget Vs Exp'!H47</f>
        <v>0</v>
      </c>
      <c r="D19" s="38"/>
    </row>
    <row r="20" spans="2:4" x14ac:dyDescent="0.25">
      <c r="B20" s="22" t="str">
        <f>'Budget Vs Exp'!C48</f>
        <v>Human Resource Cost</v>
      </c>
      <c r="C20" s="32">
        <f>'Budget Vs Exp'!H59</f>
        <v>9727.4546538461545</v>
      </c>
      <c r="D20" s="38"/>
    </row>
    <row r="21" spans="2:4" x14ac:dyDescent="0.25">
      <c r="B21" s="22" t="str">
        <f>'Budget Vs Exp'!C60</f>
        <v>Office Equipments</v>
      </c>
      <c r="C21" s="32">
        <f>'Budget Vs Exp'!H64</f>
        <v>0</v>
      </c>
      <c r="D21" s="38"/>
    </row>
    <row r="22" spans="2:4" x14ac:dyDescent="0.25">
      <c r="B22" s="22" t="str">
        <f>'Budget Vs Exp'!C65</f>
        <v>Laboratory/HR Strengthening</v>
      </c>
      <c r="C22" s="32">
        <f>'Budget Vs Exp'!H65</f>
        <v>0</v>
      </c>
      <c r="D22" s="38"/>
    </row>
    <row r="23" spans="2:4" x14ac:dyDescent="0.25">
      <c r="B23" s="22" t="str">
        <f>'Budget Vs Exp'!C66</f>
        <v>Programme Management Admin-Central</v>
      </c>
      <c r="C23" s="32">
        <f>'Budget Vs Exp'!H66</f>
        <v>0</v>
      </c>
      <c r="D23" s="38"/>
    </row>
    <row r="24" spans="2:4" x14ac:dyDescent="0.25">
      <c r="B24" s="22" t="str">
        <f>'Budget Vs Exp'!C67</f>
        <v>Programme Management Admin-Field</v>
      </c>
      <c r="C24" s="32">
        <f>'Budget Vs Exp'!H67</f>
        <v>0</v>
      </c>
      <c r="D24" s="38"/>
    </row>
    <row r="25" spans="2:4" x14ac:dyDescent="0.25">
      <c r="B25" s="22" t="str">
        <f>'Budget Vs Exp'!C68</f>
        <v>Overhead</v>
      </c>
      <c r="C25" s="32">
        <f>'Budget Vs Exp'!H68</f>
        <v>1891.8846153846155</v>
      </c>
      <c r="D25" s="38"/>
    </row>
    <row r="26" spans="2:4" x14ac:dyDescent="0.25">
      <c r="B26" s="22"/>
      <c r="C26" s="32"/>
      <c r="D26" s="38"/>
    </row>
    <row r="27" spans="2:4" x14ac:dyDescent="0.25">
      <c r="B27" s="22"/>
      <c r="C27" s="36"/>
      <c r="D27" s="42"/>
    </row>
    <row r="28" spans="2:4" x14ac:dyDescent="0.25">
      <c r="B28" s="43" t="s">
        <v>76</v>
      </c>
      <c r="C28" s="37"/>
      <c r="D28" s="44">
        <f>SUM(C17:C27)</f>
        <v>20810.339269230772</v>
      </c>
    </row>
    <row r="29" spans="2:4" x14ac:dyDescent="0.25">
      <c r="B29" s="22"/>
      <c r="C29" s="23"/>
      <c r="D29" s="24"/>
    </row>
    <row r="30" spans="2:4" x14ac:dyDescent="0.25">
      <c r="B30" s="43" t="s">
        <v>77</v>
      </c>
      <c r="C30" s="37"/>
      <c r="D30" s="44">
        <f>D14-D28</f>
        <v>49099.660730769232</v>
      </c>
    </row>
    <row r="31" spans="2:4" x14ac:dyDescent="0.25">
      <c r="B31" s="22"/>
      <c r="C31" s="23"/>
      <c r="D31" s="24"/>
    </row>
    <row r="32" spans="2:4" x14ac:dyDescent="0.25">
      <c r="B32" s="43" t="s">
        <v>78</v>
      </c>
      <c r="C32" s="37"/>
      <c r="D32" s="44">
        <f>'Plan for Next Period'!F70</f>
        <v>89099.9</v>
      </c>
    </row>
    <row r="33" spans="2:4" x14ac:dyDescent="0.25">
      <c r="B33" s="22"/>
      <c r="C33" s="23"/>
      <c r="D33" s="24"/>
    </row>
    <row r="34" spans="2:4" ht="15.75" thickBot="1" x14ac:dyDescent="0.3">
      <c r="B34" s="45" t="s">
        <v>79</v>
      </c>
      <c r="C34" s="46"/>
      <c r="D34" s="47">
        <f>D32-D30</f>
        <v>40000.239269230762</v>
      </c>
    </row>
    <row r="35" spans="2:4" ht="16.5" thickTop="1" thickBot="1" x14ac:dyDescent="0.3">
      <c r="B35" s="26"/>
      <c r="C35" s="27"/>
      <c r="D35" s="28"/>
    </row>
    <row r="40" spans="2:4" x14ac:dyDescent="0.25">
      <c r="B40" s="1" t="s">
        <v>80</v>
      </c>
      <c r="D40" s="1" t="s">
        <v>81</v>
      </c>
    </row>
    <row r="41" spans="2:4" x14ac:dyDescent="0.25">
      <c r="B41" s="11" t="s">
        <v>82</v>
      </c>
      <c r="D41" s="11" t="s">
        <v>83</v>
      </c>
    </row>
    <row r="42" spans="2:4" x14ac:dyDescent="0.25">
      <c r="B42" s="11" t="s">
        <v>84</v>
      </c>
      <c r="D42" s="11" t="s">
        <v>50</v>
      </c>
    </row>
  </sheetData>
  <mergeCells count="5">
    <mergeCell ref="B2:D2"/>
    <mergeCell ref="B4:D4"/>
    <mergeCell ref="B5:D5"/>
    <mergeCell ref="B6:D6"/>
    <mergeCell ref="B3:D3"/>
  </mergeCells>
  <pageMargins left="0.38" right="0.16" top="0.75" bottom="0.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75"/>
  <sheetViews>
    <sheetView workbookViewId="0">
      <selection activeCell="H75" sqref="H75"/>
    </sheetView>
  </sheetViews>
  <sheetFormatPr defaultRowHeight="15" x14ac:dyDescent="0.25"/>
  <cols>
    <col min="1" max="1" width="1" style="11" customWidth="1"/>
    <col min="2" max="2" width="1.28515625" style="11" customWidth="1"/>
    <col min="3" max="3" width="54.7109375" style="11" customWidth="1"/>
    <col min="4" max="4" width="12.28515625" style="16" bestFit="1" customWidth="1"/>
    <col min="5" max="5" width="12.7109375" style="16" bestFit="1" customWidth="1"/>
    <col min="6" max="6" width="9" style="16" bestFit="1" customWidth="1"/>
    <col min="7" max="7" width="13.42578125" style="16" bestFit="1" customWidth="1"/>
    <col min="8" max="8" width="15.5703125" style="16" bestFit="1" customWidth="1"/>
    <col min="9" max="9" width="8" style="16" bestFit="1" customWidth="1"/>
    <col min="10" max="10" width="12.28515625" style="11" bestFit="1" customWidth="1"/>
    <col min="11" max="11" width="27.5703125" style="11" customWidth="1"/>
    <col min="12" max="16384" width="9.140625" style="11"/>
  </cols>
  <sheetData>
    <row r="1" spans="3:13" x14ac:dyDescent="0.25">
      <c r="C1" s="1" t="s">
        <v>27</v>
      </c>
    </row>
    <row r="2" spans="3:13" x14ac:dyDescent="0.25">
      <c r="C2" s="1" t="s">
        <v>28</v>
      </c>
    </row>
    <row r="3" spans="3:13" x14ac:dyDescent="0.25">
      <c r="C3" s="1" t="s">
        <v>68</v>
      </c>
    </row>
    <row r="4" spans="3:13" x14ac:dyDescent="0.25">
      <c r="C4" s="1" t="s">
        <v>65</v>
      </c>
    </row>
    <row r="5" spans="3:13" x14ac:dyDescent="0.25">
      <c r="C5" s="1" t="s">
        <v>66</v>
      </c>
    </row>
    <row r="6" spans="3:13" x14ac:dyDescent="0.25">
      <c r="C6" s="1" t="s">
        <v>67</v>
      </c>
    </row>
    <row r="9" spans="3:13" x14ac:dyDescent="0.25">
      <c r="C9" s="57" t="s">
        <v>37</v>
      </c>
      <c r="D9" s="58" t="s">
        <v>38</v>
      </c>
      <c r="E9" s="58"/>
      <c r="F9" s="58"/>
      <c r="G9" s="58" t="s">
        <v>61</v>
      </c>
      <c r="H9" s="58"/>
      <c r="I9" s="58"/>
      <c r="J9" s="59" t="s">
        <v>64</v>
      </c>
      <c r="K9" s="57" t="s">
        <v>0</v>
      </c>
    </row>
    <row r="10" spans="3:13" x14ac:dyDescent="0.25">
      <c r="C10" s="57"/>
      <c r="D10" s="13" t="s">
        <v>45</v>
      </c>
      <c r="E10" s="13" t="s">
        <v>46</v>
      </c>
      <c r="F10" s="13" t="s">
        <v>39</v>
      </c>
      <c r="G10" s="13" t="s">
        <v>62</v>
      </c>
      <c r="H10" s="13" t="s">
        <v>63</v>
      </c>
      <c r="I10" s="13" t="s">
        <v>39</v>
      </c>
      <c r="J10" s="59"/>
      <c r="K10" s="57"/>
    </row>
    <row r="11" spans="3:13" x14ac:dyDescent="0.25">
      <c r="C11" s="19" t="s">
        <v>29</v>
      </c>
      <c r="D11" s="3"/>
      <c r="E11" s="3"/>
      <c r="F11" s="3"/>
      <c r="G11" s="3"/>
      <c r="H11" s="3"/>
      <c r="I11" s="3"/>
      <c r="J11" s="20"/>
      <c r="K11" s="21"/>
    </row>
    <row r="12" spans="3:13" ht="23.25" x14ac:dyDescent="0.25">
      <c r="C12" s="69" t="s">
        <v>1</v>
      </c>
      <c r="D12" s="71">
        <v>135</v>
      </c>
      <c r="E12" s="71"/>
      <c r="F12" s="71">
        <f>D12+E12</f>
        <v>135</v>
      </c>
      <c r="G12" s="71">
        <v>0</v>
      </c>
      <c r="H12" s="71"/>
      <c r="I12" s="71">
        <f t="shared" ref="I12:I35" si="0">SUM(G12:H12)</f>
        <v>0</v>
      </c>
      <c r="J12" s="72">
        <f t="shared" ref="J12:J35" si="1">I12/F12</f>
        <v>0</v>
      </c>
      <c r="K12" s="70" t="s">
        <v>90</v>
      </c>
      <c r="M12" s="61"/>
    </row>
    <row r="13" spans="3:13" x14ac:dyDescent="0.25">
      <c r="C13" s="69" t="s">
        <v>2</v>
      </c>
      <c r="D13" s="71">
        <v>108</v>
      </c>
      <c r="E13" s="71"/>
      <c r="F13" s="71">
        <f t="shared" ref="F13:F34" si="2">D13+E13</f>
        <v>108</v>
      </c>
      <c r="G13" s="71">
        <v>0</v>
      </c>
      <c r="H13" s="71">
        <v>65.692307692307693</v>
      </c>
      <c r="I13" s="71">
        <f t="shared" si="0"/>
        <v>65.692307692307693</v>
      </c>
      <c r="J13" s="72">
        <f t="shared" si="1"/>
        <v>0.60826210826210825</v>
      </c>
      <c r="K13" s="70"/>
      <c r="M13" s="61"/>
    </row>
    <row r="14" spans="3:13" x14ac:dyDescent="0.25">
      <c r="C14" s="69" t="s">
        <v>31</v>
      </c>
      <c r="D14" s="71">
        <v>0</v>
      </c>
      <c r="E14" s="71">
        <v>370</v>
      </c>
      <c r="F14" s="71">
        <f t="shared" si="2"/>
        <v>370</v>
      </c>
      <c r="G14" s="71">
        <v>0</v>
      </c>
      <c r="H14" s="71"/>
      <c r="I14" s="71">
        <f t="shared" si="0"/>
        <v>0</v>
      </c>
      <c r="J14" s="72">
        <f t="shared" si="1"/>
        <v>0</v>
      </c>
      <c r="K14" s="70" t="s">
        <v>91</v>
      </c>
      <c r="M14" s="61"/>
    </row>
    <row r="15" spans="3:13" ht="23.25" x14ac:dyDescent="0.25">
      <c r="C15" s="69" t="s">
        <v>3</v>
      </c>
      <c r="D15" s="71">
        <v>1144</v>
      </c>
      <c r="E15" s="71"/>
      <c r="F15" s="71">
        <f t="shared" si="2"/>
        <v>1144</v>
      </c>
      <c r="G15" s="71">
        <v>0</v>
      </c>
      <c r="H15" s="71"/>
      <c r="I15" s="71">
        <f t="shared" si="0"/>
        <v>0</v>
      </c>
      <c r="J15" s="72">
        <f t="shared" si="1"/>
        <v>0</v>
      </c>
      <c r="K15" s="70" t="s">
        <v>90</v>
      </c>
      <c r="M15" s="61"/>
    </row>
    <row r="16" spans="3:13" ht="23.25" x14ac:dyDescent="0.25">
      <c r="C16" s="69" t="s">
        <v>4</v>
      </c>
      <c r="D16" s="71">
        <v>1575</v>
      </c>
      <c r="E16" s="71"/>
      <c r="F16" s="71">
        <f t="shared" si="2"/>
        <v>1575</v>
      </c>
      <c r="G16" s="71">
        <v>0</v>
      </c>
      <c r="H16" s="71"/>
      <c r="I16" s="71">
        <f t="shared" si="0"/>
        <v>0</v>
      </c>
      <c r="J16" s="72">
        <f t="shared" si="1"/>
        <v>0</v>
      </c>
      <c r="K16" s="70" t="s">
        <v>90</v>
      </c>
      <c r="M16" s="61"/>
    </row>
    <row r="17" spans="3:13" x14ac:dyDescent="0.25">
      <c r="C17" s="69" t="s">
        <v>32</v>
      </c>
      <c r="D17" s="71">
        <v>0</v>
      </c>
      <c r="E17" s="71">
        <v>1983</v>
      </c>
      <c r="F17" s="71">
        <f t="shared" si="2"/>
        <v>1983</v>
      </c>
      <c r="G17" s="71">
        <v>0</v>
      </c>
      <c r="H17" s="71"/>
      <c r="I17" s="71">
        <f t="shared" si="0"/>
        <v>0</v>
      </c>
      <c r="J17" s="72">
        <f t="shared" si="1"/>
        <v>0</v>
      </c>
      <c r="K17" s="70" t="s">
        <v>91</v>
      </c>
      <c r="M17" s="61"/>
    </row>
    <row r="18" spans="3:13" ht="23.25" x14ac:dyDescent="0.25">
      <c r="C18" s="69" t="s">
        <v>5</v>
      </c>
      <c r="D18" s="71">
        <v>4808</v>
      </c>
      <c r="E18" s="71"/>
      <c r="F18" s="71">
        <f t="shared" si="2"/>
        <v>4808</v>
      </c>
      <c r="G18" s="71">
        <v>0</v>
      </c>
      <c r="H18" s="71"/>
      <c r="I18" s="71">
        <f t="shared" si="0"/>
        <v>0</v>
      </c>
      <c r="J18" s="72">
        <f t="shared" si="1"/>
        <v>0</v>
      </c>
      <c r="K18" s="70" t="s">
        <v>90</v>
      </c>
      <c r="M18" s="61"/>
    </row>
    <row r="19" spans="3:13" ht="23.25" x14ac:dyDescent="0.25">
      <c r="C19" s="69" t="s">
        <v>6</v>
      </c>
      <c r="D19" s="71">
        <v>296</v>
      </c>
      <c r="E19" s="71"/>
      <c r="F19" s="71">
        <f t="shared" si="2"/>
        <v>296</v>
      </c>
      <c r="G19" s="71">
        <v>0</v>
      </c>
      <c r="H19" s="71"/>
      <c r="I19" s="71">
        <f t="shared" si="0"/>
        <v>0</v>
      </c>
      <c r="J19" s="72">
        <f t="shared" si="1"/>
        <v>0</v>
      </c>
      <c r="K19" s="70" t="s">
        <v>90</v>
      </c>
      <c r="M19" s="61"/>
    </row>
    <row r="20" spans="3:13" x14ac:dyDescent="0.25">
      <c r="C20" s="69" t="s">
        <v>33</v>
      </c>
      <c r="D20" s="71">
        <v>0</v>
      </c>
      <c r="E20" s="71">
        <v>5853</v>
      </c>
      <c r="F20" s="71">
        <f t="shared" si="2"/>
        <v>5853</v>
      </c>
      <c r="G20" s="71">
        <v>0</v>
      </c>
      <c r="H20" s="71"/>
      <c r="I20" s="71">
        <f t="shared" si="0"/>
        <v>0</v>
      </c>
      <c r="J20" s="72">
        <f t="shared" si="1"/>
        <v>0</v>
      </c>
      <c r="K20" s="70" t="s">
        <v>91</v>
      </c>
      <c r="M20" s="61"/>
    </row>
    <row r="21" spans="3:13" ht="23.25" x14ac:dyDescent="0.25">
      <c r="C21" s="69" t="s">
        <v>7</v>
      </c>
      <c r="D21" s="71">
        <v>5853</v>
      </c>
      <c r="E21" s="71"/>
      <c r="F21" s="71">
        <f t="shared" si="2"/>
        <v>5853</v>
      </c>
      <c r="G21" s="71">
        <v>0</v>
      </c>
      <c r="H21" s="71"/>
      <c r="I21" s="71">
        <f t="shared" si="0"/>
        <v>0</v>
      </c>
      <c r="J21" s="72">
        <f t="shared" si="1"/>
        <v>0</v>
      </c>
      <c r="K21" s="70" t="s">
        <v>90</v>
      </c>
      <c r="M21" s="61"/>
    </row>
    <row r="22" spans="3:13" ht="23.25" x14ac:dyDescent="0.25">
      <c r="C22" s="69" t="s">
        <v>8</v>
      </c>
      <c r="D22" s="71">
        <v>2260</v>
      </c>
      <c r="E22" s="71"/>
      <c r="F22" s="71">
        <f t="shared" si="2"/>
        <v>2260</v>
      </c>
      <c r="G22" s="71">
        <v>0</v>
      </c>
      <c r="H22" s="71"/>
      <c r="I22" s="71">
        <f t="shared" si="0"/>
        <v>0</v>
      </c>
      <c r="J22" s="72">
        <f t="shared" si="1"/>
        <v>0</v>
      </c>
      <c r="K22" s="70" t="s">
        <v>90</v>
      </c>
      <c r="M22" s="61"/>
    </row>
    <row r="23" spans="3:13" ht="23.25" x14ac:dyDescent="0.25">
      <c r="C23" s="69" t="s">
        <v>9</v>
      </c>
      <c r="D23" s="71">
        <v>8769</v>
      </c>
      <c r="E23" s="71"/>
      <c r="F23" s="71">
        <f t="shared" si="2"/>
        <v>8769</v>
      </c>
      <c r="G23" s="71">
        <v>0</v>
      </c>
      <c r="H23" s="71">
        <v>8769</v>
      </c>
      <c r="I23" s="71">
        <f t="shared" si="0"/>
        <v>8769</v>
      </c>
      <c r="J23" s="72">
        <f t="shared" si="1"/>
        <v>1</v>
      </c>
      <c r="K23" s="70" t="s">
        <v>90</v>
      </c>
      <c r="M23" s="61"/>
    </row>
    <row r="24" spans="3:13" ht="23.25" x14ac:dyDescent="0.25">
      <c r="C24" s="69" t="s">
        <v>15</v>
      </c>
      <c r="D24" s="71">
        <v>4005</v>
      </c>
      <c r="E24" s="71"/>
      <c r="F24" s="71">
        <f t="shared" si="2"/>
        <v>4005</v>
      </c>
      <c r="G24" s="71">
        <v>0</v>
      </c>
      <c r="H24" s="71"/>
      <c r="I24" s="71">
        <f t="shared" si="0"/>
        <v>0</v>
      </c>
      <c r="J24" s="72">
        <f t="shared" si="1"/>
        <v>0</v>
      </c>
      <c r="K24" s="70" t="s">
        <v>90</v>
      </c>
      <c r="M24" s="61"/>
    </row>
    <row r="25" spans="3:13" ht="23.25" x14ac:dyDescent="0.25">
      <c r="C25" s="69" t="s">
        <v>16</v>
      </c>
      <c r="D25" s="71">
        <v>9375</v>
      </c>
      <c r="E25" s="71">
        <v>13918.5</v>
      </c>
      <c r="F25" s="71">
        <f t="shared" si="2"/>
        <v>23293.5</v>
      </c>
      <c r="G25" s="71">
        <v>0</v>
      </c>
      <c r="H25" s="71"/>
      <c r="I25" s="71">
        <f t="shared" si="0"/>
        <v>0</v>
      </c>
      <c r="J25" s="72">
        <f t="shared" si="1"/>
        <v>0</v>
      </c>
      <c r="K25" s="70" t="s">
        <v>90</v>
      </c>
      <c r="M25" s="61"/>
    </row>
    <row r="26" spans="3:13" ht="23.25" x14ac:dyDescent="0.25">
      <c r="C26" s="69" t="s">
        <v>17</v>
      </c>
      <c r="D26" s="71">
        <v>1243.2</v>
      </c>
      <c r="E26" s="71">
        <v>898.5</v>
      </c>
      <c r="F26" s="71">
        <f t="shared" si="2"/>
        <v>2141.6999999999998</v>
      </c>
      <c r="G26" s="71">
        <v>0</v>
      </c>
      <c r="H26" s="71"/>
      <c r="I26" s="71">
        <f t="shared" si="0"/>
        <v>0</v>
      </c>
      <c r="J26" s="72">
        <f t="shared" si="1"/>
        <v>0</v>
      </c>
      <c r="K26" s="70" t="s">
        <v>90</v>
      </c>
      <c r="M26" s="61"/>
    </row>
    <row r="27" spans="3:13" ht="23.25" x14ac:dyDescent="0.25">
      <c r="C27" s="69" t="s">
        <v>18</v>
      </c>
      <c r="D27" s="71">
        <v>1010</v>
      </c>
      <c r="E27" s="71">
        <v>1010</v>
      </c>
      <c r="F27" s="71">
        <f t="shared" si="2"/>
        <v>2020</v>
      </c>
      <c r="G27" s="71">
        <v>0</v>
      </c>
      <c r="H27" s="71"/>
      <c r="I27" s="71">
        <f t="shared" si="0"/>
        <v>0</v>
      </c>
      <c r="J27" s="72">
        <f t="shared" si="1"/>
        <v>0</v>
      </c>
      <c r="K27" s="70" t="s">
        <v>90</v>
      </c>
      <c r="M27" s="61"/>
    </row>
    <row r="28" spans="3:13" ht="23.25" x14ac:dyDescent="0.25">
      <c r="C28" s="69" t="s">
        <v>19</v>
      </c>
      <c r="D28" s="71">
        <v>11466</v>
      </c>
      <c r="E28" s="71">
        <v>5733</v>
      </c>
      <c r="F28" s="71">
        <f t="shared" si="2"/>
        <v>17199</v>
      </c>
      <c r="G28" s="71">
        <v>0</v>
      </c>
      <c r="H28" s="71"/>
      <c r="I28" s="71">
        <f t="shared" si="0"/>
        <v>0</v>
      </c>
      <c r="J28" s="72">
        <f t="shared" si="1"/>
        <v>0</v>
      </c>
      <c r="K28" s="70" t="s">
        <v>90</v>
      </c>
      <c r="M28" s="61"/>
    </row>
    <row r="29" spans="3:13" ht="23.25" x14ac:dyDescent="0.25">
      <c r="C29" s="69" t="s">
        <v>20</v>
      </c>
      <c r="D29" s="71">
        <v>635</v>
      </c>
      <c r="E29" s="71">
        <v>288</v>
      </c>
      <c r="F29" s="71">
        <f t="shared" si="2"/>
        <v>923</v>
      </c>
      <c r="G29" s="71">
        <v>0</v>
      </c>
      <c r="H29" s="71"/>
      <c r="I29" s="71">
        <f t="shared" si="0"/>
        <v>0</v>
      </c>
      <c r="J29" s="72">
        <f t="shared" si="1"/>
        <v>0</v>
      </c>
      <c r="K29" s="70" t="s">
        <v>90</v>
      </c>
      <c r="M29" s="61"/>
    </row>
    <row r="30" spans="3:13" ht="23.25" x14ac:dyDescent="0.25">
      <c r="C30" s="69" t="s">
        <v>21</v>
      </c>
      <c r="D30" s="71">
        <v>1976</v>
      </c>
      <c r="E30" s="71"/>
      <c r="F30" s="71">
        <f t="shared" si="2"/>
        <v>1976</v>
      </c>
      <c r="G30" s="71">
        <v>0</v>
      </c>
      <c r="H30" s="71"/>
      <c r="I30" s="71">
        <f t="shared" si="0"/>
        <v>0</v>
      </c>
      <c r="J30" s="72">
        <f t="shared" si="1"/>
        <v>0</v>
      </c>
      <c r="K30" s="70" t="s">
        <v>90</v>
      </c>
      <c r="M30" s="61"/>
    </row>
    <row r="31" spans="3:13" ht="23.25" x14ac:dyDescent="0.25">
      <c r="C31" s="69" t="s">
        <v>22</v>
      </c>
      <c r="D31" s="71">
        <v>96</v>
      </c>
      <c r="E31" s="71"/>
      <c r="F31" s="71">
        <f t="shared" si="2"/>
        <v>96</v>
      </c>
      <c r="G31" s="71">
        <v>0</v>
      </c>
      <c r="H31" s="71"/>
      <c r="I31" s="71">
        <f t="shared" si="0"/>
        <v>0</v>
      </c>
      <c r="J31" s="72">
        <f t="shared" si="1"/>
        <v>0</v>
      </c>
      <c r="K31" s="70" t="s">
        <v>90</v>
      </c>
      <c r="M31" s="61"/>
    </row>
    <row r="32" spans="3:13" ht="23.25" x14ac:dyDescent="0.25">
      <c r="C32" s="69" t="s">
        <v>23</v>
      </c>
      <c r="D32" s="71">
        <v>962</v>
      </c>
      <c r="E32" s="71">
        <v>240.5</v>
      </c>
      <c r="F32" s="71">
        <f t="shared" si="2"/>
        <v>1202.5</v>
      </c>
      <c r="G32" s="71">
        <v>0</v>
      </c>
      <c r="H32" s="71"/>
      <c r="I32" s="71">
        <f t="shared" si="0"/>
        <v>0</v>
      </c>
      <c r="J32" s="72">
        <f t="shared" si="1"/>
        <v>0</v>
      </c>
      <c r="K32" s="70" t="s">
        <v>90</v>
      </c>
      <c r="M32" s="61"/>
    </row>
    <row r="33" spans="3:13" ht="23.25" x14ac:dyDescent="0.25">
      <c r="C33" s="69" t="s">
        <v>10</v>
      </c>
      <c r="D33" s="71">
        <v>2529.6</v>
      </c>
      <c r="E33" s="71">
        <v>6644.4</v>
      </c>
      <c r="F33" s="71">
        <f t="shared" si="2"/>
        <v>9174</v>
      </c>
      <c r="G33" s="71">
        <v>0</v>
      </c>
      <c r="H33" s="71"/>
      <c r="I33" s="71">
        <f t="shared" si="0"/>
        <v>0</v>
      </c>
      <c r="J33" s="72">
        <f t="shared" si="1"/>
        <v>0</v>
      </c>
      <c r="K33" s="70" t="s">
        <v>90</v>
      </c>
      <c r="M33" s="61"/>
    </row>
    <row r="34" spans="3:13" ht="23.25" x14ac:dyDescent="0.25">
      <c r="C34" s="69" t="s">
        <v>24</v>
      </c>
      <c r="D34" s="71">
        <v>5077.2</v>
      </c>
      <c r="E34" s="71">
        <v>2538.5</v>
      </c>
      <c r="F34" s="71">
        <f t="shared" si="2"/>
        <v>7615.7</v>
      </c>
      <c r="G34" s="71">
        <v>0</v>
      </c>
      <c r="H34" s="71"/>
      <c r="I34" s="71">
        <f t="shared" si="0"/>
        <v>0</v>
      </c>
      <c r="J34" s="72">
        <f t="shared" si="1"/>
        <v>0</v>
      </c>
      <c r="K34" s="70" t="s">
        <v>90</v>
      </c>
      <c r="M34" s="61"/>
    </row>
    <row r="35" spans="3:13" x14ac:dyDescent="0.25">
      <c r="C35" s="69" t="s">
        <v>34</v>
      </c>
      <c r="D35" s="71">
        <v>0</v>
      </c>
      <c r="E35" s="71">
        <v>2000</v>
      </c>
      <c r="F35" s="71">
        <f>D35+E35</f>
        <v>2000</v>
      </c>
      <c r="G35" s="71">
        <v>0</v>
      </c>
      <c r="H35" s="71">
        <v>356.30769230769232</v>
      </c>
      <c r="I35" s="71">
        <f t="shared" si="0"/>
        <v>356.30769230769232</v>
      </c>
      <c r="J35" s="72">
        <f t="shared" si="1"/>
        <v>0.17815384615384616</v>
      </c>
      <c r="K35" s="70"/>
      <c r="M35" s="61"/>
    </row>
    <row r="36" spans="3:13" x14ac:dyDescent="0.25">
      <c r="C36" s="7"/>
      <c r="D36" s="14">
        <f t="shared" ref="D36:I36" si="3">SUM(D12:D35)</f>
        <v>63322.999999999993</v>
      </c>
      <c r="E36" s="14">
        <f t="shared" si="3"/>
        <v>41477.4</v>
      </c>
      <c r="F36" s="14">
        <f t="shared" si="3"/>
        <v>104800.4</v>
      </c>
      <c r="G36" s="14">
        <f t="shared" si="3"/>
        <v>0</v>
      </c>
      <c r="H36" s="14">
        <f t="shared" si="3"/>
        <v>9191</v>
      </c>
      <c r="I36" s="14">
        <f t="shared" si="3"/>
        <v>9191</v>
      </c>
      <c r="J36" s="17">
        <f>I36/F36</f>
        <v>8.770004694638571E-2</v>
      </c>
      <c r="K36" s="6"/>
      <c r="M36" s="61"/>
    </row>
    <row r="37" spans="3:13" x14ac:dyDescent="0.25">
      <c r="C37" s="19" t="s">
        <v>30</v>
      </c>
      <c r="D37" s="2"/>
      <c r="E37" s="2"/>
      <c r="F37" s="2"/>
      <c r="G37" s="2"/>
      <c r="H37" s="2"/>
      <c r="I37" s="2"/>
      <c r="J37" s="12"/>
      <c r="K37" s="12"/>
      <c r="M37" s="61"/>
    </row>
    <row r="38" spans="3:13" x14ac:dyDescent="0.25">
      <c r="C38" s="69" t="s">
        <v>11</v>
      </c>
      <c r="D38" s="71">
        <v>457</v>
      </c>
      <c r="E38" s="71">
        <v>457</v>
      </c>
      <c r="F38" s="71">
        <f>D38+E38</f>
        <v>914</v>
      </c>
      <c r="G38" s="71">
        <v>0</v>
      </c>
      <c r="H38" s="71"/>
      <c r="I38" s="71">
        <f t="shared" ref="I38:I39" si="4">SUM(G38:H38)</f>
        <v>0</v>
      </c>
      <c r="J38" s="72">
        <f t="shared" ref="J38:J39" si="5">I38/F38</f>
        <v>0</v>
      </c>
      <c r="K38" s="69"/>
      <c r="M38" s="61"/>
    </row>
    <row r="39" spans="3:13" x14ac:dyDescent="0.25">
      <c r="C39" s="69" t="s">
        <v>25</v>
      </c>
      <c r="D39" s="71">
        <v>1106</v>
      </c>
      <c r="E39" s="71"/>
      <c r="F39" s="71">
        <f>D39+E39</f>
        <v>1106</v>
      </c>
      <c r="G39" s="71">
        <v>0</v>
      </c>
      <c r="H39" s="71"/>
      <c r="I39" s="71">
        <f t="shared" si="4"/>
        <v>0</v>
      </c>
      <c r="J39" s="72">
        <f t="shared" si="5"/>
        <v>0</v>
      </c>
      <c r="K39" s="69"/>
      <c r="M39" s="61"/>
    </row>
    <row r="40" spans="3:13" x14ac:dyDescent="0.25">
      <c r="C40" s="4"/>
      <c r="D40" s="14">
        <f>SUM(D38:D39)</f>
        <v>1563</v>
      </c>
      <c r="E40" s="14">
        <f t="shared" ref="E40:F40" si="6">SUM(E38:E39)</f>
        <v>457</v>
      </c>
      <c r="F40" s="14">
        <f t="shared" si="6"/>
        <v>2020</v>
      </c>
      <c r="G40" s="14">
        <f t="shared" ref="G40:K40" si="7">SUM(G38:G39)</f>
        <v>0</v>
      </c>
      <c r="H40" s="14">
        <f t="shared" si="7"/>
        <v>0</v>
      </c>
      <c r="I40" s="14">
        <f t="shared" si="7"/>
        <v>0</v>
      </c>
      <c r="J40" s="17">
        <f>I40/F40</f>
        <v>0</v>
      </c>
      <c r="K40" s="8">
        <f t="shared" si="7"/>
        <v>0</v>
      </c>
      <c r="L40" s="5"/>
      <c r="M40" s="61"/>
    </row>
    <row r="41" spans="3:13" x14ac:dyDescent="0.25">
      <c r="C41" s="19" t="s">
        <v>40</v>
      </c>
      <c r="D41" s="2"/>
      <c r="E41" s="2"/>
      <c r="F41" s="2"/>
      <c r="G41" s="2"/>
      <c r="H41" s="2"/>
      <c r="I41" s="2"/>
      <c r="J41" s="12"/>
      <c r="K41" s="12"/>
      <c r="M41" s="61"/>
    </row>
    <row r="42" spans="3:13" x14ac:dyDescent="0.25">
      <c r="C42" s="69" t="s">
        <v>12</v>
      </c>
      <c r="D42" s="71">
        <v>1010.4</v>
      </c>
      <c r="E42" s="71">
        <v>2019</v>
      </c>
      <c r="F42" s="71">
        <f>D42+E42</f>
        <v>3029.4</v>
      </c>
      <c r="G42" s="71">
        <v>0</v>
      </c>
      <c r="H42" s="71"/>
      <c r="I42" s="71">
        <f t="shared" ref="I42:I46" si="8">SUM(G42:H42)</f>
        <v>0</v>
      </c>
      <c r="J42" s="72">
        <f t="shared" ref="J42:J46" si="9">I42/F42</f>
        <v>0</v>
      </c>
      <c r="K42" s="69"/>
      <c r="M42" s="61"/>
    </row>
    <row r="43" spans="3:13" x14ac:dyDescent="0.25">
      <c r="C43" s="69" t="s">
        <v>13</v>
      </c>
      <c r="D43" s="71">
        <v>2260</v>
      </c>
      <c r="E43" s="71">
        <v>3245</v>
      </c>
      <c r="F43" s="71">
        <f t="shared" ref="F43:F46" si="10">D43+E43</f>
        <v>5505</v>
      </c>
      <c r="G43" s="71">
        <v>0</v>
      </c>
      <c r="H43" s="71"/>
      <c r="I43" s="71">
        <f t="shared" si="8"/>
        <v>0</v>
      </c>
      <c r="J43" s="72">
        <f t="shared" si="9"/>
        <v>0</v>
      </c>
      <c r="K43" s="69"/>
      <c r="M43" s="61"/>
    </row>
    <row r="44" spans="3:13" x14ac:dyDescent="0.25">
      <c r="C44" s="69" t="s">
        <v>26</v>
      </c>
      <c r="D44" s="71">
        <v>5576</v>
      </c>
      <c r="E44" s="71"/>
      <c r="F44" s="71">
        <f t="shared" si="10"/>
        <v>5576</v>
      </c>
      <c r="G44" s="71">
        <v>0</v>
      </c>
      <c r="H44" s="71"/>
      <c r="I44" s="71">
        <f t="shared" si="8"/>
        <v>0</v>
      </c>
      <c r="J44" s="72">
        <f t="shared" si="9"/>
        <v>0</v>
      </c>
      <c r="K44" s="69"/>
      <c r="M44" s="61"/>
    </row>
    <row r="45" spans="3:13" x14ac:dyDescent="0.25">
      <c r="C45" s="69" t="s">
        <v>35</v>
      </c>
      <c r="D45" s="71"/>
      <c r="E45" s="71">
        <v>892</v>
      </c>
      <c r="F45" s="71">
        <f t="shared" si="10"/>
        <v>892</v>
      </c>
      <c r="G45" s="71">
        <v>0</v>
      </c>
      <c r="H45" s="71"/>
      <c r="I45" s="71">
        <f t="shared" si="8"/>
        <v>0</v>
      </c>
      <c r="J45" s="72">
        <f t="shared" si="9"/>
        <v>0</v>
      </c>
      <c r="K45" s="69"/>
      <c r="M45" s="61"/>
    </row>
    <row r="46" spans="3:13" x14ac:dyDescent="0.25">
      <c r="C46" s="69" t="s">
        <v>36</v>
      </c>
      <c r="D46" s="71"/>
      <c r="E46" s="71">
        <v>654</v>
      </c>
      <c r="F46" s="71">
        <f t="shared" si="10"/>
        <v>654</v>
      </c>
      <c r="G46" s="71">
        <v>0</v>
      </c>
      <c r="H46" s="71"/>
      <c r="I46" s="71">
        <f t="shared" si="8"/>
        <v>0</v>
      </c>
      <c r="J46" s="72">
        <f t="shared" si="9"/>
        <v>0</v>
      </c>
      <c r="K46" s="69"/>
      <c r="M46" s="61"/>
    </row>
    <row r="47" spans="3:13" x14ac:dyDescent="0.25">
      <c r="C47" s="4"/>
      <c r="D47" s="14">
        <f>SUM(D42:D46)</f>
        <v>8846.4</v>
      </c>
      <c r="E47" s="14">
        <f t="shared" ref="E47:F47" si="11">SUM(E42:E46)</f>
        <v>6810</v>
      </c>
      <c r="F47" s="14">
        <f t="shared" si="11"/>
        <v>15656.4</v>
      </c>
      <c r="G47" s="14">
        <f t="shared" ref="G47:K47" si="12">SUM(G42:G46)</f>
        <v>0</v>
      </c>
      <c r="H47" s="14">
        <f t="shared" si="12"/>
        <v>0</v>
      </c>
      <c r="I47" s="14">
        <f t="shared" si="12"/>
        <v>0</v>
      </c>
      <c r="J47" s="17">
        <f>I47/F47</f>
        <v>0</v>
      </c>
      <c r="K47" s="8">
        <f t="shared" si="12"/>
        <v>0</v>
      </c>
      <c r="M47" s="61"/>
    </row>
    <row r="48" spans="3:13" x14ac:dyDescent="0.25">
      <c r="C48" s="19" t="s">
        <v>41</v>
      </c>
      <c r="D48" s="2"/>
      <c r="E48" s="2"/>
      <c r="F48" s="2"/>
      <c r="G48" s="2"/>
      <c r="H48" s="2"/>
      <c r="I48" s="2"/>
      <c r="J48" s="12"/>
      <c r="K48" s="12"/>
      <c r="M48" s="61"/>
    </row>
    <row r="49" spans="3:15" x14ac:dyDescent="0.25">
      <c r="C49" s="69" t="s">
        <v>47</v>
      </c>
      <c r="D49" s="71">
        <v>2885</v>
      </c>
      <c r="E49" s="71">
        <v>1442.5</v>
      </c>
      <c r="F49" s="71">
        <f>D49+E49</f>
        <v>4327.5</v>
      </c>
      <c r="G49" s="71">
        <v>0</v>
      </c>
      <c r="H49" s="71">
        <v>678.65992019230771</v>
      </c>
      <c r="I49" s="71">
        <f t="shared" ref="I49:I58" si="13">SUM(G49:H49)</f>
        <v>678.65992019230771</v>
      </c>
      <c r="J49" s="72">
        <f t="shared" ref="J49:J58" si="14">I49/F49</f>
        <v>0.15682493823045818</v>
      </c>
      <c r="K49" s="69"/>
      <c r="M49" s="61"/>
      <c r="N49" s="60"/>
      <c r="O49" s="60"/>
    </row>
    <row r="50" spans="3:15" x14ac:dyDescent="0.25">
      <c r="C50" s="69" t="s">
        <v>48</v>
      </c>
      <c r="D50" s="71">
        <v>4038</v>
      </c>
      <c r="E50" s="71">
        <v>2019</v>
      </c>
      <c r="F50" s="71">
        <f t="shared" ref="F50:F58" si="15">D50+E50</f>
        <v>6057</v>
      </c>
      <c r="G50" s="71">
        <v>0</v>
      </c>
      <c r="H50" s="71">
        <v>1124.0006096153845</v>
      </c>
      <c r="I50" s="71">
        <f t="shared" si="13"/>
        <v>1124.0006096153845</v>
      </c>
      <c r="J50" s="72">
        <f t="shared" si="14"/>
        <v>0.18557051504298902</v>
      </c>
      <c r="K50" s="69"/>
      <c r="M50" s="61"/>
      <c r="N50" s="60"/>
      <c r="O50" s="60"/>
    </row>
    <row r="51" spans="3:15" x14ac:dyDescent="0.25">
      <c r="C51" s="69" t="s">
        <v>49</v>
      </c>
      <c r="D51" s="71">
        <v>12000</v>
      </c>
      <c r="E51" s="71">
        <v>6000</v>
      </c>
      <c r="F51" s="71">
        <f t="shared" si="15"/>
        <v>18000</v>
      </c>
      <c r="G51" s="71">
        <v>0</v>
      </c>
      <c r="H51" s="71">
        <v>6000</v>
      </c>
      <c r="I51" s="71">
        <f t="shared" si="13"/>
        <v>6000</v>
      </c>
      <c r="J51" s="72">
        <f t="shared" si="14"/>
        <v>0.33333333333333331</v>
      </c>
      <c r="K51" s="69"/>
      <c r="M51" s="61"/>
    </row>
    <row r="52" spans="3:15" x14ac:dyDescent="0.25">
      <c r="C52" s="69" t="s">
        <v>50</v>
      </c>
      <c r="D52" s="71">
        <v>1442</v>
      </c>
      <c r="E52" s="71">
        <v>1081.5</v>
      </c>
      <c r="F52" s="71">
        <f t="shared" si="15"/>
        <v>2523.5</v>
      </c>
      <c r="G52" s="71">
        <v>0</v>
      </c>
      <c r="H52" s="71">
        <v>966.5390625</v>
      </c>
      <c r="I52" s="71">
        <f t="shared" si="13"/>
        <v>966.5390625</v>
      </c>
      <c r="J52" s="72">
        <f t="shared" si="14"/>
        <v>0.38301528135526053</v>
      </c>
      <c r="K52" s="69"/>
      <c r="M52" s="61"/>
    </row>
    <row r="53" spans="3:15" x14ac:dyDescent="0.25">
      <c r="C53" s="69" t="s">
        <v>51</v>
      </c>
      <c r="D53" s="71">
        <v>891</v>
      </c>
      <c r="E53" s="71">
        <v>148.5</v>
      </c>
      <c r="F53" s="71">
        <f t="shared" si="15"/>
        <v>1039.5</v>
      </c>
      <c r="G53" s="71">
        <v>0</v>
      </c>
      <c r="H53" s="71">
        <v>415.09947115384625</v>
      </c>
      <c r="I53" s="71">
        <f t="shared" si="13"/>
        <v>415.09947115384625</v>
      </c>
      <c r="J53" s="72">
        <f t="shared" si="14"/>
        <v>0.3993260905760907</v>
      </c>
      <c r="K53" s="69"/>
      <c r="M53" s="61"/>
    </row>
    <row r="54" spans="3:15" x14ac:dyDescent="0.25">
      <c r="C54" s="69" t="s">
        <v>52</v>
      </c>
      <c r="D54" s="71">
        <v>1188</v>
      </c>
      <c r="E54" s="71">
        <v>445.5</v>
      </c>
      <c r="F54" s="71">
        <f t="shared" si="15"/>
        <v>1633.5</v>
      </c>
      <c r="G54" s="71">
        <v>0</v>
      </c>
      <c r="H54" s="71">
        <v>434.52205673076929</v>
      </c>
      <c r="I54" s="71">
        <f t="shared" si="13"/>
        <v>434.52205673076929</v>
      </c>
      <c r="J54" s="72">
        <f t="shared" si="14"/>
        <v>0.26600676873631424</v>
      </c>
      <c r="K54" s="69"/>
      <c r="M54" s="61"/>
    </row>
    <row r="55" spans="3:15" x14ac:dyDescent="0.25">
      <c r="C55" s="69" t="s">
        <v>53</v>
      </c>
      <c r="D55" s="71">
        <v>297</v>
      </c>
      <c r="E55" s="71">
        <v>148.5</v>
      </c>
      <c r="F55" s="71">
        <f t="shared" si="15"/>
        <v>445.5</v>
      </c>
      <c r="G55" s="71">
        <v>0</v>
      </c>
      <c r="H55" s="71">
        <v>108.63353365384616</v>
      </c>
      <c r="I55" s="71">
        <f t="shared" si="13"/>
        <v>108.63353365384616</v>
      </c>
      <c r="J55" s="72">
        <f t="shared" si="14"/>
        <v>0.24384631572131574</v>
      </c>
      <c r="K55" s="69"/>
      <c r="M55" s="61"/>
    </row>
    <row r="56" spans="3:15" x14ac:dyDescent="0.25">
      <c r="C56" s="69" t="s">
        <v>55</v>
      </c>
      <c r="D56" s="71">
        <v>0</v>
      </c>
      <c r="E56" s="71">
        <v>432.5</v>
      </c>
      <c r="F56" s="71">
        <f t="shared" si="15"/>
        <v>432.5</v>
      </c>
      <c r="G56" s="71">
        <v>0</v>
      </c>
      <c r="H56" s="71">
        <v>0</v>
      </c>
      <c r="I56" s="71">
        <f t="shared" si="13"/>
        <v>0</v>
      </c>
      <c r="J56" s="72">
        <f t="shared" si="14"/>
        <v>0</v>
      </c>
      <c r="K56" s="69"/>
      <c r="M56" s="61"/>
    </row>
    <row r="57" spans="3:15" x14ac:dyDescent="0.25">
      <c r="C57" s="69" t="s">
        <v>54</v>
      </c>
      <c r="D57" s="71">
        <v>0</v>
      </c>
      <c r="E57" s="71">
        <v>865.5</v>
      </c>
      <c r="F57" s="71">
        <f t="shared" si="15"/>
        <v>865.5</v>
      </c>
      <c r="G57" s="71">
        <v>0</v>
      </c>
      <c r="H57" s="71">
        <v>0</v>
      </c>
      <c r="I57" s="71">
        <f t="shared" si="13"/>
        <v>0</v>
      </c>
      <c r="J57" s="72">
        <f t="shared" si="14"/>
        <v>0</v>
      </c>
      <c r="K57" s="69"/>
      <c r="M57" s="61"/>
    </row>
    <row r="58" spans="3:15" x14ac:dyDescent="0.25">
      <c r="C58" s="69" t="s">
        <v>14</v>
      </c>
      <c r="D58" s="71">
        <v>359</v>
      </c>
      <c r="E58" s="71"/>
      <c r="F58" s="71">
        <f t="shared" si="15"/>
        <v>359</v>
      </c>
      <c r="G58" s="71">
        <v>0</v>
      </c>
      <c r="H58" s="71">
        <v>0</v>
      </c>
      <c r="I58" s="71">
        <f t="shared" si="13"/>
        <v>0</v>
      </c>
      <c r="J58" s="72">
        <f t="shared" si="14"/>
        <v>0</v>
      </c>
      <c r="K58" s="69"/>
      <c r="M58" s="61"/>
    </row>
    <row r="59" spans="3:15" x14ac:dyDescent="0.25">
      <c r="C59" s="4"/>
      <c r="D59" s="14">
        <f>SUM(D49:D58)</f>
        <v>23100</v>
      </c>
      <c r="E59" s="14">
        <f t="shared" ref="E59:F59" si="16">SUM(E49:E58)</f>
        <v>12583.5</v>
      </c>
      <c r="F59" s="14">
        <f t="shared" si="16"/>
        <v>35683.5</v>
      </c>
      <c r="G59" s="14">
        <f t="shared" ref="G59:K59" si="17">SUM(G49:G58)</f>
        <v>0</v>
      </c>
      <c r="H59" s="14">
        <f t="shared" si="17"/>
        <v>9727.4546538461545</v>
      </c>
      <c r="I59" s="14">
        <f t="shared" si="17"/>
        <v>9727.4546538461545</v>
      </c>
      <c r="J59" s="17">
        <f>I59/F59</f>
        <v>0.27260371470977213</v>
      </c>
      <c r="K59" s="8">
        <f t="shared" si="17"/>
        <v>0</v>
      </c>
      <c r="M59" s="61"/>
    </row>
    <row r="60" spans="3:15" x14ac:dyDescent="0.25">
      <c r="C60" s="19" t="s">
        <v>42</v>
      </c>
      <c r="D60" s="2"/>
      <c r="E60" s="2"/>
      <c r="F60" s="2"/>
      <c r="G60" s="2"/>
      <c r="H60" s="2"/>
      <c r="I60" s="2"/>
      <c r="J60" s="12"/>
      <c r="K60" s="12"/>
      <c r="M60" s="61"/>
    </row>
    <row r="61" spans="3:15" x14ac:dyDescent="0.25">
      <c r="C61" s="69" t="s">
        <v>43</v>
      </c>
      <c r="D61" s="71">
        <v>962</v>
      </c>
      <c r="E61" s="71"/>
      <c r="F61" s="71">
        <f>D61+E61</f>
        <v>962</v>
      </c>
      <c r="G61" s="71">
        <v>0</v>
      </c>
      <c r="H61" s="71"/>
      <c r="I61" s="71">
        <f t="shared" ref="I61:I63" si="18">SUM(G61:H61)</f>
        <v>0</v>
      </c>
      <c r="J61" s="72">
        <f t="shared" ref="J61:J63" si="19">I61/F61</f>
        <v>0</v>
      </c>
      <c r="K61" s="69"/>
      <c r="M61" s="61"/>
    </row>
    <row r="62" spans="3:15" x14ac:dyDescent="0.25">
      <c r="C62" s="69" t="s">
        <v>56</v>
      </c>
      <c r="D62" s="71"/>
      <c r="E62" s="71">
        <v>962</v>
      </c>
      <c r="F62" s="71">
        <f t="shared" ref="F62:F63" si="20">D62+E62</f>
        <v>962</v>
      </c>
      <c r="G62" s="71">
        <v>0</v>
      </c>
      <c r="H62" s="71"/>
      <c r="I62" s="71">
        <f t="shared" si="18"/>
        <v>0</v>
      </c>
      <c r="J62" s="72">
        <f t="shared" si="19"/>
        <v>0</v>
      </c>
      <c r="K62" s="69"/>
      <c r="M62" s="61"/>
    </row>
    <row r="63" spans="3:15" x14ac:dyDescent="0.25">
      <c r="C63" s="69" t="s">
        <v>57</v>
      </c>
      <c r="D63" s="71"/>
      <c r="E63" s="71">
        <v>2403</v>
      </c>
      <c r="F63" s="71">
        <f t="shared" si="20"/>
        <v>2403</v>
      </c>
      <c r="G63" s="71">
        <v>0</v>
      </c>
      <c r="H63" s="71"/>
      <c r="I63" s="71">
        <f t="shared" si="18"/>
        <v>0</v>
      </c>
      <c r="J63" s="72">
        <f t="shared" si="19"/>
        <v>0</v>
      </c>
      <c r="K63" s="69"/>
      <c r="M63" s="61"/>
    </row>
    <row r="64" spans="3:15" x14ac:dyDescent="0.25">
      <c r="C64" s="4"/>
      <c r="D64" s="14">
        <f>SUM(D61:D63)</f>
        <v>962</v>
      </c>
      <c r="E64" s="14">
        <f t="shared" ref="E64:F64" si="21">SUM(E61:E63)</f>
        <v>3365</v>
      </c>
      <c r="F64" s="14">
        <f t="shared" si="21"/>
        <v>4327</v>
      </c>
      <c r="G64" s="14">
        <f t="shared" ref="G64:K64" si="22">SUM(G61:G63)</f>
        <v>0</v>
      </c>
      <c r="H64" s="14">
        <f t="shared" si="22"/>
        <v>0</v>
      </c>
      <c r="I64" s="14">
        <f t="shared" si="22"/>
        <v>0</v>
      </c>
      <c r="J64" s="17">
        <f>I64/F64</f>
        <v>0</v>
      </c>
      <c r="K64" s="8">
        <f t="shared" si="22"/>
        <v>0</v>
      </c>
      <c r="M64" s="61"/>
    </row>
    <row r="65" spans="3:13" x14ac:dyDescent="0.25">
      <c r="C65" s="73" t="s">
        <v>58</v>
      </c>
      <c r="D65" s="74"/>
      <c r="E65" s="74">
        <v>5000</v>
      </c>
      <c r="F65" s="74">
        <f>D65+E65</f>
        <v>5000</v>
      </c>
      <c r="G65" s="74">
        <v>0</v>
      </c>
      <c r="H65" s="74"/>
      <c r="I65" s="74">
        <f t="shared" ref="I65:I68" si="23">SUM(G65:H65)</f>
        <v>0</v>
      </c>
      <c r="J65" s="75">
        <f t="shared" ref="J65:J68" si="24">I65/F65</f>
        <v>0</v>
      </c>
      <c r="K65" s="76"/>
      <c r="M65" s="61"/>
    </row>
    <row r="66" spans="3:13" x14ac:dyDescent="0.25">
      <c r="C66" s="73" t="s">
        <v>59</v>
      </c>
      <c r="D66" s="74">
        <v>1183</v>
      </c>
      <c r="E66" s="74">
        <v>2014.5</v>
      </c>
      <c r="F66" s="74">
        <f>D66+E66</f>
        <v>3197.5</v>
      </c>
      <c r="G66" s="71">
        <v>0</v>
      </c>
      <c r="H66" s="71"/>
      <c r="I66" s="71">
        <f t="shared" si="23"/>
        <v>0</v>
      </c>
      <c r="J66" s="75">
        <f t="shared" si="24"/>
        <v>0</v>
      </c>
      <c r="K66" s="69"/>
      <c r="M66" s="61"/>
    </row>
    <row r="67" spans="3:13" x14ac:dyDescent="0.25">
      <c r="C67" s="73" t="s">
        <v>60</v>
      </c>
      <c r="D67" s="74"/>
      <c r="E67" s="74">
        <v>1880</v>
      </c>
      <c r="F67" s="74">
        <f>D67+E67</f>
        <v>1880</v>
      </c>
      <c r="G67" s="71">
        <v>0</v>
      </c>
      <c r="H67" s="71"/>
      <c r="I67" s="71">
        <f t="shared" si="23"/>
        <v>0</v>
      </c>
      <c r="J67" s="75">
        <f t="shared" si="24"/>
        <v>0</v>
      </c>
      <c r="K67" s="69"/>
      <c r="M67" s="61"/>
    </row>
    <row r="68" spans="3:13" x14ac:dyDescent="0.25">
      <c r="C68" s="73" t="s">
        <v>44</v>
      </c>
      <c r="D68" s="74">
        <v>10553</v>
      </c>
      <c r="E68" s="74">
        <v>10173</v>
      </c>
      <c r="F68" s="74">
        <f>D68+E68</f>
        <v>20726</v>
      </c>
      <c r="G68" s="71">
        <v>0</v>
      </c>
      <c r="H68" s="71">
        <f>2.88461538461538+1889</f>
        <v>1891.8846153846155</v>
      </c>
      <c r="I68" s="71">
        <f t="shared" si="23"/>
        <v>1891.8846153846155</v>
      </c>
      <c r="J68" s="75">
        <f t="shared" si="24"/>
        <v>9.1280739910480344E-2</v>
      </c>
      <c r="K68" s="69"/>
      <c r="M68" s="61"/>
    </row>
    <row r="69" spans="3:13" x14ac:dyDescent="0.25">
      <c r="C69" s="69"/>
      <c r="D69" s="71"/>
      <c r="E69" s="71"/>
      <c r="F69" s="71"/>
      <c r="G69" s="71"/>
      <c r="H69" s="71"/>
      <c r="I69" s="71"/>
      <c r="J69" s="69"/>
      <c r="K69" s="69"/>
      <c r="M69" s="61"/>
    </row>
    <row r="70" spans="3:13" x14ac:dyDescent="0.25">
      <c r="C70" s="9" t="s">
        <v>39</v>
      </c>
      <c r="D70" s="15">
        <f>D68+D67+D66+D65+D64+D59+D47+D40+D36</f>
        <v>109530.4</v>
      </c>
      <c r="E70" s="15">
        <f t="shared" ref="E70:K70" si="25">E68+E67+E66+E65+E64+E59+E47+E40+E36</f>
        <v>83760.399999999994</v>
      </c>
      <c r="F70" s="15">
        <f t="shared" si="25"/>
        <v>193290.8</v>
      </c>
      <c r="G70" s="15">
        <f t="shared" si="25"/>
        <v>0</v>
      </c>
      <c r="H70" s="15">
        <f t="shared" si="25"/>
        <v>20810.339269230768</v>
      </c>
      <c r="I70" s="15">
        <f t="shared" si="25"/>
        <v>20810.339269230768</v>
      </c>
      <c r="J70" s="18">
        <f>I70/F70</f>
        <v>0.10766337181713133</v>
      </c>
      <c r="K70" s="10">
        <f t="shared" si="25"/>
        <v>0</v>
      </c>
    </row>
    <row r="75" spans="3:13" x14ac:dyDescent="0.25">
      <c r="D75" s="79"/>
    </row>
  </sheetData>
  <mergeCells count="5">
    <mergeCell ref="K9:K10"/>
    <mergeCell ref="D9:F9"/>
    <mergeCell ref="C9:C10"/>
    <mergeCell ref="G9:I9"/>
    <mergeCell ref="J9:J10"/>
  </mergeCells>
  <pageMargins left="0.16" right="0.16" top="0.42" bottom="0.26" header="0.3" footer="0.16"/>
  <pageSetup scale="82" fitToHeight="2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70"/>
  <sheetViews>
    <sheetView topLeftCell="A4" workbookViewId="0">
      <selection activeCell="H74" sqref="H74"/>
    </sheetView>
  </sheetViews>
  <sheetFormatPr defaultRowHeight="15" x14ac:dyDescent="0.25"/>
  <cols>
    <col min="1" max="1" width="1" style="11" customWidth="1"/>
    <col min="2" max="2" width="1.28515625" style="11" customWidth="1"/>
    <col min="3" max="3" width="54.7109375" style="11" customWidth="1"/>
    <col min="4" max="4" width="13.7109375" style="16" bestFit="1" customWidth="1"/>
    <col min="5" max="5" width="13.42578125" style="16" bestFit="1" customWidth="1"/>
    <col min="6" max="6" width="13.42578125" style="16" customWidth="1"/>
    <col min="7" max="7" width="16.140625" style="16" bestFit="1" customWidth="1"/>
    <col min="8" max="8" width="13" style="11" customWidth="1"/>
    <col min="9" max="9" width="12.140625" style="11" customWidth="1"/>
    <col min="10" max="16384" width="9.140625" style="11"/>
  </cols>
  <sheetData>
    <row r="1" spans="3:9" x14ac:dyDescent="0.25">
      <c r="C1" s="1" t="s">
        <v>27</v>
      </c>
    </row>
    <row r="2" spans="3:9" x14ac:dyDescent="0.25">
      <c r="C2" s="1" t="s">
        <v>28</v>
      </c>
    </row>
    <row r="3" spans="3:9" x14ac:dyDescent="0.25">
      <c r="C3" s="1" t="s">
        <v>68</v>
      </c>
    </row>
    <row r="4" spans="3:9" x14ac:dyDescent="0.25">
      <c r="C4" s="1" t="s">
        <v>65</v>
      </c>
    </row>
    <row r="5" spans="3:9" x14ac:dyDescent="0.25">
      <c r="C5" s="1" t="s">
        <v>66</v>
      </c>
    </row>
    <row r="6" spans="3:9" x14ac:dyDescent="0.25">
      <c r="C6" s="1" t="s">
        <v>67</v>
      </c>
    </row>
    <row r="9" spans="3:9" x14ac:dyDescent="0.25">
      <c r="C9" s="57" t="s">
        <v>37</v>
      </c>
      <c r="D9" s="30" t="s">
        <v>86</v>
      </c>
      <c r="E9" s="30" t="s">
        <v>61</v>
      </c>
      <c r="F9" s="30" t="s">
        <v>93</v>
      </c>
      <c r="G9" s="77" t="s">
        <v>88</v>
      </c>
      <c r="H9" s="59" t="s">
        <v>64</v>
      </c>
      <c r="I9" s="57" t="s">
        <v>0</v>
      </c>
    </row>
    <row r="10" spans="3:9" x14ac:dyDescent="0.25">
      <c r="C10" s="57"/>
      <c r="D10" s="13" t="s">
        <v>39</v>
      </c>
      <c r="E10" s="13" t="s">
        <v>39</v>
      </c>
      <c r="F10" s="13" t="s">
        <v>87</v>
      </c>
      <c r="G10" s="78"/>
      <c r="H10" s="59"/>
      <c r="I10" s="57"/>
    </row>
    <row r="11" spans="3:9" x14ac:dyDescent="0.25">
      <c r="C11" s="19" t="s">
        <v>29</v>
      </c>
      <c r="D11" s="3"/>
      <c r="E11" s="3"/>
      <c r="F11" s="3"/>
      <c r="G11" s="3"/>
      <c r="H11" s="20"/>
      <c r="I11" s="21"/>
    </row>
    <row r="12" spans="3:9" x14ac:dyDescent="0.25">
      <c r="C12" s="69" t="s">
        <v>1</v>
      </c>
      <c r="D12" s="71">
        <v>135</v>
      </c>
      <c r="E12" s="71">
        <f>'Budget Vs Exp'!I12</f>
        <v>0</v>
      </c>
      <c r="F12" s="71">
        <v>135</v>
      </c>
      <c r="G12" s="71">
        <f>D12-E12-F12</f>
        <v>0</v>
      </c>
      <c r="H12" s="72">
        <f>(E12+F12)/D12</f>
        <v>1</v>
      </c>
      <c r="I12" s="62"/>
    </row>
    <row r="13" spans="3:9" x14ac:dyDescent="0.25">
      <c r="C13" s="69" t="s">
        <v>2</v>
      </c>
      <c r="D13" s="71">
        <v>108</v>
      </c>
      <c r="E13" s="71">
        <f>'Budget Vs Exp'!I13</f>
        <v>65.692307692307693</v>
      </c>
      <c r="F13" s="71">
        <v>42</v>
      </c>
      <c r="G13" s="71">
        <f t="shared" ref="G13:G35" si="0">D13-E13-F13</f>
        <v>0.3076923076923066</v>
      </c>
      <c r="H13" s="72">
        <f t="shared" ref="H13:H70" si="1">(E13+F13)/D13</f>
        <v>0.9971509971509972</v>
      </c>
      <c r="I13" s="62"/>
    </row>
    <row r="14" spans="3:9" x14ac:dyDescent="0.25">
      <c r="C14" s="69" t="s">
        <v>31</v>
      </c>
      <c r="D14" s="71">
        <v>370</v>
      </c>
      <c r="E14" s="71">
        <f>'Budget Vs Exp'!I14</f>
        <v>0</v>
      </c>
      <c r="F14" s="71">
        <v>0</v>
      </c>
      <c r="G14" s="71">
        <f t="shared" si="0"/>
        <v>370</v>
      </c>
      <c r="H14" s="72">
        <f t="shared" si="1"/>
        <v>0</v>
      </c>
      <c r="I14" s="62"/>
    </row>
    <row r="15" spans="3:9" x14ac:dyDescent="0.25">
      <c r="C15" s="69" t="s">
        <v>3</v>
      </c>
      <c r="D15" s="71">
        <v>1144</v>
      </c>
      <c r="E15" s="71">
        <f>'Budget Vs Exp'!I15</f>
        <v>0</v>
      </c>
      <c r="F15" s="71">
        <v>1144</v>
      </c>
      <c r="G15" s="71">
        <f t="shared" si="0"/>
        <v>0</v>
      </c>
      <c r="H15" s="72">
        <f t="shared" si="1"/>
        <v>1</v>
      </c>
      <c r="I15" s="62"/>
    </row>
    <row r="16" spans="3:9" x14ac:dyDescent="0.25">
      <c r="C16" s="69" t="s">
        <v>4</v>
      </c>
      <c r="D16" s="71">
        <v>1575</v>
      </c>
      <c r="E16" s="71">
        <f>'Budget Vs Exp'!I16</f>
        <v>0</v>
      </c>
      <c r="F16" s="71">
        <v>1575</v>
      </c>
      <c r="G16" s="71">
        <f t="shared" si="0"/>
        <v>0</v>
      </c>
      <c r="H16" s="72">
        <f t="shared" si="1"/>
        <v>1</v>
      </c>
      <c r="I16" s="62"/>
    </row>
    <row r="17" spans="3:9" x14ac:dyDescent="0.25">
      <c r="C17" s="69" t="s">
        <v>32</v>
      </c>
      <c r="D17" s="71">
        <v>1983</v>
      </c>
      <c r="E17" s="71">
        <f>'Budget Vs Exp'!I17</f>
        <v>0</v>
      </c>
      <c r="F17" s="71">
        <v>0</v>
      </c>
      <c r="G17" s="71">
        <f t="shared" si="0"/>
        <v>1983</v>
      </c>
      <c r="H17" s="72">
        <f t="shared" si="1"/>
        <v>0</v>
      </c>
      <c r="I17" s="62"/>
    </row>
    <row r="18" spans="3:9" x14ac:dyDescent="0.25">
      <c r="C18" s="69" t="s">
        <v>5</v>
      </c>
      <c r="D18" s="71">
        <v>4808</v>
      </c>
      <c r="E18" s="71">
        <f>'Budget Vs Exp'!I18</f>
        <v>0</v>
      </c>
      <c r="F18" s="71">
        <v>4808</v>
      </c>
      <c r="G18" s="71">
        <f t="shared" si="0"/>
        <v>0</v>
      </c>
      <c r="H18" s="72">
        <f t="shared" si="1"/>
        <v>1</v>
      </c>
      <c r="I18" s="62"/>
    </row>
    <row r="19" spans="3:9" x14ac:dyDescent="0.25">
      <c r="C19" s="69" t="s">
        <v>6</v>
      </c>
      <c r="D19" s="71">
        <v>296</v>
      </c>
      <c r="E19" s="71">
        <f>'Budget Vs Exp'!I19</f>
        <v>0</v>
      </c>
      <c r="F19" s="71">
        <v>296</v>
      </c>
      <c r="G19" s="71">
        <f t="shared" si="0"/>
        <v>0</v>
      </c>
      <c r="H19" s="72">
        <f t="shared" si="1"/>
        <v>1</v>
      </c>
      <c r="I19" s="62"/>
    </row>
    <row r="20" spans="3:9" x14ac:dyDescent="0.25">
      <c r="C20" s="69" t="s">
        <v>33</v>
      </c>
      <c r="D20" s="71">
        <v>5853</v>
      </c>
      <c r="E20" s="71">
        <f>'Budget Vs Exp'!I20</f>
        <v>0</v>
      </c>
      <c r="F20" s="71">
        <v>0</v>
      </c>
      <c r="G20" s="71">
        <f t="shared" si="0"/>
        <v>5853</v>
      </c>
      <c r="H20" s="72">
        <f t="shared" si="1"/>
        <v>0</v>
      </c>
      <c r="I20" s="62"/>
    </row>
    <row r="21" spans="3:9" x14ac:dyDescent="0.25">
      <c r="C21" s="69" t="s">
        <v>7</v>
      </c>
      <c r="D21" s="71">
        <v>5853</v>
      </c>
      <c r="E21" s="71">
        <f>'Budget Vs Exp'!I21</f>
        <v>0</v>
      </c>
      <c r="F21" s="71">
        <v>5853</v>
      </c>
      <c r="G21" s="71">
        <f t="shared" si="0"/>
        <v>0</v>
      </c>
      <c r="H21" s="72">
        <f t="shared" si="1"/>
        <v>1</v>
      </c>
      <c r="I21" s="62"/>
    </row>
    <row r="22" spans="3:9" x14ac:dyDescent="0.25">
      <c r="C22" s="69" t="s">
        <v>8</v>
      </c>
      <c r="D22" s="71">
        <v>2260</v>
      </c>
      <c r="E22" s="71">
        <f>'Budget Vs Exp'!I22</f>
        <v>0</v>
      </c>
      <c r="F22" s="71">
        <v>2260</v>
      </c>
      <c r="G22" s="71">
        <f t="shared" si="0"/>
        <v>0</v>
      </c>
      <c r="H22" s="72">
        <f t="shared" si="1"/>
        <v>1</v>
      </c>
      <c r="I22" s="62"/>
    </row>
    <row r="23" spans="3:9" x14ac:dyDescent="0.25">
      <c r="C23" s="69" t="s">
        <v>9</v>
      </c>
      <c r="D23" s="71">
        <v>8769</v>
      </c>
      <c r="E23" s="71">
        <f>'Budget Vs Exp'!I23</f>
        <v>8769</v>
      </c>
      <c r="F23" s="71">
        <v>0</v>
      </c>
      <c r="G23" s="71">
        <f t="shared" si="0"/>
        <v>0</v>
      </c>
      <c r="H23" s="72">
        <f t="shared" si="1"/>
        <v>1</v>
      </c>
      <c r="I23" s="62"/>
    </row>
    <row r="24" spans="3:9" x14ac:dyDescent="0.25">
      <c r="C24" s="69" t="s">
        <v>15</v>
      </c>
      <c r="D24" s="71">
        <v>4005</v>
      </c>
      <c r="E24" s="71">
        <f>'Budget Vs Exp'!I24</f>
        <v>0</v>
      </c>
      <c r="F24" s="71">
        <v>4005</v>
      </c>
      <c r="G24" s="71">
        <f t="shared" si="0"/>
        <v>0</v>
      </c>
      <c r="H24" s="72">
        <f t="shared" si="1"/>
        <v>1</v>
      </c>
      <c r="I24" s="62"/>
    </row>
    <row r="25" spans="3:9" x14ac:dyDescent="0.25">
      <c r="C25" s="69" t="s">
        <v>16</v>
      </c>
      <c r="D25" s="71">
        <v>23293.5</v>
      </c>
      <c r="E25" s="71">
        <f>'Budget Vs Exp'!I25</f>
        <v>0</v>
      </c>
      <c r="F25" s="71">
        <v>9375</v>
      </c>
      <c r="G25" s="71">
        <f t="shared" si="0"/>
        <v>13918.5</v>
      </c>
      <c r="H25" s="72">
        <f t="shared" si="1"/>
        <v>0.40247279283920406</v>
      </c>
      <c r="I25" s="62"/>
    </row>
    <row r="26" spans="3:9" x14ac:dyDescent="0.25">
      <c r="C26" s="69" t="s">
        <v>17</v>
      </c>
      <c r="D26" s="71">
        <v>2141.6999999999998</v>
      </c>
      <c r="E26" s="71">
        <f>'Budget Vs Exp'!I26</f>
        <v>0</v>
      </c>
      <c r="F26" s="71">
        <v>1243.2</v>
      </c>
      <c r="G26" s="71">
        <f t="shared" si="0"/>
        <v>898.49999999999977</v>
      </c>
      <c r="H26" s="72">
        <f t="shared" si="1"/>
        <v>0.58047345566605979</v>
      </c>
      <c r="I26" s="62"/>
    </row>
    <row r="27" spans="3:9" x14ac:dyDescent="0.25">
      <c r="C27" s="69" t="s">
        <v>18</v>
      </c>
      <c r="D27" s="71">
        <v>2020</v>
      </c>
      <c r="E27" s="71">
        <f>'Budget Vs Exp'!I27</f>
        <v>0</v>
      </c>
      <c r="F27" s="71">
        <v>1010</v>
      </c>
      <c r="G27" s="71">
        <f t="shared" si="0"/>
        <v>1010</v>
      </c>
      <c r="H27" s="72">
        <f t="shared" si="1"/>
        <v>0.5</v>
      </c>
      <c r="I27" s="62"/>
    </row>
    <row r="28" spans="3:9" x14ac:dyDescent="0.25">
      <c r="C28" s="69" t="s">
        <v>19</v>
      </c>
      <c r="D28" s="71">
        <v>17199</v>
      </c>
      <c r="E28" s="71">
        <f>'Budget Vs Exp'!I28</f>
        <v>0</v>
      </c>
      <c r="F28" s="71">
        <v>11466</v>
      </c>
      <c r="G28" s="71">
        <f t="shared" si="0"/>
        <v>5733</v>
      </c>
      <c r="H28" s="72">
        <f t="shared" si="1"/>
        <v>0.66666666666666663</v>
      </c>
      <c r="I28" s="62"/>
    </row>
    <row r="29" spans="3:9" x14ac:dyDescent="0.25">
      <c r="C29" s="69" t="s">
        <v>20</v>
      </c>
      <c r="D29" s="71">
        <v>923</v>
      </c>
      <c r="E29" s="71">
        <f>'Budget Vs Exp'!I29</f>
        <v>0</v>
      </c>
      <c r="F29" s="71">
        <v>635</v>
      </c>
      <c r="G29" s="71">
        <f t="shared" si="0"/>
        <v>288</v>
      </c>
      <c r="H29" s="72">
        <f t="shared" si="1"/>
        <v>0.68797399783315272</v>
      </c>
      <c r="I29" s="62"/>
    </row>
    <row r="30" spans="3:9" x14ac:dyDescent="0.25">
      <c r="C30" s="69" t="s">
        <v>21</v>
      </c>
      <c r="D30" s="71">
        <v>1976</v>
      </c>
      <c r="E30" s="71">
        <f>'Budget Vs Exp'!I30</f>
        <v>0</v>
      </c>
      <c r="F30" s="71">
        <v>1976</v>
      </c>
      <c r="G30" s="71">
        <f t="shared" si="0"/>
        <v>0</v>
      </c>
      <c r="H30" s="72">
        <f t="shared" si="1"/>
        <v>1</v>
      </c>
      <c r="I30" s="62"/>
    </row>
    <row r="31" spans="3:9" x14ac:dyDescent="0.25">
      <c r="C31" s="69" t="s">
        <v>22</v>
      </c>
      <c r="D31" s="71">
        <v>96</v>
      </c>
      <c r="E31" s="71">
        <f>'Budget Vs Exp'!I31</f>
        <v>0</v>
      </c>
      <c r="F31" s="71">
        <v>96</v>
      </c>
      <c r="G31" s="71">
        <f t="shared" si="0"/>
        <v>0</v>
      </c>
      <c r="H31" s="72">
        <f t="shared" si="1"/>
        <v>1</v>
      </c>
      <c r="I31" s="62"/>
    </row>
    <row r="32" spans="3:9" x14ac:dyDescent="0.25">
      <c r="C32" s="69" t="s">
        <v>23</v>
      </c>
      <c r="D32" s="71">
        <v>1202.5</v>
      </c>
      <c r="E32" s="71">
        <f>'Budget Vs Exp'!I32</f>
        <v>0</v>
      </c>
      <c r="F32" s="71">
        <v>962</v>
      </c>
      <c r="G32" s="71">
        <f t="shared" si="0"/>
        <v>240.5</v>
      </c>
      <c r="H32" s="72">
        <f t="shared" si="1"/>
        <v>0.8</v>
      </c>
      <c r="I32" s="62"/>
    </row>
    <row r="33" spans="3:11" x14ac:dyDescent="0.25">
      <c r="C33" s="69" t="s">
        <v>10</v>
      </c>
      <c r="D33" s="71">
        <v>9174</v>
      </c>
      <c r="E33" s="71">
        <f>'Budget Vs Exp'!I33</f>
        <v>0</v>
      </c>
      <c r="F33" s="71">
        <v>2529.6</v>
      </c>
      <c r="G33" s="71">
        <f t="shared" si="0"/>
        <v>6644.4</v>
      </c>
      <c r="H33" s="72">
        <f t="shared" si="1"/>
        <v>0.27573577501635055</v>
      </c>
      <c r="I33" s="62"/>
    </row>
    <row r="34" spans="3:11" x14ac:dyDescent="0.25">
      <c r="C34" s="69" t="s">
        <v>24</v>
      </c>
      <c r="D34" s="71">
        <v>7615.7</v>
      </c>
      <c r="E34" s="71">
        <f>'Budget Vs Exp'!I34</f>
        <v>0</v>
      </c>
      <c r="F34" s="71">
        <v>5077.2</v>
      </c>
      <c r="G34" s="71">
        <f t="shared" si="0"/>
        <v>2538.5</v>
      </c>
      <c r="H34" s="72">
        <f t="shared" si="1"/>
        <v>0.66667542051288786</v>
      </c>
      <c r="I34" s="62"/>
    </row>
    <row r="35" spans="3:11" x14ac:dyDescent="0.25">
      <c r="C35" s="69" t="s">
        <v>34</v>
      </c>
      <c r="D35" s="71">
        <v>2000</v>
      </c>
      <c r="E35" s="71">
        <f>'Budget Vs Exp'!I35</f>
        <v>356.30769230769232</v>
      </c>
      <c r="F35" s="71">
        <v>0</v>
      </c>
      <c r="G35" s="71">
        <f t="shared" si="0"/>
        <v>1643.6923076923076</v>
      </c>
      <c r="H35" s="72">
        <f t="shared" si="1"/>
        <v>0.17815384615384616</v>
      </c>
      <c r="I35" s="62"/>
    </row>
    <row r="36" spans="3:11" x14ac:dyDescent="0.25">
      <c r="C36" s="7"/>
      <c r="D36" s="14">
        <f t="shared" ref="D36" si="2">SUM(D12:D35)</f>
        <v>104800.4</v>
      </c>
      <c r="E36" s="14">
        <f t="shared" ref="E36" si="3">SUM(E12:E35)</f>
        <v>9191</v>
      </c>
      <c r="F36" s="14">
        <f t="shared" ref="F36" si="4">SUM(F12:F35)</f>
        <v>54487.999999999993</v>
      </c>
      <c r="G36" s="14">
        <f t="shared" ref="G36" si="5">SUM(G12:G35)</f>
        <v>41121.399999999994</v>
      </c>
      <c r="H36" s="17">
        <f t="shared" si="1"/>
        <v>0.6076217266346311</v>
      </c>
      <c r="I36" s="6"/>
    </row>
    <row r="37" spans="3:11" x14ac:dyDescent="0.25">
      <c r="C37" s="19" t="s">
        <v>30</v>
      </c>
      <c r="D37" s="2"/>
      <c r="E37" s="2"/>
      <c r="F37" s="2"/>
      <c r="G37" s="2"/>
      <c r="H37" s="12"/>
      <c r="I37" s="12"/>
    </row>
    <row r="38" spans="3:11" x14ac:dyDescent="0.25">
      <c r="C38" s="69" t="s">
        <v>11</v>
      </c>
      <c r="D38" s="71">
        <v>914</v>
      </c>
      <c r="E38" s="71">
        <f>'Budget Vs Exp'!I38</f>
        <v>0</v>
      </c>
      <c r="F38" s="71">
        <v>457</v>
      </c>
      <c r="G38" s="71">
        <f t="shared" ref="G38:G39" si="6">D38-E38-F38</f>
        <v>457</v>
      </c>
      <c r="H38" s="72">
        <f t="shared" si="1"/>
        <v>0.5</v>
      </c>
      <c r="I38" s="62"/>
    </row>
    <row r="39" spans="3:11" x14ac:dyDescent="0.25">
      <c r="C39" s="69" t="s">
        <v>25</v>
      </c>
      <c r="D39" s="71">
        <v>1106</v>
      </c>
      <c r="E39" s="71">
        <f>'Budget Vs Exp'!I39</f>
        <v>0</v>
      </c>
      <c r="F39" s="71">
        <v>1106</v>
      </c>
      <c r="G39" s="71">
        <f t="shared" si="6"/>
        <v>0</v>
      </c>
      <c r="H39" s="72">
        <f t="shared" si="1"/>
        <v>1</v>
      </c>
      <c r="I39" s="62"/>
    </row>
    <row r="40" spans="3:11" x14ac:dyDescent="0.25">
      <c r="C40" s="4"/>
      <c r="D40" s="14">
        <f t="shared" ref="D40:I40" si="7">SUM(D38:D39)</f>
        <v>2020</v>
      </c>
      <c r="E40" s="14">
        <f t="shared" si="7"/>
        <v>0</v>
      </c>
      <c r="F40" s="14">
        <f t="shared" si="7"/>
        <v>1563</v>
      </c>
      <c r="G40" s="14">
        <f t="shared" si="7"/>
        <v>457</v>
      </c>
      <c r="H40" s="17">
        <f t="shared" si="1"/>
        <v>0.77376237623762378</v>
      </c>
      <c r="I40" s="8">
        <f t="shared" si="7"/>
        <v>0</v>
      </c>
      <c r="J40" s="5"/>
      <c r="K40" s="5"/>
    </row>
    <row r="41" spans="3:11" x14ac:dyDescent="0.25">
      <c r="C41" s="19" t="s">
        <v>40</v>
      </c>
      <c r="D41" s="2"/>
      <c r="E41" s="2"/>
      <c r="F41" s="2"/>
      <c r="G41" s="2"/>
      <c r="H41" s="12"/>
      <c r="I41" s="12"/>
    </row>
    <row r="42" spans="3:11" x14ac:dyDescent="0.25">
      <c r="C42" s="69" t="s">
        <v>12</v>
      </c>
      <c r="D42" s="71">
        <v>3029.4</v>
      </c>
      <c r="E42" s="71">
        <f>'Budget Vs Exp'!I42</f>
        <v>0</v>
      </c>
      <c r="F42" s="71">
        <v>1010.4</v>
      </c>
      <c r="G42" s="71">
        <f t="shared" ref="G42:G46" si="8">D42-E42-F42</f>
        <v>2019</v>
      </c>
      <c r="H42" s="72">
        <f t="shared" si="1"/>
        <v>0.33353139235492174</v>
      </c>
      <c r="I42" s="62"/>
    </row>
    <row r="43" spans="3:11" x14ac:dyDescent="0.25">
      <c r="C43" s="69" t="s">
        <v>13</v>
      </c>
      <c r="D43" s="71">
        <v>5505</v>
      </c>
      <c r="E43" s="71">
        <f>'Budget Vs Exp'!I43</f>
        <v>0</v>
      </c>
      <c r="F43" s="71">
        <v>2260</v>
      </c>
      <c r="G43" s="71">
        <f t="shared" si="8"/>
        <v>3245</v>
      </c>
      <c r="H43" s="72">
        <f t="shared" si="1"/>
        <v>0.41053587647593098</v>
      </c>
      <c r="I43" s="62"/>
    </row>
    <row r="44" spans="3:11" x14ac:dyDescent="0.25">
      <c r="C44" s="69" t="s">
        <v>26</v>
      </c>
      <c r="D44" s="71">
        <v>5576</v>
      </c>
      <c r="E44" s="71">
        <f>'Budget Vs Exp'!I44</f>
        <v>0</v>
      </c>
      <c r="F44" s="71">
        <v>5576</v>
      </c>
      <c r="G44" s="71">
        <f t="shared" si="8"/>
        <v>0</v>
      </c>
      <c r="H44" s="72">
        <f t="shared" si="1"/>
        <v>1</v>
      </c>
      <c r="I44" s="62"/>
    </row>
    <row r="45" spans="3:11" x14ac:dyDescent="0.25">
      <c r="C45" s="69" t="s">
        <v>35</v>
      </c>
      <c r="D45" s="71">
        <v>892</v>
      </c>
      <c r="E45" s="71">
        <f>'Budget Vs Exp'!I45</f>
        <v>0</v>
      </c>
      <c r="F45" s="71">
        <v>0</v>
      </c>
      <c r="G45" s="71">
        <f t="shared" si="8"/>
        <v>892</v>
      </c>
      <c r="H45" s="72">
        <f t="shared" si="1"/>
        <v>0</v>
      </c>
      <c r="I45" s="62"/>
    </row>
    <row r="46" spans="3:11" x14ac:dyDescent="0.25">
      <c r="C46" s="69" t="s">
        <v>36</v>
      </c>
      <c r="D46" s="71">
        <v>654</v>
      </c>
      <c r="E46" s="71">
        <f>'Budget Vs Exp'!I46</f>
        <v>0</v>
      </c>
      <c r="F46" s="71">
        <v>0</v>
      </c>
      <c r="G46" s="71">
        <f t="shared" si="8"/>
        <v>654</v>
      </c>
      <c r="H46" s="72">
        <f t="shared" si="1"/>
        <v>0</v>
      </c>
      <c r="I46" s="62"/>
    </row>
    <row r="47" spans="3:11" x14ac:dyDescent="0.25">
      <c r="C47" s="4"/>
      <c r="D47" s="14">
        <f t="shared" ref="D47:I47" si="9">SUM(D42:D46)</f>
        <v>15656.4</v>
      </c>
      <c r="E47" s="14">
        <f t="shared" si="9"/>
        <v>0</v>
      </c>
      <c r="F47" s="14">
        <f t="shared" si="9"/>
        <v>8846.4</v>
      </c>
      <c r="G47" s="14">
        <f t="shared" si="9"/>
        <v>6810</v>
      </c>
      <c r="H47" s="17">
        <f t="shared" si="1"/>
        <v>0.56503410745765315</v>
      </c>
      <c r="I47" s="8">
        <f t="shared" si="9"/>
        <v>0</v>
      </c>
    </row>
    <row r="48" spans="3:11" x14ac:dyDescent="0.25">
      <c r="C48" s="19" t="s">
        <v>41</v>
      </c>
      <c r="D48" s="2"/>
      <c r="E48" s="2"/>
      <c r="F48" s="2"/>
      <c r="G48" s="2"/>
      <c r="H48" s="12"/>
      <c r="I48" s="12"/>
    </row>
    <row r="49" spans="3:9" x14ac:dyDescent="0.25">
      <c r="C49" s="69" t="s">
        <v>47</v>
      </c>
      <c r="D49" s="71">
        <v>4327.5</v>
      </c>
      <c r="E49" s="71">
        <f>'Budget Vs Exp'!I49</f>
        <v>678.65992019230771</v>
      </c>
      <c r="F49" s="71">
        <v>1442.5</v>
      </c>
      <c r="G49" s="71">
        <f t="shared" ref="G49:G58" si="10">D49-E49-F49</f>
        <v>2206.3400798076923</v>
      </c>
      <c r="H49" s="72">
        <f t="shared" si="1"/>
        <v>0.49015827156379149</v>
      </c>
      <c r="I49" s="69"/>
    </row>
    <row r="50" spans="3:9" x14ac:dyDescent="0.25">
      <c r="C50" s="69" t="s">
        <v>48</v>
      </c>
      <c r="D50" s="71">
        <v>6057</v>
      </c>
      <c r="E50" s="71">
        <f>'Budget Vs Exp'!I50</f>
        <v>1124.0006096153845</v>
      </c>
      <c r="F50" s="71">
        <v>2019</v>
      </c>
      <c r="G50" s="71">
        <f t="shared" si="10"/>
        <v>2913.9993903846153</v>
      </c>
      <c r="H50" s="72">
        <f t="shared" si="1"/>
        <v>0.51890384837632242</v>
      </c>
      <c r="I50" s="69"/>
    </row>
    <row r="51" spans="3:9" x14ac:dyDescent="0.25">
      <c r="C51" s="69" t="s">
        <v>49</v>
      </c>
      <c r="D51" s="71">
        <v>18000</v>
      </c>
      <c r="E51" s="71">
        <f>'Budget Vs Exp'!I51</f>
        <v>6000</v>
      </c>
      <c r="F51" s="71">
        <v>6000</v>
      </c>
      <c r="G51" s="71">
        <f t="shared" si="10"/>
        <v>6000</v>
      </c>
      <c r="H51" s="72">
        <f t="shared" si="1"/>
        <v>0.66666666666666663</v>
      </c>
      <c r="I51" s="69"/>
    </row>
    <row r="52" spans="3:9" x14ac:dyDescent="0.25">
      <c r="C52" s="69" t="s">
        <v>50</v>
      </c>
      <c r="D52" s="71">
        <v>2523.5</v>
      </c>
      <c r="E52" s="71">
        <f>'Budget Vs Exp'!I52</f>
        <v>966.5390625</v>
      </c>
      <c r="F52" s="71">
        <v>967</v>
      </c>
      <c r="G52" s="71">
        <f t="shared" si="10"/>
        <v>589.9609375</v>
      </c>
      <c r="H52" s="72">
        <f t="shared" si="1"/>
        <v>0.76621322072518327</v>
      </c>
      <c r="I52" s="69"/>
    </row>
    <row r="53" spans="3:9" x14ac:dyDescent="0.25">
      <c r="C53" s="69" t="s">
        <v>51</v>
      </c>
      <c r="D53" s="71">
        <v>1039.5</v>
      </c>
      <c r="E53" s="71">
        <f>'Budget Vs Exp'!I53</f>
        <v>415.09947115384625</v>
      </c>
      <c r="F53" s="71">
        <v>415</v>
      </c>
      <c r="G53" s="71">
        <f t="shared" si="10"/>
        <v>209.40052884615375</v>
      </c>
      <c r="H53" s="72">
        <f t="shared" si="1"/>
        <v>0.79855648980648986</v>
      </c>
      <c r="I53" s="69"/>
    </row>
    <row r="54" spans="3:9" x14ac:dyDescent="0.25">
      <c r="C54" s="69" t="s">
        <v>52</v>
      </c>
      <c r="D54" s="71">
        <v>1633.5</v>
      </c>
      <c r="E54" s="71">
        <f>'Budget Vs Exp'!I54</f>
        <v>434.52205673076929</v>
      </c>
      <c r="F54" s="71">
        <v>435</v>
      </c>
      <c r="G54" s="71">
        <f t="shared" si="10"/>
        <v>763.97794326923076</v>
      </c>
      <c r="H54" s="72">
        <f t="shared" si="1"/>
        <v>0.53230612594476234</v>
      </c>
      <c r="I54" s="69"/>
    </row>
    <row r="55" spans="3:9" x14ac:dyDescent="0.25">
      <c r="C55" s="69" t="s">
        <v>53</v>
      </c>
      <c r="D55" s="71">
        <v>445.5</v>
      </c>
      <c r="E55" s="71">
        <f>'Budget Vs Exp'!I55</f>
        <v>108.63353365384616</v>
      </c>
      <c r="F55" s="71">
        <v>109</v>
      </c>
      <c r="G55" s="71">
        <f t="shared" si="10"/>
        <v>227.86646634615386</v>
      </c>
      <c r="H55" s="72">
        <f t="shared" si="1"/>
        <v>0.48851522705689371</v>
      </c>
      <c r="I55" s="69"/>
    </row>
    <row r="56" spans="3:9" x14ac:dyDescent="0.25">
      <c r="C56" s="69" t="s">
        <v>55</v>
      </c>
      <c r="D56" s="71">
        <v>432.5</v>
      </c>
      <c r="E56" s="71">
        <f>'Budget Vs Exp'!I56</f>
        <v>0</v>
      </c>
      <c r="F56" s="71">
        <v>0</v>
      </c>
      <c r="G56" s="71">
        <f t="shared" si="10"/>
        <v>432.5</v>
      </c>
      <c r="H56" s="72">
        <f t="shared" si="1"/>
        <v>0</v>
      </c>
      <c r="I56" s="69"/>
    </row>
    <row r="57" spans="3:9" x14ac:dyDescent="0.25">
      <c r="C57" s="69" t="s">
        <v>54</v>
      </c>
      <c r="D57" s="71">
        <v>865.5</v>
      </c>
      <c r="E57" s="71">
        <f>'Budget Vs Exp'!I57</f>
        <v>0</v>
      </c>
      <c r="F57" s="71">
        <v>0</v>
      </c>
      <c r="G57" s="71">
        <f t="shared" si="10"/>
        <v>865.5</v>
      </c>
      <c r="H57" s="72">
        <f t="shared" si="1"/>
        <v>0</v>
      </c>
      <c r="I57" s="69"/>
    </row>
    <row r="58" spans="3:9" x14ac:dyDescent="0.25">
      <c r="C58" s="69" t="s">
        <v>14</v>
      </c>
      <c r="D58" s="71">
        <v>359</v>
      </c>
      <c r="E58" s="71">
        <f>'Budget Vs Exp'!I58</f>
        <v>0</v>
      </c>
      <c r="F58" s="71">
        <v>359</v>
      </c>
      <c r="G58" s="71">
        <f t="shared" si="10"/>
        <v>0</v>
      </c>
      <c r="H58" s="72">
        <f t="shared" si="1"/>
        <v>1</v>
      </c>
      <c r="I58" s="69"/>
    </row>
    <row r="59" spans="3:9" x14ac:dyDescent="0.25">
      <c r="C59" s="4"/>
      <c r="D59" s="14">
        <f t="shared" ref="D59:I59" si="11">SUM(D49:D58)</f>
        <v>35683.5</v>
      </c>
      <c r="E59" s="14">
        <f t="shared" si="11"/>
        <v>9727.4546538461545</v>
      </c>
      <c r="F59" s="14">
        <f t="shared" si="11"/>
        <v>11746.5</v>
      </c>
      <c r="G59" s="14">
        <f t="shared" si="11"/>
        <v>14209.545346153845</v>
      </c>
      <c r="H59" s="17">
        <f t="shared" si="1"/>
        <v>0.60178947283327466</v>
      </c>
      <c r="I59" s="8">
        <f t="shared" si="11"/>
        <v>0</v>
      </c>
    </row>
    <row r="60" spans="3:9" x14ac:dyDescent="0.25">
      <c r="C60" s="19" t="s">
        <v>42</v>
      </c>
      <c r="D60" s="2"/>
      <c r="E60" s="2"/>
      <c r="F60" s="2"/>
      <c r="G60" s="2"/>
      <c r="H60" s="12"/>
      <c r="I60" s="12"/>
    </row>
    <row r="61" spans="3:9" x14ac:dyDescent="0.25">
      <c r="C61" s="69" t="s">
        <v>43</v>
      </c>
      <c r="D61" s="71">
        <v>962</v>
      </c>
      <c r="E61" s="71">
        <f>'Budget Vs Exp'!I61</f>
        <v>0</v>
      </c>
      <c r="F61" s="71">
        <v>962</v>
      </c>
      <c r="G61" s="71">
        <f t="shared" ref="G61:G63" si="12">D61-E61-F61</f>
        <v>0</v>
      </c>
      <c r="H61" s="72">
        <f t="shared" si="1"/>
        <v>1</v>
      </c>
      <c r="I61" s="69"/>
    </row>
    <row r="62" spans="3:9" x14ac:dyDescent="0.25">
      <c r="C62" s="69" t="s">
        <v>56</v>
      </c>
      <c r="D62" s="71">
        <v>962</v>
      </c>
      <c r="E62" s="71">
        <f>'Budget Vs Exp'!I62</f>
        <v>0</v>
      </c>
      <c r="F62" s="71">
        <v>962</v>
      </c>
      <c r="G62" s="71">
        <f t="shared" si="12"/>
        <v>0</v>
      </c>
      <c r="H62" s="72">
        <f t="shared" si="1"/>
        <v>1</v>
      </c>
      <c r="I62" s="62"/>
    </row>
    <row r="63" spans="3:9" x14ac:dyDescent="0.25">
      <c r="C63" s="69" t="s">
        <v>57</v>
      </c>
      <c r="D63" s="71">
        <v>2403</v>
      </c>
      <c r="E63" s="71">
        <f>'Budget Vs Exp'!I63</f>
        <v>0</v>
      </c>
      <c r="F63" s="71">
        <v>691</v>
      </c>
      <c r="G63" s="71">
        <f t="shared" si="12"/>
        <v>1712</v>
      </c>
      <c r="H63" s="72">
        <f t="shared" si="1"/>
        <v>0.28755722014148982</v>
      </c>
      <c r="I63" s="62"/>
    </row>
    <row r="64" spans="3:9" x14ac:dyDescent="0.25">
      <c r="C64" s="4"/>
      <c r="D64" s="14">
        <f t="shared" ref="D64:I64" si="13">SUM(D61:D63)</f>
        <v>4327</v>
      </c>
      <c r="E64" s="14">
        <f t="shared" si="13"/>
        <v>0</v>
      </c>
      <c r="F64" s="14">
        <f t="shared" si="13"/>
        <v>2615</v>
      </c>
      <c r="G64" s="14">
        <f t="shared" si="13"/>
        <v>1712</v>
      </c>
      <c r="H64" s="17">
        <f t="shared" si="1"/>
        <v>0.60434481164779297</v>
      </c>
      <c r="I64" s="8">
        <f t="shared" si="13"/>
        <v>0</v>
      </c>
    </row>
    <row r="65" spans="3:9" x14ac:dyDescent="0.25">
      <c r="C65" s="73" t="s">
        <v>58</v>
      </c>
      <c r="D65" s="74">
        <v>5000</v>
      </c>
      <c r="E65" s="74">
        <f>'Budget Vs Exp'!I65</f>
        <v>0</v>
      </c>
      <c r="F65" s="74">
        <v>0</v>
      </c>
      <c r="G65" s="74">
        <f t="shared" ref="G65:G68" si="14">D65-E65-F65</f>
        <v>5000</v>
      </c>
      <c r="H65" s="75">
        <f t="shared" si="1"/>
        <v>0</v>
      </c>
      <c r="I65" s="76"/>
    </row>
    <row r="66" spans="3:9" x14ac:dyDescent="0.25">
      <c r="C66" s="73" t="s">
        <v>59</v>
      </c>
      <c r="D66" s="74">
        <v>3197.5</v>
      </c>
      <c r="E66" s="74">
        <f>'Budget Vs Exp'!I66</f>
        <v>0</v>
      </c>
      <c r="F66" s="74">
        <v>1183</v>
      </c>
      <c r="G66" s="74">
        <f t="shared" si="14"/>
        <v>2014.5</v>
      </c>
      <c r="H66" s="75">
        <f t="shared" si="1"/>
        <v>0.36997654417513681</v>
      </c>
      <c r="I66" s="73"/>
    </row>
    <row r="67" spans="3:9" x14ac:dyDescent="0.25">
      <c r="C67" s="73" t="s">
        <v>60</v>
      </c>
      <c r="D67" s="74">
        <v>1880</v>
      </c>
      <c r="E67" s="74">
        <f>'Budget Vs Exp'!I67</f>
        <v>0</v>
      </c>
      <c r="F67" s="74">
        <v>0</v>
      </c>
      <c r="G67" s="74">
        <f t="shared" si="14"/>
        <v>1880</v>
      </c>
      <c r="H67" s="75">
        <f t="shared" si="1"/>
        <v>0</v>
      </c>
      <c r="I67" s="62"/>
    </row>
    <row r="68" spans="3:9" x14ac:dyDescent="0.25">
      <c r="C68" s="73" t="s">
        <v>44</v>
      </c>
      <c r="D68" s="74">
        <v>20726</v>
      </c>
      <c r="E68" s="74">
        <f>'Budget Vs Exp'!I68</f>
        <v>1891.8846153846155</v>
      </c>
      <c r="F68" s="74">
        <f>10550-1892</f>
        <v>8658</v>
      </c>
      <c r="G68" s="74">
        <f t="shared" si="14"/>
        <v>10176.115384615383</v>
      </c>
      <c r="H68" s="75">
        <f t="shared" si="1"/>
        <v>0.50901691669326521</v>
      </c>
      <c r="I68" s="73"/>
    </row>
    <row r="69" spans="3:9" x14ac:dyDescent="0.25">
      <c r="C69" s="69"/>
      <c r="D69" s="71"/>
      <c r="E69" s="71"/>
      <c r="F69" s="71"/>
      <c r="G69" s="71"/>
      <c r="H69" s="69"/>
      <c r="I69" s="69"/>
    </row>
    <row r="70" spans="3:9" x14ac:dyDescent="0.25">
      <c r="C70" s="9" t="s">
        <v>39</v>
      </c>
      <c r="D70" s="15">
        <f t="shared" ref="D70:I70" si="15">D68+D67+D66+D65+D64+D59+D47+D40+D36</f>
        <v>193290.8</v>
      </c>
      <c r="E70" s="15">
        <f t="shared" si="15"/>
        <v>20810.339269230768</v>
      </c>
      <c r="F70" s="15">
        <f t="shared" si="15"/>
        <v>89099.9</v>
      </c>
      <c r="G70" s="15">
        <f t="shared" si="15"/>
        <v>83380.560730769226</v>
      </c>
      <c r="H70" s="18">
        <f t="shared" si="1"/>
        <v>0.56862633539325602</v>
      </c>
      <c r="I70" s="10"/>
    </row>
  </sheetData>
  <mergeCells count="4">
    <mergeCell ref="C9:C10"/>
    <mergeCell ref="H9:H10"/>
    <mergeCell ref="I9:I10"/>
    <mergeCell ref="G9:G10"/>
  </mergeCells>
  <pageMargins left="0.16" right="0.16" top="0.42" bottom="0.26" header="0.3" footer="0.16"/>
  <pageSetup scale="99" fitToHeight="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 Accountability Statement</vt:lpstr>
      <vt:lpstr>Budget Vs Exp</vt:lpstr>
      <vt:lpstr>Plan for Next 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2019-02-06T05:40:19Z</dcterms:modified>
</cp:coreProperties>
</file>