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df\Documents\GitHub\CAS741_w23\docs\VnVReport\test-analysis\"/>
    </mc:Choice>
  </mc:AlternateContent>
  <xr:revisionPtr revIDLastSave="0" documentId="13_ncr:1_{A7196445-34B3-41F8-B96D-407BDCED247E}" xr6:coauthVersionLast="47" xr6:coauthVersionMax="47" xr10:uidLastSave="{00000000-0000-0000-0000-000000000000}"/>
  <bookViews>
    <workbookView xWindow="-93" yWindow="-93" windowWidth="25786" windowHeight="15733" xr2:uid="{5B20B560-2675-4915-B90A-97D8720C64BF}"/>
  </bookViews>
  <sheets>
    <sheet name="js_tests" sheetId="1" r:id="rId1"/>
    <sheet name="py_tests" sheetId="2" r:id="rId2"/>
    <sheet name="Ra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3" l="1"/>
  <c r="X25" i="3"/>
  <c r="W25" i="3"/>
  <c r="V25" i="3"/>
  <c r="U25" i="3"/>
  <c r="T25" i="3"/>
  <c r="S25" i="3"/>
  <c r="R25" i="3"/>
  <c r="Q25" i="3"/>
  <c r="Y24" i="3"/>
  <c r="X24" i="3"/>
  <c r="W24" i="3"/>
  <c r="V24" i="3"/>
  <c r="U24" i="3"/>
  <c r="T24" i="3"/>
  <c r="S24" i="3"/>
  <c r="R24" i="3"/>
  <c r="Q24" i="3"/>
  <c r="Y23" i="3"/>
  <c r="X23" i="3"/>
  <c r="W23" i="3"/>
  <c r="V23" i="3"/>
  <c r="U23" i="3"/>
  <c r="T23" i="3"/>
  <c r="S23" i="3"/>
  <c r="R23" i="3"/>
  <c r="Q23" i="3"/>
  <c r="Y22" i="3"/>
  <c r="X22" i="3"/>
  <c r="W22" i="3"/>
  <c r="V22" i="3"/>
  <c r="U22" i="3"/>
  <c r="T22" i="3"/>
  <c r="S22" i="3"/>
  <c r="R22" i="3"/>
  <c r="Q22" i="3"/>
  <c r="Y21" i="3"/>
  <c r="X21" i="3"/>
  <c r="W21" i="3"/>
  <c r="V21" i="3"/>
  <c r="U21" i="3"/>
  <c r="T21" i="3"/>
  <c r="S21" i="3"/>
  <c r="R21" i="3"/>
  <c r="Q21" i="3"/>
  <c r="Y20" i="3"/>
  <c r="X20" i="3"/>
  <c r="W20" i="3"/>
  <c r="V20" i="3"/>
  <c r="U20" i="3"/>
  <c r="T20" i="3"/>
  <c r="S20" i="3"/>
  <c r="R20" i="3"/>
  <c r="Q20" i="3"/>
  <c r="Y19" i="3"/>
  <c r="X19" i="3"/>
  <c r="W19" i="3"/>
  <c r="V19" i="3"/>
  <c r="U19" i="3"/>
  <c r="T19" i="3"/>
  <c r="S19" i="3"/>
  <c r="R19" i="3"/>
  <c r="Q19" i="3"/>
  <c r="Y18" i="3"/>
  <c r="X18" i="3"/>
  <c r="W18" i="3"/>
  <c r="V18" i="3"/>
  <c r="U18" i="3"/>
  <c r="T18" i="3"/>
  <c r="S18" i="3"/>
  <c r="R18" i="3"/>
  <c r="Q18" i="3"/>
  <c r="Y17" i="3"/>
  <c r="X17" i="3"/>
  <c r="W17" i="3"/>
  <c r="V17" i="3"/>
  <c r="U17" i="3"/>
  <c r="T17" i="3"/>
  <c r="S17" i="3"/>
  <c r="R17" i="3"/>
  <c r="Q17" i="3"/>
  <c r="Y16" i="3"/>
  <c r="X16" i="3"/>
  <c r="W16" i="3"/>
  <c r="V16" i="3"/>
  <c r="U16" i="3"/>
  <c r="S16" i="3"/>
  <c r="R16" i="3"/>
  <c r="Q16" i="3"/>
  <c r="Y15" i="3"/>
  <c r="X15" i="3"/>
  <c r="V15" i="3"/>
  <c r="U15" i="3"/>
  <c r="T15" i="3"/>
  <c r="S15" i="3"/>
  <c r="R15" i="3"/>
  <c r="Q15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N4" i="3"/>
  <c r="L4" i="3"/>
  <c r="K4" i="3"/>
  <c r="J4" i="3"/>
  <c r="I4" i="3"/>
  <c r="H4" i="3"/>
  <c r="G4" i="3"/>
  <c r="E4" i="3"/>
  <c r="D4" i="3"/>
  <c r="C4" i="3"/>
  <c r="B4" i="3"/>
  <c r="B3" i="3"/>
  <c r="C27" i="2"/>
  <c r="D33" i="1"/>
  <c r="D34" i="1"/>
</calcChain>
</file>

<file path=xl/sharedStrings.xml><?xml version="1.0" encoding="utf-8"?>
<sst xmlns="http://schemas.openxmlformats.org/spreadsheetml/2006/main" count="145" uniqueCount="71">
  <si>
    <t>testname</t>
  </si>
  <si>
    <t>ssim</t>
  </si>
  <si>
    <t>og v og</t>
  </si>
  <si>
    <t>og v fant</t>
  </si>
  <si>
    <t>og v mDef</t>
  </si>
  <si>
    <t>og v c010</t>
  </si>
  <si>
    <t>og v c060</t>
  </si>
  <si>
    <t>og v c100</t>
  </si>
  <si>
    <t>og v c120</t>
  </si>
  <si>
    <t>og v c130</t>
  </si>
  <si>
    <t>og v c6a5</t>
  </si>
  <si>
    <t>og v c500</t>
  </si>
  <si>
    <t>og v blak</t>
  </si>
  <si>
    <t>og v wite</t>
  </si>
  <si>
    <t>og v half</t>
  </si>
  <si>
    <t>blak v wite</t>
  </si>
  <si>
    <t>blak v half</t>
  </si>
  <si>
    <t>wite v half</t>
  </si>
  <si>
    <t>blak v gray</t>
  </si>
  <si>
    <t>wite v gray</t>
  </si>
  <si>
    <t>half v gray</t>
  </si>
  <si>
    <t>mse</t>
  </si>
  <si>
    <t>psnr</t>
  </si>
  <si>
    <t>rmse</t>
  </si>
  <si>
    <t>Infinity</t>
  </si>
  <si>
    <t>msssim</t>
  </si>
  <si>
    <t>ssim (obartra)</t>
  </si>
  <si>
    <t>ssim (darosh)</t>
  </si>
  <si>
    <t>mse (jdf)</t>
  </si>
  <si>
    <t>psnr (jdf)</t>
  </si>
  <si>
    <t>rmse (jdf)</t>
  </si>
  <si>
    <t>nrmse (jdf)</t>
  </si>
  <si>
    <t>inrmse (jdf)</t>
  </si>
  <si>
    <t>nmse (jdf)</t>
  </si>
  <si>
    <t>inmse (jdf)</t>
  </si>
  <si>
    <t>psnr (darosh)</t>
  </si>
  <si>
    <t>mse (darosh)</t>
  </si>
  <si>
    <t>msssim (darosh)</t>
  </si>
  <si>
    <t>ssim (darosh msssim)</t>
  </si>
  <si>
    <t>(obartra) ssim_test</t>
  </si>
  <si>
    <t>ms</t>
  </si>
  <si>
    <t>darosh_ssim_test</t>
  </si>
  <si>
    <t>(jdf) NRMSE_test</t>
  </si>
  <si>
    <t>darosh mse_test</t>
  </si>
  <si>
    <t>darosh_msssim_test</t>
  </si>
  <si>
    <t>Execution time</t>
  </si>
  <si>
    <t>uqi</t>
  </si>
  <si>
    <t>scc</t>
  </si>
  <si>
    <t>vifp</t>
  </si>
  <si>
    <t>inf</t>
  </si>
  <si>
    <t>nan</t>
  </si>
  <si>
    <t>Expected Rank</t>
  </si>
  <si>
    <t>Control Tests</t>
  </si>
  <si>
    <t>-</t>
  </si>
  <si>
    <t>low</t>
  </si>
  <si>
    <t>high</t>
  </si>
  <si>
    <t>total tests</t>
  </si>
  <si>
    <t>Total time (s)</t>
  </si>
  <si>
    <t>Total tests</t>
  </si>
  <si>
    <t>Control tests</t>
  </si>
  <si>
    <t>what is better</t>
  </si>
  <si>
    <t>#</t>
  </si>
  <si>
    <t>Expected rank</t>
  </si>
  <si>
    <t>Extra Tests</t>
  </si>
  <si>
    <t>Extra tests</t>
  </si>
  <si>
    <t>total time (ms)</t>
  </si>
  <si>
    <t>MSE based metrics</t>
  </si>
  <si>
    <t>SSIM based metrics</t>
  </si>
  <si>
    <t>javascript tests</t>
  </si>
  <si>
    <t>Python (sewar) tests</t>
  </si>
  <si>
    <t>ms-ssim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</si>
</sst>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/>
    <xf numFmtId="1" fontId="0" fillId="0" borderId="0" xfId="0" applyNumberFormat="1"/>
    <xf numFmtId="1" fontId="0" fillId="0" borderId="6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49" fontId="0" fillId="0" borderId="6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Normalized Image Metrics vs Expected Rank (js-tests)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js_tests!$D$1</c:f>
              <c:strCache>
                <c:ptCount val="1"/>
                <c:pt idx="0">
                  <c:v>ssim (obartra)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js_tests!$D$2:$D$11</c:f>
              <c:numCache>
                <c:formatCode>0.0000</c:formatCode>
                <c:ptCount val="10"/>
                <c:pt idx="0">
                  <c:v>1</c:v>
                </c:pt>
                <c:pt idx="1">
                  <c:v>0.99473024061113002</c:v>
                </c:pt>
                <c:pt idx="2">
                  <c:v>0.62188645691851496</c:v>
                </c:pt>
                <c:pt idx="3">
                  <c:v>0.60480462305112603</c:v>
                </c:pt>
                <c:pt idx="4">
                  <c:v>0.58690539318117196</c:v>
                </c:pt>
                <c:pt idx="5">
                  <c:v>0.63211237763649597</c:v>
                </c:pt>
                <c:pt idx="6">
                  <c:v>0.66117361179510803</c:v>
                </c:pt>
                <c:pt idx="7">
                  <c:v>0.65705322854326897</c:v>
                </c:pt>
                <c:pt idx="8">
                  <c:v>0.42572597556185399</c:v>
                </c:pt>
                <c:pt idx="9">
                  <c:v>0.37342345065857002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C-4E15-8739-565CB621F6A0}"/>
            </c:ext>
          </c:extLst>
        </c:ser>
        <c:ser>
          <c:idx val="1"/>
          <c:order val="1"/>
          <c:tx>
            <c:strRef>
              <c:f>js_tests!$E$1</c:f>
              <c:strCache>
                <c:ptCount val="1"/>
                <c:pt idx="0">
                  <c:v>ssim (darosh)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js_tests!$E$2:$E$11</c:f>
              <c:numCache>
                <c:formatCode>0.0000</c:formatCode>
                <c:ptCount val="10"/>
                <c:pt idx="0">
                  <c:v>1</c:v>
                </c:pt>
                <c:pt idx="1">
                  <c:v>0.99502961066274898</c:v>
                </c:pt>
                <c:pt idx="2">
                  <c:v>0.63140357299275196</c:v>
                </c:pt>
                <c:pt idx="3">
                  <c:v>0.61446688859287502</c:v>
                </c:pt>
                <c:pt idx="4">
                  <c:v>0.59699511382759396</c:v>
                </c:pt>
                <c:pt idx="5">
                  <c:v>0.64183300224769602</c:v>
                </c:pt>
                <c:pt idx="6">
                  <c:v>0.67204597697259205</c:v>
                </c:pt>
                <c:pt idx="7">
                  <c:v>0.66671584165123399</c:v>
                </c:pt>
                <c:pt idx="8">
                  <c:v>0.43889027386031199</c:v>
                </c:pt>
                <c:pt idx="9">
                  <c:v>0.38487461805746098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C-4E15-8739-565CB621F6A0}"/>
            </c:ext>
          </c:extLst>
        </c:ser>
        <c:ser>
          <c:idx val="2"/>
          <c:order val="2"/>
          <c:tx>
            <c:strRef>
              <c:f>js_tests!$J$1</c:f>
              <c:strCache>
                <c:ptCount val="1"/>
                <c:pt idx="0">
                  <c:v>inrmse (jdf)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js_tests!$J$2:$J$11</c:f>
              <c:numCache>
                <c:formatCode>0.0000</c:formatCode>
                <c:ptCount val="10"/>
                <c:pt idx="0">
                  <c:v>1</c:v>
                </c:pt>
                <c:pt idx="1">
                  <c:v>0.99553801998356595</c:v>
                </c:pt>
                <c:pt idx="2">
                  <c:v>0.867783366567346</c:v>
                </c:pt>
                <c:pt idx="3">
                  <c:v>0.86736353196006899</c:v>
                </c:pt>
                <c:pt idx="4">
                  <c:v>0.86604340595247997</c:v>
                </c:pt>
                <c:pt idx="5">
                  <c:v>0.86746077951937495</c:v>
                </c:pt>
                <c:pt idx="6">
                  <c:v>0.86038100335856105</c:v>
                </c:pt>
                <c:pt idx="7">
                  <c:v>0.82859725965531394</c:v>
                </c:pt>
                <c:pt idx="8">
                  <c:v>0.83655986721563402</c:v>
                </c:pt>
                <c:pt idx="9">
                  <c:v>0.82080813838561695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8C-4E15-8739-565CB621F6A0}"/>
            </c:ext>
          </c:extLst>
        </c:ser>
        <c:ser>
          <c:idx val="3"/>
          <c:order val="3"/>
          <c:tx>
            <c:strRef>
              <c:f>js_tests!$L$1</c:f>
              <c:strCache>
                <c:ptCount val="1"/>
                <c:pt idx="0">
                  <c:v>inmse (jdf)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js_tests!$L$2:$L$11</c:f>
              <c:numCache>
                <c:formatCode>0.0000</c:formatCode>
                <c:ptCount val="10"/>
                <c:pt idx="0">
                  <c:v>1</c:v>
                </c:pt>
                <c:pt idx="1">
                  <c:v>0.99998009073433203</c:v>
                </c:pt>
                <c:pt idx="2">
                  <c:v>0.98251876184373499</c:v>
                </c:pt>
                <c:pt idx="3">
                  <c:v>0.98240756734589196</c:v>
                </c:pt>
                <c:pt idx="4">
                  <c:v>0.98205563091118797</c:v>
                </c:pt>
                <c:pt idx="5">
                  <c:v>0.982433355034388</c:v>
                </c:pt>
                <c:pt idx="6">
                  <c:v>0.980506535776838</c:v>
                </c:pt>
                <c:pt idx="7">
                  <c:v>0.97062110060233198</c:v>
                </c:pt>
                <c:pt idx="8">
                  <c:v>0.97328732299542897</c:v>
                </c:pt>
                <c:pt idx="9">
                  <c:v>0.96789027673117101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8C-4E15-8739-565CB621F6A0}"/>
            </c:ext>
          </c:extLst>
        </c:ser>
        <c:ser>
          <c:idx val="4"/>
          <c:order val="4"/>
          <c:tx>
            <c:strRef>
              <c:f>js_tests!$O$1</c:f>
              <c:strCache>
                <c:ptCount val="1"/>
                <c:pt idx="0">
                  <c:v>msssim (darosh)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js_tests!$O$2:$O$11</c:f>
              <c:numCache>
                <c:formatCode>0.0000</c:formatCode>
                <c:ptCount val="10"/>
                <c:pt idx="0">
                  <c:v>1</c:v>
                </c:pt>
                <c:pt idx="1">
                  <c:v>0.99564114922920399</c:v>
                </c:pt>
                <c:pt idx="2">
                  <c:v>0.69525111251523397</c:v>
                </c:pt>
                <c:pt idx="3">
                  <c:v>0.69037216313553396</c:v>
                </c:pt>
                <c:pt idx="4">
                  <c:v>0.67536907253123502</c:v>
                </c:pt>
                <c:pt idx="5">
                  <c:v>0.70172255802651295</c:v>
                </c:pt>
                <c:pt idx="6">
                  <c:v>0.68720842669072102</c:v>
                </c:pt>
                <c:pt idx="7">
                  <c:v>0.58596217366492098</c:v>
                </c:pt>
                <c:pt idx="8">
                  <c:v>0.46978076549597497</c:v>
                </c:pt>
                <c:pt idx="9">
                  <c:v>0.30769984815057599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8C-4E15-8739-565CB621F6A0}"/>
            </c:ext>
          </c:extLst>
        </c:ser>
        <c:ser>
          <c:idx val="5"/>
          <c:order val="5"/>
          <c:tx>
            <c:strRef>
              <c:f>js_tests!$P$1</c:f>
              <c:strCache>
                <c:ptCount val="1"/>
                <c:pt idx="0">
                  <c:v>ssim (darosh msssim)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js_tests!$P$2:$P$11</c:f>
              <c:numCache>
                <c:formatCode>0.0000</c:formatCode>
                <c:ptCount val="10"/>
                <c:pt idx="0">
                  <c:v>1</c:v>
                </c:pt>
                <c:pt idx="1">
                  <c:v>0.99502961066274898</c:v>
                </c:pt>
                <c:pt idx="2">
                  <c:v>0.63140357299275196</c:v>
                </c:pt>
                <c:pt idx="3">
                  <c:v>0.61446688859287502</c:v>
                </c:pt>
                <c:pt idx="4">
                  <c:v>0.59699511382759396</c:v>
                </c:pt>
                <c:pt idx="5">
                  <c:v>0.64183300224769602</c:v>
                </c:pt>
                <c:pt idx="6">
                  <c:v>0.67204597697259205</c:v>
                </c:pt>
                <c:pt idx="7">
                  <c:v>0.66671584165123399</c:v>
                </c:pt>
                <c:pt idx="8">
                  <c:v>0.43889027386031199</c:v>
                </c:pt>
                <c:pt idx="9">
                  <c:v>0.38487461805746098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8C-4E15-8739-565CB621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8191"/>
        <c:axId val="115991807"/>
      </c:lineChart>
      <c:catAx>
        <c:axId val="653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Expected Rank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1807"/>
        <c:crossesAt val="-0.1"/>
        <c:auto val="1"/>
        <c:lblAlgn val="ctr"/>
        <c:lblOffset val="100"/>
        <c:noMultiLvlLbl val="0"/>
      </c:catAx>
      <c:valAx>
        <c:axId val="115991807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81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Normalized Image Metrics vs Expected Rank (py-tests)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py_tests!$G$1</c:f>
              <c:strCache>
                <c:ptCount val="1"/>
                <c:pt idx="0">
                  <c:v>uqi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py_tests!$G$2:$G$11</c:f>
              <c:numCache>
                <c:formatCode>0.0000</c:formatCode>
                <c:ptCount val="10"/>
                <c:pt idx="0">
                  <c:v>1</c:v>
                </c:pt>
                <c:pt idx="1">
                  <c:v>0.99990386372957896</c:v>
                </c:pt>
                <c:pt idx="2">
                  <c:v>0.89511269174578101</c:v>
                </c:pt>
                <c:pt idx="3">
                  <c:v>0.89419083054185</c:v>
                </c:pt>
                <c:pt idx="4">
                  <c:v>0.89248771148239503</c:v>
                </c:pt>
                <c:pt idx="5">
                  <c:v>0.89494822886650205</c:v>
                </c:pt>
                <c:pt idx="6">
                  <c:v>0.88521415561180805</c:v>
                </c:pt>
                <c:pt idx="7">
                  <c:v>0.84594496194603297</c:v>
                </c:pt>
                <c:pt idx="8">
                  <c:v>0.86603415043491205</c:v>
                </c:pt>
                <c:pt idx="9">
                  <c:v>0.84990145368064396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1-4BFF-8C24-A626810A272B}"/>
            </c:ext>
          </c:extLst>
        </c:ser>
        <c:ser>
          <c:idx val="5"/>
          <c:order val="1"/>
          <c:tx>
            <c:strRef>
              <c:f>py_tests!$H$1</c:f>
              <c:strCache>
                <c:ptCount val="1"/>
                <c:pt idx="0">
                  <c:v>ssim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py_tests!$H$2:$H$11</c:f>
              <c:numCache>
                <c:formatCode>0.0000</c:formatCode>
                <c:ptCount val="10"/>
                <c:pt idx="0">
                  <c:v>1</c:v>
                </c:pt>
                <c:pt idx="1">
                  <c:v>0.99478566549507097</c:v>
                </c:pt>
                <c:pt idx="2">
                  <c:v>0.596365728814643</c:v>
                </c:pt>
                <c:pt idx="3">
                  <c:v>0.57927040378633798</c:v>
                </c:pt>
                <c:pt idx="4">
                  <c:v>0.56237452048764702</c:v>
                </c:pt>
                <c:pt idx="5">
                  <c:v>0.60691767837225596</c:v>
                </c:pt>
                <c:pt idx="6">
                  <c:v>0.64018453456645796</c:v>
                </c:pt>
                <c:pt idx="7">
                  <c:v>0.651588220399267</c:v>
                </c:pt>
                <c:pt idx="8">
                  <c:v>0.43748814092141097</c:v>
                </c:pt>
                <c:pt idx="9">
                  <c:v>0.41091198980025301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1-4BFF-8C24-A626810A272B}"/>
            </c:ext>
          </c:extLst>
        </c:ser>
        <c:ser>
          <c:idx val="6"/>
          <c:order val="2"/>
          <c:tx>
            <c:strRef>
              <c:f>py_tests!$I$1</c:f>
              <c:strCache>
                <c:ptCount val="1"/>
                <c:pt idx="0">
                  <c:v>msssim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py_tests!$I$2:$I$11</c:f>
              <c:numCache>
                <c:formatCode>0.0000</c:formatCode>
                <c:ptCount val="10"/>
                <c:pt idx="0">
                  <c:v>1</c:v>
                </c:pt>
                <c:pt idx="1">
                  <c:v>0.99854740875854098</c:v>
                </c:pt>
                <c:pt idx="2">
                  <c:v>0.74866981771580998</c:v>
                </c:pt>
                <c:pt idx="3">
                  <c:v>0.73601952339450505</c:v>
                </c:pt>
                <c:pt idx="4">
                  <c:v>0.72139583934346496</c:v>
                </c:pt>
                <c:pt idx="5">
                  <c:v>0.75529128617046604</c:v>
                </c:pt>
                <c:pt idx="6">
                  <c:v>0.76675555472539803</c:v>
                </c:pt>
                <c:pt idx="7">
                  <c:v>0.72334291405308204</c:v>
                </c:pt>
                <c:pt idx="8">
                  <c:v>0.52012577158205098</c:v>
                </c:pt>
                <c:pt idx="9">
                  <c:v>0.39492782785722702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91-4BFF-8C24-A626810A272B}"/>
            </c:ext>
          </c:extLst>
        </c:ser>
        <c:ser>
          <c:idx val="7"/>
          <c:order val="3"/>
          <c:tx>
            <c:strRef>
              <c:f>py_tests!$J$1</c:f>
              <c:strCache>
                <c:ptCount val="1"/>
                <c:pt idx="0">
                  <c:v>scc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py_tests!$J$2:$J$11</c:f>
              <c:numCache>
                <c:formatCode>0.0000</c:formatCode>
                <c:ptCount val="10"/>
                <c:pt idx="0">
                  <c:v>0.41610000000000003</c:v>
                </c:pt>
                <c:pt idx="1">
                  <c:v>0.41579442276733802</c:v>
                </c:pt>
                <c:pt idx="2">
                  <c:v>-2.5979277352877301E-5</c:v>
                </c:pt>
                <c:pt idx="3">
                  <c:v>-9.2502997954640499E-4</c:v>
                </c:pt>
                <c:pt idx="4">
                  <c:v>-8.6387236014050196E-4</c:v>
                </c:pt>
                <c:pt idx="5">
                  <c:v>-1.8400392430435099E-5</c:v>
                </c:pt>
                <c:pt idx="6">
                  <c:v>-2.6701337618850399E-4</c:v>
                </c:pt>
                <c:pt idx="7">
                  <c:v>5.9943854617496896E-4</c:v>
                </c:pt>
                <c:pt idx="8">
                  <c:v>1.5698465859403201E-3</c:v>
                </c:pt>
                <c:pt idx="9">
                  <c:v>1.8177408242078001E-3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91-4BFF-8C24-A626810A272B}"/>
            </c:ext>
          </c:extLst>
        </c:ser>
        <c:ser>
          <c:idx val="8"/>
          <c:order val="4"/>
          <c:tx>
            <c:strRef>
              <c:f>py_tests!$K$1</c:f>
              <c:strCache>
                <c:ptCount val="1"/>
                <c:pt idx="0">
                  <c:v>vifp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py_tests!$K$2:$K$11</c:f>
              <c:numCache>
                <c:formatCode>0.0000</c:formatCode>
                <c:ptCount val="10"/>
                <c:pt idx="0">
                  <c:v>0.999999999987773</c:v>
                </c:pt>
                <c:pt idx="1">
                  <c:v>0.99940217861168801</c:v>
                </c:pt>
                <c:pt idx="2">
                  <c:v>6.2888779528166905E-2</c:v>
                </c:pt>
                <c:pt idx="3">
                  <c:v>6.04887663710812E-2</c:v>
                </c:pt>
                <c:pt idx="4">
                  <c:v>5.7928354080974603E-2</c:v>
                </c:pt>
                <c:pt idx="5">
                  <c:v>6.3848110126864893E-2</c:v>
                </c:pt>
                <c:pt idx="6">
                  <c:v>6.3947721626114104E-2</c:v>
                </c:pt>
                <c:pt idx="7">
                  <c:v>5.6376578035637302E-2</c:v>
                </c:pt>
                <c:pt idx="8">
                  <c:v>3.1264937837956898E-2</c:v>
                </c:pt>
                <c:pt idx="9">
                  <c:v>2.0912003884400399E-2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91-4BFF-8C24-A626810A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8191"/>
        <c:axId val="115991807"/>
      </c:lineChart>
      <c:catAx>
        <c:axId val="653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Expected Rank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1807"/>
        <c:crossesAt val="-0.1"/>
        <c:auto val="1"/>
        <c:lblAlgn val="ctr"/>
        <c:lblOffset val="100"/>
        <c:noMultiLvlLbl val="0"/>
      </c:catAx>
      <c:valAx>
        <c:axId val="115991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81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326688</xdr:colOff>
      <xdr:row>25</xdr:row>
      <xdr:rowOff>173980</xdr:rowOff>
    </xdr:from>
    <xdr:to>
      <xdr:col>11</xdr:col>
      <xdr:colOff>223188</xdr:colOff>
      <xdr:row>45</xdr:row>
      <xdr:rowOff>133313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D7264-615E-4BAE-827C-AA6407915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586314</xdr:colOff>
      <xdr:row>2</xdr:row>
      <xdr:rowOff>25397</xdr:rowOff>
    </xdr:from>
    <xdr:to>
      <xdr:col>19</xdr:col>
      <xdr:colOff>478580</xdr:colOff>
      <xdr:row>21</xdr:row>
      <xdr:rowOff>166764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77539-FF46-7A13-3C76-D7950E46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3264BA-2DDD-4564-9814-49BBFF2CEDA7}" name="Table5" displayName="Table5" ref="A1:P11" totalsRowShown="0">
  <autoFilter ref="A1:P11" xr:uid="{743264BA-2DDD-4564-9814-49BBFF2CEDA7}"/>
  <sortState xmlns:xlrd2="http://schemas.microsoft.com/office/spreadsheetml/2017/richdata2" ref="A2:P11">
    <sortCondition ref="C1:C11"/>
  </sortState>
  <tableColumns count="16">
    <tableColumn id="1" xr3:uid="{9611E537-4FE5-4C2D-9563-28B4D98E46B1}" name="#"/>
    <tableColumn id="2" xr3:uid="{F4267E20-0B79-4BB1-9ED6-D1F2798542E5}" name="testname"/>
    <tableColumn id="3" xr3:uid="{667F5C2D-228D-46C1-BF1E-AB83553AA98F}" name="Expected Rank"/>
    <tableColumn id="4" xr3:uid="{A9B1C654-46D5-4D47-A59D-62A25EA835D9}" name="ssim (obartra)" dataDxfId="22"/>
    <tableColumn id="5" xr3:uid="{27447F7F-34C1-450D-B649-BCD291EC9D27}" name="ssim (darosh)" dataDxfId="21"/>
    <tableColumn id="6" xr3:uid="{BA47D22F-0BBA-4283-ADCA-CC3CFE1E00CC}" name="mse (jdf)" dataDxfId="20"/>
    <tableColumn id="7" xr3:uid="{9B189C05-7059-4C40-B98C-AE4D4F0028F6}" name="psnr (jdf)" dataDxfId="19"/>
    <tableColumn id="8" xr3:uid="{3B3AD642-EF8B-4A91-AE92-473ADB0DB518}" name="rmse (jdf)" dataDxfId="18"/>
    <tableColumn id="9" xr3:uid="{B3BD767A-29A9-4F0D-B199-284EA05BA820}" name="nrmse (jdf)" dataDxfId="17"/>
    <tableColumn id="10" xr3:uid="{E411ECA4-67A6-4CDA-9DC6-62CC7BCB1ED7}" name="inrmse (jdf)" dataDxfId="16"/>
    <tableColumn id="11" xr3:uid="{A3FF7C39-6883-4E46-B55D-AC2F71D6EACF}" name="nmse (jdf)" dataDxfId="15"/>
    <tableColumn id="12" xr3:uid="{E1B8E126-AA92-44F1-8714-BB56F7585F25}" name="inmse (jdf)" dataDxfId="14"/>
    <tableColumn id="13" xr3:uid="{C6C61EA8-C8B6-4697-9BE2-F7E000E16A25}" name="mse (darosh)" dataDxfId="13"/>
    <tableColumn id="14" xr3:uid="{9E237621-BCB6-4CD4-81F6-A4086220EAF0}" name="psnr (darosh)" dataDxfId="12"/>
    <tableColumn id="15" xr3:uid="{926C9206-BF6F-428E-9487-F8F4288AA3D0}" name="msssim (darosh)" dataDxfId="11"/>
    <tableColumn id="16" xr3:uid="{7BC4D969-0313-4FC7-9DDF-FAB4C8AB41AD}" name="ssim (darosh msssim)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196B42-3849-4302-BA52-335CE96F91AE}" name="Table6" displayName="Table6" ref="A1:K11" totalsRowShown="0">
  <autoFilter ref="A1:K11" xr:uid="{2A196B42-3849-4302-BA52-335CE96F91AE}"/>
  <sortState xmlns:xlrd2="http://schemas.microsoft.com/office/spreadsheetml/2017/richdata2" ref="A2:K11">
    <sortCondition ref="C1:C11"/>
  </sortState>
  <tableColumns count="11">
    <tableColumn id="1" xr3:uid="{F7FE2A69-0D8E-49C4-80D3-BF8C23D0A027}" name="#"/>
    <tableColumn id="2" xr3:uid="{E2042B5B-9F31-463B-B5E0-4E2BBE1367F2}" name="testname"/>
    <tableColumn id="3" xr3:uid="{A3B370FA-A8E4-46C6-9439-A63E81737EFA}" name="Expected rank"/>
    <tableColumn id="4" xr3:uid="{48C3E892-DFED-4EE2-A0D8-6306DCA34237}" name="mse" dataDxfId="9"/>
    <tableColumn id="5" xr3:uid="{7CE22FCF-DC21-4054-8A35-B2C1101FA1C8}" name="rmse" dataDxfId="8"/>
    <tableColumn id="6" xr3:uid="{5AE8EBCB-89A9-4705-A221-32289F3AFAEC}" name="psnr" dataDxfId="7"/>
    <tableColumn id="7" xr3:uid="{861346B0-7E61-45D5-9D7E-1D21897B881E}" name="uqi" dataDxfId="6"/>
    <tableColumn id="8" xr3:uid="{F5BCC34F-D45E-4B6D-BC5A-31FC723553B1}" name="ssim" dataDxfId="5"/>
    <tableColumn id="9" xr3:uid="{4FB8FA19-043E-49A7-9018-53C3A3D83C08}" name="msssim" dataDxfId="4"/>
    <tableColumn id="10" xr3:uid="{511E004F-6D7D-4886-BD9F-7CDCD82D3998}" name="scc" dataDxfId="3"/>
    <tableColumn id="11" xr3:uid="{2C7229B4-3D0C-489A-BD8D-4436AC33D976}" name="vifp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2C74-347A-4EDB-A0CE-4F0C99A5E60F}">
  <dimension ref="A1:P34"/>
  <sheetViews>
    <sheetView tabSelected="1" topLeftCell="A10" zoomScaleNormal="100" workbookViewId="0">
      <selection activeCell="O41" sqref="O41"/>
    </sheetView>
  </sheetViews>
  <sheetFormatPr defaultRowHeight="14.35" x14ac:dyDescent="0.5"/>
  <cols>
    <col min="1" max="1" width="4.3515625" bestFit="1" customWidth="1"/>
    <col min="2" max="2" width="17.1171875" bestFit="1" customWidth="1"/>
    <col min="3" max="3" width="15.05859375" bestFit="1" customWidth="1"/>
    <col min="4" max="4" width="13.52734375" customWidth="1"/>
    <col min="5" max="5" width="13.1171875" customWidth="1"/>
    <col min="6" max="7" width="11.8203125" bestFit="1" customWidth="1"/>
    <col min="8" max="8" width="12.3515625" bestFit="1" customWidth="1"/>
    <col min="9" max="12" width="11.8203125" bestFit="1" customWidth="1"/>
    <col min="13" max="13" width="12.8203125" customWidth="1"/>
    <col min="14" max="14" width="13" customWidth="1"/>
    <col min="15" max="15" width="15.46875" customWidth="1"/>
    <col min="16" max="16" width="19.52734375" customWidth="1"/>
  </cols>
  <sheetData>
    <row r="1" spans="1:16" x14ac:dyDescent="0.5">
      <c r="A1" t="s">
        <v>61</v>
      </c>
      <c r="B1" t="s">
        <v>0</v>
      </c>
      <c r="C1" t="s">
        <v>51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36</v>
      </c>
      <c r="N1" t="s">
        <v>35</v>
      </c>
      <c r="O1" t="s">
        <v>37</v>
      </c>
      <c r="P1" t="s">
        <v>38</v>
      </c>
    </row>
    <row r="2" spans="1:16" x14ac:dyDescent="0.5">
      <c r="A2">
        <v>1</v>
      </c>
      <c r="B2" t="s">
        <v>2</v>
      </c>
      <c r="C2">
        <v>1</v>
      </c>
      <c r="D2" s="1">
        <v>1</v>
      </c>
      <c r="E2" s="1">
        <v>1</v>
      </c>
      <c r="F2" s="1">
        <v>0</v>
      </c>
      <c r="G2" s="1" t="s">
        <v>24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 t="s">
        <v>24</v>
      </c>
      <c r="O2" s="1">
        <v>1</v>
      </c>
      <c r="P2" s="1">
        <v>1</v>
      </c>
    </row>
    <row r="3" spans="1:16" x14ac:dyDescent="0.5">
      <c r="A3">
        <v>3</v>
      </c>
      <c r="B3" t="s">
        <v>4</v>
      </c>
      <c r="C3">
        <v>2</v>
      </c>
      <c r="D3" s="1">
        <v>0.99473024061113002</v>
      </c>
      <c r="E3" s="1">
        <v>0.99502961066274898</v>
      </c>
      <c r="F3" s="1">
        <v>1.2946</v>
      </c>
      <c r="G3" s="1">
        <v>47.009447581859902</v>
      </c>
      <c r="H3" s="1">
        <v>1.1378049041905201</v>
      </c>
      <c r="I3" s="1">
        <v>4.4619800164334101E-3</v>
      </c>
      <c r="J3" s="1">
        <v>0.99553801998356595</v>
      </c>
      <c r="K3" s="1">
        <v>1.9909265667051101E-5</v>
      </c>
      <c r="L3" s="1">
        <v>0.99998009073433203</v>
      </c>
      <c r="M3" s="1">
        <v>0.18185378150745601</v>
      </c>
      <c r="N3" s="1">
        <v>55.533580245684803</v>
      </c>
      <c r="O3" s="1">
        <v>0.99564114922920399</v>
      </c>
      <c r="P3" s="1">
        <v>0.99502961066274898</v>
      </c>
    </row>
    <row r="4" spans="1:16" x14ac:dyDescent="0.5">
      <c r="A4">
        <v>2</v>
      </c>
      <c r="B4" t="s">
        <v>3</v>
      </c>
      <c r="C4">
        <v>3</v>
      </c>
      <c r="D4" s="1">
        <v>0.62188645691851496</v>
      </c>
      <c r="E4" s="1">
        <v>0.63140357299275196</v>
      </c>
      <c r="F4" s="1">
        <v>1136.7175111111101</v>
      </c>
      <c r="G4" s="1">
        <v>17.5742781052369</v>
      </c>
      <c r="H4" s="1">
        <v>33.715241525326597</v>
      </c>
      <c r="I4" s="1">
        <v>0.132216633432653</v>
      </c>
      <c r="J4" s="1">
        <v>0.867783366567346</v>
      </c>
      <c r="K4" s="1">
        <v>1.7481238156264602E-2</v>
      </c>
      <c r="L4" s="1">
        <v>0.98251876184373499</v>
      </c>
      <c r="M4" s="1">
        <v>159.669329325013</v>
      </c>
      <c r="N4" s="1">
        <v>26.098588597835299</v>
      </c>
      <c r="O4" s="1">
        <v>0.69525111251523397</v>
      </c>
      <c r="P4" s="1">
        <v>0.63140357299275196</v>
      </c>
    </row>
    <row r="5" spans="1:16" x14ac:dyDescent="0.5">
      <c r="A5">
        <v>7</v>
      </c>
      <c r="B5" t="s">
        <v>8</v>
      </c>
      <c r="C5">
        <v>4</v>
      </c>
      <c r="D5" s="1">
        <v>0.60480462305112603</v>
      </c>
      <c r="E5" s="1">
        <v>0.61446688859287502</v>
      </c>
      <c r="F5" s="1">
        <v>1143.94793333333</v>
      </c>
      <c r="G5" s="1">
        <v>17.5467410282752</v>
      </c>
      <c r="H5" s="1">
        <v>33.822299350182099</v>
      </c>
      <c r="I5" s="1">
        <v>0.13263646803993001</v>
      </c>
      <c r="J5" s="1">
        <v>0.86736353196006899</v>
      </c>
      <c r="K5" s="1">
        <v>1.7592432654107301E-2</v>
      </c>
      <c r="L5" s="1">
        <v>0.98240756734589196</v>
      </c>
      <c r="M5" s="1">
        <v>160.67423374408</v>
      </c>
      <c r="N5" s="1">
        <v>26.071341234322599</v>
      </c>
      <c r="O5" s="1">
        <v>0.69037216313553396</v>
      </c>
      <c r="P5" s="1">
        <v>0.61446688859287502</v>
      </c>
    </row>
    <row r="6" spans="1:16" x14ac:dyDescent="0.5">
      <c r="A6">
        <v>8</v>
      </c>
      <c r="B6" t="s">
        <v>9</v>
      </c>
      <c r="C6">
        <v>5</v>
      </c>
      <c r="D6" s="1">
        <v>0.58690539318117196</v>
      </c>
      <c r="E6" s="1">
        <v>0.59699511382759396</v>
      </c>
      <c r="F6" s="1">
        <v>1166.8326</v>
      </c>
      <c r="G6" s="1">
        <v>17.460718065458</v>
      </c>
      <c r="H6" s="1">
        <v>34.158931482117502</v>
      </c>
      <c r="I6" s="1">
        <v>0.133956594047519</v>
      </c>
      <c r="J6" s="1">
        <v>0.86604340595247997</v>
      </c>
      <c r="K6" s="1">
        <v>1.79443690888119E-2</v>
      </c>
      <c r="L6" s="1">
        <v>0.98205563091118797</v>
      </c>
      <c r="M6" s="1">
        <v>163.87907193741901</v>
      </c>
      <c r="N6" s="1">
        <v>25.985568650302898</v>
      </c>
      <c r="O6" s="1">
        <v>0.67536907253123502</v>
      </c>
      <c r="P6" s="1">
        <v>0.59699511382759396</v>
      </c>
    </row>
    <row r="7" spans="1:16" x14ac:dyDescent="0.5">
      <c r="A7">
        <v>6</v>
      </c>
      <c r="B7" t="s">
        <v>7</v>
      </c>
      <c r="C7">
        <v>6</v>
      </c>
      <c r="D7" s="1">
        <v>0.63211237763649597</v>
      </c>
      <c r="E7" s="1">
        <v>0.64183300224769602</v>
      </c>
      <c r="F7" s="1">
        <v>1142.2710888888801</v>
      </c>
      <c r="G7" s="1">
        <v>17.553111760149498</v>
      </c>
      <c r="H7" s="1">
        <v>33.797501222559099</v>
      </c>
      <c r="I7" s="1">
        <v>0.132539220480624</v>
      </c>
      <c r="J7" s="1">
        <v>0.86746077951937495</v>
      </c>
      <c r="K7" s="1">
        <v>1.75666449656115E-2</v>
      </c>
      <c r="L7" s="1">
        <v>0.982433355034388</v>
      </c>
      <c r="M7" s="1">
        <v>160.45440839971801</v>
      </c>
      <c r="N7" s="1">
        <v>26.077287072620599</v>
      </c>
      <c r="O7" s="1">
        <v>0.70172255802651295</v>
      </c>
      <c r="P7" s="1">
        <v>0.64183300224769602</v>
      </c>
    </row>
    <row r="8" spans="1:16" x14ac:dyDescent="0.5">
      <c r="A8">
        <v>5</v>
      </c>
      <c r="B8" t="s">
        <v>6</v>
      </c>
      <c r="C8">
        <v>7</v>
      </c>
      <c r="D8" s="1">
        <v>0.66117361179510803</v>
      </c>
      <c r="E8" s="1">
        <v>0.67204597697259205</v>
      </c>
      <c r="F8" s="1">
        <v>1267.5625111111101</v>
      </c>
      <c r="G8" s="1">
        <v>17.1011097466831</v>
      </c>
      <c r="H8" s="1">
        <v>35.602844143566799</v>
      </c>
      <c r="I8" s="1">
        <v>0.13961899664143801</v>
      </c>
      <c r="J8" s="1">
        <v>0.86038100335856105</v>
      </c>
      <c r="K8" s="1">
        <v>1.9493464223162001E-2</v>
      </c>
      <c r="L8" s="1">
        <v>0.980506535776838</v>
      </c>
      <c r="M8" s="1">
        <v>178.061908439787</v>
      </c>
      <c r="N8" s="1">
        <v>25.625093371022501</v>
      </c>
      <c r="O8" s="1">
        <v>0.68720842669072102</v>
      </c>
      <c r="P8" s="1">
        <v>0.67204597697259205</v>
      </c>
    </row>
    <row r="9" spans="1:16" x14ac:dyDescent="0.5">
      <c r="A9">
        <v>4</v>
      </c>
      <c r="B9" t="s">
        <v>5</v>
      </c>
      <c r="C9">
        <v>8</v>
      </c>
      <c r="D9" s="1">
        <v>0.65705322854326897</v>
      </c>
      <c r="E9" s="1">
        <v>0.66671584165123399</v>
      </c>
      <c r="F9" s="1">
        <v>1910.3629333333299</v>
      </c>
      <c r="G9" s="1">
        <v>15.3196447792877</v>
      </c>
      <c r="H9" s="1">
        <v>43.707698787894699</v>
      </c>
      <c r="I9" s="1">
        <v>0.171402740344685</v>
      </c>
      <c r="J9" s="1">
        <v>0.82859725965531394</v>
      </c>
      <c r="K9" s="1">
        <v>2.93788993976675E-2</v>
      </c>
      <c r="L9" s="1">
        <v>0.97062110060233198</v>
      </c>
      <c r="M9" s="1">
        <v>268.35062836267502</v>
      </c>
      <c r="N9" s="1">
        <v>23.843777443112799</v>
      </c>
      <c r="O9" s="1">
        <v>0.58596217366492098</v>
      </c>
      <c r="P9" s="1">
        <v>0.66671584165123399</v>
      </c>
    </row>
    <row r="10" spans="1:16" x14ac:dyDescent="0.5">
      <c r="A10">
        <v>9</v>
      </c>
      <c r="B10" t="s">
        <v>10</v>
      </c>
      <c r="C10">
        <v>9</v>
      </c>
      <c r="D10" s="1">
        <v>0.42572597556185399</v>
      </c>
      <c r="E10" s="1">
        <v>0.43889027386031199</v>
      </c>
      <c r="F10" s="1">
        <v>1736.99182222222</v>
      </c>
      <c r="G10" s="1">
        <v>15.7328258707948</v>
      </c>
      <c r="H10" s="1">
        <v>41.677233860013096</v>
      </c>
      <c r="I10" s="1">
        <v>0.16344013278436501</v>
      </c>
      <c r="J10" s="1">
        <v>0.83655986721563402</v>
      </c>
      <c r="K10" s="1">
        <v>2.6712677004570799E-2</v>
      </c>
      <c r="L10" s="1">
        <v>0.97328732299542897</v>
      </c>
      <c r="M10" s="1">
        <v>243.89595587932601</v>
      </c>
      <c r="N10" s="1">
        <v>24.258757616769898</v>
      </c>
      <c r="O10" s="1">
        <v>0.46978076549597497</v>
      </c>
      <c r="P10" s="1">
        <v>0.43889027386031199</v>
      </c>
    </row>
    <row r="11" spans="1:16" x14ac:dyDescent="0.5">
      <c r="A11">
        <v>10</v>
      </c>
      <c r="B11" t="s">
        <v>11</v>
      </c>
      <c r="C11">
        <v>10</v>
      </c>
      <c r="D11" s="1">
        <v>0.37342345065857002</v>
      </c>
      <c r="E11" s="1">
        <v>0.38487461805746098</v>
      </c>
      <c r="F11" s="1">
        <v>2087.9347555555501</v>
      </c>
      <c r="G11" s="1">
        <v>14.933634372967401</v>
      </c>
      <c r="H11" s="1">
        <v>45.693924711667599</v>
      </c>
      <c r="I11" s="1">
        <v>0.179191861614383</v>
      </c>
      <c r="J11" s="1">
        <v>0.82080813838561695</v>
      </c>
      <c r="K11" s="1">
        <v>3.2109723268828202E-2</v>
      </c>
      <c r="L11" s="1">
        <v>0.96789027673117101</v>
      </c>
      <c r="M11" s="1">
        <v>293.15650366828299</v>
      </c>
      <c r="N11" s="1">
        <v>23.459808274301</v>
      </c>
      <c r="O11" s="1">
        <v>0.30769984815057599</v>
      </c>
      <c r="P11" s="1">
        <v>0.38487461805746098</v>
      </c>
    </row>
    <row r="12" spans="1:16" x14ac:dyDescent="0.5">
      <c r="B12" t="s">
        <v>60</v>
      </c>
      <c r="C12" t="s">
        <v>54</v>
      </c>
      <c r="D12" s="1" t="s">
        <v>55</v>
      </c>
      <c r="E12" s="1" t="s">
        <v>55</v>
      </c>
      <c r="F12" s="1" t="s">
        <v>54</v>
      </c>
      <c r="G12" s="1" t="s">
        <v>55</v>
      </c>
      <c r="H12" s="1" t="s">
        <v>54</v>
      </c>
      <c r="I12" s="1" t="s">
        <v>54</v>
      </c>
      <c r="J12" s="1" t="s">
        <v>55</v>
      </c>
      <c r="K12" s="1" t="s">
        <v>54</v>
      </c>
      <c r="L12" s="1" t="s">
        <v>55</v>
      </c>
      <c r="M12" s="1" t="s">
        <v>54</v>
      </c>
      <c r="N12" s="1" t="s">
        <v>55</v>
      </c>
      <c r="O12" s="1" t="s">
        <v>55</v>
      </c>
      <c r="P12" s="1" t="s">
        <v>55</v>
      </c>
    </row>
    <row r="13" spans="1:16" x14ac:dyDescent="0.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">
      <c r="B14" t="s">
        <v>63</v>
      </c>
      <c r="C14" t="s">
        <v>51</v>
      </c>
      <c r="D14" t="s">
        <v>26</v>
      </c>
      <c r="E14" t="s">
        <v>27</v>
      </c>
      <c r="F14" t="s">
        <v>28</v>
      </c>
      <c r="G14" t="s">
        <v>29</v>
      </c>
      <c r="H14" t="s">
        <v>30</v>
      </c>
      <c r="I14" t="s">
        <v>31</v>
      </c>
      <c r="J14" t="s">
        <v>32</v>
      </c>
      <c r="K14" t="s">
        <v>33</v>
      </c>
      <c r="L14" t="s">
        <v>34</v>
      </c>
      <c r="M14" t="s">
        <v>36</v>
      </c>
      <c r="N14" t="s">
        <v>35</v>
      </c>
      <c r="O14" t="s">
        <v>37</v>
      </c>
      <c r="P14" t="s">
        <v>38</v>
      </c>
    </row>
    <row r="15" spans="1:16" x14ac:dyDescent="0.5">
      <c r="A15">
        <v>11</v>
      </c>
      <c r="B15" t="s">
        <v>12</v>
      </c>
      <c r="C15" s="2" t="s">
        <v>53</v>
      </c>
      <c r="D15" s="1">
        <v>1.02352173793247E-2</v>
      </c>
      <c r="E15" s="1">
        <v>1.02260897982376E-2</v>
      </c>
      <c r="F15" s="1">
        <v>15824.9738</v>
      </c>
      <c r="G15" s="1">
        <v>6.1373736120062397</v>
      </c>
      <c r="H15" s="1">
        <v>125.797352118397</v>
      </c>
      <c r="I15" s="1">
        <v>0.49332294948390998</v>
      </c>
      <c r="J15" s="1">
        <v>0.50667705051608902</v>
      </c>
      <c r="K15" s="1">
        <v>0.24336753248750401</v>
      </c>
      <c r="L15" s="1">
        <v>0.75663246751249502</v>
      </c>
      <c r="M15" s="1">
        <v>2222.9501991287102</v>
      </c>
      <c r="N15" s="1">
        <v>14.6615062758226</v>
      </c>
      <c r="O15" s="1">
        <v>1.28655116781208E-4</v>
      </c>
      <c r="P15" s="1">
        <v>1.02260897982376E-2</v>
      </c>
    </row>
    <row r="16" spans="1:16" x14ac:dyDescent="0.5">
      <c r="A16">
        <v>12</v>
      </c>
      <c r="B16" t="s">
        <v>13</v>
      </c>
      <c r="C16" s="2" t="s">
        <v>53</v>
      </c>
      <c r="D16" s="1">
        <v>0.40415854882282198</v>
      </c>
      <c r="E16" s="1">
        <v>0.410747803563559</v>
      </c>
      <c r="F16" s="1">
        <v>24510.4191333333</v>
      </c>
      <c r="G16" s="1">
        <v>4.23729623025155</v>
      </c>
      <c r="H16" s="1">
        <v>156.55803758776901</v>
      </c>
      <c r="I16" s="1">
        <v>0.61395308857948605</v>
      </c>
      <c r="J16" s="1">
        <v>0.38604691142051301</v>
      </c>
      <c r="K16" s="1">
        <v>0.376938394976291</v>
      </c>
      <c r="L16" s="1">
        <v>0.623061605023708</v>
      </c>
      <c r="M16" s="1">
        <v>3443.0035576472501</v>
      </c>
      <c r="N16" s="1">
        <v>12.7614288940756</v>
      </c>
      <c r="O16" s="1">
        <v>3.4213531549072101E-3</v>
      </c>
      <c r="P16" s="1">
        <v>0.410747803563559</v>
      </c>
    </row>
    <row r="17" spans="1:16" x14ac:dyDescent="0.5">
      <c r="A17">
        <v>13</v>
      </c>
      <c r="B17" t="s">
        <v>14</v>
      </c>
      <c r="C17" s="2" t="s">
        <v>53</v>
      </c>
      <c r="D17" s="1">
        <v>0.20164713851455399</v>
      </c>
      <c r="E17" s="1">
        <v>0.20743271856192999</v>
      </c>
      <c r="F17" s="1">
        <v>19105.807133333299</v>
      </c>
      <c r="G17" s="1">
        <v>5.3191497149208198</v>
      </c>
      <c r="H17" s="1">
        <v>138.223757485221</v>
      </c>
      <c r="I17" s="1">
        <v>0.54205395092243702</v>
      </c>
      <c r="J17" s="1">
        <v>0.45794604907756198</v>
      </c>
      <c r="K17" s="1">
        <v>0.29382248571062403</v>
      </c>
      <c r="L17" s="1">
        <v>0.70617751428937503</v>
      </c>
      <c r="M17" s="1">
        <v>2683.8122014156602</v>
      </c>
      <c r="N17" s="1">
        <v>13.8432823787407</v>
      </c>
      <c r="O17" s="1">
        <v>2.1812257900800098E-3</v>
      </c>
      <c r="P17" s="1">
        <v>0.20743271856192999</v>
      </c>
    </row>
    <row r="18" spans="1:16" x14ac:dyDescent="0.5">
      <c r="B18" t="s">
        <v>52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5">
      <c r="A19">
        <v>14</v>
      </c>
      <c r="B19" t="s">
        <v>15</v>
      </c>
      <c r="C19" s="2" t="s">
        <v>53</v>
      </c>
      <c r="D19" s="1">
        <v>7.94222089177638E-3</v>
      </c>
      <c r="E19" s="1">
        <v>7.9422208917763401E-3</v>
      </c>
      <c r="F19" s="1">
        <v>64516</v>
      </c>
      <c r="G19" s="1">
        <v>3.4129276280342E-2</v>
      </c>
      <c r="H19" s="1">
        <v>254</v>
      </c>
      <c r="I19" s="1">
        <v>0.99607843137254903</v>
      </c>
      <c r="J19" s="1">
        <v>3.9215686274509604E-3</v>
      </c>
      <c r="K19" s="1">
        <v>0.99217224144559701</v>
      </c>
      <c r="L19" s="1">
        <v>7.8277585544020908E-3</v>
      </c>
      <c r="M19" s="1">
        <v>9062.6282772648901</v>
      </c>
      <c r="N19" s="1">
        <v>8.5582619401007101</v>
      </c>
      <c r="O19" s="1">
        <v>7.5203751915018796E-3</v>
      </c>
      <c r="P19" s="1">
        <v>7.9422208917763401E-3</v>
      </c>
    </row>
    <row r="20" spans="1:16" x14ac:dyDescent="0.5">
      <c r="A20">
        <v>15</v>
      </c>
      <c r="B20" t="s">
        <v>16</v>
      </c>
      <c r="C20" s="2" t="s">
        <v>53</v>
      </c>
      <c r="D20" s="1">
        <v>0.48018507037783797</v>
      </c>
      <c r="E20" s="1">
        <v>0.47814405752391997</v>
      </c>
      <c r="F20" s="1">
        <v>32258</v>
      </c>
      <c r="G20" s="1">
        <v>3.0444292329201499</v>
      </c>
      <c r="H20" s="1">
        <v>179.60512242138299</v>
      </c>
      <c r="I20" s="1">
        <v>0.70433381341718804</v>
      </c>
      <c r="J20" s="1">
        <v>0.29566618658281102</v>
      </c>
      <c r="K20" s="1">
        <v>0.49608612072279801</v>
      </c>
      <c r="L20" s="1">
        <v>0.50391387927720099</v>
      </c>
      <c r="M20" s="1">
        <v>4531.3141386234302</v>
      </c>
      <c r="N20" s="1">
        <v>11.568561896749101</v>
      </c>
      <c r="O20" s="1">
        <v>0.18306344943394801</v>
      </c>
      <c r="P20" s="1">
        <v>0.47814405752391997</v>
      </c>
    </row>
    <row r="21" spans="1:16" x14ac:dyDescent="0.5">
      <c r="A21">
        <v>16</v>
      </c>
      <c r="B21" t="s">
        <v>17</v>
      </c>
      <c r="C21" s="2" t="s">
        <v>53</v>
      </c>
      <c r="D21" s="1">
        <v>0.480353601608558</v>
      </c>
      <c r="E21" s="1">
        <v>0.47762942507821599</v>
      </c>
      <c r="F21" s="1">
        <v>32258</v>
      </c>
      <c r="G21" s="1">
        <v>3.0444292329201499</v>
      </c>
      <c r="H21" s="1">
        <v>179.60512242138299</v>
      </c>
      <c r="I21" s="1">
        <v>0.70433381341718804</v>
      </c>
      <c r="J21" s="1">
        <v>0.29566618658281102</v>
      </c>
      <c r="K21" s="1">
        <v>0.49608612072279801</v>
      </c>
      <c r="L21" s="1">
        <v>0.50391387927720099</v>
      </c>
      <c r="M21" s="1">
        <v>4531.3141386234302</v>
      </c>
      <c r="N21" s="1">
        <v>11.568561896749101</v>
      </c>
      <c r="O21" s="1">
        <v>0.184721983996853</v>
      </c>
      <c r="P21" s="1">
        <v>0.47762942507821599</v>
      </c>
    </row>
    <row r="22" spans="1:16" x14ac:dyDescent="0.5">
      <c r="A22">
        <v>17</v>
      </c>
      <c r="B22" t="s">
        <v>18</v>
      </c>
      <c r="C22" s="2" t="s">
        <v>53</v>
      </c>
      <c r="D22" s="1">
        <v>1.7406772887561799E-2</v>
      </c>
      <c r="E22" s="1">
        <v>1.7406772887561501E-2</v>
      </c>
      <c r="F22" s="1">
        <v>13689</v>
      </c>
      <c r="G22" s="1">
        <v>6.7670863737558697</v>
      </c>
      <c r="H22" s="1">
        <v>117</v>
      </c>
      <c r="I22" s="1">
        <v>0.45882352941176402</v>
      </c>
      <c r="J22" s="1">
        <v>0.54117647058823504</v>
      </c>
      <c r="K22" s="1">
        <v>0.21051903114186801</v>
      </c>
      <c r="L22" s="1">
        <v>0.78948096885813102</v>
      </c>
      <c r="M22" s="1">
        <v>1922.90778236195</v>
      </c>
      <c r="N22" s="1">
        <v>15.291219037597701</v>
      </c>
      <c r="O22" s="1">
        <v>1.66872213136488E-2</v>
      </c>
      <c r="P22" s="1">
        <v>1.7406772887561501E-2</v>
      </c>
    </row>
    <row r="23" spans="1:16" x14ac:dyDescent="0.5">
      <c r="A23">
        <v>18</v>
      </c>
      <c r="B23" t="s">
        <v>19</v>
      </c>
      <c r="C23" s="2" t="s">
        <v>53</v>
      </c>
      <c r="D23" s="1">
        <v>0.76228382562697194</v>
      </c>
      <c r="E23" s="1">
        <v>0.76228382562695596</v>
      </c>
      <c r="F23" s="1">
        <v>18769</v>
      </c>
      <c r="G23" s="1">
        <v>5.3963922655509604</v>
      </c>
      <c r="H23" s="1">
        <v>137</v>
      </c>
      <c r="I23" s="1">
        <v>0.53725490196078396</v>
      </c>
      <c r="J23" s="1">
        <v>0.46274509803921499</v>
      </c>
      <c r="K23" s="1">
        <v>0.288642829680891</v>
      </c>
      <c r="L23" s="1">
        <v>0.71135717031910795</v>
      </c>
      <c r="M23" s="1">
        <v>2636.5005601017401</v>
      </c>
      <c r="N23" s="1">
        <v>13.920524929383101</v>
      </c>
      <c r="O23" s="1">
        <v>0.753768489878887</v>
      </c>
      <c r="P23" s="1">
        <v>0.76228382562695596</v>
      </c>
    </row>
    <row r="24" spans="1:16" x14ac:dyDescent="0.5">
      <c r="A24">
        <v>19</v>
      </c>
      <c r="B24" t="s">
        <v>20</v>
      </c>
      <c r="C24" s="2" t="s">
        <v>53</v>
      </c>
      <c r="D24" s="1">
        <v>0.37164545052280101</v>
      </c>
      <c r="E24" s="1">
        <v>0.36955254445290298</v>
      </c>
      <c r="F24" s="1">
        <v>16229</v>
      </c>
      <c r="G24" s="1">
        <v>6.0278860061418698</v>
      </c>
      <c r="H24" s="1">
        <v>127.393092434401</v>
      </c>
      <c r="I24" s="1">
        <v>0.49958075464471202</v>
      </c>
      <c r="J24" s="1">
        <v>0.50041924535528703</v>
      </c>
      <c r="K24" s="1">
        <v>0.24958093041137999</v>
      </c>
      <c r="L24" s="1">
        <v>0.75041906958861904</v>
      </c>
      <c r="M24" s="1">
        <v>2279.7041712303399</v>
      </c>
      <c r="N24" s="1">
        <v>14.552018669981001</v>
      </c>
      <c r="O24" s="1">
        <v>0.14144817923615099</v>
      </c>
      <c r="P24" s="1">
        <v>0.36955254445290298</v>
      </c>
    </row>
    <row r="26" spans="1:16" x14ac:dyDescent="0.5">
      <c r="B26" t="s">
        <v>45</v>
      </c>
    </row>
    <row r="27" spans="1:16" x14ac:dyDescent="0.5">
      <c r="B27" t="s">
        <v>39</v>
      </c>
      <c r="D27">
        <v>244</v>
      </c>
      <c r="E27" t="s">
        <v>40</v>
      </c>
    </row>
    <row r="28" spans="1:16" x14ac:dyDescent="0.5">
      <c r="B28" t="s">
        <v>41</v>
      </c>
      <c r="D28">
        <v>65</v>
      </c>
      <c r="E28" t="s">
        <v>40</v>
      </c>
    </row>
    <row r="29" spans="1:16" x14ac:dyDescent="0.5">
      <c r="B29" t="s">
        <v>42</v>
      </c>
      <c r="D29">
        <v>5</v>
      </c>
      <c r="E29" t="s">
        <v>40</v>
      </c>
    </row>
    <row r="30" spans="1:16" x14ac:dyDescent="0.5">
      <c r="B30" t="s">
        <v>43</v>
      </c>
      <c r="D30">
        <v>13</v>
      </c>
      <c r="E30" t="s">
        <v>40</v>
      </c>
    </row>
    <row r="31" spans="1:16" x14ac:dyDescent="0.5">
      <c r="B31" t="s">
        <v>44</v>
      </c>
      <c r="D31">
        <v>604</v>
      </c>
      <c r="E31" t="s">
        <v>40</v>
      </c>
    </row>
    <row r="33" spans="3:4" x14ac:dyDescent="0.5">
      <c r="C33" t="s">
        <v>65</v>
      </c>
      <c r="D33">
        <f>SUM(D27:D31)</f>
        <v>931</v>
      </c>
    </row>
    <row r="34" spans="3:4" x14ac:dyDescent="0.5">
      <c r="C34" t="s">
        <v>56</v>
      </c>
      <c r="D34">
        <f>COUNTA(D2:P11,D15:P24)</f>
        <v>247</v>
      </c>
    </row>
  </sheetData>
  <conditionalFormatting sqref="D2:D1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{D370807E-1BDE-4EBB-97AD-7975B2A811D9}</x14:id>
        </ext>
      </extLst>
    </cfRule>
  </conditionalFormatting>
  <conditionalFormatting sqref="D15:D2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{E1D2FF22-5DB8-4AFF-8A58-D2F44D19945D}</x14:id>
        </ext>
      </extLst>
    </cfRule>
  </conditionalFormatting>
  <conditionalFormatting sqref="E2:E1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{E0029542-89A7-4089-AAAB-0BEEB658D6D2}</x14:id>
        </ext>
      </extLst>
    </cfRule>
  </conditionalFormatting>
  <conditionalFormatting sqref="E15:E2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{3C78A89C-8C39-4E83-B29F-2A9440BCD447}</x14:id>
        </ext>
      </extLst>
    </cfRule>
  </conditionalFormatting>
  <conditionalFormatting sqref="F2:F1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{34D2840D-68EF-4C31-A1A4-04D39A3D8AF9}</x14:id>
        </ext>
      </extLst>
    </cfRule>
  </conditionalFormatting>
  <conditionalFormatting sqref="F15:F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{1DF579B9-B79B-4D85-A70F-E94C07CC8EA0}</x14:id>
        </ext>
      </extLst>
    </cfRule>
  </conditionalFormatting>
  <conditionalFormatting sqref="G2:G1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{1A34962B-1A09-45ED-B859-1439B94AC4CA}</x14:id>
        </ext>
      </extLst>
    </cfRule>
  </conditionalFormatting>
  <conditionalFormatting sqref="G15:G2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{9BA3EFF7-BA5A-48FE-AA03-A55AFC3F9FB8}</x14:id>
        </ext>
      </extLst>
    </cfRule>
  </conditionalFormatting>
  <conditionalFormatting sqref="H2:H1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{A96681BC-FD48-4453-8092-75E2E7D3F58F}</x14:id>
        </ext>
      </extLst>
    </cfRule>
  </conditionalFormatting>
  <conditionalFormatting sqref="H15:H2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{162D79C8-F17A-4955-A65B-0DEC7D5AF79C}</x14:id>
        </ext>
      </extLst>
    </cfRule>
  </conditionalFormatting>
  <conditionalFormatting sqref="I2:I1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{01E6D7BD-E89F-48F7-B95B-E86CFB52902F}</x14:id>
        </ext>
      </extLst>
    </cfRule>
  </conditionalFormatting>
  <conditionalFormatting sqref="I15:I2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{505D15E2-E218-4C28-80E5-B151712D9549}</x14:id>
        </ext>
      </extLst>
    </cfRule>
  </conditionalFormatting>
  <conditionalFormatting sqref="J2:J1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{51BD8E1D-0AA6-4324-9D68-AC8A3170E081}</x14:id>
        </ext>
      </extLst>
    </cfRule>
  </conditionalFormatting>
  <conditionalFormatting sqref="J15:J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{867F84BB-E4DC-4200-A7F4-AF1B22D1311F}</x14:id>
        </ext>
      </extLst>
    </cfRule>
  </conditionalFormatting>
  <conditionalFormatting sqref="K2:K1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{CA5A747E-2E0A-4B5E-A1F4-F99186156459}</x14:id>
        </ext>
      </extLst>
    </cfRule>
  </conditionalFormatting>
  <conditionalFormatting sqref="K15:K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{A87C8537-0424-4852-8F9D-B5ADB9E3FA23}</x14:id>
        </ext>
      </extLst>
    </cfRule>
  </conditionalFormatting>
  <conditionalFormatting sqref="L2:L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{E63D3256-B9B5-4C02-81B4-E4F3A8985D83}</x14:id>
        </ext>
      </extLst>
    </cfRule>
  </conditionalFormatting>
  <conditionalFormatting sqref="L15:L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{55C1E6AC-5F46-4CCF-ADED-6C7B694EA0BD}</x14:id>
        </ext>
      </extLst>
    </cfRule>
  </conditionalFormatting>
  <conditionalFormatting sqref="M2:M1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{EB0CAD65-78EA-49D6-9011-8E2D3493D659}</x14:id>
        </ext>
      </extLst>
    </cfRule>
  </conditionalFormatting>
  <conditionalFormatting sqref="M15:M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{31B725AA-56CB-4487-9B4A-970A2454B560}</x14:id>
        </ext>
      </extLst>
    </cfRule>
  </conditionalFormatting>
  <conditionalFormatting sqref="N2:N1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{ADD1F194-3801-4D40-8583-199913102CD4}</x14:id>
        </ext>
      </extLst>
    </cfRule>
  </conditionalFormatting>
  <conditionalFormatting sqref="N15:N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{430A1985-F835-4F9E-A5A1-854BD5C0F8F7}</x14:id>
        </ext>
      </extLst>
    </cfRule>
  </conditionalFormatting>
  <conditionalFormatting sqref="O2:O1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{8DE9BDE7-F6EF-4675-821B-7A08EFE7E0E4}</x14:id>
        </ext>
      </extLst>
    </cfRule>
  </conditionalFormatting>
  <conditionalFormatting sqref="O15:O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{D526A70F-544E-468B-9EC2-9015FE513080}</x14:id>
        </ext>
      </extLst>
    </cfRule>
  </conditionalFormatting>
  <conditionalFormatting sqref="P2:P1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{6B477BAF-BFE9-4ADE-B6B3-A48622742CBE}</x14:id>
        </ext>
      </extLst>
    </cfRule>
  </conditionalFormatting>
  <conditionalFormatting sqref="P15:P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{12D4EAC5-F259-4633-9E74-90B68AEC5C89}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0807E-1BDE-4EBB-97AD-7975B2A811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E1D2FF22-5DB8-4AFF-8A58-D2F44D199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E0029542-89A7-4089-AAAB-0BEEB658D6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3C78A89C-8C39-4E83-B29F-2A9440BCD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34D2840D-68EF-4C31-A1A4-04D39A3D8A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  <x14:conditionalFormatting xmlns:xm="http://schemas.microsoft.com/office/excel/2006/main">
          <x14:cfRule type="dataBar" id="{1DF579B9-B79B-4D85-A70F-E94C07CC8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1A34962B-1A09-45ED-B859-1439B94AC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>
          <x14:cfRule type="dataBar" id="{9BA3EFF7-BA5A-48FE-AA03-A55AFC3F9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A96681BC-FD48-4453-8092-75E2E7D3F5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H2:H12</xm:sqref>
        </x14:conditionalFormatting>
        <x14:conditionalFormatting xmlns:xm="http://schemas.microsoft.com/office/excel/2006/main">
          <x14:cfRule type="dataBar" id="{162D79C8-F17A-4955-A65B-0DEC7D5AF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01E6D7BD-E89F-48F7-B95B-E86CFB529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I2:I12</xm:sqref>
        </x14:conditionalFormatting>
        <x14:conditionalFormatting xmlns:xm="http://schemas.microsoft.com/office/excel/2006/main">
          <x14:cfRule type="dataBar" id="{505D15E2-E218-4C28-80E5-B151712D9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51BD8E1D-0AA6-4324-9D68-AC8A3170E0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J2:J12</xm:sqref>
        </x14:conditionalFormatting>
        <x14:conditionalFormatting xmlns:xm="http://schemas.microsoft.com/office/excel/2006/main">
          <x14:cfRule type="dataBar" id="{867F84BB-E4DC-4200-A7F4-AF1B22D131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CA5A747E-2E0A-4B5E-A1F4-F991861564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K2:K12</xm:sqref>
        </x14:conditionalFormatting>
        <x14:conditionalFormatting xmlns:xm="http://schemas.microsoft.com/office/excel/2006/main">
          <x14:cfRule type="dataBar" id="{A87C8537-0424-4852-8F9D-B5ADB9E3F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  <x14:conditionalFormatting xmlns:xm="http://schemas.microsoft.com/office/excel/2006/main">
          <x14:cfRule type="dataBar" id="{E63D3256-B9B5-4C02-81B4-E4F3A8985D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L2:L12</xm:sqref>
        </x14:conditionalFormatting>
        <x14:conditionalFormatting xmlns:xm="http://schemas.microsoft.com/office/excel/2006/main">
          <x14:cfRule type="dataBar" id="{55C1E6AC-5F46-4CCF-ADED-6C7B694EA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  <x14:conditionalFormatting xmlns:xm="http://schemas.microsoft.com/office/excel/2006/main">
          <x14:cfRule type="dataBar" id="{EB0CAD65-78EA-49D6-9011-8E2D3493D6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M2:M12</xm:sqref>
        </x14:conditionalFormatting>
        <x14:conditionalFormatting xmlns:xm="http://schemas.microsoft.com/office/excel/2006/main">
          <x14:cfRule type="dataBar" id="{31B725AA-56CB-4487-9B4A-970A2454B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M15:M24</xm:sqref>
        </x14:conditionalFormatting>
        <x14:conditionalFormatting xmlns:xm="http://schemas.microsoft.com/office/excel/2006/main">
          <x14:cfRule type="dataBar" id="{ADD1F194-3801-4D40-8583-199913102C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N2:N12</xm:sqref>
        </x14:conditionalFormatting>
        <x14:conditionalFormatting xmlns:xm="http://schemas.microsoft.com/office/excel/2006/main">
          <x14:cfRule type="dataBar" id="{430A1985-F835-4F9E-A5A1-854BD5C0F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N15:N24</xm:sqref>
        </x14:conditionalFormatting>
        <x14:conditionalFormatting xmlns:xm="http://schemas.microsoft.com/office/excel/2006/main">
          <x14:cfRule type="dataBar" id="{8DE9BDE7-F6EF-4675-821B-7A08EFE7E0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O2:O12</xm:sqref>
        </x14:conditionalFormatting>
        <x14:conditionalFormatting xmlns:xm="http://schemas.microsoft.com/office/excel/2006/main">
          <x14:cfRule type="dataBar" id="{D526A70F-544E-468B-9EC2-9015FE5130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O15:O24</xm:sqref>
        </x14:conditionalFormatting>
        <x14:conditionalFormatting xmlns:xm="http://schemas.microsoft.com/office/excel/2006/main">
          <x14:cfRule type="dataBar" id="{6B477BAF-BFE9-4ADE-B6B3-A48622742C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P2:P12</xm:sqref>
        </x14:conditionalFormatting>
        <x14:conditionalFormatting xmlns:xm="http://schemas.microsoft.com/office/excel/2006/main">
          <x14:cfRule type="dataBar" id="{12D4EAC5-F259-4633-9E74-90B68AEC5C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P15:P24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F9D2-63F6-4956-BC04-3299D7C8DB32}">
  <dimension ref="A1:K27"/>
  <sheetViews>
    <sheetView workbookViewId="0">
      <selection activeCell="U17" sqref="U17"/>
    </sheetView>
  </sheetViews>
  <sheetFormatPr defaultRowHeight="14.35" x14ac:dyDescent="0.5"/>
  <cols>
    <col min="1" max="1" width="3.87890625" bestFit="1" customWidth="1"/>
    <col min="2" max="2" width="11.703125" bestFit="1" customWidth="1"/>
    <col min="3" max="3" width="14.41015625" bestFit="1" customWidth="1"/>
    <col min="4" max="4" width="10.234375" bestFit="1" customWidth="1"/>
    <col min="5" max="11" width="9.05859375" bestFit="1" customWidth="1"/>
  </cols>
  <sheetData>
    <row r="1" spans="1:11" x14ac:dyDescent="0.5">
      <c r="A1" t="s">
        <v>61</v>
      </c>
      <c r="B1" t="s">
        <v>0</v>
      </c>
      <c r="C1" t="s">
        <v>62</v>
      </c>
      <c r="D1" t="s">
        <v>21</v>
      </c>
      <c r="E1" t="s">
        <v>23</v>
      </c>
      <c r="F1" t="s">
        <v>22</v>
      </c>
      <c r="G1" t="s">
        <v>46</v>
      </c>
      <c r="H1" t="s">
        <v>1</v>
      </c>
      <c r="I1" t="s">
        <v>25</v>
      </c>
      <c r="J1" t="s">
        <v>47</v>
      </c>
      <c r="K1" t="s">
        <v>48</v>
      </c>
    </row>
    <row r="2" spans="1:11" x14ac:dyDescent="0.5">
      <c r="A2">
        <v>1</v>
      </c>
      <c r="B2" t="s">
        <v>2</v>
      </c>
      <c r="C2">
        <v>1</v>
      </c>
      <c r="D2" s="1">
        <v>0</v>
      </c>
      <c r="E2" s="1">
        <v>0</v>
      </c>
      <c r="F2" s="1" t="s">
        <v>49</v>
      </c>
      <c r="G2" s="1">
        <v>1</v>
      </c>
      <c r="H2" s="1">
        <v>1</v>
      </c>
      <c r="I2" s="1">
        <v>1</v>
      </c>
      <c r="J2" s="1">
        <v>0.41610000000000003</v>
      </c>
      <c r="K2" s="1">
        <v>0.999999999987773</v>
      </c>
    </row>
    <row r="3" spans="1:11" x14ac:dyDescent="0.5">
      <c r="A3">
        <v>3</v>
      </c>
      <c r="B3" t="s">
        <v>4</v>
      </c>
      <c r="C3">
        <v>2</v>
      </c>
      <c r="D3" s="1">
        <v>1.458588</v>
      </c>
      <c r="E3" s="1">
        <v>1.2077201662636901</v>
      </c>
      <c r="F3" s="1">
        <v>46.491477246254497</v>
      </c>
      <c r="G3" s="1">
        <v>0.99990386372957896</v>
      </c>
      <c r="H3" s="1">
        <v>0.99478566549507097</v>
      </c>
      <c r="I3" s="1">
        <v>0.99854740875854098</v>
      </c>
      <c r="J3" s="1">
        <v>0.41579442276733802</v>
      </c>
      <c r="K3" s="1">
        <v>0.99940217861168801</v>
      </c>
    </row>
    <row r="4" spans="1:11" x14ac:dyDescent="0.5">
      <c r="A4">
        <v>2</v>
      </c>
      <c r="B4" t="s">
        <v>3</v>
      </c>
      <c r="C4">
        <v>3</v>
      </c>
      <c r="D4" s="1">
        <v>1447.892548</v>
      </c>
      <c r="E4" s="1">
        <v>38.051183266752602</v>
      </c>
      <c r="F4" s="1">
        <v>16.523440279723999</v>
      </c>
      <c r="G4" s="1">
        <v>0.89511269174578101</v>
      </c>
      <c r="H4" s="1">
        <v>0.596365728814643</v>
      </c>
      <c r="I4" s="1">
        <v>0.74866981771580998</v>
      </c>
      <c r="J4" s="1">
        <v>-2.5979277352877301E-5</v>
      </c>
      <c r="K4" s="1">
        <v>6.2888779528166905E-2</v>
      </c>
    </row>
    <row r="5" spans="1:11" x14ac:dyDescent="0.5">
      <c r="A5">
        <v>7</v>
      </c>
      <c r="B5" t="s">
        <v>8</v>
      </c>
      <c r="C5">
        <v>4</v>
      </c>
      <c r="D5" s="1">
        <v>1457.395188</v>
      </c>
      <c r="E5" s="1">
        <v>38.175845609494999</v>
      </c>
      <c r="F5" s="1">
        <v>16.495030296221099</v>
      </c>
      <c r="G5" s="1">
        <v>0.89419083054185</v>
      </c>
      <c r="H5" s="1">
        <v>0.57927040378633798</v>
      </c>
      <c r="I5" s="1">
        <v>0.73601952339450505</v>
      </c>
      <c r="J5" s="1">
        <v>-9.2502997954640499E-4</v>
      </c>
      <c r="K5" s="1">
        <v>6.04887663710812E-2</v>
      </c>
    </row>
    <row r="6" spans="1:11" x14ac:dyDescent="0.5">
      <c r="A6">
        <v>8</v>
      </c>
      <c r="B6" t="s">
        <v>9</v>
      </c>
      <c r="C6">
        <v>5</v>
      </c>
      <c r="D6" s="1">
        <v>1485.029908</v>
      </c>
      <c r="E6" s="1">
        <v>38.536085789815203</v>
      </c>
      <c r="F6" s="1">
        <v>16.413451605826399</v>
      </c>
      <c r="G6" s="1">
        <v>0.89248771148239503</v>
      </c>
      <c r="H6" s="1">
        <v>0.56237452048764702</v>
      </c>
      <c r="I6" s="1">
        <v>0.72139583934346496</v>
      </c>
      <c r="J6" s="1">
        <v>-8.6387236014050196E-4</v>
      </c>
      <c r="K6" s="1">
        <v>5.7928354080974603E-2</v>
      </c>
    </row>
    <row r="7" spans="1:11" x14ac:dyDescent="0.5">
      <c r="A7">
        <v>6</v>
      </c>
      <c r="B7" t="s">
        <v>7</v>
      </c>
      <c r="C7">
        <v>6</v>
      </c>
      <c r="D7" s="1">
        <v>1453.2851800000001</v>
      </c>
      <c r="E7" s="1">
        <v>38.1219776506938</v>
      </c>
      <c r="F7" s="1">
        <v>16.507295160483899</v>
      </c>
      <c r="G7" s="1">
        <v>0.89494822886650205</v>
      </c>
      <c r="H7" s="1">
        <v>0.60691767837225596</v>
      </c>
      <c r="I7" s="1">
        <v>0.75529128617046604</v>
      </c>
      <c r="J7" s="1">
        <v>-1.8400392430435099E-5</v>
      </c>
      <c r="K7" s="1">
        <v>6.3848110126864893E-2</v>
      </c>
    </row>
    <row r="8" spans="1:11" x14ac:dyDescent="0.5">
      <c r="A8">
        <v>5</v>
      </c>
      <c r="B8" t="s">
        <v>6</v>
      </c>
      <c r="C8">
        <v>7</v>
      </c>
      <c r="D8" s="1">
        <v>1606.2846360000001</v>
      </c>
      <c r="E8" s="1">
        <v>40.078480959237901</v>
      </c>
      <c r="F8" s="1">
        <v>16.072578554849901</v>
      </c>
      <c r="G8" s="1">
        <v>0.88521415561180805</v>
      </c>
      <c r="H8" s="1">
        <v>0.64018453456645796</v>
      </c>
      <c r="I8" s="1">
        <v>0.76675555472539803</v>
      </c>
      <c r="J8" s="1">
        <v>-2.6701337618850399E-4</v>
      </c>
      <c r="K8" s="1">
        <v>6.3947721626114104E-2</v>
      </c>
    </row>
    <row r="9" spans="1:11" x14ac:dyDescent="0.5">
      <c r="A9">
        <v>4</v>
      </c>
      <c r="B9" t="s">
        <v>5</v>
      </c>
      <c r="C9">
        <v>8</v>
      </c>
      <c r="D9" s="1">
        <v>2326.276284</v>
      </c>
      <c r="E9" s="1">
        <v>48.231486437803198</v>
      </c>
      <c r="F9" s="1">
        <v>14.464190677192301</v>
      </c>
      <c r="G9" s="1">
        <v>0.84594496194603297</v>
      </c>
      <c r="H9" s="1">
        <v>0.651588220399267</v>
      </c>
      <c r="I9" s="1">
        <v>0.72334291405308204</v>
      </c>
      <c r="J9" s="1">
        <v>5.9943854617496896E-4</v>
      </c>
      <c r="K9" s="1">
        <v>5.6376578035637302E-2</v>
      </c>
    </row>
    <row r="10" spans="1:11" x14ac:dyDescent="0.5">
      <c r="A10">
        <v>9</v>
      </c>
      <c r="B10" t="s">
        <v>10</v>
      </c>
      <c r="C10">
        <v>9</v>
      </c>
      <c r="D10" s="1">
        <v>2112.469724</v>
      </c>
      <c r="E10" s="1">
        <v>45.961611416485297</v>
      </c>
      <c r="F10" s="1">
        <v>14.882898675273401</v>
      </c>
      <c r="G10" s="1">
        <v>0.86603415043491205</v>
      </c>
      <c r="H10" s="1">
        <v>0.43748814092141097</v>
      </c>
      <c r="I10" s="1">
        <v>0.52012577158205098</v>
      </c>
      <c r="J10" s="1">
        <v>1.5698465859403201E-3</v>
      </c>
      <c r="K10" s="1">
        <v>3.1264937837956898E-2</v>
      </c>
    </row>
    <row r="11" spans="1:11" x14ac:dyDescent="0.5">
      <c r="A11">
        <v>10</v>
      </c>
      <c r="B11" t="s">
        <v>11</v>
      </c>
      <c r="C11">
        <v>10</v>
      </c>
      <c r="D11" s="1">
        <v>2491.8421159999998</v>
      </c>
      <c r="E11" s="1">
        <v>49.918354500123499</v>
      </c>
      <c r="F11" s="1">
        <v>14.165598390614299</v>
      </c>
      <c r="G11" s="1">
        <v>0.84990145368064396</v>
      </c>
      <c r="H11" s="1">
        <v>0.41091198980025301</v>
      </c>
      <c r="I11" s="1">
        <v>0.39492782785722702</v>
      </c>
      <c r="J11" s="1">
        <v>1.8177408242078001E-3</v>
      </c>
      <c r="K11" s="1">
        <v>2.0912003884400399E-2</v>
      </c>
    </row>
    <row r="12" spans="1:11" x14ac:dyDescent="0.5">
      <c r="B12" t="s">
        <v>60</v>
      </c>
      <c r="D12" s="1" t="s">
        <v>54</v>
      </c>
      <c r="E12" s="1" t="s">
        <v>54</v>
      </c>
      <c r="F12" s="1" t="s">
        <v>55</v>
      </c>
      <c r="G12" s="1" t="s">
        <v>55</v>
      </c>
      <c r="H12" s="1" t="s">
        <v>55</v>
      </c>
      <c r="I12" s="1" t="s">
        <v>55</v>
      </c>
      <c r="J12" s="1" t="s">
        <v>55</v>
      </c>
      <c r="K12" s="1" t="s">
        <v>55</v>
      </c>
    </row>
    <row r="13" spans="1:11" x14ac:dyDescent="0.5">
      <c r="D13" s="1"/>
      <c r="E13" s="1"/>
      <c r="F13" s="1"/>
      <c r="G13" s="1"/>
      <c r="H13" s="1"/>
      <c r="I13" s="1"/>
      <c r="J13" s="1"/>
      <c r="K13" s="1"/>
    </row>
    <row r="14" spans="1:11" x14ac:dyDescent="0.5">
      <c r="B14" t="s">
        <v>64</v>
      </c>
      <c r="D14" s="1"/>
      <c r="E14" s="1"/>
      <c r="F14" s="1"/>
      <c r="G14" s="1"/>
      <c r="H14" s="1"/>
      <c r="I14" s="1"/>
      <c r="J14" s="1"/>
      <c r="K14" s="1"/>
    </row>
    <row r="15" spans="1:11" x14ac:dyDescent="0.5">
      <c r="A15">
        <v>11</v>
      </c>
      <c r="B15" t="s">
        <v>12</v>
      </c>
      <c r="D15" s="1">
        <v>17994.742099999999</v>
      </c>
      <c r="E15" s="1">
        <v>134.14448218245801</v>
      </c>
      <c r="F15" s="1">
        <v>5.5793473412735404</v>
      </c>
      <c r="G15" s="1">
        <v>8.2622777447286598E-5</v>
      </c>
      <c r="H15" s="1">
        <v>3.1934136676551602E-4</v>
      </c>
      <c r="I15" s="1">
        <v>8.4451124215579196E-2</v>
      </c>
      <c r="J15" s="1">
        <v>0</v>
      </c>
      <c r="K15" s="1">
        <v>0</v>
      </c>
    </row>
    <row r="16" spans="1:11" x14ac:dyDescent="0.5">
      <c r="A16">
        <v>12</v>
      </c>
      <c r="B16" t="s">
        <v>13</v>
      </c>
      <c r="D16" s="1">
        <v>23094.833900000001</v>
      </c>
      <c r="E16" s="1">
        <v>151.969845364137</v>
      </c>
      <c r="F16" s="1">
        <v>4.4956551775678202</v>
      </c>
      <c r="G16" s="1">
        <v>0.53428235132191604</v>
      </c>
      <c r="H16" s="1">
        <v>0.45564291744490898</v>
      </c>
      <c r="I16" s="1">
        <v>0.22066478609806101</v>
      </c>
      <c r="J16" s="1">
        <v>0</v>
      </c>
      <c r="K16" s="1">
        <v>0</v>
      </c>
    </row>
    <row r="17" spans="1:11" x14ac:dyDescent="0.5">
      <c r="A17">
        <v>13</v>
      </c>
      <c r="B17" t="s">
        <v>14</v>
      </c>
      <c r="D17" s="1">
        <v>19453.805179999999</v>
      </c>
      <c r="E17" s="1">
        <v>139.47689837388799</v>
      </c>
      <c r="F17" s="1">
        <v>5.2407579854581199</v>
      </c>
      <c r="G17" s="1">
        <v>0.28343294750115999</v>
      </c>
      <c r="H17" s="1">
        <v>0.223188655338599</v>
      </c>
      <c r="I17" s="1">
        <v>0.155556045503736</v>
      </c>
      <c r="J17" s="1">
        <v>2.42052901145953E-4</v>
      </c>
      <c r="K17" s="1">
        <v>1.3078702522000001E-3</v>
      </c>
    </row>
    <row r="18" spans="1:11" x14ac:dyDescent="0.5">
      <c r="B18" t="s">
        <v>59</v>
      </c>
      <c r="D18" s="1"/>
      <c r="E18" s="1"/>
      <c r="F18" s="1"/>
      <c r="G18" s="1"/>
      <c r="H18" s="1"/>
      <c r="I18" s="1"/>
      <c r="J18" s="1"/>
      <c r="K18" s="1"/>
    </row>
    <row r="19" spans="1:11" x14ac:dyDescent="0.5">
      <c r="A19">
        <v>14</v>
      </c>
      <c r="B19" t="s">
        <v>15</v>
      </c>
      <c r="D19" s="1">
        <v>65025</v>
      </c>
      <c r="E19" s="1">
        <v>255</v>
      </c>
      <c r="F19" s="1">
        <v>0</v>
      </c>
      <c r="G19" s="1">
        <v>0</v>
      </c>
      <c r="H19" s="1">
        <v>9.9990001000272602E-5</v>
      </c>
      <c r="I19" s="1">
        <v>0.29295047811635599</v>
      </c>
      <c r="J19" s="1">
        <v>0</v>
      </c>
      <c r="K19" s="1" t="s">
        <v>50</v>
      </c>
    </row>
    <row r="20" spans="1:11" x14ac:dyDescent="0.5">
      <c r="A20">
        <v>15</v>
      </c>
      <c r="B20" t="s">
        <v>16</v>
      </c>
      <c r="D20" s="1">
        <v>32512.5</v>
      </c>
      <c r="E20" s="1">
        <v>180.312229202569</v>
      </c>
      <c r="F20" s="1">
        <v>3.0102999566398099</v>
      </c>
      <c r="G20" s="1">
        <v>0.48587563619538598</v>
      </c>
      <c r="H20" s="1">
        <v>0.47984871081865199</v>
      </c>
      <c r="I20" s="1">
        <v>0.67835362176442005</v>
      </c>
      <c r="J20" s="1">
        <v>0</v>
      </c>
      <c r="K20" s="1" t="s">
        <v>50</v>
      </c>
    </row>
    <row r="21" spans="1:11" x14ac:dyDescent="0.5">
      <c r="A21">
        <v>16</v>
      </c>
      <c r="B21" t="s">
        <v>17</v>
      </c>
      <c r="D21" s="1">
        <v>32512.5</v>
      </c>
      <c r="E21" s="1">
        <v>180.312229202569</v>
      </c>
      <c r="F21" s="1">
        <v>3.0102999566398099</v>
      </c>
      <c r="G21" s="1">
        <v>0.50027365877082997</v>
      </c>
      <c r="H21" s="1">
        <v>0.48000539491789401</v>
      </c>
      <c r="I21" s="1">
        <v>0.68118917534684897</v>
      </c>
      <c r="J21" s="1">
        <v>0</v>
      </c>
      <c r="K21" s="1" t="s">
        <v>50</v>
      </c>
    </row>
    <row r="22" spans="1:11" x14ac:dyDescent="0.5">
      <c r="A22">
        <v>17</v>
      </c>
      <c r="B22" t="s">
        <v>18</v>
      </c>
      <c r="D22" s="1">
        <v>16384</v>
      </c>
      <c r="E22" s="1">
        <v>128</v>
      </c>
      <c r="F22" s="1">
        <v>5.9866042157217301</v>
      </c>
      <c r="G22" s="1">
        <v>0</v>
      </c>
      <c r="H22" s="1">
        <v>3.9672365139479902E-4</v>
      </c>
      <c r="I22" s="1">
        <v>0.35202901684533799</v>
      </c>
      <c r="J22" s="1">
        <v>0</v>
      </c>
      <c r="K22" s="1" t="s">
        <v>50</v>
      </c>
    </row>
    <row r="23" spans="1:11" x14ac:dyDescent="0.5">
      <c r="A23">
        <v>18</v>
      </c>
      <c r="B23" t="s">
        <v>19</v>
      </c>
      <c r="D23" s="1">
        <v>16129</v>
      </c>
      <c r="E23" s="1">
        <v>127</v>
      </c>
      <c r="F23" s="1">
        <v>6.0547291895599598</v>
      </c>
      <c r="G23" s="1">
        <v>0.64300663067709296</v>
      </c>
      <c r="H23" s="1">
        <v>0.80189276606598603</v>
      </c>
      <c r="I23" s="1">
        <v>0.97099882018072203</v>
      </c>
      <c r="J23" s="1">
        <v>0</v>
      </c>
      <c r="K23" s="1" t="s">
        <v>50</v>
      </c>
    </row>
    <row r="24" spans="1:11" x14ac:dyDescent="0.5">
      <c r="A24">
        <v>19</v>
      </c>
      <c r="B24" t="s">
        <v>20</v>
      </c>
      <c r="D24" s="1">
        <v>16256.5</v>
      </c>
      <c r="E24" s="1">
        <v>127.50098038838701</v>
      </c>
      <c r="F24" s="1">
        <v>6.0205331249455201</v>
      </c>
      <c r="G24" s="1">
        <v>0.32796949575168299</v>
      </c>
      <c r="H24" s="1">
        <v>0.38511915698396698</v>
      </c>
      <c r="I24" s="1">
        <v>0.66224554069863995</v>
      </c>
      <c r="J24" s="1">
        <v>0</v>
      </c>
      <c r="K24" s="1">
        <v>0</v>
      </c>
    </row>
    <row r="26" spans="1:11" x14ac:dyDescent="0.5">
      <c r="B26" t="s">
        <v>57</v>
      </c>
      <c r="C26">
        <v>38.3125</v>
      </c>
    </row>
    <row r="27" spans="1:11" x14ac:dyDescent="0.5">
      <c r="B27" t="s">
        <v>58</v>
      </c>
      <c r="C27">
        <f>COUNTA(D2:K11,D15:K24)</f>
        <v>152</v>
      </c>
    </row>
  </sheetData>
  <conditionalFormatting sqref="D2:D1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{B630DA1E-95B5-40E6-AB44-AE8449C9DA0D}</x14:id>
        </ext>
      </extLst>
    </cfRule>
  </conditionalFormatting>
  <conditionalFormatting sqref="D15:D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{58BA5EC0-3C6B-4A15-A83A-77C403518A49}</x14:id>
        </ext>
      </extLst>
    </cfRule>
  </conditionalFormatting>
  <conditionalFormatting sqref="E2:E1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{8896FC7E-4E9B-4EC8-BA0D-A254D1C49F56}</x14:id>
        </ext>
      </extLst>
    </cfRule>
  </conditionalFormatting>
  <conditionalFormatting sqref="E15:E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{A55F4E72-5B0F-42E7-B83F-E0D3C4A307DB}</x14:id>
        </ext>
      </extLst>
    </cfRule>
  </conditionalFormatting>
  <conditionalFormatting sqref="F2:F1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{C09E5368-C05E-4E9C-AB93-5C21E3D8F295}</x14:id>
        </ext>
      </extLst>
    </cfRule>
  </conditionalFormatting>
  <conditionalFormatting sqref="F15:F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{F19796A5-6E7B-4A7D-9178-CABF4D593D89}</x14:id>
        </ext>
      </extLst>
    </cfRule>
  </conditionalFormatting>
  <conditionalFormatting sqref="G2:G1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{7F576E95-6DCA-4BAE-9062-19BDF6881DE2}</x14:id>
        </ext>
      </extLst>
    </cfRule>
  </conditionalFormatting>
  <conditionalFormatting sqref="G15:G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{4962C8D6-2D17-4B1A-A66B-C8C2FE58EC71}</x14:id>
        </ext>
      </extLst>
    </cfRule>
  </conditionalFormatting>
  <conditionalFormatting sqref="H2:H1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{3C9463D9-5CFA-4B19-86C7-D828D422B58B}</x14:id>
        </ext>
      </extLst>
    </cfRule>
  </conditionalFormatting>
  <conditionalFormatting sqref="H15:H2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{7F263510-7FD3-40ED-86C0-F628548D6149}</x14:id>
        </ext>
      </extLst>
    </cfRule>
  </conditionalFormatting>
  <conditionalFormatting sqref="I2:I1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{9F4D7C1D-6F91-4F26-9461-05BA9D637F49}</x14:id>
        </ext>
      </extLst>
    </cfRule>
  </conditionalFormatting>
  <conditionalFormatting sqref="I15:I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{BE021FB1-0069-4081-BD9C-6AE956D2717E}</x14:id>
        </ext>
      </extLst>
    </cfRule>
  </conditionalFormatting>
  <conditionalFormatting sqref="J2:J1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{68CBFAA7-EBEA-4A7D-99AC-9ED1526B2134}</x14:id>
        </ext>
      </extLst>
    </cfRule>
  </conditionalFormatting>
  <conditionalFormatting sqref="J15:J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{C195AA41-D0F2-4B86-83A5-FF0CBF423970}</x14:id>
        </ext>
      </extLst>
    </cfRule>
  </conditionalFormatting>
  <conditionalFormatting sqref="K2:K1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{4A005054-7DBC-4B25-8AAA-9DA910D06BDC}</x14:id>
        </ext>
      </extLst>
    </cfRule>
  </conditionalFormatting>
  <conditionalFormatting sqref="K15:K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{C8D5A76B-76D2-4739-ABC4-BB0BBAE301DB}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30DA1E-95B5-40E6-AB44-AE8449C9DA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58BA5EC0-3C6B-4A15-A83A-77C403518A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D15:D24</xm:sqref>
        </x14:conditionalFormatting>
        <x14:conditionalFormatting xmlns:xm="http://schemas.microsoft.com/office/excel/2006/main">
          <x14:cfRule type="dataBar" id="{8896FC7E-4E9B-4EC8-BA0D-A254D1C49F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  <x14:conditionalFormatting xmlns:xm="http://schemas.microsoft.com/office/excel/2006/main">
          <x14:cfRule type="dataBar" id="{A55F4E72-5B0F-42E7-B83F-E0D3C4A307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E15:E24</xm:sqref>
        </x14:conditionalFormatting>
        <x14:conditionalFormatting xmlns:xm="http://schemas.microsoft.com/office/excel/2006/main">
          <x14:cfRule type="dataBar" id="{C09E5368-C05E-4E9C-AB93-5C21E3D8F2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F19796A5-6E7B-4A7D-9178-CABF4D593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dataBar" id="{7F576E95-6DCA-4BAE-9062-19BDF6881D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4962C8D6-2D17-4B1A-A66B-C8C2FE58E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G15:G24</xm:sqref>
        </x14:conditionalFormatting>
        <x14:conditionalFormatting xmlns:xm="http://schemas.microsoft.com/office/excel/2006/main">
          <x14:cfRule type="dataBar" id="{3C9463D9-5CFA-4B19-86C7-D828D422B5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7F263510-7FD3-40ED-86C0-F628548D61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H15:H24</xm:sqref>
        </x14:conditionalFormatting>
        <x14:conditionalFormatting xmlns:xm="http://schemas.microsoft.com/office/excel/2006/main">
          <x14:cfRule type="dataBar" id="{9F4D7C1D-6F91-4F26-9461-05BA9D637F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I2:I11</xm:sqref>
        </x14:conditionalFormatting>
        <x14:conditionalFormatting xmlns:xm="http://schemas.microsoft.com/office/excel/2006/main">
          <x14:cfRule type="dataBar" id="{BE021FB1-0069-4081-BD9C-6AE956D271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I15:I24</xm:sqref>
        </x14:conditionalFormatting>
        <x14:conditionalFormatting xmlns:xm="http://schemas.microsoft.com/office/excel/2006/main">
          <x14:cfRule type="dataBar" id="{68CBFAA7-EBEA-4A7D-99AC-9ED1526B21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J2:J11</xm:sqref>
        </x14:conditionalFormatting>
        <x14:conditionalFormatting xmlns:xm="http://schemas.microsoft.com/office/excel/2006/main">
          <x14:cfRule type="dataBar" id="{C195AA41-D0F2-4B86-83A5-FF0CBF4239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J15:J24</xm:sqref>
        </x14:conditionalFormatting>
        <x14:conditionalFormatting xmlns:xm="http://schemas.microsoft.com/office/excel/2006/main">
          <x14:cfRule type="dataBar" id="{4A005054-7DBC-4B25-8AAA-9DA910D06B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K2:K11</xm:sqref>
        </x14:conditionalFormatting>
        <x14:conditionalFormatting xmlns:xm="http://schemas.microsoft.com/office/excel/2006/main">
          <x14:cfRule type="dataBar" id="{C8D5A76B-76D2-4739-ABC4-BB0BBAE301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9E08-D469-41E4-8D58-8A6B9704990D}">
  <sheetPr>
    <pageSetUpPr fitToPage="1"/>
  </sheetPr>
  <dimension ref="B2:Y25"/>
  <sheetViews>
    <sheetView workbookViewId="0">
      <selection activeCell="B2" sqref="B2:O13"/>
    </sheetView>
  </sheetViews>
  <sheetFormatPr defaultRowHeight="14.35" x14ac:dyDescent="0.5"/>
  <cols>
    <col min="2" max="2" width="8.17578125" bestFit="1" customWidth="1"/>
    <col min="3" max="4" width="7.87890625" customWidth="1"/>
    <col min="5" max="13" width="3.41015625" customWidth="1"/>
    <col min="14" max="15" width="7.41015625" customWidth="1"/>
    <col min="18" max="25" width="5.5859375" customWidth="1"/>
  </cols>
  <sheetData>
    <row r="2" spans="2:25" x14ac:dyDescent="0.5">
      <c r="B2" s="25" t="s">
        <v>68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25" ht="34.35" customHeight="1" x14ac:dyDescent="0.5">
      <c r="B3" s="15" t="str">
        <f>js_tests!C14</f>
        <v>Expected Rank</v>
      </c>
      <c r="C3" s="22" t="s">
        <v>67</v>
      </c>
      <c r="D3" s="24"/>
      <c r="E3" s="22" t="s">
        <v>66</v>
      </c>
      <c r="F3" s="23"/>
      <c r="G3" s="23"/>
      <c r="H3" s="23"/>
      <c r="I3" s="23"/>
      <c r="J3" s="23"/>
      <c r="K3" s="23"/>
      <c r="L3" s="23"/>
      <c r="M3" s="24"/>
      <c r="N3" s="22" t="s">
        <v>67</v>
      </c>
      <c r="O3" s="24"/>
    </row>
    <row r="4" spans="2:25" x14ac:dyDescent="0.5">
      <c r="B4" s="12">
        <f>js_tests!C2</f>
        <v>1</v>
      </c>
      <c r="C4" s="3">
        <f>_xlfn.RANK.EQ(js_tests!D2,Table5[ssim (obartra)])</f>
        <v>1</v>
      </c>
      <c r="D4" s="10">
        <f>_xlfn.RANK.EQ(js_tests!E2,Table5[ssim (darosh)])</f>
        <v>1</v>
      </c>
      <c r="E4" s="3">
        <f>_xlfn.RANK.EQ(js_tests!F2,Table5[mse (jdf)],1)</f>
        <v>1</v>
      </c>
      <c r="F4">
        <v>1</v>
      </c>
      <c r="G4">
        <f>_xlfn.RANK.EQ(js_tests!H2,Table5[rmse (jdf)],1)</f>
        <v>1</v>
      </c>
      <c r="H4">
        <f>_xlfn.RANK.EQ(js_tests!I2,Table5[nrmse (jdf)],1)</f>
        <v>1</v>
      </c>
      <c r="I4">
        <f>_xlfn.RANK.EQ(js_tests!J2,Table5[inrmse (jdf)])</f>
        <v>1</v>
      </c>
      <c r="J4">
        <f>_xlfn.RANK.EQ(js_tests!K2,Table5[nmse (jdf)],1)</f>
        <v>1</v>
      </c>
      <c r="K4">
        <f>_xlfn.RANK.EQ(js_tests!L2,Table5[inmse (jdf)])</f>
        <v>1</v>
      </c>
      <c r="L4">
        <f>_xlfn.RANK.EQ(js_tests!M2,Table5[mse (darosh)],1)</f>
        <v>1</v>
      </c>
      <c r="M4" s="14">
        <v>1</v>
      </c>
      <c r="N4" s="3">
        <f>_xlfn.RANK.EQ(js_tests!O2,Table5[msssim (darosh)])</f>
        <v>1</v>
      </c>
      <c r="O4" s="10">
        <f>_xlfn.RANK.EQ(js_tests!P2,Table5[ssim (darosh msssim)])</f>
        <v>1</v>
      </c>
    </row>
    <row r="5" spans="2:25" x14ac:dyDescent="0.5">
      <c r="B5" s="12">
        <f>js_tests!C3</f>
        <v>2</v>
      </c>
      <c r="C5" s="3">
        <f>_xlfn.RANK.EQ(js_tests!D3,Table5[ssim (obartra)])</f>
        <v>2</v>
      </c>
      <c r="D5" s="10">
        <f>_xlfn.RANK.EQ(js_tests!E3,Table5[ssim (darosh)])</f>
        <v>2</v>
      </c>
      <c r="E5" s="3">
        <f>_xlfn.RANK.EQ(js_tests!F3,Table5[mse (jdf)],1)</f>
        <v>2</v>
      </c>
      <c r="F5" s="4">
        <f>_xlfn.RANK.EQ(js_tests!G3,Table5[psnr (jdf)])+1</f>
        <v>2</v>
      </c>
      <c r="G5">
        <f>_xlfn.RANK.EQ(js_tests!H3,Table5[rmse (jdf)],1)</f>
        <v>2</v>
      </c>
      <c r="H5">
        <f>_xlfn.RANK.EQ(js_tests!I3,Table5[nrmse (jdf)],1)</f>
        <v>2</v>
      </c>
      <c r="I5">
        <f>_xlfn.RANK.EQ(js_tests!J3,Table5[inrmse (jdf)])</f>
        <v>2</v>
      </c>
      <c r="J5">
        <f>_xlfn.RANK.EQ(js_tests!K3,Table5[nmse (jdf)],1)</f>
        <v>2</v>
      </c>
      <c r="K5">
        <f>_xlfn.RANK.EQ(js_tests!L3,Table5[inmse (jdf)])</f>
        <v>2</v>
      </c>
      <c r="L5">
        <f>_xlfn.RANK.EQ(js_tests!M3,Table5[mse (darosh)],1)</f>
        <v>2</v>
      </c>
      <c r="M5" s="5">
        <f>_xlfn.RANK.EQ(js_tests!N3,Table5[psnr (darosh)])+1</f>
        <v>2</v>
      </c>
      <c r="N5" s="3">
        <f>_xlfn.RANK.EQ(js_tests!O3,Table5[msssim (darosh)])</f>
        <v>2</v>
      </c>
      <c r="O5" s="10">
        <f>_xlfn.RANK.EQ(js_tests!P3,Table5[ssim (darosh msssim)])</f>
        <v>2</v>
      </c>
    </row>
    <row r="6" spans="2:25" x14ac:dyDescent="0.5">
      <c r="B6" s="12">
        <f>js_tests!C4</f>
        <v>3</v>
      </c>
      <c r="C6" s="3">
        <f>_xlfn.RANK.EQ(js_tests!D4,Table5[ssim (obartra)])</f>
        <v>6</v>
      </c>
      <c r="D6" s="10">
        <f>_xlfn.RANK.EQ(js_tests!E4,Table5[ssim (darosh)])</f>
        <v>6</v>
      </c>
      <c r="E6" s="3">
        <f>_xlfn.RANK.EQ(js_tests!F4,Table5[mse (jdf)],1)</f>
        <v>3</v>
      </c>
      <c r="F6" s="4">
        <f>_xlfn.RANK.EQ(js_tests!G4,Table5[psnr (jdf)])+1</f>
        <v>3</v>
      </c>
      <c r="G6">
        <f>_xlfn.RANK.EQ(js_tests!H4,Table5[rmse (jdf)],1)</f>
        <v>3</v>
      </c>
      <c r="H6">
        <f>_xlfn.RANK.EQ(js_tests!I4,Table5[nrmse (jdf)],1)</f>
        <v>3</v>
      </c>
      <c r="I6">
        <f>_xlfn.RANK.EQ(js_tests!J4,Table5[inrmse (jdf)])</f>
        <v>3</v>
      </c>
      <c r="J6">
        <f>_xlfn.RANK.EQ(js_tests!K4,Table5[nmse (jdf)],1)</f>
        <v>3</v>
      </c>
      <c r="K6">
        <f>_xlfn.RANK.EQ(js_tests!L4,Table5[inmse (jdf)])</f>
        <v>3</v>
      </c>
      <c r="L6">
        <f>_xlfn.RANK.EQ(js_tests!M4,Table5[mse (darosh)],1)</f>
        <v>3</v>
      </c>
      <c r="M6" s="5">
        <f>_xlfn.RANK.EQ(js_tests!N4,Table5[psnr (darosh)])+1</f>
        <v>3</v>
      </c>
      <c r="N6" s="3">
        <f>_xlfn.RANK.EQ(js_tests!O4,Table5[msssim (darosh)])</f>
        <v>4</v>
      </c>
      <c r="O6" s="10">
        <f>_xlfn.RANK.EQ(js_tests!P4,Table5[ssim (darosh msssim)])</f>
        <v>6</v>
      </c>
    </row>
    <row r="7" spans="2:25" x14ac:dyDescent="0.5">
      <c r="B7" s="12">
        <f>js_tests!C5</f>
        <v>4</v>
      </c>
      <c r="C7" s="3">
        <f>_xlfn.RANK.EQ(js_tests!D5,Table5[ssim (obartra)])</f>
        <v>7</v>
      </c>
      <c r="D7" s="10">
        <f>_xlfn.RANK.EQ(js_tests!E5,Table5[ssim (darosh)])</f>
        <v>7</v>
      </c>
      <c r="E7" s="3">
        <f>_xlfn.RANK.EQ(js_tests!F5,Table5[mse (jdf)],1)</f>
        <v>5</v>
      </c>
      <c r="F7" s="4">
        <f>_xlfn.RANK.EQ(js_tests!G5,Table5[psnr (jdf)])+1</f>
        <v>5</v>
      </c>
      <c r="G7">
        <f>_xlfn.RANK.EQ(js_tests!H5,Table5[rmse (jdf)],1)</f>
        <v>5</v>
      </c>
      <c r="H7">
        <f>_xlfn.RANK.EQ(js_tests!I5,Table5[nrmse (jdf)],1)</f>
        <v>5</v>
      </c>
      <c r="I7">
        <f>_xlfn.RANK.EQ(js_tests!J5,Table5[inrmse (jdf)])</f>
        <v>5</v>
      </c>
      <c r="J7">
        <f>_xlfn.RANK.EQ(js_tests!K5,Table5[nmse (jdf)],1)</f>
        <v>5</v>
      </c>
      <c r="K7">
        <f>_xlfn.RANK.EQ(js_tests!L5,Table5[inmse (jdf)])</f>
        <v>5</v>
      </c>
      <c r="L7">
        <f>_xlfn.RANK.EQ(js_tests!M5,Table5[mse (darosh)],1)</f>
        <v>5</v>
      </c>
      <c r="M7" s="5">
        <f>_xlfn.RANK.EQ(js_tests!N5,Table5[psnr (darosh)])+1</f>
        <v>5</v>
      </c>
      <c r="N7" s="3">
        <f>_xlfn.RANK.EQ(js_tests!O5,Table5[msssim (darosh)])</f>
        <v>5</v>
      </c>
      <c r="O7" s="10">
        <f>_xlfn.RANK.EQ(js_tests!P5,Table5[ssim (darosh msssim)])</f>
        <v>7</v>
      </c>
    </row>
    <row r="8" spans="2:25" x14ac:dyDescent="0.5">
      <c r="B8" s="12">
        <f>js_tests!C6</f>
        <v>5</v>
      </c>
      <c r="C8" s="3">
        <f>_xlfn.RANK.EQ(js_tests!D6,Table5[ssim (obartra)])</f>
        <v>8</v>
      </c>
      <c r="D8" s="10">
        <f>_xlfn.RANK.EQ(js_tests!E6,Table5[ssim (darosh)])</f>
        <v>8</v>
      </c>
      <c r="E8" s="3">
        <f>_xlfn.RANK.EQ(js_tests!F6,Table5[mse (jdf)],1)</f>
        <v>6</v>
      </c>
      <c r="F8" s="4">
        <f>_xlfn.RANK.EQ(js_tests!G6,Table5[psnr (jdf)])+1</f>
        <v>6</v>
      </c>
      <c r="G8">
        <f>_xlfn.RANK.EQ(js_tests!H6,Table5[rmse (jdf)],1)</f>
        <v>6</v>
      </c>
      <c r="H8">
        <f>_xlfn.RANK.EQ(js_tests!I6,Table5[nrmse (jdf)],1)</f>
        <v>6</v>
      </c>
      <c r="I8">
        <f>_xlfn.RANK.EQ(js_tests!J6,Table5[inrmse (jdf)])</f>
        <v>6</v>
      </c>
      <c r="J8">
        <f>_xlfn.RANK.EQ(js_tests!K6,Table5[nmse (jdf)],1)</f>
        <v>6</v>
      </c>
      <c r="K8">
        <f>_xlfn.RANK.EQ(js_tests!L6,Table5[inmse (jdf)])</f>
        <v>6</v>
      </c>
      <c r="L8">
        <f>_xlfn.RANK.EQ(js_tests!M6,Table5[mse (darosh)],1)</f>
        <v>6</v>
      </c>
      <c r="M8" s="5">
        <f>_xlfn.RANK.EQ(js_tests!N6,Table5[psnr (darosh)])+1</f>
        <v>6</v>
      </c>
      <c r="N8" s="3">
        <f>_xlfn.RANK.EQ(js_tests!O6,Table5[msssim (darosh)])</f>
        <v>7</v>
      </c>
      <c r="O8" s="10">
        <f>_xlfn.RANK.EQ(js_tests!P6,Table5[ssim (darosh msssim)])</f>
        <v>8</v>
      </c>
    </row>
    <row r="9" spans="2:25" x14ac:dyDescent="0.5">
      <c r="B9" s="12">
        <f>js_tests!C7</f>
        <v>6</v>
      </c>
      <c r="C9" s="3">
        <f>_xlfn.RANK.EQ(js_tests!D7,Table5[ssim (obartra)])</f>
        <v>5</v>
      </c>
      <c r="D9" s="10">
        <f>_xlfn.RANK.EQ(js_tests!E7,Table5[ssim (darosh)])</f>
        <v>5</v>
      </c>
      <c r="E9" s="3">
        <f>_xlfn.RANK.EQ(js_tests!F7,Table5[mse (jdf)],1)</f>
        <v>4</v>
      </c>
      <c r="F9" s="4">
        <f>_xlfn.RANK.EQ(js_tests!G7,Table5[psnr (jdf)])+1</f>
        <v>4</v>
      </c>
      <c r="G9">
        <f>_xlfn.RANK.EQ(js_tests!H7,Table5[rmse (jdf)],1)</f>
        <v>4</v>
      </c>
      <c r="H9">
        <f>_xlfn.RANK.EQ(js_tests!I7,Table5[nrmse (jdf)],1)</f>
        <v>4</v>
      </c>
      <c r="I9">
        <f>_xlfn.RANK.EQ(js_tests!J7,Table5[inrmse (jdf)])</f>
        <v>4</v>
      </c>
      <c r="J9">
        <f>_xlfn.RANK.EQ(js_tests!K7,Table5[nmse (jdf)],1)</f>
        <v>4</v>
      </c>
      <c r="K9">
        <f>_xlfn.RANK.EQ(js_tests!L7,Table5[inmse (jdf)])</f>
        <v>4</v>
      </c>
      <c r="L9">
        <f>_xlfn.RANK.EQ(js_tests!M7,Table5[mse (darosh)],1)</f>
        <v>4</v>
      </c>
      <c r="M9" s="5">
        <f>_xlfn.RANK.EQ(js_tests!N7,Table5[psnr (darosh)])+1</f>
        <v>4</v>
      </c>
      <c r="N9" s="3">
        <f>_xlfn.RANK.EQ(js_tests!O7,Table5[msssim (darosh)])</f>
        <v>3</v>
      </c>
      <c r="O9" s="10">
        <f>_xlfn.RANK.EQ(js_tests!P7,Table5[ssim (darosh msssim)])</f>
        <v>5</v>
      </c>
    </row>
    <row r="10" spans="2:25" x14ac:dyDescent="0.5">
      <c r="B10" s="12">
        <f>js_tests!C8</f>
        <v>7</v>
      </c>
      <c r="C10" s="3">
        <f>_xlfn.RANK.EQ(js_tests!D8,Table5[ssim (obartra)])</f>
        <v>3</v>
      </c>
      <c r="D10" s="10">
        <f>_xlfn.RANK.EQ(js_tests!E8,Table5[ssim (darosh)])</f>
        <v>3</v>
      </c>
      <c r="E10" s="3">
        <f>_xlfn.RANK.EQ(js_tests!F8,Table5[mse (jdf)],1)</f>
        <v>7</v>
      </c>
      <c r="F10" s="4">
        <f>_xlfn.RANK.EQ(js_tests!G8,Table5[psnr (jdf)])+1</f>
        <v>7</v>
      </c>
      <c r="G10">
        <f>_xlfn.RANK.EQ(js_tests!H8,Table5[rmse (jdf)],1)</f>
        <v>7</v>
      </c>
      <c r="H10">
        <f>_xlfn.RANK.EQ(js_tests!I8,Table5[nrmse (jdf)],1)</f>
        <v>7</v>
      </c>
      <c r="I10">
        <f>_xlfn.RANK.EQ(js_tests!J8,Table5[inrmse (jdf)])</f>
        <v>7</v>
      </c>
      <c r="J10">
        <f>_xlfn.RANK.EQ(js_tests!K8,Table5[nmse (jdf)],1)</f>
        <v>7</v>
      </c>
      <c r="K10">
        <f>_xlfn.RANK.EQ(js_tests!L8,Table5[inmse (jdf)])</f>
        <v>7</v>
      </c>
      <c r="L10">
        <f>_xlfn.RANK.EQ(js_tests!M8,Table5[mse (darosh)],1)</f>
        <v>7</v>
      </c>
      <c r="M10" s="5">
        <f>_xlfn.RANK.EQ(js_tests!N8,Table5[psnr (darosh)])+1</f>
        <v>7</v>
      </c>
      <c r="N10" s="3">
        <f>_xlfn.RANK.EQ(js_tests!O8,Table5[msssim (darosh)])</f>
        <v>6</v>
      </c>
      <c r="O10" s="10">
        <f>_xlfn.RANK.EQ(js_tests!P8,Table5[ssim (darosh msssim)])</f>
        <v>3</v>
      </c>
    </row>
    <row r="11" spans="2:25" x14ac:dyDescent="0.5">
      <c r="B11" s="12">
        <f>js_tests!C9</f>
        <v>8</v>
      </c>
      <c r="C11" s="3">
        <f>_xlfn.RANK.EQ(js_tests!D9,Table5[ssim (obartra)])</f>
        <v>4</v>
      </c>
      <c r="D11" s="10">
        <f>_xlfn.RANK.EQ(js_tests!E9,Table5[ssim (darosh)])</f>
        <v>4</v>
      </c>
      <c r="E11" s="3">
        <f>_xlfn.RANK.EQ(js_tests!F9,Table5[mse (jdf)],1)</f>
        <v>9</v>
      </c>
      <c r="F11" s="4">
        <f>_xlfn.RANK.EQ(js_tests!G9,Table5[psnr (jdf)])+1</f>
        <v>9</v>
      </c>
      <c r="G11">
        <f>_xlfn.RANK.EQ(js_tests!H9,Table5[rmse (jdf)],1)</f>
        <v>9</v>
      </c>
      <c r="H11">
        <f>_xlfn.RANK.EQ(js_tests!I9,Table5[nrmse (jdf)],1)</f>
        <v>9</v>
      </c>
      <c r="I11">
        <f>_xlfn.RANK.EQ(js_tests!J9,Table5[inrmse (jdf)])</f>
        <v>9</v>
      </c>
      <c r="J11">
        <f>_xlfn.RANK.EQ(js_tests!K9,Table5[nmse (jdf)],1)</f>
        <v>9</v>
      </c>
      <c r="K11">
        <f>_xlfn.RANK.EQ(js_tests!L9,Table5[inmse (jdf)])</f>
        <v>9</v>
      </c>
      <c r="L11">
        <f>_xlfn.RANK.EQ(js_tests!M9,Table5[mse (darosh)],1)</f>
        <v>9</v>
      </c>
      <c r="M11" s="5">
        <f>_xlfn.RANK.EQ(js_tests!N9,Table5[psnr (darosh)])+1</f>
        <v>9</v>
      </c>
      <c r="N11" s="3">
        <f>_xlfn.RANK.EQ(js_tests!O9,Table5[msssim (darosh)])</f>
        <v>8</v>
      </c>
      <c r="O11" s="10">
        <f>_xlfn.RANK.EQ(js_tests!P9,Table5[ssim (darosh msssim)])</f>
        <v>4</v>
      </c>
    </row>
    <row r="12" spans="2:25" x14ac:dyDescent="0.5">
      <c r="B12" s="12">
        <f>js_tests!C10</f>
        <v>9</v>
      </c>
      <c r="C12" s="3">
        <f>_xlfn.RANK.EQ(js_tests!D10,Table5[ssim (obartra)])</f>
        <v>9</v>
      </c>
      <c r="D12" s="10">
        <f>_xlfn.RANK.EQ(js_tests!E10,Table5[ssim (darosh)])</f>
        <v>9</v>
      </c>
      <c r="E12" s="3">
        <f>_xlfn.RANK.EQ(js_tests!F10,Table5[mse (jdf)],1)</f>
        <v>8</v>
      </c>
      <c r="F12" s="4">
        <f>_xlfn.RANK.EQ(js_tests!G10,Table5[psnr (jdf)])+1</f>
        <v>8</v>
      </c>
      <c r="G12">
        <f>_xlfn.RANK.EQ(js_tests!H10,Table5[rmse (jdf)],1)</f>
        <v>8</v>
      </c>
      <c r="H12">
        <f>_xlfn.RANK.EQ(js_tests!I10,Table5[nrmse (jdf)],1)</f>
        <v>8</v>
      </c>
      <c r="I12">
        <f>_xlfn.RANK.EQ(js_tests!J10,Table5[inrmse (jdf)])</f>
        <v>8</v>
      </c>
      <c r="J12">
        <f>_xlfn.RANK.EQ(js_tests!K10,Table5[nmse (jdf)],1)</f>
        <v>8</v>
      </c>
      <c r="K12">
        <f>_xlfn.RANK.EQ(js_tests!L10,Table5[inmse (jdf)])</f>
        <v>8</v>
      </c>
      <c r="L12">
        <f>_xlfn.RANK.EQ(js_tests!M10,Table5[mse (darosh)],1)</f>
        <v>8</v>
      </c>
      <c r="M12" s="5">
        <f>_xlfn.RANK.EQ(js_tests!N10,Table5[psnr (darosh)])+1</f>
        <v>8</v>
      </c>
      <c r="N12" s="3">
        <f>_xlfn.RANK.EQ(js_tests!O10,Table5[msssim (darosh)])</f>
        <v>9</v>
      </c>
      <c r="O12" s="10">
        <f>_xlfn.RANK.EQ(js_tests!P10,Table5[ssim (darosh msssim)])</f>
        <v>9</v>
      </c>
    </row>
    <row r="13" spans="2:25" x14ac:dyDescent="0.5">
      <c r="B13" s="13">
        <f>js_tests!C11</f>
        <v>10</v>
      </c>
      <c r="C13" s="6">
        <f>_xlfn.RANK.EQ(js_tests!D11,Table5[ssim (obartra)])</f>
        <v>10</v>
      </c>
      <c r="D13" s="11">
        <f>_xlfn.RANK.EQ(js_tests!E11,Table5[ssim (darosh)])</f>
        <v>10</v>
      </c>
      <c r="E13" s="6">
        <f>_xlfn.RANK.EQ(js_tests!F11,Table5[mse (jdf)],1)</f>
        <v>10</v>
      </c>
      <c r="F13" s="7">
        <f>_xlfn.RANK.EQ(js_tests!G11,Table5[psnr (jdf)])+1</f>
        <v>10</v>
      </c>
      <c r="G13" s="8">
        <f>_xlfn.RANK.EQ(js_tests!H11,Table5[rmse (jdf)],1)</f>
        <v>10</v>
      </c>
      <c r="H13" s="8">
        <f>_xlfn.RANK.EQ(js_tests!I11,Table5[nrmse (jdf)],1)</f>
        <v>10</v>
      </c>
      <c r="I13" s="8">
        <f>_xlfn.RANK.EQ(js_tests!J11,Table5[inrmse (jdf)])</f>
        <v>10</v>
      </c>
      <c r="J13" s="8">
        <f>_xlfn.RANK.EQ(js_tests!K11,Table5[nmse (jdf)],1)</f>
        <v>10</v>
      </c>
      <c r="K13" s="8">
        <f>_xlfn.RANK.EQ(js_tests!L11,Table5[inmse (jdf)])</f>
        <v>10</v>
      </c>
      <c r="L13" s="8">
        <f>_xlfn.RANK.EQ(js_tests!M11,Table5[mse (darosh)],1)</f>
        <v>10</v>
      </c>
      <c r="M13" s="9">
        <f>_xlfn.RANK.EQ(js_tests!N11,Table5[psnr (darosh)])+1</f>
        <v>10</v>
      </c>
      <c r="N13" s="6">
        <f>_xlfn.RANK.EQ(js_tests!O11,Table5[msssim (darosh)])</f>
        <v>10</v>
      </c>
      <c r="O13" s="11">
        <f>_xlfn.RANK.EQ(js_tests!P11,Table5[ssim (darosh msssim)])</f>
        <v>10</v>
      </c>
    </row>
    <row r="14" spans="2:25" x14ac:dyDescent="0.5">
      <c r="Q14" s="25" t="s">
        <v>69</v>
      </c>
      <c r="R14" s="28"/>
      <c r="S14" s="28"/>
      <c r="T14" s="28"/>
      <c r="U14" s="29"/>
      <c r="V14" s="28"/>
      <c r="W14" s="28"/>
      <c r="X14" s="29"/>
      <c r="Y14" s="30"/>
    </row>
    <row r="15" spans="2:25" ht="32" customHeight="1" x14ac:dyDescent="0.5">
      <c r="Q15" s="16" t="str">
        <f>Table6[[#Headers],[Expected rank]]</f>
        <v>Expected rank</v>
      </c>
      <c r="R15" s="19" t="str">
        <f>Table6[[#Headers],[mse]]</f>
        <v>mse</v>
      </c>
      <c r="S15" s="21" t="str">
        <f>Table6[[#Headers],[rmse]]</f>
        <v>rmse</v>
      </c>
      <c r="T15" s="20" t="str">
        <f>Table6[[#Headers],[psnr]]</f>
        <v>psnr</v>
      </c>
      <c r="U15" s="18" t="str">
        <f>Table6[[#Headers],[uqi]]</f>
        <v>uqi</v>
      </c>
      <c r="V15" s="19" t="str">
        <f>Table6[[#Headers],[ssim]]</f>
        <v>ssim</v>
      </c>
      <c r="W15" s="20" t="s">
        <v>70</v>
      </c>
      <c r="X15" s="17" t="str">
        <f>Table6[[#Headers],[scc]]</f>
        <v>scc</v>
      </c>
      <c r="Y15" s="15" t="str">
        <f>Table6[[#Headers],[vifp]]</f>
        <v>vifp</v>
      </c>
    </row>
    <row r="16" spans="2:25" x14ac:dyDescent="0.5">
      <c r="Q16" s="3">
        <f>py_tests!C2</f>
        <v>1</v>
      </c>
      <c r="R16" s="3">
        <f>_xlfn.RANK.EQ(py_tests!D2,Table6[mse],1)</f>
        <v>1</v>
      </c>
      <c r="S16">
        <f>_xlfn.RANK.EQ(py_tests!E2,Table6[rmse],1)</f>
        <v>1</v>
      </c>
      <c r="T16" s="14">
        <v>1</v>
      </c>
      <c r="U16">
        <f>_xlfn.RANK.EQ(py_tests!G2,Table6[uqi],0)</f>
        <v>1</v>
      </c>
      <c r="V16" s="3">
        <f>_xlfn.RANK.EQ(py_tests!H2,Table6[ssim],0)</f>
        <v>1</v>
      </c>
      <c r="W16" s="10">
        <f>_xlfn.RANK.EQ(py_tests!I2,Table6[msssim],0)</f>
        <v>1</v>
      </c>
      <c r="X16" s="10">
        <f>_xlfn.RANK.EQ(py_tests!J2,Table6[scc],0)</f>
        <v>1</v>
      </c>
      <c r="Y16" s="12">
        <f>_xlfn.RANK.EQ(py_tests!K2,Table6[vifp],0)</f>
        <v>1</v>
      </c>
    </row>
    <row r="17" spans="17:25" x14ac:dyDescent="0.5">
      <c r="Q17" s="3">
        <f>py_tests!C3</f>
        <v>2</v>
      </c>
      <c r="R17" s="3">
        <f>_xlfn.RANK.EQ(py_tests!D3,Table6[mse],1)</f>
        <v>2</v>
      </c>
      <c r="S17">
        <f>_xlfn.RANK.EQ(py_tests!E3,Table6[rmse],1)</f>
        <v>2</v>
      </c>
      <c r="T17" s="5">
        <f>_xlfn.RANK.EQ(py_tests!F3,Table6[psnr],0)+1</f>
        <v>2</v>
      </c>
      <c r="U17">
        <f>_xlfn.RANK.EQ(py_tests!G3,Table6[uqi],0)</f>
        <v>2</v>
      </c>
      <c r="V17" s="3">
        <f>_xlfn.RANK.EQ(py_tests!H3,Table6[ssim],0)</f>
        <v>2</v>
      </c>
      <c r="W17" s="10">
        <f>_xlfn.RANK.EQ(py_tests!I3,Table6[msssim],0)</f>
        <v>2</v>
      </c>
      <c r="X17" s="10">
        <f>_xlfn.RANK.EQ(py_tests!J3,Table6[scc],0)</f>
        <v>2</v>
      </c>
      <c r="Y17" s="12">
        <f>_xlfn.RANK.EQ(py_tests!K3,Table6[vifp],0)</f>
        <v>2</v>
      </c>
    </row>
    <row r="18" spans="17:25" x14ac:dyDescent="0.5">
      <c r="Q18" s="3">
        <f>py_tests!C4</f>
        <v>3</v>
      </c>
      <c r="R18" s="3">
        <f>_xlfn.RANK.EQ(py_tests!D4,Table6[mse],1)</f>
        <v>3</v>
      </c>
      <c r="S18">
        <f>_xlfn.RANK.EQ(py_tests!E4,Table6[rmse],1)</f>
        <v>3</v>
      </c>
      <c r="T18" s="5">
        <f>_xlfn.RANK.EQ(py_tests!F4,Table6[psnr],0)+1</f>
        <v>3</v>
      </c>
      <c r="U18">
        <f>_xlfn.RANK.EQ(py_tests!G4,Table6[uqi],0)</f>
        <v>3</v>
      </c>
      <c r="V18" s="3">
        <f>_xlfn.RANK.EQ(py_tests!H4,Table6[ssim],0)</f>
        <v>6</v>
      </c>
      <c r="W18" s="10">
        <f>_xlfn.RANK.EQ(py_tests!I4,Table6[msssim],0)</f>
        <v>5</v>
      </c>
      <c r="X18" s="10">
        <f>_xlfn.RANK.EQ(py_tests!J4,Table6[scc],0)</f>
        <v>7</v>
      </c>
      <c r="Y18" s="12">
        <f>_xlfn.RANK.EQ(py_tests!K4,Table6[vifp],0)</f>
        <v>5</v>
      </c>
    </row>
    <row r="19" spans="17:25" x14ac:dyDescent="0.5">
      <c r="Q19" s="3">
        <f>py_tests!C5</f>
        <v>4</v>
      </c>
      <c r="R19" s="3">
        <f>_xlfn.RANK.EQ(py_tests!D5,Table6[mse],1)</f>
        <v>5</v>
      </c>
      <c r="S19">
        <f>_xlfn.RANK.EQ(py_tests!E5,Table6[rmse],1)</f>
        <v>5</v>
      </c>
      <c r="T19" s="5">
        <f>_xlfn.RANK.EQ(py_tests!F5,Table6[psnr],0)+1</f>
        <v>5</v>
      </c>
      <c r="U19">
        <f>_xlfn.RANK.EQ(py_tests!G5,Table6[uqi],0)</f>
        <v>5</v>
      </c>
      <c r="V19" s="3">
        <f>_xlfn.RANK.EQ(py_tests!H5,Table6[ssim],0)</f>
        <v>7</v>
      </c>
      <c r="W19" s="10">
        <f>_xlfn.RANK.EQ(py_tests!I5,Table6[msssim],0)</f>
        <v>6</v>
      </c>
      <c r="X19" s="10">
        <f>_xlfn.RANK.EQ(py_tests!J5,Table6[scc],0)</f>
        <v>10</v>
      </c>
      <c r="Y19" s="12">
        <f>_xlfn.RANK.EQ(py_tests!K5,Table6[vifp],0)</f>
        <v>6</v>
      </c>
    </row>
    <row r="20" spans="17:25" x14ac:dyDescent="0.5">
      <c r="Q20" s="3">
        <f>py_tests!C6</f>
        <v>5</v>
      </c>
      <c r="R20" s="3">
        <f>_xlfn.RANK.EQ(py_tests!D6,Table6[mse],1)</f>
        <v>6</v>
      </c>
      <c r="S20">
        <f>_xlfn.RANK.EQ(py_tests!E6,Table6[rmse],1)</f>
        <v>6</v>
      </c>
      <c r="T20" s="5">
        <f>_xlfn.RANK.EQ(py_tests!F6,Table6[psnr],0)+1</f>
        <v>6</v>
      </c>
      <c r="U20">
        <f>_xlfn.RANK.EQ(py_tests!G6,Table6[uqi],0)</f>
        <v>6</v>
      </c>
      <c r="V20" s="3">
        <f>_xlfn.RANK.EQ(py_tests!H6,Table6[ssim],0)</f>
        <v>8</v>
      </c>
      <c r="W20" s="10">
        <f>_xlfn.RANK.EQ(py_tests!I6,Table6[msssim],0)</f>
        <v>8</v>
      </c>
      <c r="X20" s="10">
        <f>_xlfn.RANK.EQ(py_tests!J6,Table6[scc],0)</f>
        <v>9</v>
      </c>
      <c r="Y20" s="12">
        <f>_xlfn.RANK.EQ(py_tests!K6,Table6[vifp],0)</f>
        <v>7</v>
      </c>
    </row>
    <row r="21" spans="17:25" x14ac:dyDescent="0.5">
      <c r="Q21" s="3">
        <f>py_tests!C7</f>
        <v>6</v>
      </c>
      <c r="R21" s="3">
        <f>_xlfn.RANK.EQ(py_tests!D7,Table6[mse],1)</f>
        <v>4</v>
      </c>
      <c r="S21">
        <f>_xlfn.RANK.EQ(py_tests!E7,Table6[rmse],1)</f>
        <v>4</v>
      </c>
      <c r="T21" s="5">
        <f>_xlfn.RANK.EQ(py_tests!F7,Table6[psnr],0)+1</f>
        <v>4</v>
      </c>
      <c r="U21">
        <f>_xlfn.RANK.EQ(py_tests!G7,Table6[uqi],0)</f>
        <v>4</v>
      </c>
      <c r="V21" s="3">
        <f>_xlfn.RANK.EQ(py_tests!H7,Table6[ssim],0)</f>
        <v>5</v>
      </c>
      <c r="W21" s="10">
        <f>_xlfn.RANK.EQ(py_tests!I7,Table6[msssim],0)</f>
        <v>4</v>
      </c>
      <c r="X21" s="10">
        <f>_xlfn.RANK.EQ(py_tests!J7,Table6[scc],0)</f>
        <v>6</v>
      </c>
      <c r="Y21" s="12">
        <f>_xlfn.RANK.EQ(py_tests!K7,Table6[vifp],0)</f>
        <v>4</v>
      </c>
    </row>
    <row r="22" spans="17:25" x14ac:dyDescent="0.5">
      <c r="Q22" s="3">
        <f>py_tests!C8</f>
        <v>7</v>
      </c>
      <c r="R22" s="3">
        <f>_xlfn.RANK.EQ(py_tests!D8,Table6[mse],1)</f>
        <v>7</v>
      </c>
      <c r="S22">
        <f>_xlfn.RANK.EQ(py_tests!E8,Table6[rmse],1)</f>
        <v>7</v>
      </c>
      <c r="T22" s="5">
        <f>_xlfn.RANK.EQ(py_tests!F8,Table6[psnr],0)+1</f>
        <v>7</v>
      </c>
      <c r="U22">
        <f>_xlfn.RANK.EQ(py_tests!G8,Table6[uqi],0)</f>
        <v>7</v>
      </c>
      <c r="V22" s="3">
        <f>_xlfn.RANK.EQ(py_tests!H8,Table6[ssim],0)</f>
        <v>4</v>
      </c>
      <c r="W22" s="10">
        <f>_xlfn.RANK.EQ(py_tests!I8,Table6[msssim],0)</f>
        <v>3</v>
      </c>
      <c r="X22" s="10">
        <f>_xlfn.RANK.EQ(py_tests!J8,Table6[scc],0)</f>
        <v>8</v>
      </c>
      <c r="Y22" s="12">
        <f>_xlfn.RANK.EQ(py_tests!K8,Table6[vifp],0)</f>
        <v>3</v>
      </c>
    </row>
    <row r="23" spans="17:25" x14ac:dyDescent="0.5">
      <c r="Q23" s="3">
        <f>py_tests!C9</f>
        <v>8</v>
      </c>
      <c r="R23" s="3">
        <f>_xlfn.RANK.EQ(py_tests!D9,Table6[mse],1)</f>
        <v>9</v>
      </c>
      <c r="S23">
        <f>_xlfn.RANK.EQ(py_tests!E9,Table6[rmse],1)</f>
        <v>9</v>
      </c>
      <c r="T23" s="5">
        <f>_xlfn.RANK.EQ(py_tests!F9,Table6[psnr],0)+1</f>
        <v>9</v>
      </c>
      <c r="U23">
        <f>_xlfn.RANK.EQ(py_tests!G9,Table6[uqi],0)</f>
        <v>10</v>
      </c>
      <c r="V23" s="3">
        <f>_xlfn.RANK.EQ(py_tests!H9,Table6[ssim],0)</f>
        <v>3</v>
      </c>
      <c r="W23" s="10">
        <f>_xlfn.RANK.EQ(py_tests!I9,Table6[msssim],0)</f>
        <v>7</v>
      </c>
      <c r="X23" s="10">
        <f>_xlfn.RANK.EQ(py_tests!J9,Table6[scc],0)</f>
        <v>5</v>
      </c>
      <c r="Y23" s="12">
        <f>_xlfn.RANK.EQ(py_tests!K9,Table6[vifp],0)</f>
        <v>8</v>
      </c>
    </row>
    <row r="24" spans="17:25" x14ac:dyDescent="0.5">
      <c r="Q24" s="3">
        <f>py_tests!C10</f>
        <v>9</v>
      </c>
      <c r="R24" s="3">
        <f>_xlfn.RANK.EQ(py_tests!D10,Table6[mse],1)</f>
        <v>8</v>
      </c>
      <c r="S24">
        <f>_xlfn.RANK.EQ(py_tests!E10,Table6[rmse],1)</f>
        <v>8</v>
      </c>
      <c r="T24" s="5">
        <f>_xlfn.RANK.EQ(py_tests!F10,Table6[psnr],0)+1</f>
        <v>8</v>
      </c>
      <c r="U24">
        <f>_xlfn.RANK.EQ(py_tests!G10,Table6[uqi],0)</f>
        <v>8</v>
      </c>
      <c r="V24" s="3">
        <f>_xlfn.RANK.EQ(py_tests!H10,Table6[ssim],0)</f>
        <v>9</v>
      </c>
      <c r="W24" s="10">
        <f>_xlfn.RANK.EQ(py_tests!I10,Table6[msssim],0)</f>
        <v>9</v>
      </c>
      <c r="X24" s="10">
        <f>_xlfn.RANK.EQ(py_tests!J10,Table6[scc],0)</f>
        <v>4</v>
      </c>
      <c r="Y24" s="12">
        <f>_xlfn.RANK.EQ(py_tests!K10,Table6[vifp],0)</f>
        <v>9</v>
      </c>
    </row>
    <row r="25" spans="17:25" x14ac:dyDescent="0.5">
      <c r="Q25" s="6">
        <f>py_tests!C11</f>
        <v>10</v>
      </c>
      <c r="R25" s="6">
        <f>_xlfn.RANK.EQ(py_tests!D11,Table6[mse],1)</f>
        <v>10</v>
      </c>
      <c r="S25" s="8">
        <f>_xlfn.RANK.EQ(py_tests!E11,Table6[rmse],1)</f>
        <v>10</v>
      </c>
      <c r="T25" s="9">
        <f>_xlfn.RANK.EQ(py_tests!F11,Table6[psnr],0)+1</f>
        <v>10</v>
      </c>
      <c r="U25" s="8">
        <f>_xlfn.RANK.EQ(py_tests!G11,Table6[uqi],0)</f>
        <v>9</v>
      </c>
      <c r="V25" s="6">
        <f>_xlfn.RANK.EQ(py_tests!H11,Table6[ssim],0)</f>
        <v>10</v>
      </c>
      <c r="W25" s="11">
        <f>_xlfn.RANK.EQ(py_tests!I11,Table6[msssim],0)</f>
        <v>10</v>
      </c>
      <c r="X25" s="11">
        <f>_xlfn.RANK.EQ(py_tests!J11,Table6[scc],0)</f>
        <v>3</v>
      </c>
      <c r="Y25" s="13">
        <f>_xlfn.RANK.EQ(py_tests!K11,Table6[vifp],0)</f>
        <v>10</v>
      </c>
    </row>
  </sheetData>
  <mergeCells count="5">
    <mergeCell ref="E3:M3"/>
    <mergeCell ref="N3:O3"/>
    <mergeCell ref="C3:D3"/>
    <mergeCell ref="B2:O2"/>
    <mergeCell ref="Q14:Y14"/>
  </mergeCells>
  <conditionalFormatting sqref="C4:O13">
    <cfRule type="expression" dxfId="1" priority="2">
      <formula>$B4&lt;&gt;C4</formula>
    </cfRule>
  </conditionalFormatting>
  <conditionalFormatting sqref="R16:Y25">
    <cfRule type="expression" dxfId="0" priority="1">
      <formula>$Q16&lt;&gt;R16</formula>
    </cfRule>
  </conditionalFormatting>
  <pageMargins left="0.7" right="0.7" top="0.75" bottom="0.75" header="0.3" footer="0.3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js_tests</vt:lpstr>
      <vt:lpstr>py_tests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joedf</dc:creator>
  <cp:lastModifiedBy>joedf</cp:lastModifiedBy>
  <cp:lastPrinted>2023-04-05T02:41:39Z</cp:lastPrinted>
  <dcterms:created xsi:type="dcterms:W3CDTF">2023-04-04T02:48:03Z</dcterms:created>
  <dcterms:modified xsi:type="dcterms:W3CDTF">2023-04-05T22:29:22Z</dcterms:modified>
</cp:coreProperties>
</file>